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MAYO 2024\EL AGRO EN CIFRA - Mayo 2024\"/>
    </mc:Choice>
  </mc:AlternateContent>
  <xr:revisionPtr revIDLastSave="0" documentId="8_{7829C52C-6B38-4792-B6A5-D20B33F23843}" xr6:coauthVersionLast="47" xr6:coauthVersionMax="47" xr10:uidLastSave="{00000000-0000-0000-0000-000000000000}"/>
  <bookViews>
    <workbookView xWindow="-120" yWindow="-120" windowWidth="29040" windowHeight="15720" firstSheet="2" activeTab="18" xr2:uid="{00000000-000D-0000-FFFF-FFFF00000000}"/>
  </bookViews>
  <sheets>
    <sheet name="Indice" sheetId="1" r:id="rId1"/>
    <sheet name="C.90" sheetId="24" r:id="rId2"/>
    <sheet name="C.91" sheetId="23" r:id="rId3"/>
    <sheet name="C.92" sheetId="4" r:id="rId4"/>
    <sheet name="C.93" sheetId="5" r:id="rId5"/>
    <sheet name="C.94" sheetId="6" r:id="rId6"/>
    <sheet name="C.95" sheetId="7" r:id="rId7"/>
    <sheet name="C.96" sheetId="8" r:id="rId8"/>
    <sheet name="C.97" sheetId="9" r:id="rId9"/>
    <sheet name="C,98" sheetId="10" r:id="rId10"/>
    <sheet name="C,99" sheetId="11" r:id="rId11"/>
    <sheet name="C.100" sheetId="12" r:id="rId12"/>
    <sheet name="C,101" sheetId="13" r:id="rId13"/>
    <sheet name="C.102" sheetId="25" r:id="rId14"/>
    <sheet name="C.103" sheetId="28" r:id="rId15"/>
    <sheet name="C.104" sheetId="29" r:id="rId16"/>
    <sheet name="C.105" sheetId="27" r:id="rId17"/>
    <sheet name="C.106" sheetId="30" r:id="rId18"/>
    <sheet name="C.107 " sheetId="19" r:id="rId19"/>
    <sheet name="C.108" sheetId="20" r:id="rId20"/>
    <sheet name="C.109" sheetId="21" r:id="rId21"/>
    <sheet name="C,110" sheetId="22" r:id="rId22"/>
  </sheets>
  <externalReferences>
    <externalReference r:id="rId23"/>
  </externalReferences>
  <definedNames>
    <definedName name="_1990" localSheetId="9">'[1]C-4-5-6'!#REF!</definedName>
    <definedName name="_1990" localSheetId="11">'[1]C-4-5-6'!#REF!</definedName>
    <definedName name="_1990" localSheetId="3">'[1]C-4-5-6'!#REF!</definedName>
    <definedName name="_1990" localSheetId="8">'[1]C-4-5-6'!#REF!</definedName>
    <definedName name="_1990">'[1]C-4-5-6'!#REF!</definedName>
    <definedName name="_Key1" localSheetId="9">#REF!</definedName>
    <definedName name="_Key1" localSheetId="11">#REF!</definedName>
    <definedName name="_Key1" localSheetId="3">#REF!</definedName>
    <definedName name="_Key1" localSheetId="8">#REF!</definedName>
    <definedName name="_Key1">#REF!</definedName>
    <definedName name="_Order1">255</definedName>
    <definedName name="_Sort" localSheetId="9">#REF!</definedName>
    <definedName name="_Sort" localSheetId="11">#REF!</definedName>
    <definedName name="_Sort" localSheetId="3">#REF!</definedName>
    <definedName name="_Sort" localSheetId="8">#REF!</definedName>
    <definedName name="_Sort">#REF!</definedName>
    <definedName name="A_IMPRESION_IM" localSheetId="9">#REF!</definedName>
    <definedName name="A_IMPRESION_IM" localSheetId="11">#REF!</definedName>
    <definedName name="A_IMPRESION_IM" localSheetId="3">#REF!</definedName>
    <definedName name="A_IMPRESION_IM" localSheetId="8">#REF!</definedName>
    <definedName name="A_IMPRESION_IM">#REF!</definedName>
    <definedName name="A_IMPRESIÓN_IM" localSheetId="9">#REF!</definedName>
    <definedName name="A_IMPRESIÓN_IM" localSheetId="11">#REF!</definedName>
    <definedName name="A_IMPRESIÓN_IM" localSheetId="3">#REF!</definedName>
    <definedName name="A_IMPRESIÓN_IM" localSheetId="8">#REF!</definedName>
    <definedName name="A_IMPRESIÓN_IM">#REF!</definedName>
    <definedName name="AGO" localSheetId="9">#REF!</definedName>
    <definedName name="AGO" localSheetId="11">#REF!</definedName>
    <definedName name="AGO" localSheetId="3">#REF!</definedName>
    <definedName name="AGO" localSheetId="8">#REF!</definedName>
    <definedName name="AGO">#REF!</definedName>
    <definedName name="agueda" localSheetId="9">'[1]C-2-3'!#REF!</definedName>
    <definedName name="agueda" localSheetId="11">'[1]C-2-3'!#REF!</definedName>
    <definedName name="agueda" localSheetId="8">'[1]C-2-3'!#REF!</definedName>
    <definedName name="agueda">'[1]C-2-3'!#REF!</definedName>
    <definedName name="_xlnm.Print_Area" localSheetId="12">'C,101'!#REF!</definedName>
    <definedName name="_xlnm.Print_Area" localSheetId="21">'C,110'!#REF!</definedName>
    <definedName name="_xlnm.Print_Area" localSheetId="9">'C,98'!#REF!</definedName>
    <definedName name="_xlnm.Print_Area" localSheetId="10">'C,99'!#REF!</definedName>
    <definedName name="_xlnm.Print_Area" localSheetId="11">'C.100'!#REF!</definedName>
    <definedName name="_xlnm.Print_Area" localSheetId="13">'C.102'!$A$1:$N$87</definedName>
    <definedName name="_xlnm.Print_Area" localSheetId="14">'C.103'!$A$1:$N$94</definedName>
    <definedName name="_xlnm.Print_Area" localSheetId="18">'C.107 '!#REF!</definedName>
    <definedName name="_xlnm.Print_Area" localSheetId="19">'C.108'!#REF!</definedName>
    <definedName name="_xlnm.Print_Area" localSheetId="20">'C.109'!#REF!</definedName>
    <definedName name="_xlnm.Print_Area" localSheetId="1">'C.90'!$A$1:$P$101</definedName>
    <definedName name="_xlnm.Print_Area" localSheetId="2">'C.91'!$A$2:$N$17</definedName>
    <definedName name="_xlnm.Print_Area" localSheetId="3">'C.92'!#REF!</definedName>
    <definedName name="_xlnm.Print_Area" localSheetId="4">'C.93'!#REF!</definedName>
    <definedName name="_xlnm.Print_Area" localSheetId="5">'C.94'!#REF!</definedName>
    <definedName name="_xlnm.Print_Area" localSheetId="6">'C.95'!#REF!</definedName>
    <definedName name="_xlnm.Print_Area" localSheetId="7">'C.96'!#REF!</definedName>
    <definedName name="_xlnm.Print_Area" localSheetId="8">'C.97'!#REF!</definedName>
    <definedName name="asihuas" localSheetId="9">#REF!</definedName>
    <definedName name="asihuas" localSheetId="11">#REF!</definedName>
    <definedName name="asihuas" localSheetId="8">#REF!</definedName>
    <definedName name="asihuas">#REF!</definedName>
    <definedName name="fg" localSheetId="9">#REF!</definedName>
    <definedName name="fg" localSheetId="11">#REF!</definedName>
    <definedName name="fg" localSheetId="8">#REF!</definedName>
    <definedName name="fg">#REF!</definedName>
    <definedName name="imprimir" localSheetId="9">#REF!</definedName>
    <definedName name="imprimir" localSheetId="11">#REF!</definedName>
    <definedName name="imprimir" localSheetId="8">#REF!</definedName>
    <definedName name="imprimir">#REF!</definedName>
    <definedName name="insum9os" localSheetId="9">#REF!</definedName>
    <definedName name="insum9os" localSheetId="11">#REF!</definedName>
    <definedName name="insum9os" localSheetId="8">#REF!</definedName>
    <definedName name="insum9os">#REF!</definedName>
    <definedName name="INSUMOS" localSheetId="9">'[1]C-4-5-6'!#REF!</definedName>
    <definedName name="INSUMOS" localSheetId="11">'[1]C-4-5-6'!#REF!</definedName>
    <definedName name="INSUMOS" localSheetId="8">'[1]C-4-5-6'!#REF!</definedName>
    <definedName name="INSUMOS">'[1]C-4-5-6'!#REF!</definedName>
    <definedName name="set" localSheetId="9">#REF!</definedName>
    <definedName name="set" localSheetId="11">#REF!</definedName>
    <definedName name="set" localSheetId="8">#REF!</definedName>
    <definedName name="set">#REF!</definedName>
    <definedName name="SIHUAS" localSheetId="9">#REF!</definedName>
    <definedName name="SIHUAS" localSheetId="11">#REF!</definedName>
    <definedName name="SIHUAS" localSheetId="8">#REF!</definedName>
    <definedName name="SIHUAS">#REF!</definedName>
    <definedName name="sihuas6666" localSheetId="9">'[1]C-4-5-6'!#REF!</definedName>
    <definedName name="sihuas6666" localSheetId="11">'[1]C-4-5-6'!#REF!</definedName>
    <definedName name="sihuas6666" localSheetId="8">'[1]C-4-5-6'!#REF!</definedName>
    <definedName name="sihuas6666">'[1]C-4-5-6'!#REF!</definedName>
    <definedName name="sihuas66666" localSheetId="9">#REF!</definedName>
    <definedName name="sihuas66666" localSheetId="11">#REF!</definedName>
    <definedName name="sihuas66666" localSheetId="8">#REF!</definedName>
    <definedName name="sihuas6666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9" l="1"/>
  <c r="E73" i="9"/>
  <c r="D73" i="9"/>
  <c r="C73" i="9"/>
  <c r="B73" i="9"/>
  <c r="F76" i="8"/>
  <c r="D76" i="8"/>
  <c r="C76" i="8"/>
  <c r="B76" i="8"/>
  <c r="D22" i="20"/>
  <c r="D21" i="20"/>
  <c r="D18" i="20"/>
  <c r="D17" i="20"/>
  <c r="D16" i="20"/>
  <c r="D13" i="20"/>
  <c r="D12" i="20"/>
  <c r="D11" i="20"/>
  <c r="D10" i="20"/>
  <c r="D9" i="20"/>
  <c r="D8" i="20"/>
  <c r="D7" i="20"/>
  <c r="E89" i="13"/>
  <c r="D89" i="13"/>
  <c r="C89" i="13"/>
  <c r="B89" i="13"/>
  <c r="D87" i="13"/>
  <c r="B87" i="13"/>
  <c r="D80" i="13"/>
  <c r="C80" i="13"/>
  <c r="B80" i="13"/>
  <c r="B78" i="13"/>
  <c r="E75" i="13"/>
  <c r="D75" i="13"/>
  <c r="C75" i="13"/>
  <c r="B75" i="13"/>
  <c r="D73" i="13"/>
  <c r="B73" i="13"/>
  <c r="E71" i="13"/>
  <c r="D71" i="13"/>
  <c r="B71" i="13"/>
  <c r="E69" i="13"/>
  <c r="D69" i="13"/>
  <c r="B69" i="13"/>
  <c r="D66" i="13"/>
  <c r="B66" i="13"/>
  <c r="E60" i="13"/>
  <c r="D60" i="13"/>
  <c r="C60" i="13"/>
  <c r="B60" i="13"/>
  <c r="E55" i="13"/>
  <c r="D55" i="13"/>
  <c r="B55" i="13"/>
  <c r="E45" i="13"/>
  <c r="D45" i="13"/>
  <c r="C45" i="13"/>
  <c r="B45" i="13"/>
  <c r="E41" i="13"/>
  <c r="B41" i="13"/>
  <c r="D38" i="13"/>
  <c r="B38" i="13"/>
  <c r="D34" i="13"/>
  <c r="C34" i="13"/>
  <c r="B34" i="13"/>
  <c r="E32" i="13"/>
  <c r="D32" i="13"/>
  <c r="C32" i="13"/>
  <c r="B32" i="13"/>
  <c r="E27" i="13"/>
  <c r="D27" i="13"/>
  <c r="C27" i="13"/>
  <c r="B27" i="13"/>
  <c r="E24" i="13"/>
  <c r="D24" i="13"/>
  <c r="C24" i="13"/>
  <c r="B24" i="13"/>
  <c r="E17" i="13"/>
  <c r="D17" i="13"/>
  <c r="C17" i="13"/>
  <c r="B17" i="13"/>
  <c r="E11" i="13"/>
  <c r="D11" i="13"/>
  <c r="C11" i="13"/>
  <c r="B11" i="13"/>
  <c r="E8" i="13"/>
  <c r="D8" i="13"/>
  <c r="C8" i="13"/>
  <c r="B8" i="13"/>
  <c r="D6" i="13"/>
  <c r="B6" i="13"/>
  <c r="E128" i="12"/>
  <c r="D128" i="12"/>
  <c r="C128" i="12"/>
  <c r="B128" i="12"/>
  <c r="B126" i="12"/>
  <c r="E124" i="12"/>
  <c r="D124" i="12"/>
  <c r="C124" i="12"/>
  <c r="B124" i="12"/>
  <c r="E113" i="12"/>
  <c r="D113" i="12"/>
  <c r="C113" i="12"/>
  <c r="B113" i="12"/>
  <c r="D110" i="12"/>
  <c r="C110" i="12"/>
  <c r="E105" i="12"/>
  <c r="D105" i="12"/>
  <c r="C105" i="12"/>
  <c r="B105" i="12"/>
  <c r="E101" i="12"/>
  <c r="D101" i="12"/>
  <c r="C101" i="12"/>
  <c r="B101" i="12"/>
  <c r="E99" i="12"/>
  <c r="B99" i="12"/>
  <c r="E96" i="12"/>
  <c r="D96" i="12"/>
  <c r="C96" i="12"/>
  <c r="B96" i="12"/>
  <c r="E92" i="12"/>
  <c r="D92" i="12"/>
  <c r="B92" i="12"/>
  <c r="E85" i="12"/>
  <c r="D85" i="12"/>
  <c r="B85" i="12"/>
  <c r="D80" i="12"/>
  <c r="B80" i="12"/>
  <c r="E71" i="12"/>
  <c r="D71" i="12"/>
  <c r="C71" i="12"/>
  <c r="B71" i="12"/>
  <c r="D61" i="12"/>
  <c r="B61" i="12"/>
  <c r="E55" i="12"/>
  <c r="D55" i="12"/>
  <c r="C55" i="12"/>
  <c r="B55" i="12"/>
  <c r="E46" i="12"/>
  <c r="D46" i="12"/>
  <c r="C46" i="12"/>
  <c r="B46" i="12"/>
  <c r="E41" i="12"/>
  <c r="C41" i="12"/>
  <c r="B41" i="12"/>
  <c r="E32" i="12"/>
  <c r="D32" i="12"/>
  <c r="C32" i="12"/>
  <c r="B32" i="12"/>
  <c r="E25" i="12"/>
  <c r="D25" i="12"/>
  <c r="C25" i="12"/>
  <c r="B25" i="12"/>
  <c r="E15" i="12"/>
  <c r="D15" i="12"/>
  <c r="C15" i="12"/>
  <c r="B15" i="12"/>
  <c r="E10" i="12"/>
  <c r="D10" i="12"/>
  <c r="C10" i="12"/>
  <c r="B10" i="12"/>
  <c r="E6" i="12"/>
  <c r="D6" i="12"/>
  <c r="C6" i="12"/>
  <c r="B6" i="12"/>
  <c r="D79" i="11"/>
  <c r="C79" i="11"/>
  <c r="B79" i="11"/>
  <c r="D77" i="11"/>
  <c r="C77" i="11"/>
  <c r="D73" i="11"/>
  <c r="C73" i="11"/>
  <c r="B73" i="11"/>
  <c r="B71" i="11"/>
  <c r="D67" i="11"/>
  <c r="B67" i="11"/>
  <c r="D64" i="11"/>
  <c r="C64" i="11"/>
  <c r="B64" i="11"/>
  <c r="D62" i="11"/>
  <c r="B62" i="11"/>
  <c r="D58" i="11"/>
  <c r="C58" i="11"/>
  <c r="B58" i="11"/>
  <c r="D53" i="11"/>
  <c r="B53" i="11"/>
  <c r="D49" i="11"/>
  <c r="C49" i="11"/>
  <c r="B49" i="11"/>
  <c r="D46" i="11"/>
  <c r="B46" i="11"/>
  <c r="D39" i="11"/>
  <c r="B39" i="11"/>
  <c r="D37" i="11"/>
  <c r="C37" i="11"/>
  <c r="B37" i="11"/>
  <c r="D31" i="11"/>
  <c r="C31" i="11"/>
  <c r="B31" i="11"/>
  <c r="D21" i="11"/>
  <c r="C21" i="11"/>
  <c r="B21" i="11"/>
  <c r="D18" i="11"/>
  <c r="C18" i="11"/>
  <c r="B18" i="11"/>
  <c r="D12" i="11"/>
  <c r="C12" i="11"/>
  <c r="B12" i="11"/>
  <c r="C10" i="11"/>
  <c r="B10" i="11"/>
  <c r="D6" i="11"/>
  <c r="C6" i="11"/>
  <c r="B6" i="11"/>
  <c r="C65" i="10"/>
  <c r="C62" i="10"/>
  <c r="B62" i="10"/>
  <c r="E59" i="10"/>
  <c r="C59" i="10"/>
  <c r="C57" i="10"/>
  <c r="B57" i="10"/>
  <c r="D55" i="10"/>
  <c r="C55" i="10"/>
  <c r="E49" i="10"/>
  <c r="D49" i="10"/>
  <c r="C49" i="10"/>
  <c r="B49" i="10"/>
  <c r="E44" i="10"/>
  <c r="D44" i="10"/>
  <c r="C44" i="10"/>
  <c r="B44" i="10"/>
  <c r="E39" i="10"/>
  <c r="C39" i="10"/>
  <c r="E35" i="10"/>
  <c r="D35" i="10"/>
  <c r="C35" i="10"/>
  <c r="B35" i="10"/>
  <c r="E30" i="10"/>
  <c r="C30" i="10"/>
  <c r="E26" i="10"/>
  <c r="C26" i="10"/>
  <c r="D24" i="10"/>
  <c r="E22" i="10"/>
  <c r="D22" i="10"/>
  <c r="C22" i="10"/>
  <c r="B22" i="10"/>
  <c r="E16" i="10"/>
  <c r="C16" i="10"/>
  <c r="B16" i="10"/>
  <c r="E10" i="10"/>
  <c r="D10" i="10"/>
  <c r="C10" i="10"/>
  <c r="E7" i="10"/>
  <c r="D7" i="10"/>
  <c r="C7" i="10"/>
  <c r="D6" i="9"/>
  <c r="F120" i="9"/>
  <c r="E120" i="9"/>
  <c r="D120" i="9"/>
  <c r="B120" i="9"/>
  <c r="D118" i="9"/>
  <c r="B118" i="9"/>
  <c r="F116" i="9"/>
  <c r="E116" i="9"/>
  <c r="F111" i="9"/>
  <c r="E111" i="9"/>
  <c r="D111" i="9"/>
  <c r="C111" i="9"/>
  <c r="B111" i="9"/>
  <c r="F109" i="9"/>
  <c r="E109" i="9"/>
  <c r="D109" i="9"/>
  <c r="F105" i="9"/>
  <c r="E105" i="9"/>
  <c r="C105" i="9"/>
  <c r="F102" i="9"/>
  <c r="E102" i="9"/>
  <c r="D102" i="9"/>
  <c r="C102" i="9"/>
  <c r="F100" i="9"/>
  <c r="E100" i="9"/>
  <c r="D100" i="9"/>
  <c r="C100" i="9"/>
  <c r="B100" i="9"/>
  <c r="E97" i="9"/>
  <c r="D97" i="9"/>
  <c r="B97" i="9"/>
  <c r="E93" i="9"/>
  <c r="D93" i="9"/>
  <c r="B93" i="9"/>
  <c r="F86" i="9"/>
  <c r="E86" i="9"/>
  <c r="C86" i="9"/>
  <c r="B86" i="9"/>
  <c r="E81" i="9"/>
  <c r="D81" i="9"/>
  <c r="F61" i="9"/>
  <c r="E61" i="9"/>
  <c r="D61" i="9"/>
  <c r="C61" i="9"/>
  <c r="B61" i="9"/>
  <c r="F54" i="9"/>
  <c r="E54" i="9"/>
  <c r="D54" i="9"/>
  <c r="B54" i="9"/>
  <c r="F49" i="9"/>
  <c r="E49" i="9"/>
  <c r="D49" i="9"/>
  <c r="C49" i="9"/>
  <c r="F41" i="9"/>
  <c r="E41" i="9"/>
  <c r="D41" i="9"/>
  <c r="C41" i="9"/>
  <c r="B41" i="9"/>
  <c r="F35" i="9"/>
  <c r="E35" i="9"/>
  <c r="C35" i="9"/>
  <c r="F30" i="9"/>
  <c r="E30" i="9"/>
  <c r="F22" i="9"/>
  <c r="E22" i="9"/>
  <c r="D22" i="9"/>
  <c r="C22" i="9"/>
  <c r="B22" i="9"/>
  <c r="F16" i="9"/>
  <c r="E16" i="9"/>
  <c r="D16" i="9"/>
  <c r="B16" i="9"/>
  <c r="F11" i="9"/>
  <c r="E11" i="9"/>
  <c r="C11" i="9"/>
  <c r="B11" i="9"/>
  <c r="F8" i="9"/>
  <c r="E8" i="9"/>
  <c r="D8" i="9"/>
  <c r="B8" i="9"/>
  <c r="B6" i="9"/>
  <c r="G91" i="7"/>
  <c r="G127" i="7"/>
  <c r="D127" i="7"/>
  <c r="D126" i="7"/>
  <c r="D125" i="7"/>
  <c r="F124" i="7"/>
  <c r="E124" i="7"/>
  <c r="C124" i="7"/>
  <c r="B124" i="7"/>
  <c r="D123" i="7"/>
  <c r="J122" i="7"/>
  <c r="D122" i="7"/>
  <c r="D121" i="7"/>
  <c r="I120" i="7"/>
  <c r="H120" i="7"/>
  <c r="C120" i="7"/>
  <c r="B120" i="7"/>
  <c r="D118" i="7"/>
  <c r="G117" i="7"/>
  <c r="D117" i="7"/>
  <c r="D116" i="7"/>
  <c r="D115" i="7"/>
  <c r="J113" i="7"/>
  <c r="G113" i="7"/>
  <c r="D113" i="7"/>
  <c r="I112" i="7"/>
  <c r="H112" i="7"/>
  <c r="F112" i="7"/>
  <c r="E112" i="7"/>
  <c r="C112" i="7"/>
  <c r="B112" i="7"/>
  <c r="D112" i="7" s="1"/>
  <c r="G111" i="7"/>
  <c r="D111" i="7"/>
  <c r="D110" i="7"/>
  <c r="I107" i="7"/>
  <c r="F107" i="7"/>
  <c r="E107" i="7"/>
  <c r="C107" i="7"/>
  <c r="B107" i="7"/>
  <c r="J106" i="7"/>
  <c r="D106" i="7"/>
  <c r="J105" i="7"/>
  <c r="D105" i="7"/>
  <c r="I104" i="7"/>
  <c r="H104" i="7"/>
  <c r="C104" i="7"/>
  <c r="B104" i="7"/>
  <c r="J103" i="7"/>
  <c r="G103" i="7"/>
  <c r="G102" i="7"/>
  <c r="D102" i="7"/>
  <c r="I101" i="7"/>
  <c r="H101" i="7"/>
  <c r="F101" i="7"/>
  <c r="E101" i="7"/>
  <c r="C101" i="7"/>
  <c r="B101" i="7"/>
  <c r="J100" i="7"/>
  <c r="I99" i="7"/>
  <c r="H99" i="7"/>
  <c r="D98" i="7"/>
  <c r="J97" i="7"/>
  <c r="G97" i="7"/>
  <c r="D97" i="7"/>
  <c r="I96" i="7"/>
  <c r="H96" i="7"/>
  <c r="F96" i="7"/>
  <c r="E96" i="7"/>
  <c r="C96" i="7"/>
  <c r="B96" i="7"/>
  <c r="J95" i="7"/>
  <c r="G95" i="7"/>
  <c r="D95" i="7"/>
  <c r="D94" i="7"/>
  <c r="I93" i="7"/>
  <c r="H93" i="7"/>
  <c r="F93" i="7"/>
  <c r="E93" i="7"/>
  <c r="C93" i="7"/>
  <c r="B93" i="7"/>
  <c r="J92" i="7"/>
  <c r="D92" i="7"/>
  <c r="J91" i="7"/>
  <c r="D91" i="7"/>
  <c r="I87" i="7"/>
  <c r="H87" i="7"/>
  <c r="F87" i="7"/>
  <c r="E87" i="7"/>
  <c r="C87" i="7"/>
  <c r="B87" i="7"/>
  <c r="J86" i="7"/>
  <c r="G86" i="7"/>
  <c r="G85" i="7"/>
  <c r="J84" i="7"/>
  <c r="I81" i="7"/>
  <c r="H81" i="7"/>
  <c r="F81" i="7"/>
  <c r="E81" i="7"/>
  <c r="C81" i="7"/>
  <c r="D80" i="7"/>
  <c r="J79" i="7"/>
  <c r="D79" i="7"/>
  <c r="D78" i="7"/>
  <c r="G77" i="7"/>
  <c r="D77" i="7"/>
  <c r="I76" i="7"/>
  <c r="H76" i="7"/>
  <c r="F76" i="7"/>
  <c r="E76" i="7"/>
  <c r="C76" i="7"/>
  <c r="B76" i="7"/>
  <c r="I73" i="7"/>
  <c r="C73" i="7"/>
  <c r="G72" i="7"/>
  <c r="G71" i="7"/>
  <c r="D71" i="7"/>
  <c r="G67" i="7"/>
  <c r="I66" i="7"/>
  <c r="F66" i="7"/>
  <c r="E66" i="7"/>
  <c r="C66" i="7"/>
  <c r="B66" i="7"/>
  <c r="G60" i="7"/>
  <c r="D60" i="7"/>
  <c r="G58" i="7"/>
  <c r="D58" i="7"/>
  <c r="G56" i="7"/>
  <c r="F55" i="7"/>
  <c r="E55" i="7"/>
  <c r="C55" i="7"/>
  <c r="B55" i="7"/>
  <c r="I41" i="7"/>
  <c r="F41" i="7"/>
  <c r="C41" i="7"/>
  <c r="D39" i="7"/>
  <c r="J38" i="7"/>
  <c r="G38" i="7"/>
  <c r="D38" i="7"/>
  <c r="I35" i="7"/>
  <c r="H35" i="7"/>
  <c r="F35" i="7"/>
  <c r="E35" i="7"/>
  <c r="C35" i="7"/>
  <c r="B35" i="7"/>
  <c r="G34" i="7"/>
  <c r="D34" i="7"/>
  <c r="G33" i="7"/>
  <c r="D33" i="7"/>
  <c r="J32" i="7"/>
  <c r="G32" i="7"/>
  <c r="D32" i="7"/>
  <c r="D31" i="7"/>
  <c r="D30" i="7"/>
  <c r="J29" i="7"/>
  <c r="G29" i="7"/>
  <c r="D29" i="7"/>
  <c r="G28" i="7"/>
  <c r="D28" i="7"/>
  <c r="I26" i="7"/>
  <c r="H26" i="7"/>
  <c r="F26" i="7"/>
  <c r="E26" i="7"/>
  <c r="C26" i="7"/>
  <c r="B26" i="7"/>
  <c r="C21" i="7"/>
  <c r="G20" i="7"/>
  <c r="D20" i="7"/>
  <c r="J18" i="7"/>
  <c r="G18" i="7"/>
  <c r="D18" i="7"/>
  <c r="G17" i="7"/>
  <c r="D17" i="7"/>
  <c r="I16" i="7"/>
  <c r="H16" i="7"/>
  <c r="F16" i="7"/>
  <c r="E16" i="7"/>
  <c r="C16" i="7"/>
  <c r="B16" i="7"/>
  <c r="D13" i="7"/>
  <c r="J12" i="7"/>
  <c r="G12" i="7"/>
  <c r="G11" i="7"/>
  <c r="D11" i="7"/>
  <c r="I8" i="7"/>
  <c r="H8" i="7"/>
  <c r="F8" i="7"/>
  <c r="E8" i="7"/>
  <c r="C8" i="7"/>
  <c r="B8" i="7"/>
  <c r="G163" i="6"/>
  <c r="D163" i="6"/>
  <c r="J162" i="6"/>
  <c r="G162" i="6"/>
  <c r="D162" i="6"/>
  <c r="J161" i="6"/>
  <c r="G161" i="6"/>
  <c r="D161" i="6"/>
  <c r="I160" i="6"/>
  <c r="H160" i="6"/>
  <c r="F160" i="6"/>
  <c r="E160" i="6"/>
  <c r="C160" i="6"/>
  <c r="B160" i="6"/>
  <c r="J159" i="6"/>
  <c r="G159" i="6"/>
  <c r="D159" i="6"/>
  <c r="G158" i="6"/>
  <c r="J157" i="6"/>
  <c r="I156" i="6"/>
  <c r="H156" i="6"/>
  <c r="F156" i="6"/>
  <c r="E156" i="6"/>
  <c r="C156" i="6"/>
  <c r="B156" i="6"/>
  <c r="G155" i="6"/>
  <c r="F154" i="6"/>
  <c r="E154" i="6"/>
  <c r="B154" i="6"/>
  <c r="J153" i="6"/>
  <c r="G153" i="6"/>
  <c r="D153" i="6"/>
  <c r="D152" i="6"/>
  <c r="J151" i="6"/>
  <c r="G151" i="6"/>
  <c r="D151" i="6"/>
  <c r="J150" i="6"/>
  <c r="G150" i="6"/>
  <c r="D150" i="6"/>
  <c r="G149" i="6"/>
  <c r="D149" i="6"/>
  <c r="J148" i="6"/>
  <c r="G148" i="6"/>
  <c r="D148" i="6"/>
  <c r="G147" i="6"/>
  <c r="D147" i="6"/>
  <c r="G146" i="6"/>
  <c r="D146" i="6"/>
  <c r="I144" i="6"/>
  <c r="H144" i="6"/>
  <c r="F144" i="6"/>
  <c r="E144" i="6"/>
  <c r="C144" i="6"/>
  <c r="B144" i="6"/>
  <c r="D143" i="6"/>
  <c r="C142" i="6"/>
  <c r="B142" i="6"/>
  <c r="J140" i="6"/>
  <c r="G140" i="6"/>
  <c r="D140" i="6"/>
  <c r="J139" i="6"/>
  <c r="G139" i="6"/>
  <c r="D139" i="6"/>
  <c r="D138" i="6"/>
  <c r="D137" i="6"/>
  <c r="I136" i="6"/>
  <c r="H136" i="6"/>
  <c r="F136" i="6"/>
  <c r="E136" i="6"/>
  <c r="C136" i="6"/>
  <c r="B136" i="6"/>
  <c r="G135" i="6"/>
  <c r="D135" i="6"/>
  <c r="D134" i="6"/>
  <c r="J133" i="6"/>
  <c r="G133" i="6"/>
  <c r="D133" i="6"/>
  <c r="I132" i="6"/>
  <c r="H132" i="6"/>
  <c r="F132" i="6"/>
  <c r="E132" i="6"/>
  <c r="C132" i="6"/>
  <c r="B132" i="6"/>
  <c r="J130" i="6"/>
  <c r="G130" i="6"/>
  <c r="D130" i="6"/>
  <c r="I129" i="6"/>
  <c r="H129" i="6"/>
  <c r="F129" i="6"/>
  <c r="E129" i="6"/>
  <c r="C129" i="6"/>
  <c r="B129" i="6"/>
  <c r="J128" i="6"/>
  <c r="D128" i="6"/>
  <c r="J127" i="6"/>
  <c r="G127" i="6"/>
  <c r="D127" i="6"/>
  <c r="I126" i="6"/>
  <c r="H126" i="6"/>
  <c r="F126" i="6"/>
  <c r="E126" i="6"/>
  <c r="C126" i="6"/>
  <c r="B126" i="6"/>
  <c r="D125" i="6"/>
  <c r="J124" i="6"/>
  <c r="D124" i="6"/>
  <c r="G123" i="6"/>
  <c r="D123" i="6"/>
  <c r="J122" i="6"/>
  <c r="G122" i="6"/>
  <c r="D122" i="6"/>
  <c r="I121" i="6"/>
  <c r="H121" i="6"/>
  <c r="F121" i="6"/>
  <c r="E121" i="6"/>
  <c r="C121" i="6"/>
  <c r="B121" i="6"/>
  <c r="J120" i="6"/>
  <c r="G120" i="6"/>
  <c r="D120" i="6"/>
  <c r="J119" i="6"/>
  <c r="G119" i="6"/>
  <c r="D119" i="6"/>
  <c r="G118" i="6"/>
  <c r="D118" i="6"/>
  <c r="J117" i="6"/>
  <c r="G117" i="6"/>
  <c r="D117" i="6"/>
  <c r="J116" i="6"/>
  <c r="G116" i="6"/>
  <c r="D116" i="6"/>
  <c r="G115" i="6"/>
  <c r="D115" i="6"/>
  <c r="I114" i="6"/>
  <c r="H114" i="6"/>
  <c r="F114" i="6"/>
  <c r="E114" i="6"/>
  <c r="C114" i="6"/>
  <c r="B114" i="6"/>
  <c r="J108" i="6"/>
  <c r="G108" i="6"/>
  <c r="D108" i="6"/>
  <c r="J107" i="6"/>
  <c r="G107" i="6"/>
  <c r="D107" i="6"/>
  <c r="J106" i="6"/>
  <c r="D106" i="6"/>
  <c r="J105" i="6"/>
  <c r="G105" i="6"/>
  <c r="D105" i="6"/>
  <c r="I104" i="6"/>
  <c r="H104" i="6"/>
  <c r="F104" i="6"/>
  <c r="E104" i="6"/>
  <c r="C104" i="6"/>
  <c r="B104" i="6"/>
  <c r="J102" i="6"/>
  <c r="G102" i="6"/>
  <c r="D102" i="6"/>
  <c r="D100" i="6"/>
  <c r="D99" i="6"/>
  <c r="J98" i="6"/>
  <c r="D98" i="6"/>
  <c r="D97" i="6"/>
  <c r="D96" i="6"/>
  <c r="J95" i="6"/>
  <c r="G95" i="6"/>
  <c r="D95" i="6"/>
  <c r="J94" i="6"/>
  <c r="G94" i="6"/>
  <c r="D94" i="6"/>
  <c r="J92" i="6"/>
  <c r="G92" i="6"/>
  <c r="D92" i="6"/>
  <c r="I91" i="6"/>
  <c r="H91" i="6"/>
  <c r="F91" i="6"/>
  <c r="E91" i="6"/>
  <c r="C91" i="6"/>
  <c r="B91" i="6"/>
  <c r="D90" i="6"/>
  <c r="J89" i="6"/>
  <c r="G89" i="6"/>
  <c r="D89" i="6"/>
  <c r="D88" i="6"/>
  <c r="J87" i="6"/>
  <c r="D87" i="6"/>
  <c r="D86" i="6"/>
  <c r="D85" i="6"/>
  <c r="J84" i="6"/>
  <c r="G84" i="6"/>
  <c r="D84" i="6"/>
  <c r="I83" i="6"/>
  <c r="H83" i="6"/>
  <c r="F83" i="6"/>
  <c r="E83" i="6"/>
  <c r="C83" i="6"/>
  <c r="B83" i="6"/>
  <c r="J78" i="6"/>
  <c r="G78" i="6"/>
  <c r="D78" i="6"/>
  <c r="I77" i="6"/>
  <c r="H77" i="6"/>
  <c r="F77" i="6"/>
  <c r="E77" i="6"/>
  <c r="C77" i="6"/>
  <c r="B77" i="6"/>
  <c r="G74" i="6"/>
  <c r="D74" i="6"/>
  <c r="G73" i="6"/>
  <c r="J72" i="6"/>
  <c r="G72" i="6"/>
  <c r="D72" i="6"/>
  <c r="G71" i="6"/>
  <c r="D71" i="6"/>
  <c r="D70" i="6"/>
  <c r="D68" i="6"/>
  <c r="J67" i="6"/>
  <c r="G67" i="6"/>
  <c r="D67" i="6"/>
  <c r="I66" i="6"/>
  <c r="H66" i="6"/>
  <c r="F66" i="6"/>
  <c r="E66" i="6"/>
  <c r="C66" i="6"/>
  <c r="B66" i="6"/>
  <c r="D65" i="6"/>
  <c r="D64" i="6"/>
  <c r="D63" i="6"/>
  <c r="D62" i="6"/>
  <c r="D61" i="6"/>
  <c r="C60" i="6"/>
  <c r="B60" i="6"/>
  <c r="I41" i="6"/>
  <c r="F41" i="6"/>
  <c r="C41" i="6"/>
  <c r="J38" i="6"/>
  <c r="G38" i="6"/>
  <c r="D38" i="6"/>
  <c r="J37" i="6"/>
  <c r="G37" i="6"/>
  <c r="D37" i="6"/>
  <c r="I32" i="6"/>
  <c r="H32" i="6"/>
  <c r="F32" i="6"/>
  <c r="E32" i="6"/>
  <c r="C32" i="6"/>
  <c r="B32" i="6"/>
  <c r="D31" i="6"/>
  <c r="G29" i="6"/>
  <c r="D29" i="6"/>
  <c r="G28" i="6"/>
  <c r="D28" i="6"/>
  <c r="J27" i="6"/>
  <c r="G27" i="6"/>
  <c r="D27" i="6"/>
  <c r="D26" i="6"/>
  <c r="G25" i="6"/>
  <c r="D25" i="6"/>
  <c r="D24" i="6"/>
  <c r="I23" i="6"/>
  <c r="H23" i="6"/>
  <c r="F23" i="6"/>
  <c r="E23" i="6"/>
  <c r="C23" i="6"/>
  <c r="B23" i="6"/>
  <c r="D17" i="6"/>
  <c r="I16" i="6"/>
  <c r="H16" i="6"/>
  <c r="F16" i="6"/>
  <c r="C16" i="6"/>
  <c r="B16" i="6"/>
  <c r="J14" i="6"/>
  <c r="G14" i="6"/>
  <c r="D14" i="6"/>
  <c r="I12" i="6"/>
  <c r="H12" i="6"/>
  <c r="F12" i="6"/>
  <c r="E12" i="6"/>
  <c r="C12" i="6"/>
  <c r="B12" i="6"/>
  <c r="G11" i="6"/>
  <c r="G10" i="6"/>
  <c r="G9" i="6"/>
  <c r="D9" i="6"/>
  <c r="I8" i="6"/>
  <c r="H8" i="6"/>
  <c r="F8" i="6"/>
  <c r="E8" i="6"/>
  <c r="C8" i="6"/>
  <c r="B8" i="6"/>
  <c r="J145" i="5"/>
  <c r="J171" i="5"/>
  <c r="G171" i="5"/>
  <c r="D171" i="5"/>
  <c r="J170" i="5"/>
  <c r="G170" i="5"/>
  <c r="D170" i="5"/>
  <c r="J169" i="5"/>
  <c r="G169" i="5"/>
  <c r="D169" i="5"/>
  <c r="I168" i="5"/>
  <c r="H168" i="5"/>
  <c r="F168" i="5"/>
  <c r="E168" i="5"/>
  <c r="C168" i="5"/>
  <c r="B168" i="5"/>
  <c r="D167" i="5"/>
  <c r="G166" i="5"/>
  <c r="D166" i="5"/>
  <c r="D165" i="5"/>
  <c r="F164" i="5"/>
  <c r="E164" i="5"/>
  <c r="C164" i="5"/>
  <c r="B164" i="5"/>
  <c r="D163" i="5"/>
  <c r="C162" i="5"/>
  <c r="B162" i="5"/>
  <c r="G161" i="5"/>
  <c r="D161" i="5"/>
  <c r="J160" i="5"/>
  <c r="D160" i="5"/>
  <c r="J159" i="5"/>
  <c r="G159" i="5"/>
  <c r="D159" i="5"/>
  <c r="D158" i="5"/>
  <c r="D157" i="5"/>
  <c r="J156" i="5"/>
  <c r="D156" i="5"/>
  <c r="J155" i="5"/>
  <c r="D155" i="5"/>
  <c r="D154" i="5"/>
  <c r="I152" i="5"/>
  <c r="H152" i="5"/>
  <c r="F152" i="5"/>
  <c r="E152" i="5"/>
  <c r="C152" i="5"/>
  <c r="B152" i="5"/>
  <c r="J151" i="5"/>
  <c r="G151" i="5"/>
  <c r="D151" i="5"/>
  <c r="D150" i="5"/>
  <c r="I147" i="5"/>
  <c r="H147" i="5"/>
  <c r="F147" i="5"/>
  <c r="E147" i="5"/>
  <c r="C147" i="5"/>
  <c r="B147" i="5"/>
  <c r="G145" i="5"/>
  <c r="D145" i="5"/>
  <c r="J144" i="5"/>
  <c r="G144" i="5"/>
  <c r="D144" i="5"/>
  <c r="D143" i="5"/>
  <c r="D142" i="5"/>
  <c r="I141" i="5"/>
  <c r="H141" i="5"/>
  <c r="F141" i="5"/>
  <c r="E141" i="5"/>
  <c r="C141" i="5"/>
  <c r="B141" i="5"/>
  <c r="G140" i="5"/>
  <c r="D140" i="5"/>
  <c r="D139" i="5"/>
  <c r="J138" i="5"/>
  <c r="G138" i="5"/>
  <c r="D138" i="5"/>
  <c r="I137" i="5"/>
  <c r="H137" i="5"/>
  <c r="F137" i="5"/>
  <c r="E137" i="5"/>
  <c r="C137" i="5"/>
  <c r="B137" i="5"/>
  <c r="D136" i="5"/>
  <c r="D135" i="5"/>
  <c r="C134" i="5"/>
  <c r="B134" i="5"/>
  <c r="J133" i="5"/>
  <c r="D133" i="5"/>
  <c r="J132" i="5"/>
  <c r="G132" i="5"/>
  <c r="D132" i="5"/>
  <c r="I131" i="5"/>
  <c r="H131" i="5"/>
  <c r="F131" i="5"/>
  <c r="E131" i="5"/>
  <c r="C131" i="5"/>
  <c r="B131" i="5"/>
  <c r="J130" i="5"/>
  <c r="G130" i="5"/>
  <c r="D129" i="5"/>
  <c r="J128" i="5"/>
  <c r="G128" i="5"/>
  <c r="D128" i="5"/>
  <c r="J127" i="5"/>
  <c r="G127" i="5"/>
  <c r="D127" i="5"/>
  <c r="I126" i="5"/>
  <c r="H126" i="5"/>
  <c r="F126" i="5"/>
  <c r="E126" i="5"/>
  <c r="C126" i="5"/>
  <c r="B126" i="5"/>
  <c r="G125" i="5"/>
  <c r="D125" i="5"/>
  <c r="D124" i="5"/>
  <c r="D123" i="5"/>
  <c r="D122" i="5"/>
  <c r="G121" i="5"/>
  <c r="D121" i="5"/>
  <c r="D120" i="5"/>
  <c r="I119" i="5"/>
  <c r="H119" i="5"/>
  <c r="F119" i="5"/>
  <c r="E119" i="5"/>
  <c r="C119" i="5"/>
  <c r="B119" i="5"/>
  <c r="J118" i="5"/>
  <c r="G118" i="5"/>
  <c r="D118" i="5"/>
  <c r="G112" i="5"/>
  <c r="D112" i="5"/>
  <c r="D111" i="5"/>
  <c r="G110" i="5"/>
  <c r="D110" i="5"/>
  <c r="F109" i="5"/>
  <c r="E109" i="5"/>
  <c r="C109" i="5"/>
  <c r="B109" i="5"/>
  <c r="D107" i="5"/>
  <c r="D106" i="5"/>
  <c r="D105" i="5"/>
  <c r="D104" i="5"/>
  <c r="D103" i="5"/>
  <c r="D102" i="5"/>
  <c r="D100" i="5"/>
  <c r="D99" i="5"/>
  <c r="D97" i="5"/>
  <c r="I96" i="5"/>
  <c r="H96" i="5"/>
  <c r="E96" i="5"/>
  <c r="C96" i="5"/>
  <c r="B96" i="5"/>
  <c r="D95" i="5"/>
  <c r="J94" i="5"/>
  <c r="D94" i="5"/>
  <c r="D93" i="5"/>
  <c r="D92" i="5"/>
  <c r="D91" i="5"/>
  <c r="D90" i="5"/>
  <c r="J89" i="5"/>
  <c r="D89" i="5"/>
  <c r="I88" i="5"/>
  <c r="H88" i="5"/>
  <c r="F88" i="5"/>
  <c r="C88" i="5"/>
  <c r="B88" i="5"/>
  <c r="D83" i="5"/>
  <c r="I82" i="5"/>
  <c r="F82" i="5"/>
  <c r="C82" i="5"/>
  <c r="B82" i="5"/>
  <c r="G79" i="5"/>
  <c r="D79" i="5"/>
  <c r="D78" i="5"/>
  <c r="J77" i="5"/>
  <c r="D77" i="5"/>
  <c r="D76" i="5"/>
  <c r="D75" i="5"/>
  <c r="G73" i="5"/>
  <c r="D73" i="5"/>
  <c r="I72" i="5"/>
  <c r="H72" i="5"/>
  <c r="F72" i="5"/>
  <c r="E72" i="5"/>
  <c r="C72" i="5"/>
  <c r="B72" i="5"/>
  <c r="D71" i="5"/>
  <c r="D70" i="5"/>
  <c r="D69" i="5"/>
  <c r="D68" i="5"/>
  <c r="D67" i="5"/>
  <c r="C66" i="5"/>
  <c r="B66" i="5"/>
  <c r="I47" i="5"/>
  <c r="F47" i="5"/>
  <c r="C47" i="5"/>
  <c r="J43" i="5"/>
  <c r="D43" i="5"/>
  <c r="J42" i="5"/>
  <c r="G42" i="5"/>
  <c r="D42" i="5"/>
  <c r="I37" i="5"/>
  <c r="H37" i="5"/>
  <c r="F37" i="5"/>
  <c r="E37" i="5"/>
  <c r="C37" i="5"/>
  <c r="B37" i="5"/>
  <c r="D36" i="5"/>
  <c r="D34" i="5"/>
  <c r="J33" i="5"/>
  <c r="D33" i="5"/>
  <c r="J32" i="5"/>
  <c r="G32" i="5"/>
  <c r="D32" i="5"/>
  <c r="J31" i="5"/>
  <c r="G31" i="5"/>
  <c r="D31" i="5"/>
  <c r="D30" i="5"/>
  <c r="G29" i="5"/>
  <c r="D29" i="5"/>
  <c r="D28" i="5"/>
  <c r="I27" i="5"/>
  <c r="H27" i="5"/>
  <c r="F27" i="5"/>
  <c r="E27" i="5"/>
  <c r="C27" i="5"/>
  <c r="B27" i="5"/>
  <c r="D20" i="5"/>
  <c r="I19" i="5"/>
  <c r="E19" i="5"/>
  <c r="C19" i="5"/>
  <c r="B19" i="5"/>
  <c r="G18" i="5"/>
  <c r="D18" i="5"/>
  <c r="J17" i="5"/>
  <c r="G17" i="5"/>
  <c r="D17" i="5"/>
  <c r="J16" i="5"/>
  <c r="G16" i="5"/>
  <c r="D16" i="5"/>
  <c r="I15" i="5"/>
  <c r="H15" i="5"/>
  <c r="F15" i="5"/>
  <c r="E15" i="5"/>
  <c r="C15" i="5"/>
  <c r="D15" i="5" s="1"/>
  <c r="B15" i="5"/>
  <c r="J14" i="5"/>
  <c r="D14" i="5"/>
  <c r="J13" i="5"/>
  <c r="J12" i="5"/>
  <c r="J10" i="5"/>
  <c r="G10" i="5"/>
  <c r="D10" i="5"/>
  <c r="J9" i="5"/>
  <c r="D9" i="5"/>
  <c r="I8" i="5"/>
  <c r="H8" i="5"/>
  <c r="F8" i="5"/>
  <c r="E8" i="5"/>
  <c r="C8" i="5"/>
  <c r="B8" i="5"/>
  <c r="G161" i="4"/>
  <c r="D136" i="4"/>
  <c r="J178" i="4"/>
  <c r="G178" i="4"/>
  <c r="D178" i="4"/>
  <c r="J177" i="4"/>
  <c r="G177" i="4"/>
  <c r="D177" i="4"/>
  <c r="D176" i="4"/>
  <c r="I175" i="4"/>
  <c r="H175" i="4"/>
  <c r="F175" i="4"/>
  <c r="E175" i="4"/>
  <c r="C175" i="4"/>
  <c r="B175" i="4"/>
  <c r="J174" i="4"/>
  <c r="G174" i="4"/>
  <c r="D174" i="4"/>
  <c r="J173" i="4"/>
  <c r="G173" i="4"/>
  <c r="D173" i="4"/>
  <c r="J172" i="4"/>
  <c r="G172" i="4"/>
  <c r="D172" i="4"/>
  <c r="I171" i="4"/>
  <c r="H171" i="4"/>
  <c r="F171" i="4"/>
  <c r="E171" i="4"/>
  <c r="C171" i="4"/>
  <c r="B171" i="4"/>
  <c r="J170" i="4"/>
  <c r="G170" i="4"/>
  <c r="D170" i="4"/>
  <c r="I169" i="4"/>
  <c r="H169" i="4"/>
  <c r="F169" i="4"/>
  <c r="E169" i="4"/>
  <c r="C169" i="4"/>
  <c r="B169" i="4"/>
  <c r="J168" i="4"/>
  <c r="G168" i="4"/>
  <c r="D168" i="4"/>
  <c r="J167" i="4"/>
  <c r="D167" i="4"/>
  <c r="J166" i="4"/>
  <c r="G166" i="4"/>
  <c r="D166" i="4"/>
  <c r="J165" i="4"/>
  <c r="G165" i="4"/>
  <c r="D165" i="4"/>
  <c r="J164" i="4"/>
  <c r="G164" i="4"/>
  <c r="D164" i="4"/>
  <c r="J163" i="4"/>
  <c r="D163" i="4"/>
  <c r="J162" i="4"/>
  <c r="D162" i="4"/>
  <c r="J161" i="4"/>
  <c r="D161" i="4"/>
  <c r="J160" i="4"/>
  <c r="D160" i="4"/>
  <c r="I159" i="4"/>
  <c r="H159" i="4"/>
  <c r="F159" i="4"/>
  <c r="E159" i="4"/>
  <c r="C159" i="4"/>
  <c r="B159" i="4"/>
  <c r="G157" i="4"/>
  <c r="D157" i="4"/>
  <c r="D156" i="4"/>
  <c r="I153" i="4"/>
  <c r="F153" i="4"/>
  <c r="E153" i="4"/>
  <c r="C153" i="4"/>
  <c r="B153" i="4"/>
  <c r="J151" i="4"/>
  <c r="G151" i="4"/>
  <c r="D151" i="4"/>
  <c r="J150" i="4"/>
  <c r="G150" i="4"/>
  <c r="D150" i="4"/>
  <c r="J149" i="4"/>
  <c r="D149" i="4"/>
  <c r="J148" i="4"/>
  <c r="D148" i="4"/>
  <c r="I147" i="4"/>
  <c r="H147" i="4"/>
  <c r="F147" i="4"/>
  <c r="E147" i="4"/>
  <c r="C147" i="4"/>
  <c r="B147" i="4"/>
  <c r="J146" i="4"/>
  <c r="G146" i="4"/>
  <c r="D146" i="4"/>
  <c r="J144" i="4"/>
  <c r="G144" i="4"/>
  <c r="D144" i="4"/>
  <c r="I143" i="4"/>
  <c r="H143" i="4"/>
  <c r="F143" i="4"/>
  <c r="E143" i="4"/>
  <c r="C143" i="4"/>
  <c r="B143" i="4"/>
  <c r="G142" i="4"/>
  <c r="D142" i="4"/>
  <c r="J141" i="4"/>
  <c r="D141" i="4"/>
  <c r="I140" i="4"/>
  <c r="H140" i="4"/>
  <c r="F140" i="4"/>
  <c r="E140" i="4"/>
  <c r="C140" i="4"/>
  <c r="B140" i="4"/>
  <c r="J139" i="4"/>
  <c r="D139" i="4"/>
  <c r="J138" i="4"/>
  <c r="G138" i="4"/>
  <c r="D138" i="4"/>
  <c r="I137" i="4"/>
  <c r="H137" i="4"/>
  <c r="F137" i="4"/>
  <c r="E137" i="4"/>
  <c r="C137" i="4"/>
  <c r="B137" i="4"/>
  <c r="J135" i="4"/>
  <c r="D135" i="4"/>
  <c r="J134" i="4"/>
  <c r="D134" i="4"/>
  <c r="J133" i="4"/>
  <c r="D133" i="4"/>
  <c r="I132" i="4"/>
  <c r="H132" i="4"/>
  <c r="F132" i="4"/>
  <c r="E132" i="4"/>
  <c r="C132" i="4"/>
  <c r="B132" i="4"/>
  <c r="J131" i="4"/>
  <c r="G131" i="4"/>
  <c r="D131" i="4"/>
  <c r="J130" i="4"/>
  <c r="G130" i="4"/>
  <c r="D130" i="4"/>
  <c r="J129" i="4"/>
  <c r="G129" i="4"/>
  <c r="D129" i="4"/>
  <c r="J128" i="4"/>
  <c r="G128" i="4"/>
  <c r="D128" i="4"/>
  <c r="J127" i="4"/>
  <c r="G127" i="4"/>
  <c r="D127" i="4"/>
  <c r="G126" i="4"/>
  <c r="D126" i="4"/>
  <c r="I125" i="4"/>
  <c r="H125" i="4"/>
  <c r="F125" i="4"/>
  <c r="E125" i="4"/>
  <c r="C125" i="4"/>
  <c r="B125" i="4"/>
  <c r="J119" i="4"/>
  <c r="G119" i="4"/>
  <c r="D119" i="4"/>
  <c r="J118" i="4"/>
  <c r="G118" i="4"/>
  <c r="D118" i="4"/>
  <c r="J117" i="4"/>
  <c r="G117" i="4"/>
  <c r="D117" i="4"/>
  <c r="J116" i="4"/>
  <c r="G116" i="4"/>
  <c r="D116" i="4"/>
  <c r="I115" i="4"/>
  <c r="H115" i="4"/>
  <c r="F115" i="4"/>
  <c r="E115" i="4"/>
  <c r="C115" i="4"/>
  <c r="B115" i="4"/>
  <c r="J113" i="4"/>
  <c r="G113" i="4"/>
  <c r="D113" i="4"/>
  <c r="D112" i="4"/>
  <c r="J111" i="4"/>
  <c r="D111" i="4"/>
  <c r="J110" i="4"/>
  <c r="G110" i="4"/>
  <c r="D110" i="4"/>
  <c r="J109" i="4"/>
  <c r="G109" i="4"/>
  <c r="D109" i="4"/>
  <c r="J108" i="4"/>
  <c r="D108" i="4"/>
  <c r="J107" i="4"/>
  <c r="G107" i="4"/>
  <c r="D107" i="4"/>
  <c r="J106" i="4"/>
  <c r="G106" i="4"/>
  <c r="D106" i="4"/>
  <c r="J105" i="4"/>
  <c r="G105" i="4"/>
  <c r="D105" i="4"/>
  <c r="J103" i="4"/>
  <c r="G103" i="4"/>
  <c r="D103" i="4"/>
  <c r="I102" i="4"/>
  <c r="H102" i="4"/>
  <c r="F102" i="4"/>
  <c r="E102" i="4"/>
  <c r="C102" i="4"/>
  <c r="B102" i="4"/>
  <c r="G101" i="4"/>
  <c r="D101" i="4"/>
  <c r="G100" i="4"/>
  <c r="D100" i="4"/>
  <c r="G99" i="4"/>
  <c r="D99" i="4"/>
  <c r="G98" i="4"/>
  <c r="D98" i="4"/>
  <c r="G97" i="4"/>
  <c r="D97" i="4"/>
  <c r="G96" i="4"/>
  <c r="D96" i="4"/>
  <c r="G95" i="4"/>
  <c r="D95" i="4"/>
  <c r="G94" i="4"/>
  <c r="D94" i="4"/>
  <c r="H93" i="4"/>
  <c r="F93" i="4"/>
  <c r="E93" i="4"/>
  <c r="C93" i="4"/>
  <c r="B93" i="4"/>
  <c r="J88" i="4"/>
  <c r="G88" i="4"/>
  <c r="D88" i="4"/>
  <c r="I87" i="4"/>
  <c r="H87" i="4"/>
  <c r="F87" i="4"/>
  <c r="E87" i="4"/>
  <c r="C87" i="4"/>
  <c r="B87" i="4"/>
  <c r="D84" i="4"/>
  <c r="J83" i="4"/>
  <c r="G83" i="4"/>
  <c r="D83" i="4"/>
  <c r="J82" i="4"/>
  <c r="G82" i="4"/>
  <c r="D82" i="4"/>
  <c r="G80" i="4"/>
  <c r="D80" i="4"/>
  <c r="J79" i="4"/>
  <c r="G79" i="4"/>
  <c r="D79" i="4"/>
  <c r="G77" i="4"/>
  <c r="D77" i="4"/>
  <c r="J76" i="4"/>
  <c r="G76" i="4"/>
  <c r="D76" i="4"/>
  <c r="I75" i="4"/>
  <c r="H75" i="4"/>
  <c r="F75" i="4"/>
  <c r="E75" i="4"/>
  <c r="C75" i="4"/>
  <c r="B75" i="4"/>
  <c r="G74" i="4"/>
  <c r="D74" i="4"/>
  <c r="G73" i="4"/>
  <c r="D73" i="4"/>
  <c r="G72" i="4"/>
  <c r="D72" i="4"/>
  <c r="G71" i="4"/>
  <c r="D71" i="4"/>
  <c r="G70" i="4"/>
  <c r="D70" i="4"/>
  <c r="F69" i="4"/>
  <c r="E69" i="4"/>
  <c r="C69" i="4"/>
  <c r="B69" i="4"/>
  <c r="I50" i="4"/>
  <c r="F50" i="4"/>
  <c r="C50" i="4"/>
  <c r="J46" i="4"/>
  <c r="D46" i="4"/>
  <c r="J45" i="4"/>
  <c r="G45" i="4"/>
  <c r="D45" i="4"/>
  <c r="I40" i="4"/>
  <c r="H40" i="4"/>
  <c r="F40" i="4"/>
  <c r="E40" i="4"/>
  <c r="C40" i="4"/>
  <c r="B40" i="4"/>
  <c r="D40" i="4" s="1"/>
  <c r="G38" i="4"/>
  <c r="D38" i="4"/>
  <c r="J37" i="4"/>
  <c r="G37" i="4"/>
  <c r="D37" i="4"/>
  <c r="G36" i="4"/>
  <c r="D36" i="4"/>
  <c r="J35" i="4"/>
  <c r="G35" i="4"/>
  <c r="D35" i="4"/>
  <c r="J34" i="4"/>
  <c r="G34" i="4"/>
  <c r="D34" i="4"/>
  <c r="G33" i="4"/>
  <c r="D33" i="4"/>
  <c r="J32" i="4"/>
  <c r="G32" i="4"/>
  <c r="D32" i="4"/>
  <c r="G31" i="4"/>
  <c r="D31" i="4"/>
  <c r="I30" i="4"/>
  <c r="H30" i="4"/>
  <c r="F30" i="4"/>
  <c r="E30" i="4"/>
  <c r="C30" i="4"/>
  <c r="B30" i="4"/>
  <c r="J23" i="4"/>
  <c r="G23" i="4"/>
  <c r="D23" i="4"/>
  <c r="I22" i="4"/>
  <c r="H22" i="4"/>
  <c r="F22" i="4"/>
  <c r="E22" i="4"/>
  <c r="C22" i="4"/>
  <c r="B22" i="4"/>
  <c r="J21" i="4"/>
  <c r="G21" i="4"/>
  <c r="D21" i="4"/>
  <c r="J18" i="4"/>
  <c r="G18" i="4"/>
  <c r="D18" i="4"/>
  <c r="J17" i="4"/>
  <c r="G17" i="4"/>
  <c r="D17" i="4"/>
  <c r="I16" i="4"/>
  <c r="H16" i="4"/>
  <c r="F16" i="4"/>
  <c r="E16" i="4"/>
  <c r="C16" i="4"/>
  <c r="B16" i="4"/>
  <c r="D15" i="4"/>
  <c r="D11" i="4"/>
  <c r="J10" i="4"/>
  <c r="G10" i="4"/>
  <c r="D10" i="4"/>
  <c r="J9" i="4"/>
  <c r="D9" i="4"/>
  <c r="I8" i="4"/>
  <c r="H8" i="4"/>
  <c r="F8" i="4"/>
  <c r="E8" i="4"/>
  <c r="C8" i="4"/>
  <c r="B8" i="4"/>
  <c r="D174" i="30"/>
  <c r="N60" i="28"/>
  <c r="N59" i="28"/>
  <c r="N58" i="28"/>
  <c r="N56" i="28"/>
  <c r="N55" i="28"/>
  <c r="N54" i="28"/>
  <c r="N52" i="28"/>
  <c r="N51" i="28"/>
  <c r="N50" i="28"/>
  <c r="N49" i="28"/>
  <c r="N46" i="28"/>
  <c r="N45" i="28"/>
  <c r="N44" i="28"/>
  <c r="N43" i="28"/>
  <c r="N42" i="28"/>
  <c r="N41" i="28"/>
  <c r="N40" i="28"/>
  <c r="N39" i="28"/>
  <c r="N37" i="28"/>
  <c r="N35" i="28"/>
  <c r="N33" i="28"/>
  <c r="N31" i="28"/>
  <c r="N27" i="28"/>
  <c r="N26" i="28"/>
  <c r="I45" i="28"/>
  <c r="I33" i="28"/>
  <c r="I25" i="28"/>
  <c r="I24" i="28"/>
  <c r="I23" i="28"/>
  <c r="I22" i="28"/>
  <c r="I21" i="28"/>
  <c r="I20" i="28"/>
  <c r="I19" i="28"/>
  <c r="I18" i="28"/>
  <c r="I17" i="28"/>
  <c r="I16" i="28"/>
  <c r="I14" i="28"/>
  <c r="I13" i="28"/>
  <c r="I12" i="28"/>
  <c r="I11" i="28"/>
  <c r="I10" i="28"/>
  <c r="I9" i="28"/>
  <c r="I8" i="28"/>
  <c r="D53" i="28"/>
  <c r="D57" i="28"/>
  <c r="D52" i="28"/>
  <c r="D50" i="28"/>
  <c r="D48" i="28"/>
  <c r="D43" i="28"/>
  <c r="D42" i="28"/>
  <c r="D41" i="28"/>
  <c r="D20" i="28"/>
  <c r="D17" i="28"/>
  <c r="D9" i="28"/>
  <c r="G87" i="7" l="1"/>
  <c r="J93" i="7"/>
  <c r="G26" i="7"/>
  <c r="J99" i="7"/>
  <c r="D129" i="6"/>
  <c r="G8" i="6"/>
  <c r="G156" i="6"/>
  <c r="G121" i="6"/>
  <c r="J156" i="6"/>
  <c r="D141" i="5"/>
  <c r="D134" i="5"/>
  <c r="G137" i="5"/>
  <c r="G164" i="5"/>
  <c r="D126" i="5"/>
  <c r="J131" i="5"/>
  <c r="G72" i="5"/>
  <c r="G126" i="5"/>
  <c r="G76" i="7"/>
  <c r="G8" i="7"/>
  <c r="J8" i="7"/>
  <c r="G35" i="7"/>
  <c r="D96" i="7"/>
  <c r="G23" i="6"/>
  <c r="D66" i="6"/>
  <c r="G12" i="6"/>
  <c r="J114" i="6"/>
  <c r="J126" i="6"/>
  <c r="D32" i="6"/>
  <c r="J83" i="6"/>
  <c r="J104" i="6"/>
  <c r="D160" i="6"/>
  <c r="G8" i="5"/>
  <c r="G37" i="5"/>
  <c r="J72" i="5"/>
  <c r="D96" i="5"/>
  <c r="D147" i="5"/>
  <c r="G152" i="5"/>
  <c r="D162" i="5"/>
  <c r="G168" i="5"/>
  <c r="J8" i="5"/>
  <c r="D27" i="5"/>
  <c r="J37" i="5"/>
  <c r="D109" i="5"/>
  <c r="J126" i="5"/>
  <c r="D131" i="5"/>
  <c r="D164" i="5"/>
  <c r="D8" i="5"/>
  <c r="J15" i="5"/>
  <c r="G27" i="5"/>
  <c r="D88" i="5"/>
  <c r="G109" i="5"/>
  <c r="G131" i="5"/>
  <c r="D152" i="5"/>
  <c r="D168" i="5"/>
  <c r="G102" i="4"/>
  <c r="D75" i="4"/>
  <c r="G171" i="4"/>
  <c r="G140" i="4"/>
  <c r="J87" i="4"/>
  <c r="D115" i="4"/>
  <c r="G132" i="4"/>
  <c r="D69" i="4"/>
  <c r="J143" i="4"/>
  <c r="G137" i="4"/>
  <c r="G93" i="4"/>
  <c r="J102" i="4"/>
  <c r="G153" i="4"/>
  <c r="G16" i="4"/>
  <c r="G30" i="4"/>
  <c r="J137" i="4"/>
  <c r="G22" i="4"/>
  <c r="G69" i="4"/>
  <c r="G125" i="4"/>
  <c r="D143" i="4"/>
  <c r="D159" i="4"/>
  <c r="G169" i="4"/>
  <c r="G87" i="4"/>
  <c r="J115" i="4"/>
  <c r="D132" i="4"/>
  <c r="G143" i="4"/>
  <c r="G147" i="4"/>
  <c r="G159" i="4"/>
  <c r="J169" i="4"/>
  <c r="D86" i="9"/>
  <c r="D120" i="7"/>
  <c r="D76" i="7"/>
  <c r="D8" i="7"/>
  <c r="G93" i="7"/>
  <c r="D104" i="7"/>
  <c r="J120" i="7"/>
  <c r="J35" i="7"/>
  <c r="G112" i="7"/>
  <c r="D35" i="7"/>
  <c r="G66" i="7"/>
  <c r="D101" i="7"/>
  <c r="D124" i="7"/>
  <c r="J87" i="7"/>
  <c r="G101" i="7"/>
  <c r="D26" i="7"/>
  <c r="J101" i="7"/>
  <c r="G107" i="7"/>
  <c r="J26" i="7"/>
  <c r="D55" i="7"/>
  <c r="G16" i="7"/>
  <c r="G55" i="7"/>
  <c r="G81" i="7"/>
  <c r="J96" i="7"/>
  <c r="J76" i="7"/>
  <c r="D66" i="7"/>
  <c r="D87" i="7"/>
  <c r="J104" i="7"/>
  <c r="J112" i="7"/>
  <c r="D16" i="7"/>
  <c r="D107" i="7"/>
  <c r="G96" i="7"/>
  <c r="J16" i="7"/>
  <c r="J81" i="7"/>
  <c r="D93" i="7"/>
  <c r="J91" i="6"/>
  <c r="G66" i="6"/>
  <c r="G77" i="6"/>
  <c r="G154" i="6"/>
  <c r="J160" i="6"/>
  <c r="D83" i="6"/>
  <c r="D16" i="6"/>
  <c r="J121" i="6"/>
  <c r="J8" i="6"/>
  <c r="J132" i="6"/>
  <c r="D104" i="6"/>
  <c r="J77" i="6"/>
  <c r="G104" i="6"/>
  <c r="D23" i="6"/>
  <c r="D142" i="6"/>
  <c r="D12" i="6"/>
  <c r="D60" i="6"/>
  <c r="J23" i="6"/>
  <c r="D144" i="6"/>
  <c r="J12" i="6"/>
  <c r="G126" i="6"/>
  <c r="G136" i="6"/>
  <c r="J32" i="6"/>
  <c r="G114" i="6"/>
  <c r="G83" i="6"/>
  <c r="G129" i="6"/>
  <c r="D91" i="6"/>
  <c r="G160" i="6"/>
  <c r="J16" i="6"/>
  <c r="D126" i="6"/>
  <c r="J129" i="6"/>
  <c r="D77" i="6"/>
  <c r="G91" i="6"/>
  <c r="D121" i="6"/>
  <c r="D136" i="6"/>
  <c r="D156" i="6"/>
  <c r="J66" i="6"/>
  <c r="D132" i="6"/>
  <c r="G144" i="6"/>
  <c r="J136" i="6"/>
  <c r="G32" i="6"/>
  <c r="G132" i="6"/>
  <c r="J144" i="6"/>
  <c r="D8" i="6"/>
  <c r="D114" i="6"/>
  <c r="G15" i="5"/>
  <c r="J96" i="5"/>
  <c r="J88" i="5"/>
  <c r="J152" i="5"/>
  <c r="D66" i="5"/>
  <c r="J168" i="5"/>
  <c r="J27" i="5"/>
  <c r="D37" i="5"/>
  <c r="G147" i="5"/>
  <c r="D119" i="5"/>
  <c r="D137" i="5"/>
  <c r="G141" i="5"/>
  <c r="J147" i="5"/>
  <c r="G119" i="5"/>
  <c r="J141" i="5"/>
  <c r="D19" i="5"/>
  <c r="D72" i="5"/>
  <c r="D82" i="5"/>
  <c r="J119" i="5"/>
  <c r="J137" i="5"/>
  <c r="J30" i="4"/>
  <c r="J16" i="4"/>
  <c r="G115" i="4"/>
  <c r="D125" i="4"/>
  <c r="D140" i="4"/>
  <c r="J159" i="4"/>
  <c r="D175" i="4"/>
  <c r="D22" i="4"/>
  <c r="D137" i="4"/>
  <c r="J140" i="4"/>
  <c r="D171" i="4"/>
  <c r="D16" i="4"/>
  <c r="J125" i="4"/>
  <c r="G175" i="4"/>
  <c r="D93" i="4"/>
  <c r="D147" i="4"/>
  <c r="D153" i="4"/>
  <c r="J175" i="4"/>
  <c r="D8" i="4"/>
  <c r="J22" i="4"/>
  <c r="G75" i="4"/>
  <c r="J171" i="4"/>
  <c r="G8" i="4"/>
  <c r="J147" i="4"/>
  <c r="D169" i="4"/>
  <c r="J8" i="4"/>
  <c r="J40" i="4"/>
  <c r="D102" i="4"/>
  <c r="J132" i="4"/>
  <c r="G40" i="4"/>
  <c r="D30" i="4"/>
  <c r="D87" i="4"/>
  <c r="J75" i="4"/>
  <c r="H13" i="24"/>
  <c r="C98" i="24"/>
  <c r="C97" i="24"/>
  <c r="C96" i="24"/>
  <c r="C95" i="24"/>
  <c r="C94" i="24"/>
  <c r="C93" i="24"/>
  <c r="C92" i="24"/>
  <c r="C91" i="24"/>
  <c r="C90" i="24"/>
  <c r="C89" i="24"/>
  <c r="C88" i="24"/>
  <c r="C79" i="24"/>
  <c r="C87" i="24"/>
  <c r="C86" i="24"/>
  <c r="C85" i="24"/>
  <c r="C84" i="24"/>
  <c r="C83" i="24"/>
  <c r="C82" i="24"/>
  <c r="C81" i="24"/>
  <c r="C80" i="24"/>
  <c r="C78" i="24"/>
  <c r="C69" i="24"/>
  <c r="C77" i="24"/>
  <c r="C76" i="24"/>
  <c r="C75" i="24"/>
  <c r="C74" i="24"/>
  <c r="C73" i="24"/>
  <c r="C72" i="24"/>
  <c r="C71" i="24"/>
  <c r="C70" i="24"/>
  <c r="C53" i="24"/>
  <c r="C44" i="24"/>
  <c r="C52" i="24"/>
  <c r="C51" i="24"/>
  <c r="C50" i="24"/>
  <c r="C49" i="24"/>
  <c r="C48" i="24"/>
  <c r="C47" i="24"/>
  <c r="C46" i="24"/>
  <c r="C45" i="24"/>
  <c r="C43" i="24"/>
  <c r="C42" i="24"/>
  <c r="C41" i="24"/>
  <c r="C40" i="24"/>
  <c r="C39" i="24"/>
  <c r="C38" i="24"/>
  <c r="C37" i="24"/>
  <c r="C36" i="24"/>
  <c r="C35" i="24"/>
  <c r="C34" i="24"/>
  <c r="C33" i="24"/>
  <c r="C24" i="24"/>
  <c r="C32" i="24"/>
  <c r="C31" i="24"/>
  <c r="C30" i="24"/>
  <c r="C29" i="24"/>
  <c r="C28" i="24"/>
  <c r="C27" i="24"/>
  <c r="C26" i="24"/>
  <c r="C25" i="24"/>
  <c r="C21" i="24"/>
  <c r="C14" i="24"/>
  <c r="C22" i="24"/>
  <c r="C20" i="24"/>
  <c r="C19" i="24"/>
  <c r="C18" i="24"/>
  <c r="C17" i="24"/>
  <c r="C16" i="24"/>
  <c r="C15" i="24"/>
  <c r="C23" i="24"/>
  <c r="B15" i="23" l="1"/>
  <c r="B8" i="23"/>
  <c r="G13" i="24"/>
  <c r="F135" i="8"/>
  <c r="D135" i="8"/>
  <c r="C135" i="8"/>
  <c r="F133" i="8"/>
  <c r="D133" i="8"/>
  <c r="F131" i="8"/>
  <c r="D131" i="8"/>
  <c r="C131" i="8"/>
  <c r="F122" i="8"/>
  <c r="D122" i="8"/>
  <c r="C122" i="8"/>
  <c r="B122" i="8"/>
  <c r="F119" i="8"/>
  <c r="C119" i="8"/>
  <c r="F117" i="8"/>
  <c r="C117" i="8"/>
  <c r="F114" i="8"/>
  <c r="E114" i="8"/>
  <c r="D114" i="8"/>
  <c r="B114" i="8"/>
  <c r="F112" i="8"/>
  <c r="E112" i="8"/>
  <c r="C112" i="8"/>
  <c r="F109" i="8"/>
  <c r="D109" i="8"/>
  <c r="C109" i="8"/>
  <c r="F106" i="8"/>
  <c r="D106" i="8"/>
  <c r="C106" i="8"/>
  <c r="B106" i="8"/>
  <c r="F99" i="8"/>
  <c r="E99" i="8"/>
  <c r="D99" i="8"/>
  <c r="C99" i="8"/>
  <c r="B99" i="8"/>
  <c r="F94" i="8"/>
  <c r="C94" i="8"/>
  <c r="F83" i="8"/>
  <c r="E83" i="8"/>
  <c r="D83" i="8"/>
  <c r="C83" i="8"/>
  <c r="B83" i="8"/>
  <c r="F65" i="8"/>
  <c r="D65" i="8"/>
  <c r="C65" i="8"/>
  <c r="B65" i="8"/>
  <c r="F60" i="8"/>
  <c r="E60" i="8"/>
  <c r="D60" i="8"/>
  <c r="C60" i="8"/>
  <c r="B60" i="8"/>
  <c r="F51" i="8"/>
  <c r="D51" i="8"/>
  <c r="C51" i="8"/>
  <c r="B51" i="8"/>
  <c r="C47" i="8"/>
  <c r="C35" i="8"/>
  <c r="F28" i="8"/>
  <c r="E28" i="8"/>
  <c r="D28" i="8"/>
  <c r="C28" i="8"/>
  <c r="B28" i="8"/>
  <c r="D24" i="8"/>
  <c r="C24" i="8"/>
  <c r="F18" i="8"/>
  <c r="E18" i="8"/>
  <c r="D18" i="8"/>
  <c r="C18" i="8"/>
  <c r="B18" i="8"/>
  <c r="F13" i="8"/>
  <c r="D13" i="8"/>
  <c r="C13" i="8"/>
  <c r="B13" i="8"/>
  <c r="F7" i="8"/>
  <c r="D7" i="8"/>
  <c r="C7" i="8"/>
  <c r="G50" i="30" l="1"/>
  <c r="D40" i="28"/>
  <c r="D39" i="28"/>
  <c r="D38" i="28"/>
  <c r="D37" i="28"/>
  <c r="D36" i="28"/>
  <c r="D35" i="28"/>
  <c r="D34" i="28"/>
  <c r="D33" i="28"/>
  <c r="I43" i="28"/>
  <c r="D16" i="30" l="1"/>
  <c r="D14" i="28" l="1"/>
  <c r="D13" i="28"/>
  <c r="D12" i="28"/>
  <c r="D11" i="28"/>
  <c r="D10" i="28"/>
  <c r="D8" i="28"/>
  <c r="I44" i="28" l="1"/>
  <c r="N23" i="28"/>
  <c r="N22" i="28"/>
  <c r="N21" i="28"/>
  <c r="N20" i="28"/>
  <c r="N19" i="28"/>
  <c r="N17" i="28"/>
  <c r="N16" i="28"/>
  <c r="N15" i="28"/>
  <c r="N13" i="28"/>
  <c r="N12" i="28"/>
  <c r="N10" i="28"/>
  <c r="N9" i="28"/>
  <c r="N8" i="28"/>
  <c r="I70" i="28"/>
  <c r="I69" i="28"/>
  <c r="I68" i="28"/>
  <c r="I67" i="28"/>
  <c r="I66" i="28"/>
  <c r="I65" i="28"/>
  <c r="I64" i="28"/>
  <c r="I61" i="28"/>
  <c r="I60" i="28"/>
  <c r="I59" i="28"/>
  <c r="I57" i="28"/>
  <c r="I55" i="28"/>
  <c r="I54" i="28"/>
  <c r="I53" i="28"/>
  <c r="I52" i="28"/>
  <c r="I50" i="28"/>
  <c r="I49" i="28"/>
  <c r="I48" i="28"/>
  <c r="I47" i="28"/>
  <c r="I46" i="28"/>
  <c r="I42" i="28"/>
  <c r="I40" i="28"/>
  <c r="I39" i="28"/>
  <c r="I38" i="28"/>
  <c r="I37" i="28"/>
  <c r="I36" i="28"/>
  <c r="I35" i="28"/>
  <c r="I34" i="28"/>
  <c r="D16" i="28"/>
  <c r="C68" i="24" l="1"/>
  <c r="C67" i="24"/>
  <c r="C66" i="24"/>
  <c r="C65" i="24"/>
  <c r="C64" i="24"/>
  <c r="C63" i="24"/>
  <c r="C62" i="24"/>
  <c r="C61" i="24"/>
  <c r="C60" i="24"/>
  <c r="C59" i="24"/>
  <c r="B14" i="23" l="1"/>
  <c r="O12" i="24"/>
  <c r="P79" i="24" l="1"/>
  <c r="E13" i="24"/>
  <c r="D13" i="24"/>
  <c r="F13" i="24" l="1"/>
  <c r="C13" i="24" s="1"/>
  <c r="B7" i="23" l="1"/>
  <c r="B6" i="23"/>
  <c r="P97" i="24" l="1"/>
  <c r="P96" i="24"/>
  <c r="P95" i="24"/>
  <c r="P94" i="24"/>
  <c r="P93" i="24"/>
  <c r="P92" i="24"/>
  <c r="P91" i="24"/>
  <c r="P90" i="24"/>
  <c r="P89" i="24"/>
  <c r="P87" i="24"/>
  <c r="P86" i="24"/>
  <c r="P85" i="24"/>
  <c r="P84" i="24"/>
  <c r="P83" i="24"/>
  <c r="P82" i="24"/>
  <c r="P81" i="24"/>
  <c r="P80" i="24"/>
  <c r="P77" i="24"/>
  <c r="P76" i="24"/>
  <c r="P75" i="24"/>
  <c r="P74" i="24"/>
  <c r="P73" i="24"/>
  <c r="P72" i="24"/>
  <c r="P71" i="24"/>
  <c r="P70" i="24"/>
  <c r="P69" i="24"/>
  <c r="P67" i="24"/>
  <c r="P66" i="24"/>
  <c r="P65" i="24"/>
  <c r="P64" i="24"/>
  <c r="P63" i="24"/>
  <c r="P62" i="24"/>
  <c r="P61" i="24"/>
  <c r="P60" i="24"/>
  <c r="P59" i="24"/>
  <c r="P52" i="24"/>
  <c r="P51" i="24"/>
  <c r="P50" i="24"/>
  <c r="P49" i="24"/>
  <c r="P48" i="24"/>
  <c r="P47" i="24"/>
  <c r="P46" i="24"/>
  <c r="P45" i="24"/>
  <c r="P44" i="24"/>
  <c r="P42" i="24"/>
  <c r="P41" i="24"/>
  <c r="P40" i="24"/>
  <c r="P39" i="24"/>
  <c r="P38" i="24"/>
  <c r="P37" i="24"/>
  <c r="P36" i="24"/>
  <c r="P35" i="24"/>
  <c r="P34" i="24"/>
  <c r="P32" i="24"/>
  <c r="P31" i="24"/>
  <c r="P30" i="24"/>
  <c r="P29" i="24"/>
  <c r="P28" i="24"/>
  <c r="P27" i="24"/>
  <c r="P26" i="24"/>
  <c r="P25" i="24"/>
  <c r="P24" i="24"/>
  <c r="P22" i="24"/>
  <c r="P21" i="24"/>
  <c r="P20" i="24"/>
  <c r="P19" i="24"/>
  <c r="P18" i="24"/>
  <c r="P17" i="24"/>
  <c r="P16" i="24"/>
  <c r="P15" i="24"/>
  <c r="P14" i="24"/>
  <c r="G55" i="30"/>
  <c r="G54" i="30"/>
  <c r="P10" i="24" l="1"/>
  <c r="P12" i="24"/>
  <c r="P7" i="24"/>
  <c r="P11" i="24"/>
  <c r="P9" i="24"/>
  <c r="P8" i="24"/>
  <c r="P4" i="24"/>
  <c r="P5" i="24"/>
  <c r="P6" i="24"/>
  <c r="D190" i="30"/>
  <c r="G150" i="30"/>
  <c r="G148" i="30"/>
  <c r="D189" i="30" l="1"/>
  <c r="D188" i="30"/>
  <c r="G186" i="30"/>
  <c r="D186" i="30"/>
  <c r="G185" i="30"/>
  <c r="D185" i="30"/>
  <c r="D184" i="30"/>
  <c r="D182" i="30"/>
  <c r="D181" i="30"/>
  <c r="D175" i="30"/>
  <c r="D173" i="30"/>
  <c r="D172" i="30"/>
  <c r="D171" i="30"/>
  <c r="D170" i="30"/>
  <c r="D169" i="30"/>
  <c r="G155" i="30"/>
  <c r="D155" i="30"/>
  <c r="G154" i="30"/>
  <c r="D154" i="30"/>
  <c r="G153" i="30"/>
  <c r="D153" i="30"/>
  <c r="G152" i="30"/>
  <c r="D152" i="30"/>
  <c r="D150" i="30"/>
  <c r="D149" i="30"/>
  <c r="D148" i="30"/>
  <c r="D146" i="30"/>
  <c r="G145" i="30"/>
  <c r="D145" i="30"/>
  <c r="G126" i="30"/>
  <c r="D126" i="30"/>
  <c r="G125" i="30"/>
  <c r="G122" i="30"/>
  <c r="D122" i="30"/>
  <c r="G121" i="30"/>
  <c r="D121" i="30"/>
  <c r="G120" i="30"/>
  <c r="D120" i="30"/>
  <c r="G118" i="30"/>
  <c r="D118" i="30"/>
  <c r="G117" i="30"/>
  <c r="D117" i="30"/>
  <c r="G116" i="30"/>
  <c r="D116" i="30"/>
  <c r="G115" i="30"/>
  <c r="D115" i="30"/>
  <c r="G113" i="30"/>
  <c r="D113" i="30"/>
  <c r="G111" i="30"/>
  <c r="D111" i="30"/>
  <c r="D110" i="30"/>
  <c r="G109" i="30"/>
  <c r="D109" i="30"/>
  <c r="D107" i="30"/>
  <c r="G106" i="30"/>
  <c r="D106" i="30"/>
  <c r="D105" i="30"/>
  <c r="D104" i="30"/>
  <c r="G103" i="30"/>
  <c r="D103" i="30"/>
  <c r="G102" i="30"/>
  <c r="D102" i="30"/>
  <c r="G101" i="30"/>
  <c r="D101" i="30"/>
  <c r="G92" i="30"/>
  <c r="D92" i="30"/>
  <c r="D91" i="30"/>
  <c r="G90" i="30"/>
  <c r="D90" i="30"/>
  <c r="G89" i="30"/>
  <c r="D88" i="30"/>
  <c r="G87" i="30"/>
  <c r="D87" i="30"/>
  <c r="G86" i="30"/>
  <c r="D86" i="30"/>
  <c r="G85" i="30"/>
  <c r="G83" i="30"/>
  <c r="D83" i="30"/>
  <c r="G82" i="30"/>
  <c r="D82" i="30"/>
  <c r="G80" i="30"/>
  <c r="D80" i="30"/>
  <c r="G79" i="30"/>
  <c r="D79" i="30"/>
  <c r="G78" i="30"/>
  <c r="D78" i="30"/>
  <c r="G77" i="30"/>
  <c r="D77" i="30"/>
  <c r="G76" i="30"/>
  <c r="D76" i="30"/>
  <c r="G75" i="30"/>
  <c r="D75" i="30"/>
  <c r="G74" i="30"/>
  <c r="D74" i="30"/>
  <c r="G67" i="30"/>
  <c r="D67" i="30"/>
  <c r="D66" i="30"/>
  <c r="G65" i="30"/>
  <c r="D65" i="30"/>
  <c r="G64" i="30"/>
  <c r="D64" i="30"/>
  <c r="D63" i="30"/>
  <c r="G62" i="30"/>
  <c r="D62" i="30"/>
  <c r="D61" i="30"/>
  <c r="D60" i="30"/>
  <c r="G59" i="30"/>
  <c r="D59" i="30"/>
  <c r="G58" i="30"/>
  <c r="D58" i="30"/>
  <c r="G57" i="30"/>
  <c r="D57" i="30"/>
  <c r="D55" i="30"/>
  <c r="D54" i="30"/>
  <c r="G53" i="30"/>
  <c r="D53" i="30"/>
  <c r="G52" i="30"/>
  <c r="D52" i="30"/>
  <c r="D51" i="30"/>
  <c r="D50" i="30"/>
  <c r="G48" i="30"/>
  <c r="D48" i="30"/>
  <c r="G47" i="30"/>
  <c r="D47" i="30"/>
  <c r="G46" i="30"/>
  <c r="D46" i="30"/>
  <c r="G45" i="30"/>
  <c r="D45" i="30"/>
  <c r="G44" i="30"/>
  <c r="D44" i="30"/>
  <c r="G43" i="30"/>
  <c r="D43" i="30"/>
  <c r="G41" i="30"/>
  <c r="D41" i="30"/>
  <c r="G40" i="30"/>
  <c r="D40" i="30"/>
  <c r="G39" i="30"/>
  <c r="D39" i="30"/>
  <c r="G38" i="30"/>
  <c r="D38" i="30"/>
  <c r="G37" i="30"/>
  <c r="D37" i="30"/>
  <c r="G36" i="30"/>
  <c r="D36" i="30"/>
  <c r="G35" i="30"/>
  <c r="D35" i="30"/>
  <c r="G34" i="30"/>
  <c r="D34" i="30"/>
  <c r="D33" i="30"/>
  <c r="G32" i="30"/>
  <c r="D32" i="30"/>
  <c r="D31" i="30"/>
  <c r="G16" i="30"/>
  <c r="M13" i="23"/>
  <c r="L13" i="23"/>
  <c r="J13" i="23"/>
  <c r="I13" i="23"/>
  <c r="H13" i="23"/>
  <c r="G13" i="23"/>
  <c r="I12" i="23"/>
  <c r="H12" i="23"/>
  <c r="E12" i="23"/>
  <c r="D12" i="23"/>
  <c r="M11" i="23"/>
  <c r="L11" i="23"/>
  <c r="K11" i="23"/>
  <c r="J11" i="23"/>
  <c r="I11" i="23"/>
  <c r="G11" i="23"/>
  <c r="E11" i="23"/>
  <c r="I10" i="23"/>
  <c r="B10" i="23" s="1"/>
  <c r="B9" i="23"/>
  <c r="N12" i="24"/>
  <c r="M12" i="24"/>
  <c r="L12" i="24"/>
  <c r="K12" i="24"/>
  <c r="J12" i="24"/>
  <c r="I12" i="24"/>
  <c r="H12" i="24"/>
  <c r="G12" i="24"/>
  <c r="F12" i="24"/>
  <c r="E12" i="24"/>
  <c r="D12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O9" i="24"/>
  <c r="N9" i="24"/>
  <c r="M9" i="24"/>
  <c r="L9" i="24"/>
  <c r="K9" i="24"/>
  <c r="J9" i="24"/>
  <c r="I9" i="24"/>
  <c r="H9" i="24"/>
  <c r="G9" i="24"/>
  <c r="F9" i="24"/>
  <c r="E9" i="24"/>
  <c r="D9" i="24"/>
  <c r="O8" i="24"/>
  <c r="N8" i="24"/>
  <c r="M8" i="24"/>
  <c r="L8" i="24"/>
  <c r="K8" i="24"/>
  <c r="J8" i="24"/>
  <c r="I8" i="24"/>
  <c r="H8" i="24"/>
  <c r="G8" i="24"/>
  <c r="F8" i="24"/>
  <c r="E8" i="24"/>
  <c r="D8" i="24"/>
  <c r="O7" i="24"/>
  <c r="N7" i="24"/>
  <c r="M7" i="24"/>
  <c r="L7" i="24"/>
  <c r="K7" i="24"/>
  <c r="J7" i="24"/>
  <c r="I7" i="24"/>
  <c r="H7" i="24"/>
  <c r="G7" i="24"/>
  <c r="F7" i="24"/>
  <c r="E7" i="24"/>
  <c r="D7" i="24"/>
  <c r="O6" i="24"/>
  <c r="N6" i="24"/>
  <c r="M6" i="24"/>
  <c r="L6" i="24"/>
  <c r="K6" i="24"/>
  <c r="J6" i="24"/>
  <c r="I6" i="24"/>
  <c r="H6" i="24"/>
  <c r="G6" i="24"/>
  <c r="F6" i="24"/>
  <c r="E6" i="24"/>
  <c r="D6" i="24"/>
  <c r="O5" i="24"/>
  <c r="N5" i="24"/>
  <c r="M5" i="24"/>
  <c r="L5" i="24"/>
  <c r="K5" i="24"/>
  <c r="J5" i="24"/>
  <c r="I5" i="24"/>
  <c r="H5" i="24"/>
  <c r="G5" i="24"/>
  <c r="F5" i="24"/>
  <c r="E5" i="24"/>
  <c r="D5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 l="1"/>
  <c r="C5" i="24"/>
  <c r="C6" i="24"/>
  <c r="C7" i="24"/>
  <c r="C8" i="24"/>
  <c r="C10" i="24"/>
  <c r="C11" i="24"/>
  <c r="C9" i="24"/>
  <c r="C12" i="24"/>
  <c r="B12" i="23"/>
  <c r="B13" i="23"/>
  <c r="B11" i="23"/>
</calcChain>
</file>

<file path=xl/sharedStrings.xml><?xml version="1.0" encoding="utf-8"?>
<sst xmlns="http://schemas.openxmlformats.org/spreadsheetml/2006/main" count="6857" uniqueCount="746">
  <si>
    <t xml:space="preserve">Insumos y Servicios Agropecuarios </t>
  </si>
  <si>
    <t>Cuadro</t>
  </si>
  <si>
    <t xml:space="preserve">Descripción </t>
  </si>
  <si>
    <t>C.91</t>
  </si>
  <si>
    <t>C.92</t>
  </si>
  <si>
    <t>C.93</t>
  </si>
  <si>
    <t>C.94</t>
  </si>
  <si>
    <t>C.95</t>
  </si>
  <si>
    <t>C.96</t>
  </si>
  <si>
    <t>C.97</t>
  </si>
  <si>
    <t>C.98</t>
  </si>
  <si>
    <t>C.99</t>
  </si>
  <si>
    <t>C.100</t>
  </si>
  <si>
    <t>C.102</t>
  </si>
  <si>
    <t>C.103</t>
  </si>
  <si>
    <t>C.104</t>
  </si>
  <si>
    <t>C.105</t>
  </si>
  <si>
    <t>C.106</t>
  </si>
  <si>
    <t xml:space="preserve">          (Soles por tonelada)</t>
  </si>
  <si>
    <t>Departamento/Provincia</t>
  </si>
  <si>
    <t>Urea Agrícola</t>
  </si>
  <si>
    <t>Nitrato de Amonio</t>
  </si>
  <si>
    <t>Sulfato de Amonio</t>
  </si>
  <si>
    <t>Var. %</t>
  </si>
  <si>
    <t>APURIMAC</t>
  </si>
  <si>
    <t>Abancay</t>
  </si>
  <si>
    <t xml:space="preserve"> -   </t>
  </si>
  <si>
    <t>AREQUIPA</t>
  </si>
  <si>
    <t xml:space="preserve"> -      </t>
  </si>
  <si>
    <t>-</t>
  </si>
  <si>
    <t>Arequipa</t>
  </si>
  <si>
    <t>...</t>
  </si>
  <si>
    <t>AYACUCHO</t>
  </si>
  <si>
    <t>Cangallo</t>
  </si>
  <si>
    <t>Huamanga</t>
  </si>
  <si>
    <t>Huanta</t>
  </si>
  <si>
    <t>La Mar</t>
  </si>
  <si>
    <t>Lucanas</t>
  </si>
  <si>
    <t>Parinacochas</t>
  </si>
  <si>
    <t>Paucar del Sara Sara</t>
  </si>
  <si>
    <t>Vilcashuamán</t>
  </si>
  <si>
    <t>Sucre</t>
  </si>
  <si>
    <t>CAJAMARCA</t>
  </si>
  <si>
    <t>Cajamarca</t>
  </si>
  <si>
    <t>Chota</t>
  </si>
  <si>
    <t>Jaen</t>
  </si>
  <si>
    <t>San Marcos</t>
  </si>
  <si>
    <t>San Pablo</t>
  </si>
  <si>
    <t>CUSCO</t>
  </si>
  <si>
    <t>Acomayo</t>
  </si>
  <si>
    <t>Anta</t>
  </si>
  <si>
    <t xml:space="preserve">Calca </t>
  </si>
  <si>
    <t xml:space="preserve">Canas </t>
  </si>
  <si>
    <t>Canchis</t>
  </si>
  <si>
    <t>Cusco</t>
  </si>
  <si>
    <t>Espinar</t>
  </si>
  <si>
    <t>Paruro</t>
  </si>
  <si>
    <t>Paucartambo</t>
  </si>
  <si>
    <t>Pichari Kimbiri</t>
  </si>
  <si>
    <t>Quispicanchi</t>
  </si>
  <si>
    <t>Urubamba</t>
  </si>
  <si>
    <t>HUANCAVELICA</t>
  </si>
  <si>
    <t>Acobamba</t>
  </si>
  <si>
    <t>Angaraes</t>
  </si>
  <si>
    <t>Churcampa</t>
  </si>
  <si>
    <t>Huancavelica</t>
  </si>
  <si>
    <t>Tayacaja</t>
  </si>
  <si>
    <t>HUÁNUCO</t>
  </si>
  <si>
    <t>Ambo</t>
  </si>
  <si>
    <t>Dos de Mayo</t>
  </si>
  <si>
    <t>Huánuco</t>
  </si>
  <si>
    <t>Huaycabamba</t>
  </si>
  <si>
    <t>Huamalies</t>
  </si>
  <si>
    <t>Leoncio Prado</t>
  </si>
  <si>
    <t>Marañón</t>
  </si>
  <si>
    <t>Pachitea</t>
  </si>
  <si>
    <t>ICA</t>
  </si>
  <si>
    <t>Chincha</t>
  </si>
  <si>
    <t>sigue…</t>
  </si>
  <si>
    <t>JUNIN</t>
  </si>
  <si>
    <t>Chamchamayo</t>
  </si>
  <si>
    <t xml:space="preserve">Chupaca </t>
  </si>
  <si>
    <t>Concepción</t>
  </si>
  <si>
    <t>Jauja</t>
  </si>
  <si>
    <t>Junín</t>
  </si>
  <si>
    <t>Satipo</t>
  </si>
  <si>
    <t>Tarma</t>
  </si>
  <si>
    <t>Yauli</t>
  </si>
  <si>
    <t xml:space="preserve">LA LIBERTAD </t>
  </si>
  <si>
    <t>Ascope</t>
  </si>
  <si>
    <t>Chepén</t>
  </si>
  <si>
    <t>Gran Chimú</t>
  </si>
  <si>
    <t>Otuzco</t>
  </si>
  <si>
    <t>Pataz</t>
  </si>
  <si>
    <t>Sánchez Carrión</t>
  </si>
  <si>
    <t>Santiago de Chuco</t>
  </si>
  <si>
    <t>Trujillo</t>
  </si>
  <si>
    <t>LAMBAYEQUE</t>
  </si>
  <si>
    <t>Chiclayo</t>
  </si>
  <si>
    <t>Ferreñafe</t>
  </si>
  <si>
    <t>Lambayeque</t>
  </si>
  <si>
    <t>LIMA METROPOLITANA</t>
  </si>
  <si>
    <t>LIMA PROVINCIA</t>
  </si>
  <si>
    <t>Canta</t>
  </si>
  <si>
    <t>Cañete</t>
  </si>
  <si>
    <t>Huaura</t>
  </si>
  <si>
    <t>Huaral</t>
  </si>
  <si>
    <t>LORETO</t>
  </si>
  <si>
    <t>Alto Amazonas</t>
  </si>
  <si>
    <t>Maynas</t>
  </si>
  <si>
    <t>Mariscal Ramón Castilla</t>
  </si>
  <si>
    <t>Ucayali</t>
  </si>
  <si>
    <t>MADRE DE DIOS</t>
  </si>
  <si>
    <t>Tambopata</t>
  </si>
  <si>
    <t>Tahuamanu</t>
  </si>
  <si>
    <t>MOQUEGUA</t>
  </si>
  <si>
    <t>Mariscal Nieto</t>
  </si>
  <si>
    <t>PASCO</t>
  </si>
  <si>
    <t>Daniel Alcides Carrión</t>
  </si>
  <si>
    <t>Oxapampa</t>
  </si>
  <si>
    <t>Pasco</t>
  </si>
  <si>
    <t>PIURA</t>
  </si>
  <si>
    <t>Ayabaca</t>
  </si>
  <si>
    <t>Huancabamba</t>
  </si>
  <si>
    <t>Morropón</t>
  </si>
  <si>
    <t>Piura</t>
  </si>
  <si>
    <t>Sullana</t>
  </si>
  <si>
    <t>TUMBES</t>
  </si>
  <si>
    <t xml:space="preserve">Contralmirante Villar </t>
  </si>
  <si>
    <t>Tumbes</t>
  </si>
  <si>
    <t>Zarumilla</t>
  </si>
  <si>
    <t>UCAYALI</t>
  </si>
  <si>
    <t>Atalaya</t>
  </si>
  <si>
    <t>Coronel Portillo</t>
  </si>
  <si>
    <t>Padre Abad</t>
  </si>
  <si>
    <t>Fuente: Direcciones Regionales de Agricultura</t>
  </si>
  <si>
    <t>Elaboración: MIDAGRI  - DGESEP (DEIA)</t>
  </si>
  <si>
    <t>Fosfato Diamónico</t>
  </si>
  <si>
    <t>Superfosfato de Calcio Triple</t>
  </si>
  <si>
    <t>Roca Fosfórica</t>
  </si>
  <si>
    <t xml:space="preserve">-      </t>
  </si>
  <si>
    <t xml:space="preserve"> ...    </t>
  </si>
  <si>
    <t xml:space="preserve"> -     </t>
  </si>
  <si>
    <t>La Convencíón</t>
  </si>
  <si>
    <t>Barranca</t>
  </si>
  <si>
    <t xml:space="preserve">Huarochirí </t>
  </si>
  <si>
    <t>General Sánchez Cerro</t>
  </si>
  <si>
    <t xml:space="preserve"> Atalaya</t>
  </si>
  <si>
    <t>Cloruro de Potasio</t>
  </si>
  <si>
    <t>Sulfato de Potasio</t>
  </si>
  <si>
    <t>Sulfato de Magnesio y Potasio</t>
  </si>
  <si>
    <t>…</t>
  </si>
  <si>
    <t>Santa Eulalia</t>
  </si>
  <si>
    <t>Guano de Isla</t>
  </si>
  <si>
    <t>Gallinaza</t>
  </si>
  <si>
    <t>Humus de Lombriz</t>
  </si>
  <si>
    <t xml:space="preserve">   ...</t>
  </si>
  <si>
    <t xml:space="preserve">       ...</t>
  </si>
  <si>
    <t>Victor Fajardo</t>
  </si>
  <si>
    <t>Cajabamba</t>
  </si>
  <si>
    <t>San Miguel</t>
  </si>
  <si>
    <t xml:space="preserve"> -       </t>
  </si>
  <si>
    <t xml:space="preserve">Coronel Portillo </t>
  </si>
  <si>
    <t>APURÍMAC</t>
  </si>
  <si>
    <t xml:space="preserve">...    </t>
  </si>
  <si>
    <t xml:space="preserve">Espinar </t>
  </si>
  <si>
    <t>Marañon</t>
  </si>
  <si>
    <t>Huarochirí</t>
  </si>
  <si>
    <t>TACNA</t>
  </si>
  <si>
    <t>Tacna</t>
  </si>
  <si>
    <t xml:space="preserve">-   </t>
  </si>
  <si>
    <t>Contumaza</t>
  </si>
  <si>
    <t>Calca</t>
  </si>
  <si>
    <t>LIMA PROVINCIAS</t>
  </si>
  <si>
    <t>Agrotín (S/ * L)</t>
  </si>
  <si>
    <t xml:space="preserve"> -  </t>
  </si>
  <si>
    <t>Canas</t>
  </si>
  <si>
    <t>Cuzco</t>
  </si>
  <si>
    <t xml:space="preserve">          (Soles por unidad de medida)</t>
  </si>
  <si>
    <t xml:space="preserve">     -    </t>
  </si>
  <si>
    <t>continúa C.96</t>
  </si>
  <si>
    <t xml:space="preserve">...   </t>
  </si>
  <si>
    <t>SAN MARTÍN</t>
  </si>
  <si>
    <t>Bellavista</t>
  </si>
  <si>
    <t>Rioja</t>
  </si>
  <si>
    <t>Moyobamba</t>
  </si>
  <si>
    <t>Amazonas</t>
  </si>
  <si>
    <t>Ica</t>
  </si>
  <si>
    <t>Puerto Inca</t>
  </si>
  <si>
    <t>Chanchamayo</t>
  </si>
  <si>
    <t>Chupaca</t>
  </si>
  <si>
    <t>Pacasmayo</t>
  </si>
  <si>
    <t>San Martín</t>
  </si>
  <si>
    <t xml:space="preserve"> </t>
  </si>
  <si>
    <t>Estación Experimental Agraria</t>
  </si>
  <si>
    <t>Cultivo</t>
  </si>
  <si>
    <t>Cultivar</t>
  </si>
  <si>
    <t>Clase</t>
  </si>
  <si>
    <t>Categoría</t>
  </si>
  <si>
    <t>kg</t>
  </si>
  <si>
    <t>Arroz</t>
  </si>
  <si>
    <t>Certificada</t>
  </si>
  <si>
    <t>Básica</t>
  </si>
  <si>
    <t>Quinua</t>
  </si>
  <si>
    <t>Registrada</t>
  </si>
  <si>
    <t>Avena</t>
  </si>
  <si>
    <t>Cebada</t>
  </si>
  <si>
    <t>Haba</t>
  </si>
  <si>
    <t>Maíz Amiláceo</t>
  </si>
  <si>
    <t>PMV 560 Blanco Urubamba</t>
  </si>
  <si>
    <t>Autorizada</t>
  </si>
  <si>
    <t>Maiz Forrajero</t>
  </si>
  <si>
    <t>INIA 617 Chuska</t>
  </si>
  <si>
    <t>Trigo</t>
  </si>
  <si>
    <t>INIA 502 - Pitipo</t>
  </si>
  <si>
    <t>INIA 508 - Tinajones</t>
  </si>
  <si>
    <t>INIA 509 - La Esperanza</t>
  </si>
  <si>
    <t>INIA 513 - La Puntilla</t>
  </si>
  <si>
    <t>IR - 43</t>
  </si>
  <si>
    <t>Vaina Blanca - INIA</t>
  </si>
  <si>
    <t>Genetica</t>
  </si>
  <si>
    <t>INIA 507 La Conquista</t>
  </si>
  <si>
    <t>INIA 512 Santa Clara</t>
  </si>
  <si>
    <t>Producto</t>
  </si>
  <si>
    <t>Disponibilidad                   (kg)</t>
  </si>
  <si>
    <t>Densidad de siembra (kg/ha)</t>
  </si>
  <si>
    <t>Cobertura                           (ha)</t>
  </si>
  <si>
    <t>Cereales</t>
  </si>
  <si>
    <t>Legumbres</t>
  </si>
  <si>
    <t>Frijol  caupí</t>
  </si>
  <si>
    <t>Productos de forraje, fibras</t>
  </si>
  <si>
    <t>1 Teórica</t>
  </si>
  <si>
    <t>Plantón</t>
  </si>
  <si>
    <t>Cantidad</t>
  </si>
  <si>
    <t>Cacao</t>
  </si>
  <si>
    <t>Injerto</t>
  </si>
  <si>
    <t>Palto</t>
  </si>
  <si>
    <t>Fuerte</t>
  </si>
  <si>
    <t>Hass</t>
  </si>
  <si>
    <t>Criollo</t>
  </si>
  <si>
    <t>Vid</t>
  </si>
  <si>
    <t>Malbeck</t>
  </si>
  <si>
    <t>Quebranta</t>
  </si>
  <si>
    <t xml:space="preserve">Cacao </t>
  </si>
  <si>
    <t>CCN-51</t>
  </si>
  <si>
    <t>Café</t>
  </si>
  <si>
    <t>Semilla</t>
  </si>
  <si>
    <t>Catuai Rojo</t>
  </si>
  <si>
    <t>Palta</t>
  </si>
  <si>
    <t>Chirimoyo</t>
  </si>
  <si>
    <t>Patrón</t>
  </si>
  <si>
    <t>Seda</t>
  </si>
  <si>
    <t>Palo</t>
  </si>
  <si>
    <t>Duke</t>
  </si>
  <si>
    <t>Pecano</t>
  </si>
  <si>
    <t>Municion</t>
  </si>
  <si>
    <t>Limonero</t>
  </si>
  <si>
    <t>Naranjo</t>
  </si>
  <si>
    <t>Pitahaya</t>
  </si>
  <si>
    <t>Fucsia</t>
  </si>
  <si>
    <t>Mandarina</t>
  </si>
  <si>
    <t>Mango</t>
  </si>
  <si>
    <t>Kent / Cambodiano</t>
  </si>
  <si>
    <t>Chulucanas</t>
  </si>
  <si>
    <t>Saigon</t>
  </si>
  <si>
    <t>Cambodiano</t>
  </si>
  <si>
    <t>Bolaina Blanca</t>
  </si>
  <si>
    <t>Especie</t>
  </si>
  <si>
    <t>Bovinos</t>
  </si>
  <si>
    <t>Brown Swiss</t>
  </si>
  <si>
    <t>Reproductores</t>
  </si>
  <si>
    <t>Terneros</t>
  </si>
  <si>
    <t>Girolando</t>
  </si>
  <si>
    <t>Cuy</t>
  </si>
  <si>
    <t>Andina</t>
  </si>
  <si>
    <t>Inti</t>
  </si>
  <si>
    <t>Perú</t>
  </si>
  <si>
    <t>Andino</t>
  </si>
  <si>
    <t>Peru</t>
  </si>
  <si>
    <t>Ovinos</t>
  </si>
  <si>
    <t>Blackbelly</t>
  </si>
  <si>
    <t>Brown Swiss x Gyr Lechero</t>
  </si>
  <si>
    <t>INIA 908 Mellicera</t>
  </si>
  <si>
    <t>Triticale</t>
  </si>
  <si>
    <t>INIA 906 Salka</t>
  </si>
  <si>
    <t>INIA 909 Katekyl</t>
  </si>
  <si>
    <t>INIA 411 San Cristobal</t>
  </si>
  <si>
    <t>INIA 514 Bellavista</t>
  </si>
  <si>
    <t>Marginal 28 Tropical</t>
  </si>
  <si>
    <t>Chardonay</t>
  </si>
  <si>
    <t>Italia Blanca</t>
  </si>
  <si>
    <t>Borgoña Negra</t>
  </si>
  <si>
    <t>Maracuya</t>
  </si>
  <si>
    <t>Mahan</t>
  </si>
  <si>
    <t>Lucumo</t>
  </si>
  <si>
    <t>Granado</t>
  </si>
  <si>
    <t>Wonderfull</t>
  </si>
  <si>
    <t>Anona</t>
  </si>
  <si>
    <t>Bulbo</t>
  </si>
  <si>
    <t>Kent</t>
  </si>
  <si>
    <t>Castaña</t>
  </si>
  <si>
    <t>Linea Mantaro</t>
  </si>
  <si>
    <t>Linea Saños</t>
  </si>
  <si>
    <t xml:space="preserve">... </t>
  </si>
  <si>
    <t xml:space="preserve">  -      </t>
  </si>
  <si>
    <t>Aymaraes</t>
  </si>
  <si>
    <t>Andahuaylas</t>
  </si>
  <si>
    <t>Palpa</t>
  </si>
  <si>
    <t>Pisco</t>
  </si>
  <si>
    <t>Julcan</t>
  </si>
  <si>
    <t>SAN MARTIN</t>
  </si>
  <si>
    <t>Huallaga</t>
  </si>
  <si>
    <t>Picota</t>
  </si>
  <si>
    <t>Lamas</t>
  </si>
  <si>
    <t>Caraveli</t>
  </si>
  <si>
    <t>Castilla</t>
  </si>
  <si>
    <t>Caylloma</t>
  </si>
  <si>
    <t>Condesuyos</t>
  </si>
  <si>
    <t>Islay</t>
  </si>
  <si>
    <t>Celendin</t>
  </si>
  <si>
    <t>C.107  PERÚ: DISPONIBILIDAD Y PRECIO DE VENTA DE SEMILLA MEJORADA EN ESTACIONES EXPERIMENTALES AGRARIAS,</t>
  </si>
  <si>
    <t>Estacion Experimental Agraria</t>
  </si>
  <si>
    <t>Categoria</t>
  </si>
  <si>
    <t>S/ x kg</t>
  </si>
  <si>
    <t>Andenes / Cusco</t>
  </si>
  <si>
    <t>INIA444 Siwina</t>
  </si>
  <si>
    <t>INIA 622 Chullpi Sara</t>
  </si>
  <si>
    <t>INIA 440</t>
  </si>
  <si>
    <t>Baños del Inca / Cajamarca</t>
  </si>
  <si>
    <t>INIA 905 La Cajamarquina</t>
  </si>
  <si>
    <t>Avena Forrajera</t>
  </si>
  <si>
    <t>INIA 434 Espiga Misha</t>
  </si>
  <si>
    <t>Canaán / Ayacucho</t>
  </si>
  <si>
    <t>Blanca de Junín</t>
  </si>
  <si>
    <t>INIA 415 Pasankalla</t>
  </si>
  <si>
    <t>INIA 420 Negra Collana</t>
  </si>
  <si>
    <t>La Molina / Lima Metropolitana</t>
  </si>
  <si>
    <t>Maíz Forrajero</t>
  </si>
  <si>
    <t>INIA 617 - CHUSKA</t>
  </si>
  <si>
    <t>Donoso / Lima</t>
  </si>
  <si>
    <t>El Porvenir / San Martín</t>
  </si>
  <si>
    <t>Capirona INIA</t>
  </si>
  <si>
    <t>INIA 509 La Esperanza</t>
  </si>
  <si>
    <t>Maíz Amarillo Duro</t>
  </si>
  <si>
    <t>INIA 610 NUTRIMAIZ</t>
  </si>
  <si>
    <t>continúa C.107</t>
  </si>
  <si>
    <t>Illpa / Puno</t>
  </si>
  <si>
    <t>Kankolla</t>
  </si>
  <si>
    <t>Moquegua / Moquegua</t>
  </si>
  <si>
    <t>Marginal 28T</t>
  </si>
  <si>
    <t>San Roque / Loreto</t>
  </si>
  <si>
    <t>Santa Ana / Junín</t>
  </si>
  <si>
    <t>Avena forrajera</t>
  </si>
  <si>
    <t>INIA 901 - Mantaro 15</t>
  </si>
  <si>
    <t>Amarilla</t>
  </si>
  <si>
    <t>INIA 433 - Santa Ana/AIQ/FAO</t>
  </si>
  <si>
    <t>INIA 433 - Antapampino</t>
  </si>
  <si>
    <t>Vista Florida / Lambayeque</t>
  </si>
  <si>
    <t>Inia 510 - Mallares</t>
  </si>
  <si>
    <t>INIA 515 - Capoteña</t>
  </si>
  <si>
    <t>Frijol Caupí</t>
  </si>
  <si>
    <t>Bayo Mochica INIA</t>
  </si>
  <si>
    <t>INIA 619 - Megahíbrido</t>
  </si>
  <si>
    <t>Línea 287 Parental del Híbrido INIA 619 Megahibrido</t>
  </si>
  <si>
    <t>Línea 451 Parental del Híbrido INIA 619 Megahibrido</t>
  </si>
  <si>
    <t>Fuente:  INIA, Estaciones Experimentales Agrarias.</t>
  </si>
  <si>
    <t xml:space="preserve">C.109  PERÚ: DISPONIBILIDAD Y PRECIO DE VENTA DE PLANTONES EN ESTACIONES AGRARIAS  POR REGIÓN </t>
  </si>
  <si>
    <t xml:space="preserve">               S/.</t>
  </si>
  <si>
    <t>Chuncho</t>
  </si>
  <si>
    <t>Copoazú</t>
  </si>
  <si>
    <t>Canchán / Huánuco</t>
  </si>
  <si>
    <t>Amarillo</t>
  </si>
  <si>
    <t>Chincha / Ica</t>
  </si>
  <si>
    <t>Donoso - Lima</t>
  </si>
  <si>
    <t>Beltran</t>
  </si>
  <si>
    <t>Cleopatra</t>
  </si>
  <si>
    <t>El Chira / Piura</t>
  </si>
  <si>
    <t>Rugoso</t>
  </si>
  <si>
    <t>Kent / Saigon</t>
  </si>
  <si>
    <t>Edward / Saigon</t>
  </si>
  <si>
    <t>Estaca</t>
  </si>
  <si>
    <t>Perla del Vraem / Cusco</t>
  </si>
  <si>
    <t>VRAE-99</t>
  </si>
  <si>
    <t>continúa C.109</t>
  </si>
  <si>
    <t>Pichanaki / Junín</t>
  </si>
  <si>
    <t>CCCN 51</t>
  </si>
  <si>
    <t>Limón Sutil</t>
  </si>
  <si>
    <t>Limon Tahiti</t>
  </si>
  <si>
    <t>Naranjo Dulce Valencia</t>
  </si>
  <si>
    <t>Naranjo Miniola</t>
  </si>
  <si>
    <t>Ornamental</t>
  </si>
  <si>
    <t>Crotos</t>
  </si>
  <si>
    <t>Palmera</t>
  </si>
  <si>
    <t>Pino Tecunumani</t>
  </si>
  <si>
    <t>Pucallpa / Ucayali</t>
  </si>
  <si>
    <t>Planton</t>
  </si>
  <si>
    <t>Zill</t>
  </si>
  <si>
    <t>Chico Rico</t>
  </si>
  <si>
    <t>Moringa</t>
  </si>
  <si>
    <t>Palta Comun</t>
  </si>
  <si>
    <t>C.110  PERÚ: DISPONIBILIDAD Y PRECIO DE VENTA DE REPRODUCTORES EN ESTACIONES EXPERIMENTALES AGRARIAS</t>
  </si>
  <si>
    <t>Raza</t>
  </si>
  <si>
    <t>Cantidad   Macho</t>
  </si>
  <si>
    <t>Cantidad  Hembra</t>
  </si>
  <si>
    <t>S/.</t>
  </si>
  <si>
    <t>Kuri</t>
  </si>
  <si>
    <t>Donnhe</t>
  </si>
  <si>
    <t>Carnerillo / Borreguilla</t>
  </si>
  <si>
    <t>Bovino</t>
  </si>
  <si>
    <t>Torete / Vaquilla</t>
  </si>
  <si>
    <t>Recría</t>
  </si>
  <si>
    <t>Mejorados</t>
  </si>
  <si>
    <t>Chumbibamba / Apurimac</t>
  </si>
  <si>
    <t>Dorper x Pelibuey</t>
  </si>
  <si>
    <t>F1 GYR Lechero Holstein Rojo</t>
  </si>
  <si>
    <t>GYR Lechero</t>
  </si>
  <si>
    <t>Mejorado</t>
  </si>
  <si>
    <t xml:space="preserve">C.108  PERÚ: DISPONIBILIDAD DE SEMILLA MEJORADA EN ESTACIONES  EXPERIMENTALES </t>
  </si>
  <si>
    <r>
      <t>Fuente</t>
    </r>
    <r>
      <rPr>
        <sz val="6"/>
        <color indexed="8"/>
        <rFont val="Arial Narrow"/>
        <family val="2"/>
      </rPr>
      <t>:  INIA, Estaciones Experimentales Agrarias.</t>
    </r>
  </si>
  <si>
    <t>Condesuyo</t>
  </si>
  <si>
    <t xml:space="preserve">Cajamarca </t>
  </si>
  <si>
    <t>Huacaybamba</t>
  </si>
  <si>
    <t>Concepcion</t>
  </si>
  <si>
    <t>Año</t>
  </si>
  <si>
    <t>Ene-Dic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</si>
  <si>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</si>
  <si>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</si>
  <si>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</si>
  <si>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</si>
  <si>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</si>
  <si>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</si>
  <si>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</si>
  <si>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</si>
  <si>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</si>
  <si>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</si>
  <si>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</si>
  <si>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</si>
  <si>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Urea para uso agrícola</t>
  </si>
  <si>
    <t>Superfosfatos</t>
  </si>
  <si>
    <t xml:space="preserve">  p/ Provisional  </t>
  </si>
  <si>
    <t>Fuente: Superintendencia Nacional de Administración Tributaria - SUNAT</t>
  </si>
  <si>
    <t>Elaboración: MIDAGRI - DGESEP (DEIA)</t>
  </si>
  <si>
    <t xml:space="preserve">          (Tonelada)</t>
  </si>
  <si>
    <t>Total</t>
  </si>
  <si>
    <t xml:space="preserve">Fuente:  AGRORURAL  </t>
  </si>
  <si>
    <t xml:space="preserve">            (Soles por día)</t>
  </si>
  <si>
    <t>Región</t>
  </si>
  <si>
    <t>Apurimac</t>
  </si>
  <si>
    <t>Ayacucho</t>
  </si>
  <si>
    <t>La Libertad</t>
  </si>
  <si>
    <t>continúa C.102</t>
  </si>
  <si>
    <t>Lima Metropolitana</t>
    <phoneticPr fontId="10" type="noConversion"/>
  </si>
  <si>
    <t xml:space="preserve">Lima </t>
    <phoneticPr fontId="10" type="noConversion"/>
  </si>
  <si>
    <t>52.50</t>
  </si>
  <si>
    <t>Loreto</t>
  </si>
  <si>
    <t>Madre de Dios</t>
  </si>
  <si>
    <t>Moquegua</t>
  </si>
  <si>
    <t xml:space="preserve">San Martín </t>
  </si>
  <si>
    <t xml:space="preserve">           (Soles por día)</t>
  </si>
  <si>
    <t xml:space="preserve">…   </t>
  </si>
  <si>
    <t>Lauricocha</t>
  </si>
  <si>
    <t>Yarowilca</t>
  </si>
  <si>
    <t xml:space="preserve">Aymaraes </t>
  </si>
  <si>
    <t>Chincheros</t>
  </si>
  <si>
    <t xml:space="preserve">Chincha </t>
  </si>
  <si>
    <t>Nazca</t>
  </si>
  <si>
    <t>Camaná</t>
  </si>
  <si>
    <t xml:space="preserve">Palpa </t>
  </si>
  <si>
    <t>Caravelí</t>
  </si>
  <si>
    <t xml:space="preserve">JUNÍN </t>
  </si>
  <si>
    <t xml:space="preserve">La Unión </t>
  </si>
  <si>
    <t>Candarave</t>
  </si>
  <si>
    <t xml:space="preserve">Jorge Basadre </t>
  </si>
  <si>
    <t xml:space="preserve">Junín </t>
  </si>
  <si>
    <t>Tarata</t>
  </si>
  <si>
    <t>Huancasancos</t>
  </si>
  <si>
    <t>Parinacocha</t>
  </si>
  <si>
    <t xml:space="preserve">Gran Chimú </t>
  </si>
  <si>
    <t>Julcán</t>
  </si>
  <si>
    <t xml:space="preserve">Tumbes </t>
  </si>
  <si>
    <t>Contralmirante Villar</t>
  </si>
  <si>
    <t xml:space="preserve">LAMBAYEQUE </t>
  </si>
  <si>
    <t>Celendín</t>
  </si>
  <si>
    <t>Cutervo</t>
  </si>
  <si>
    <t xml:space="preserve">LIMA METROPOLITANA  </t>
  </si>
  <si>
    <t>Hualgayoc</t>
  </si>
  <si>
    <t>Jaén</t>
  </si>
  <si>
    <t>San Ignacio</t>
  </si>
  <si>
    <t xml:space="preserve">Cañete </t>
  </si>
  <si>
    <t>Santa Cruz</t>
  </si>
  <si>
    <t xml:space="preserve">Alto Amazonas </t>
  </si>
  <si>
    <t>Datem del Marañón</t>
  </si>
  <si>
    <t>Requena</t>
  </si>
  <si>
    <t xml:space="preserve">Chumbivilcas </t>
  </si>
  <si>
    <t>Manu</t>
  </si>
  <si>
    <t xml:space="preserve">La Convención </t>
  </si>
  <si>
    <t xml:space="preserve">Paucartambo </t>
  </si>
  <si>
    <t xml:space="preserve">Castrovirreyna </t>
  </si>
  <si>
    <t>Huaytará</t>
  </si>
  <si>
    <t xml:space="preserve">             (Soles por hora)</t>
  </si>
  <si>
    <t>Año</t>
    <phoneticPr fontId="10" type="noConversion"/>
  </si>
  <si>
    <t xml:space="preserve">    -</t>
  </si>
  <si>
    <t>122,50</t>
  </si>
  <si>
    <t xml:space="preserve">Cusco </t>
  </si>
  <si>
    <t>continúa C.104</t>
  </si>
  <si>
    <t>Lima</t>
  </si>
  <si>
    <t>Metropolitana</t>
  </si>
  <si>
    <t xml:space="preserve">     -      </t>
  </si>
  <si>
    <t>continúa C.105</t>
  </si>
  <si>
    <t xml:space="preserve">Lima Metropolitana </t>
  </si>
  <si>
    <t>110.00</t>
  </si>
  <si>
    <t>Puno</t>
  </si>
  <si>
    <t xml:space="preserve">C.106  PERÚ: PRECIO DE ALQUILER DE TRACTOR Y YUNTA POR DEPARTAMENTO Y PROVINCIA, </t>
  </si>
  <si>
    <t>Tractor (s/*hora)</t>
  </si>
  <si>
    <t>Yunta (s/*día)</t>
  </si>
  <si>
    <t>2023</t>
  </si>
  <si>
    <t>2024</t>
  </si>
  <si>
    <t xml:space="preserve">Andahuaylas </t>
  </si>
  <si>
    <t xml:space="preserve">…     </t>
  </si>
  <si>
    <t xml:space="preserve">AREQUIPA </t>
  </si>
  <si>
    <t xml:space="preserve">Caylloma </t>
  </si>
  <si>
    <t xml:space="preserve">Huancasancos </t>
  </si>
  <si>
    <t xml:space="preserve">Celendín </t>
  </si>
  <si>
    <t xml:space="preserve">San Marcos </t>
  </si>
  <si>
    <t>Chumbivilca</t>
  </si>
  <si>
    <t>continúa C.106</t>
  </si>
  <si>
    <t>Castrovirreyna</t>
  </si>
  <si>
    <t xml:space="preserve">Leoncio Prado </t>
  </si>
  <si>
    <t xml:space="preserve">Julcán </t>
  </si>
  <si>
    <t xml:space="preserve">Pataz </t>
  </si>
  <si>
    <t xml:space="preserve">   </t>
  </si>
  <si>
    <t>Elaboración: MIDAGRI/DGESEP (DEIA)</t>
  </si>
  <si>
    <t>continúa C.97</t>
  </si>
  <si>
    <t xml:space="preserve">C.96  PERÚ: PRECIO MINORISTA DE INSECTICIDAS POR DEPARTAMENTO Y PROVINCIA SEGÚN PRODUCTO, </t>
  </si>
  <si>
    <t xml:space="preserve">C.94  PERÚ: PRECIO DE VENTA MINORISTA DE FERTILIZANTES POTÁSICOS POR DEPARTAMENTO Y PROVINCIA </t>
  </si>
  <si>
    <t xml:space="preserve">C.93  PERÚ: PRECIO DE VENTA MINORISTA DE FERTILIZANTES FOSFATADOS POR DEPARTAMENTO Y PROVINCIA </t>
  </si>
  <si>
    <t xml:space="preserve">C.90 </t>
  </si>
  <si>
    <t>C.101</t>
  </si>
  <si>
    <t>C.107</t>
  </si>
  <si>
    <t>C.108</t>
  </si>
  <si>
    <t>C.109</t>
  </si>
  <si>
    <t>C.110</t>
  </si>
  <si>
    <t>continúa C.95</t>
  </si>
  <si>
    <t>continúa C.93</t>
  </si>
  <si>
    <t>continúa C.94</t>
  </si>
  <si>
    <t>Mariscal Cáceres</t>
  </si>
  <si>
    <t>continúa C.90</t>
  </si>
  <si>
    <t xml:space="preserve">           (Soles por unidad de medida)</t>
  </si>
  <si>
    <t>..</t>
  </si>
  <si>
    <t xml:space="preserve">Sulfato de Magnesio y Potasio </t>
  </si>
  <si>
    <t>Chalhuahuacho</t>
  </si>
  <si>
    <t>Camana</t>
  </si>
  <si>
    <t>Viru</t>
  </si>
  <si>
    <t>Tocache</t>
  </si>
  <si>
    <t>PUNO</t>
  </si>
  <si>
    <t>Chucuito</t>
  </si>
  <si>
    <t>San Román</t>
  </si>
  <si>
    <t>Yunguyo</t>
  </si>
  <si>
    <t xml:space="preserve">           (Soles por tonelada)</t>
  </si>
  <si>
    <t>San Roman</t>
  </si>
  <si>
    <t>Chepen</t>
  </si>
  <si>
    <t xml:space="preserve">continúa C.100 </t>
  </si>
  <si>
    <t>Granadilla</t>
  </si>
  <si>
    <t>Copoazu</t>
  </si>
  <si>
    <t>Guanabana</t>
  </si>
  <si>
    <t>FERTILIZANTES QUÍMICOS</t>
  </si>
  <si>
    <t xml:space="preserve">Arequipa </t>
  </si>
  <si>
    <t>Daten del Marañón</t>
  </si>
  <si>
    <t>El Dorado</t>
  </si>
  <si>
    <t xml:space="preserve">Tocache </t>
  </si>
  <si>
    <t>Grau</t>
  </si>
  <si>
    <t xml:space="preserve">Castilla </t>
  </si>
  <si>
    <t xml:space="preserve">San Miguel </t>
  </si>
  <si>
    <t>Huarichiri</t>
  </si>
  <si>
    <t xml:space="preserve">      ...</t>
  </si>
  <si>
    <t>HUANUCO</t>
  </si>
  <si>
    <t>Huamalíes</t>
  </si>
  <si>
    <t>LA LIBERTAD</t>
  </si>
  <si>
    <t xml:space="preserve">Tambopata </t>
  </si>
  <si>
    <t>EL Dorado</t>
  </si>
  <si>
    <t>Campal 250 EC        (S/ * L)</t>
  </si>
  <si>
    <t>Arrivo           (S/*L)</t>
  </si>
  <si>
    <t>Cipermex Super         (S/ * L)</t>
  </si>
  <si>
    <t>Magistral 50 EC       (S/ * L)</t>
  </si>
  <si>
    <t xml:space="preserve">Tifón  4E                  (S/ * L) </t>
  </si>
  <si>
    <t>Huanuco</t>
  </si>
  <si>
    <t>Otuzo</t>
  </si>
  <si>
    <t>Afalon 50 PM             (Kg)</t>
  </si>
  <si>
    <t>Goal 2 EC                   (250 ml)</t>
  </si>
  <si>
    <t>Embate 480 SL               (Lt)</t>
  </si>
  <si>
    <t xml:space="preserve">Sencor 480 SC             (Lt)  </t>
  </si>
  <si>
    <t>Huanco Sancos</t>
  </si>
  <si>
    <t>Paucar Del Sara Sara</t>
  </si>
  <si>
    <t xml:space="preserve">Agridex (S/xLt) </t>
  </si>
  <si>
    <t>Citowet (S/xLt)</t>
  </si>
  <si>
    <t>Andauaylas</t>
  </si>
  <si>
    <t>Melgar</t>
  </si>
  <si>
    <t xml:space="preserve">Yunguyo </t>
  </si>
  <si>
    <t xml:space="preserve">Puno </t>
  </si>
  <si>
    <t xml:space="preserve">PUNO </t>
  </si>
  <si>
    <t xml:space="preserve">Azangaro </t>
  </si>
  <si>
    <t xml:space="preserve">Carabaya </t>
  </si>
  <si>
    <t xml:space="preserve">Chucuito </t>
  </si>
  <si>
    <t xml:space="preserve">El Collao </t>
  </si>
  <si>
    <t>Huancané</t>
  </si>
  <si>
    <t xml:space="preserve">Lampa </t>
  </si>
  <si>
    <t xml:space="preserve">Moho </t>
  </si>
  <si>
    <t xml:space="preserve">Putina </t>
  </si>
  <si>
    <t xml:space="preserve">San Román </t>
  </si>
  <si>
    <t xml:space="preserve">Sandia </t>
  </si>
  <si>
    <t>Maiz Morado</t>
  </si>
  <si>
    <t>INIA 615 Negro Canaan</t>
  </si>
  <si>
    <t>INIA 423 Santa Elena</t>
  </si>
  <si>
    <t>AMAZONAS</t>
  </si>
  <si>
    <t>Bagua</t>
  </si>
  <si>
    <t>Bongora</t>
  </si>
  <si>
    <t>Chachapoyas</t>
  </si>
  <si>
    <t>Condorcanqui</t>
  </si>
  <si>
    <t>Luya</t>
  </si>
  <si>
    <t>Rodríguez  de Mendoza</t>
  </si>
  <si>
    <t>Utcubamba</t>
  </si>
  <si>
    <t>Antabamba</t>
  </si>
  <si>
    <t xml:space="preserve">AMAZONAS </t>
  </si>
  <si>
    <t>Cotabamba</t>
  </si>
  <si>
    <t xml:space="preserve">Cotabamba </t>
  </si>
  <si>
    <t xml:space="preserve">Bongara </t>
  </si>
  <si>
    <t>R. Mendoza</t>
  </si>
  <si>
    <t>Bongara</t>
  </si>
  <si>
    <t>Challhuahuacho</t>
  </si>
  <si>
    <t>Vilcashuaman</t>
  </si>
  <si>
    <t xml:space="preserve">Luya </t>
  </si>
  <si>
    <t>Rodriguez de Mendoza</t>
  </si>
  <si>
    <t>San Ramón / Loreto</t>
  </si>
  <si>
    <t>INIA 612 Maselba</t>
  </si>
  <si>
    <t>Naval Azul</t>
  </si>
  <si>
    <t>Catimor</t>
  </si>
  <si>
    <t>Murcot Rosado</t>
  </si>
  <si>
    <t>Pacae Colorado</t>
  </si>
  <si>
    <t>Holl</t>
  </si>
  <si>
    <t>Pomelo</t>
  </si>
  <si>
    <t>Toronja</t>
  </si>
  <si>
    <t>Aji Charapita</t>
  </si>
  <si>
    <t>Cocona</t>
  </si>
  <si>
    <t>Haden</t>
  </si>
  <si>
    <t>Durazno</t>
  </si>
  <si>
    <t>Palillo</t>
  </si>
  <si>
    <t>Abonofol 30-30-30 (kg)</t>
  </si>
  <si>
    <t xml:space="preserve">Perú: Importación de fertilizantes químicos por producto según mes, Enero 2015 - Mayo 2024 (Tonelada) </t>
  </si>
  <si>
    <t>Perú: Producción de guano de isla, según mes, Enero 2015 - Mayo 2024 (Tonelada)</t>
  </si>
  <si>
    <t>Perú: Precio de venta minorista de fertilizantes nitrogenados por departamento y  provincia, según producto, Mayo 2023 - 2024 (Soles por tonelada)</t>
  </si>
  <si>
    <t>Perú: Precio de venta minorista de fertilizantes fosfatados por departamento y provincia según producto, Mayo 2023 - 2024 (Soles por tonelada)</t>
  </si>
  <si>
    <t>Perú: Precio de venta minorista de fertilizantes potásicos por departamento y provincia, según producto, Mayo 2023 - 2024 (Soles por tonelada)</t>
  </si>
  <si>
    <t>Perú: Precio de venta minorista de abono orgánico por departamento y   provincia, según producto, Mayo 2023 - 2024 (Soles por tonelada)</t>
  </si>
  <si>
    <t>Perú: Precio minorista de insecticidas por departamento y provincia, según producto, Mayo 2024 (Soles por unidad de medida)</t>
  </si>
  <si>
    <t>Perú: Precio minorista de fungicidas por departamento y provincia, según producto, Mayo 2024 (Soles por kilogramo)</t>
  </si>
  <si>
    <t>Perú: Precio minorista de herbicidas por departamento y provincia, según producto, Mayo 2024 (Soles por unidad de medida)</t>
  </si>
  <si>
    <t>Perú: Precio minorista de adherente por departamento y provincia, según producto, Mayo 2024 (Soles por litro)</t>
  </si>
  <si>
    <t>Perú: Precio minorista de nutrientes foliares por departamento y provincia, según producto, Mayo 2024 (Soles por unidad de medida)</t>
  </si>
  <si>
    <t>Perú: Precio minorista de reguladores de crecimiento por departamento y provincia, según producto Mayo 2024 (Soles por unidad de medida)</t>
  </si>
  <si>
    <t>Perú: Valor del jornal agrícola por región, según mes, Enero 2018 - Mayo 2024 (Soles por día)</t>
  </si>
  <si>
    <t>Perú: Valor del jornal agrícola por departamento y provincia, Mayo 2023 - 2024 (Soles por día)</t>
  </si>
  <si>
    <t>Perú: Precio de alquiler de tractor agrícola por región, según mes, Enero 2018 - Mayo 2024 (Soles por hora)</t>
  </si>
  <si>
    <t>Perú: Precio de alquiler de yunta por región, según mes, Enero 2018 - Mayo 2024 (Soles por día)</t>
  </si>
  <si>
    <t>Perú: Precio de alquiler de tractor agrícola y yunta por departamento y provincia, Mayo 2023 - 2024</t>
  </si>
  <si>
    <t>Perú: Disponibilidad y precio de venta de semilla mejorada en estaciones experimentales agrarias por región, 31 de Mayo 2024</t>
  </si>
  <si>
    <t xml:space="preserve">Disponibilidad de semilla mejorada en estaciones experimentales agrariaspor producto, 31 de Mayo 2024 </t>
  </si>
  <si>
    <t xml:space="preserve">Perú: Disponibilidad y precio de venta de plantones en estaciones experimentales agrarias por región, 31 de Mayo 2024 </t>
  </si>
  <si>
    <t>Perú: Disponibilidad y precio de venta de reproductores en estaciones experimentales agrarias por región, 31 de Mayo 2024</t>
  </si>
  <si>
    <t xml:space="preserve">C.90  PERÚ: IMPORTACIÓN DE FERTILIZANTES QUÍMICOS POR PRODUCTO SEGÚN MES, ENERO 2015 - MAYO 2024  </t>
  </si>
  <si>
    <t xml:space="preserve">C.91  PERÚ: PRODUCCIÓN DE GUANO DE ISLA SEGÚN MES, ENERO 2015 - MAYO 2024 </t>
  </si>
  <si>
    <t xml:space="preserve">Mayo </t>
  </si>
  <si>
    <t>C.104  PERÚ: PRECIO ALQUILER DE TRACTOR AGRÍCOLA, POR REGIÓN, SEGÚN MES, ENERO 2018 - MAYO 2024</t>
  </si>
  <si>
    <t xml:space="preserve">            MAYO 2023 - 2024</t>
  </si>
  <si>
    <t>C.102  PERÚ: VALOR DEL JORNAL AGRÍCOLA POR REGIÓN SEGÚN MES, ENERO 2018 - MAYO 2024</t>
  </si>
  <si>
    <t xml:space="preserve">          SEGÚN PRODUCTO, MAYO 2023 - 2024</t>
  </si>
  <si>
    <t xml:space="preserve"> -</t>
  </si>
  <si>
    <t xml:space="preserve"> -    </t>
  </si>
  <si>
    <t>Dos Mayo</t>
  </si>
  <si>
    <t xml:space="preserve"> - </t>
  </si>
  <si>
    <t>Bolivar</t>
  </si>
  <si>
    <t>Baranca</t>
  </si>
  <si>
    <t>General Sanchez Cerro</t>
  </si>
  <si>
    <t>Daniel A Carrion</t>
  </si>
  <si>
    <t>Carabaya</t>
  </si>
  <si>
    <t>Mariscal Caceres</t>
  </si>
  <si>
    <t>Daniel A Carrión</t>
  </si>
  <si>
    <t xml:space="preserve">          SEGÚN PRODUCTO  MAYO 2023-2024</t>
  </si>
  <si>
    <t xml:space="preserve">        ...</t>
  </si>
  <si>
    <t>Departamento/   Provincia</t>
  </si>
  <si>
    <t xml:space="preserve">  ...        </t>
  </si>
  <si>
    <t>JUNÍN</t>
  </si>
  <si>
    <t>Humalies</t>
  </si>
  <si>
    <t>Morropon</t>
  </si>
  <si>
    <t>San Martin</t>
  </si>
  <si>
    <t xml:space="preserve">C.95  PERÚ: PRECIO MINORISTA DE ABONO ORGÁNICO POR DEPARTAMENTOS Y PROVINCIAS SEGÚN PRODUCTO, </t>
  </si>
  <si>
    <t>Benzomil  500</t>
  </si>
  <si>
    <t>Cercobim M</t>
  </si>
  <si>
    <t>Cupravit</t>
  </si>
  <si>
    <t>Fitoraz  76% PM</t>
  </si>
  <si>
    <t>Kumulos  DF</t>
  </si>
  <si>
    <t>La Convención</t>
  </si>
  <si>
    <t>Gran Chimu</t>
  </si>
  <si>
    <t>Abonofol 20-20-20  (kg)</t>
  </si>
  <si>
    <t xml:space="preserve">Fetrilón combi (250 gr) </t>
  </si>
  <si>
    <t>Multifrut (kg)</t>
  </si>
  <si>
    <t>Activol (Pastilla)</t>
  </si>
  <si>
    <t>Aminofol   (200 ml)</t>
  </si>
  <si>
    <t>Ergostín  (200 ml)</t>
  </si>
  <si>
    <t>Pix  (Ll)</t>
  </si>
  <si>
    <t xml:space="preserve">continúa C.101 </t>
  </si>
  <si>
    <t xml:space="preserve">            POR REGIÓN SEGÚN CATEGORÍA, 31 DE MAYO 2024</t>
  </si>
  <si>
    <t>INIA 511 La Victoria</t>
  </si>
  <si>
    <t>Blanca de Juli</t>
  </si>
  <si>
    <t>INIA 438 Acollina</t>
  </si>
  <si>
    <t>Tarwi</t>
  </si>
  <si>
    <t>Andenes 90</t>
  </si>
  <si>
    <t>INIA 445 Masacanchino</t>
  </si>
  <si>
    <t xml:space="preserve">            AGRARIAS, POR PRODUCTO, 31 DE MAYO 2024</t>
  </si>
  <si>
    <t xml:space="preserve">            SEGÚN ESPECIE, 31 DE MAYO 2024</t>
  </si>
  <si>
    <t>Limón</t>
  </si>
  <si>
    <t>Caimito</t>
  </si>
  <si>
    <t>Papaya</t>
  </si>
  <si>
    <t>La Molina/Lima Metropolitana</t>
  </si>
  <si>
    <t xml:space="preserve">            POR REGIÓN SEGÚN RAZA O LÍNEA, 31  DE MAYO 2024</t>
  </si>
  <si>
    <t>continúa C.92</t>
  </si>
  <si>
    <t>Ene-May</t>
  </si>
  <si>
    <t>C.92  PERÚ: PRECIO DE VENTA MINORISTA DE FERTILIZANTES NITROGENADOS, POR DEPARTAMENTO Y PROVINCIA,</t>
  </si>
  <si>
    <t xml:space="preserve">   -    </t>
  </si>
  <si>
    <t xml:space="preserve">    -     </t>
  </si>
  <si>
    <t xml:space="preserve">      -       </t>
  </si>
  <si>
    <t xml:space="preserve">          SEGÚN PRODUCTO, MAYO 2023-2024</t>
  </si>
  <si>
    <t xml:space="preserve">           MAYO 2023-2024</t>
  </si>
  <si>
    <t xml:space="preserve">          ABRIL 2024</t>
  </si>
  <si>
    <t xml:space="preserve">C.97  PERÚ: PRECIO MINORISTA DE FUNGICIDAS POR DEPARTAMENTO Y PROVINCIA SEGÚN PRODUCTO, MAYO 2024 </t>
  </si>
  <si>
    <t xml:space="preserve">         (Soles por Kilogramos)</t>
  </si>
  <si>
    <t xml:space="preserve">C.98  PERÚ: PRECIO MINORISTA DE HERBICIDAS POR DEPARTAMENTO Y PROVINCIA SEGÚN PRODUCTO, </t>
  </si>
  <si>
    <t xml:space="preserve">          MAYO 2024.   (Soles por unidad de medida)</t>
  </si>
  <si>
    <t xml:space="preserve">C.99  PERÚ: PRECIO MINORISTA DE ADHERENTE POR DEPARTAMENTO Y PROVINCIA SEGÚN PRODUCTO, </t>
  </si>
  <si>
    <t xml:space="preserve">          MAYO 2024.  (Soles por unidad de medida)</t>
  </si>
  <si>
    <t>continúa C.99</t>
  </si>
  <si>
    <t>C.100  PERÚ: PRECIO MINORISTA DE NUTRIENTES FOLIARES POR DEPARTAMENTO Y PROVINCIA SEGÚN PRODUCTO, MAYO 2024</t>
  </si>
  <si>
    <t>C.101  PERÚ: PRECIO MINORISTA DE REGULADORES DE CRECIMIENTO POR DEPARTAMENTO Y PROVINCIA SEGÚN PRODUCTO,</t>
  </si>
  <si>
    <t xml:space="preserve">            MAYO 2024.   (Soles por unidad de medida)</t>
  </si>
  <si>
    <t>C.103  PERÚ: VALOR DEL JORNAL AGRÍCOLA POR DEPARTAMENTO Y PROVINCIA, MAYO 2023-2024</t>
  </si>
  <si>
    <t>Departamento/    Provincia</t>
  </si>
  <si>
    <t>C.105   PERÚ: PRECIO ALQUILER DE YUNTA POR REGIÓN SEGÚN MES, ENERO 2018 -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</si>
</sst>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3" formatCode="_-* #,##0.00_-;\-* #,##0.00_-;_-* &quot;-&quot;??_-;_-@_-"/>
    <numFmt numFmtId="164" formatCode="_-&quot;S/&quot;* #,##0.00_-;\-&quot;S/&quot;* #,##0.00_-;_-&quot;S/&quot;* &quot;-&quot;??_-;_-@_-"/>
    <numFmt numFmtId="165" formatCode="#,##0______"/>
    <numFmt numFmtId="166" formatCode="#,##0.0"/>
    <numFmt numFmtId="167" formatCode="0.0"/>
    <numFmt numFmtId="168" formatCode="#\ ##0"/>
    <numFmt numFmtId="169" formatCode="0_)"/>
    <numFmt numFmtId="170" formatCode="#,##0__"/>
    <numFmt numFmtId="171" formatCode="#,##0.00__"/>
    <numFmt numFmtId="172" formatCode="#,##0.0__"/>
    <numFmt numFmtId="173" formatCode="#\ ##0.00"/>
    <numFmt numFmtId="174" formatCode="0.0____"/>
    <numFmt numFmtId="175" formatCode="#,##0____"/>
    <numFmt numFmtId="176" formatCode="#,##0.0____"/>
    <numFmt numFmtId="177" formatCode="#,##0.00____"/>
    <numFmt numFmtId="178" formatCode="#\ ##,000"/>
    <numFmt numFmtId="179" formatCode="0.00____"/>
    <numFmt numFmtId="180" formatCode="0.0__"/>
    <numFmt numFmtId="181" formatCode="0.00__"/>
    <numFmt numFmtId="182" formatCode="#,##0.0______"/>
    <numFmt numFmtId="183" formatCode="#,##0__________"/>
    <numFmt numFmtId="184" formatCode="#,##0________________"/>
    <numFmt numFmtId="185" formatCode="#,##0.00______"/>
    <numFmt numFmtId="186" formatCode="#,##0&quot;Pts&quot;_);\(#,##0&quot;Pts&quot;\)"/>
    <numFmt numFmtId="187" formatCode="_ * #,##0.00_ ;_ * \-#,##0.00_ ;_ * &quot;-&quot;??_ ;_ @_ "/>
    <numFmt numFmtId="188" formatCode="_-* #,##0_-;\-* #,##0_-;_-* &quot;-&quot;??_-;_-@_-"/>
    <numFmt numFmtId="189" formatCode="General_)"/>
    <numFmt numFmtId="190" formatCode="0.0______"/>
    <numFmt numFmtId="191" formatCode="#.##0"/>
    <numFmt numFmtId="192" formatCode="#.##00"/>
    <numFmt numFmtId="193" formatCode="#\ ##0.00__"/>
    <numFmt numFmtId="194" formatCode="#\ ##0.00____"/>
    <numFmt numFmtId="195" formatCode="0______"/>
  </numFmts>
  <fonts count="58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6"/>
      <color theme="1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theme="1"/>
      <name val="Arial Narrow"/>
      <family val="2"/>
    </font>
    <font>
      <sz val="8"/>
      <color rgb="FF003300"/>
      <name val="Arial Narrow"/>
      <family val="2"/>
    </font>
    <font>
      <b/>
      <sz val="8"/>
      <color rgb="FF003300"/>
      <name val="Arial Narrow"/>
      <family val="2"/>
    </font>
    <font>
      <b/>
      <sz val="9"/>
      <color rgb="FFFF0000"/>
      <name val="Arial Narrow"/>
      <family val="2"/>
    </font>
    <font>
      <sz val="8"/>
      <name val="Arial"/>
      <family val="2"/>
      <scheme val="minor"/>
    </font>
    <font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sz val="10"/>
      <name val="Times"/>
      <family val="1"/>
    </font>
    <font>
      <u/>
      <sz val="10"/>
      <color indexed="12"/>
      <name val="Arial"/>
      <family val="2"/>
    </font>
    <font>
      <sz val="8"/>
      <name val="Helvetica"/>
      <family val="2"/>
    </font>
    <font>
      <sz val="10"/>
      <name val="Arial"/>
      <family val="2"/>
    </font>
    <font>
      <b/>
      <sz val="9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  <scheme val="minor"/>
    </font>
    <font>
      <b/>
      <sz val="9"/>
      <color indexed="10"/>
      <name val="Arial Narrow"/>
      <family val="2"/>
    </font>
    <font>
      <sz val="6"/>
      <name val="Arial Narrow"/>
      <family val="2"/>
    </font>
    <font>
      <sz val="6"/>
      <color indexed="8"/>
      <name val="Arial Narrow"/>
      <family val="2"/>
    </font>
    <font>
      <b/>
      <sz val="7"/>
      <color theme="1"/>
      <name val="Arial Narrow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9"/>
      <color rgb="FF000000"/>
      <name val="Arial Narrow"/>
      <family val="2"/>
    </font>
    <font>
      <sz val="8"/>
      <name val="Times New Roman"/>
      <family val="1"/>
      <charset val="204"/>
    </font>
    <font>
      <sz val="8"/>
      <color rgb="FFFF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8"/>
      <color indexed="58"/>
      <name val="Arial Narrow"/>
      <family val="2"/>
    </font>
    <font>
      <b/>
      <i/>
      <sz val="8"/>
      <color theme="1"/>
      <name val="Arial Narrow"/>
      <family val="2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rgb="FF83B88C"/>
      </patternFill>
    </fill>
    <fill>
      <patternFill patternType="solid">
        <fgColor rgb="FFDEDFF5"/>
        <bgColor rgb="FFB4DCB6"/>
      </patternFill>
    </fill>
    <fill>
      <patternFill patternType="solid">
        <fgColor rgb="FFDEDFF5"/>
        <bgColor indexed="8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37" fontId="21" fillId="0" borderId="9"/>
    <xf numFmtId="0" fontId="22" fillId="0" borderId="9" applyNumberFormat="0" applyFill="0" applyBorder="0" applyAlignment="0" applyProtection="0">
      <alignment vertical="top"/>
      <protection locked="0"/>
    </xf>
    <xf numFmtId="169" fontId="23" fillId="0" borderId="9"/>
    <xf numFmtId="0" fontId="24" fillId="0" borderId="9"/>
    <xf numFmtId="187" fontId="24" fillId="0" borderId="9" applyFont="0" applyFill="0" applyBorder="0" applyAlignment="0" applyProtection="0"/>
    <xf numFmtId="43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4" fillId="0" borderId="9"/>
    <xf numFmtId="0" fontId="35" fillId="0" borderId="9"/>
    <xf numFmtId="0" fontId="2" fillId="0" borderId="9"/>
    <xf numFmtId="0" fontId="42" fillId="0" borderId="24" applyNumberFormat="0" applyFill="0" applyAlignment="0" applyProtection="0"/>
    <xf numFmtId="0" fontId="43" fillId="0" borderId="25" applyNumberFormat="0" applyFill="0" applyAlignment="0" applyProtection="0"/>
    <xf numFmtId="0" fontId="44" fillId="0" borderId="26" applyNumberFormat="0" applyFill="0" applyAlignment="0" applyProtection="0"/>
    <xf numFmtId="0" fontId="48" fillId="18" borderId="27" applyNumberFormat="0" applyAlignment="0" applyProtection="0"/>
    <xf numFmtId="0" fontId="49" fillId="19" borderId="28" applyNumberFormat="0" applyAlignment="0" applyProtection="0"/>
    <xf numFmtId="0" fontId="50" fillId="19" borderId="27" applyNumberFormat="0" applyAlignment="0" applyProtection="0"/>
    <xf numFmtId="0" fontId="51" fillId="0" borderId="29" applyNumberFormat="0" applyFill="0" applyAlignment="0" applyProtection="0"/>
    <xf numFmtId="0" fontId="52" fillId="20" borderId="30" applyNumberFormat="0" applyAlignment="0" applyProtection="0"/>
    <xf numFmtId="0" fontId="55" fillId="0" borderId="32" applyNumberFormat="0" applyFill="0" applyAlignment="0" applyProtection="0"/>
    <xf numFmtId="0" fontId="57" fillId="0" borderId="9"/>
    <xf numFmtId="0" fontId="41" fillId="0" borderId="9" applyNumberFormat="0" applyFill="0" applyBorder="0" applyAlignment="0" applyProtection="0"/>
    <xf numFmtId="0" fontId="44" fillId="0" borderId="9" applyNumberFormat="0" applyFill="0" applyBorder="0" applyAlignment="0" applyProtection="0"/>
    <xf numFmtId="0" fontId="45" fillId="15" borderId="9" applyNumberFormat="0" applyBorder="0" applyAlignment="0" applyProtection="0"/>
    <xf numFmtId="0" fontId="46" fillId="16" borderId="9" applyNumberFormat="0" applyBorder="0" applyAlignment="0" applyProtection="0"/>
    <xf numFmtId="0" fontId="47" fillId="17" borderId="9" applyNumberFormat="0" applyBorder="0" applyAlignment="0" applyProtection="0"/>
    <xf numFmtId="0" fontId="53" fillId="0" borderId="9" applyNumberFormat="0" applyFill="0" applyBorder="0" applyAlignment="0" applyProtection="0"/>
    <xf numFmtId="0" fontId="54" fillId="0" borderId="9" applyNumberFormat="0" applyFill="0" applyBorder="0" applyAlignment="0" applyProtection="0"/>
    <xf numFmtId="0" fontId="56" fillId="22" borderId="9" applyNumberFormat="0" applyBorder="0" applyAlignment="0" applyProtection="0"/>
    <xf numFmtId="0" fontId="1" fillId="23" borderId="9" applyNumberFormat="0" applyBorder="0" applyAlignment="0" applyProtection="0"/>
    <xf numFmtId="0" fontId="1" fillId="24" borderId="9" applyNumberFormat="0" applyBorder="0" applyAlignment="0" applyProtection="0"/>
    <xf numFmtId="0" fontId="1" fillId="25" borderId="9" applyNumberFormat="0" applyBorder="0" applyAlignment="0" applyProtection="0"/>
    <xf numFmtId="0" fontId="56" fillId="26" borderId="9" applyNumberFormat="0" applyBorder="0" applyAlignment="0" applyProtection="0"/>
    <xf numFmtId="0" fontId="1" fillId="27" borderId="9" applyNumberFormat="0" applyBorder="0" applyAlignment="0" applyProtection="0"/>
    <xf numFmtId="0" fontId="1" fillId="28" borderId="9" applyNumberFormat="0" applyBorder="0" applyAlignment="0" applyProtection="0"/>
    <xf numFmtId="0" fontId="1" fillId="29" borderId="9" applyNumberFormat="0" applyBorder="0" applyAlignment="0" applyProtection="0"/>
    <xf numFmtId="0" fontId="56" fillId="30" borderId="9" applyNumberFormat="0" applyBorder="0" applyAlignment="0" applyProtection="0"/>
    <xf numFmtId="0" fontId="1" fillId="31" borderId="9" applyNumberFormat="0" applyBorder="0" applyAlignment="0" applyProtection="0"/>
    <xf numFmtId="0" fontId="1" fillId="32" borderId="9" applyNumberFormat="0" applyBorder="0" applyAlignment="0" applyProtection="0"/>
    <xf numFmtId="0" fontId="1" fillId="33" borderId="9" applyNumberFormat="0" applyBorder="0" applyAlignment="0" applyProtection="0"/>
    <xf numFmtId="0" fontId="56" fillId="34" borderId="9" applyNumberFormat="0" applyBorder="0" applyAlignment="0" applyProtection="0"/>
    <xf numFmtId="0" fontId="1" fillId="35" borderId="9" applyNumberFormat="0" applyBorder="0" applyAlignment="0" applyProtection="0"/>
    <xf numFmtId="0" fontId="1" fillId="36" borderId="9" applyNumberFormat="0" applyBorder="0" applyAlignment="0" applyProtection="0"/>
    <xf numFmtId="0" fontId="1" fillId="37" borderId="9" applyNumberFormat="0" applyBorder="0" applyAlignment="0" applyProtection="0"/>
    <xf numFmtId="0" fontId="56" fillId="38" borderId="9" applyNumberFormat="0" applyBorder="0" applyAlignment="0" applyProtection="0"/>
    <xf numFmtId="0" fontId="1" fillId="39" borderId="9" applyNumberFormat="0" applyBorder="0" applyAlignment="0" applyProtection="0"/>
    <xf numFmtId="0" fontId="1" fillId="40" borderId="9" applyNumberFormat="0" applyBorder="0" applyAlignment="0" applyProtection="0"/>
    <xf numFmtId="0" fontId="1" fillId="41" borderId="9" applyNumberFormat="0" applyBorder="0" applyAlignment="0" applyProtection="0"/>
    <xf numFmtId="0" fontId="56" fillId="42" borderId="9" applyNumberFormat="0" applyBorder="0" applyAlignment="0" applyProtection="0"/>
    <xf numFmtId="0" fontId="1" fillId="43" borderId="9" applyNumberFormat="0" applyBorder="0" applyAlignment="0" applyProtection="0"/>
    <xf numFmtId="0" fontId="1" fillId="44" borderId="9" applyNumberFormat="0" applyBorder="0" applyAlignment="0" applyProtection="0"/>
    <xf numFmtId="0" fontId="1" fillId="45" borderId="9" applyNumberFormat="0" applyBorder="0" applyAlignment="0" applyProtection="0"/>
    <xf numFmtId="0" fontId="1" fillId="0" borderId="9"/>
    <xf numFmtId="0" fontId="1" fillId="21" borderId="31" applyNumberFormat="0" applyFont="0" applyAlignment="0" applyProtection="0"/>
  </cellStyleXfs>
  <cellXfs count="97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75" fontId="4" fillId="0" borderId="0" xfId="0" applyNumberFormat="1" applyFont="1" applyAlignment="1">
      <alignment horizontal="right" vertical="center"/>
    </xf>
    <xf numFmtId="176" fontId="4" fillId="0" borderId="0" xfId="0" applyNumberFormat="1" applyFont="1"/>
    <xf numFmtId="0" fontId="6" fillId="0" borderId="0" xfId="0" applyFont="1" applyAlignment="1">
      <alignment horizontal="left" vertical="center"/>
    </xf>
    <xf numFmtId="171" fontId="6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center" vertical="center"/>
    </xf>
    <xf numFmtId="181" fontId="12" fillId="0" borderId="0" xfId="0" applyNumberFormat="1" applyFont="1" applyAlignment="1">
      <alignment horizontal="center"/>
    </xf>
    <xf numFmtId="181" fontId="4" fillId="0" borderId="0" xfId="0" applyNumberFormat="1" applyFont="1" applyAlignment="1">
      <alignment horizontal="center" vertical="center"/>
    </xf>
    <xf numFmtId="171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1" fontId="12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left"/>
    </xf>
    <xf numFmtId="171" fontId="4" fillId="0" borderId="3" xfId="0" applyNumberFormat="1" applyFont="1" applyBorder="1" applyAlignment="1">
      <alignment horizontal="center" vertical="center"/>
    </xf>
    <xf numFmtId="181" fontId="6" fillId="2" borderId="0" xfId="0" applyNumberFormat="1" applyFont="1" applyFill="1" applyAlignment="1">
      <alignment horizontal="center" vertical="center"/>
    </xf>
    <xf numFmtId="181" fontId="4" fillId="2" borderId="0" xfId="0" applyNumberFormat="1" applyFont="1" applyFill="1" applyAlignment="1">
      <alignment horizontal="center" vertical="center"/>
    </xf>
    <xf numFmtId="167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179" fontId="4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0" fontId="6" fillId="0" borderId="0" xfId="0" applyFon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3" fontId="8" fillId="0" borderId="3" xfId="0" quotePrefix="1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169" fontId="8" fillId="0" borderId="0" xfId="0" applyNumberFormat="1" applyFont="1" applyAlignment="1">
      <alignment vertical="center"/>
    </xf>
    <xf numFmtId="169" fontId="11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0" borderId="0" xfId="0" applyFont="1" applyAlignment="1">
      <alignment horizontal="right" vertical="center" wrapText="1"/>
    </xf>
    <xf numFmtId="3" fontId="4" fillId="0" borderId="0" xfId="0" applyNumberFormat="1" applyFont="1" applyAlignment="1">
      <alignment vertical="center"/>
    </xf>
    <xf numFmtId="184" fontId="4" fillId="0" borderId="0" xfId="0" applyNumberFormat="1" applyFont="1" applyAlignment="1">
      <alignment horizontal="right"/>
    </xf>
    <xf numFmtId="184" fontId="4" fillId="0" borderId="0" xfId="0" applyNumberFormat="1" applyFont="1"/>
    <xf numFmtId="3" fontId="4" fillId="0" borderId="0" xfId="0" applyNumberFormat="1" applyFont="1" applyAlignment="1">
      <alignment horizontal="left" vertical="center"/>
    </xf>
    <xf numFmtId="183" fontId="4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17" fillId="0" borderId="0" xfId="0" applyFont="1"/>
    <xf numFmtId="0" fontId="16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0" fontId="16" fillId="0" borderId="12" xfId="0" applyFont="1" applyBorder="1"/>
    <xf numFmtId="0" fontId="20" fillId="0" borderId="13" xfId="0" applyFont="1" applyBorder="1"/>
    <xf numFmtId="37" fontId="18" fillId="4" borderId="9" xfId="1" applyFont="1" applyFill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13" xfId="2" applyFont="1" applyBorder="1" applyAlignment="1" applyProtection="1"/>
    <xf numFmtId="0" fontId="9" fillId="0" borderId="0" xfId="0" applyFont="1" applyAlignment="1">
      <alignment horizontal="left" vertical="center"/>
    </xf>
    <xf numFmtId="0" fontId="26" fillId="0" borderId="0" xfId="0" applyFont="1"/>
    <xf numFmtId="0" fontId="26" fillId="0" borderId="9" xfId="0" applyFont="1" applyBorder="1"/>
    <xf numFmtId="0" fontId="4" fillId="0" borderId="10" xfId="0" applyFont="1" applyBorder="1"/>
    <xf numFmtId="0" fontId="4" fillId="0" borderId="0" xfId="0" applyFont="1" applyAlignment="1">
      <alignment horizontal="left"/>
    </xf>
    <xf numFmtId="180" fontId="6" fillId="2" borderId="9" xfId="0" applyNumberFormat="1" applyFont="1" applyFill="1" applyBorder="1" applyAlignment="1">
      <alignment horizontal="center"/>
    </xf>
    <xf numFmtId="174" fontId="6" fillId="2" borderId="9" xfId="0" applyNumberFormat="1" applyFont="1" applyFill="1" applyBorder="1" applyAlignment="1">
      <alignment horizontal="right"/>
    </xf>
    <xf numFmtId="174" fontId="6" fillId="2" borderId="9" xfId="0" applyNumberFormat="1" applyFont="1" applyFill="1" applyBorder="1" applyAlignment="1">
      <alignment horizontal="center"/>
    </xf>
    <xf numFmtId="171" fontId="4" fillId="2" borderId="9" xfId="0" applyNumberFormat="1" applyFont="1" applyFill="1" applyBorder="1" applyAlignment="1">
      <alignment horizontal="center" vertical="center"/>
    </xf>
    <xf numFmtId="171" fontId="4" fillId="2" borderId="9" xfId="0" applyNumberFormat="1" applyFont="1" applyFill="1" applyBorder="1" applyAlignment="1">
      <alignment vertical="center"/>
    </xf>
    <xf numFmtId="173" fontId="4" fillId="2" borderId="9" xfId="0" applyNumberFormat="1" applyFont="1" applyFill="1" applyBorder="1" applyAlignment="1">
      <alignment horizontal="center" vertical="center"/>
    </xf>
    <xf numFmtId="171" fontId="4" fillId="0" borderId="0" xfId="0" applyNumberFormat="1" applyFont="1" applyAlignment="1">
      <alignment horizontal="center"/>
    </xf>
    <xf numFmtId="0" fontId="4" fillId="0" borderId="9" xfId="0" applyFont="1" applyBorder="1"/>
    <xf numFmtId="171" fontId="4" fillId="2" borderId="9" xfId="0" applyNumberFormat="1" applyFont="1" applyFill="1" applyBorder="1" applyAlignment="1">
      <alignment horizontal="center" vertical="center" wrapText="1"/>
    </xf>
    <xf numFmtId="168" fontId="6" fillId="3" borderId="9" xfId="0" applyNumberFormat="1" applyFont="1" applyFill="1" applyBorder="1"/>
    <xf numFmtId="168" fontId="4" fillId="2" borderId="9" xfId="0" applyNumberFormat="1" applyFont="1" applyFill="1" applyBorder="1" applyAlignment="1">
      <alignment horizontal="left" vertical="center"/>
    </xf>
    <xf numFmtId="171" fontId="6" fillId="2" borderId="9" xfId="0" applyNumberFormat="1" applyFont="1" applyFill="1" applyBorder="1" applyAlignment="1">
      <alignment horizontal="center" vertical="center" wrapText="1"/>
    </xf>
    <xf numFmtId="0" fontId="25" fillId="0" borderId="9" xfId="8" applyFont="1"/>
    <xf numFmtId="0" fontId="28" fillId="0" borderId="9" xfId="8" applyFont="1"/>
    <xf numFmtId="0" fontId="14" fillId="0" borderId="9" xfId="8" applyFont="1"/>
    <xf numFmtId="1" fontId="28" fillId="0" borderId="9" xfId="8" applyNumberFormat="1" applyFont="1"/>
    <xf numFmtId="0" fontId="28" fillId="0" borderId="9" xfId="8" applyFont="1" applyAlignment="1">
      <alignment wrapText="1"/>
    </xf>
    <xf numFmtId="0" fontId="14" fillId="0" borderId="9" xfId="8" applyFont="1" applyAlignment="1">
      <alignment wrapText="1"/>
    </xf>
    <xf numFmtId="1" fontId="28" fillId="0" borderId="9" xfId="8" applyNumberFormat="1" applyFont="1" applyAlignment="1">
      <alignment wrapText="1"/>
    </xf>
    <xf numFmtId="1" fontId="25" fillId="0" borderId="9" xfId="8" applyNumberFormat="1" applyFont="1"/>
    <xf numFmtId="0" fontId="6" fillId="6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/>
    </xf>
    <xf numFmtId="165" fontId="4" fillId="2" borderId="0" xfId="0" applyNumberFormat="1" applyFont="1" applyFill="1" applyAlignment="1">
      <alignment vertical="center"/>
    </xf>
    <xf numFmtId="0" fontId="9" fillId="6" borderId="0" xfId="0" applyFont="1" applyFill="1" applyAlignment="1">
      <alignment horizontal="left"/>
    </xf>
    <xf numFmtId="0" fontId="29" fillId="0" borderId="0" xfId="0" applyFont="1"/>
    <xf numFmtId="0" fontId="18" fillId="0" borderId="9" xfId="8" applyFont="1" applyAlignment="1">
      <alignment vertical="center"/>
    </xf>
    <xf numFmtId="3" fontId="18" fillId="0" borderId="9" xfId="8" applyNumberFormat="1" applyFont="1" applyAlignment="1">
      <alignment vertical="center"/>
    </xf>
    <xf numFmtId="4" fontId="18" fillId="0" borderId="9" xfId="8" applyNumberFormat="1" applyFont="1" applyAlignment="1">
      <alignment vertical="center"/>
    </xf>
    <xf numFmtId="186" fontId="25" fillId="0" borderId="9" xfId="8" applyNumberFormat="1" applyFont="1"/>
    <xf numFmtId="186" fontId="25" fillId="0" borderId="9" xfId="8" applyNumberFormat="1" applyFont="1" applyAlignment="1">
      <alignment vertical="center"/>
    </xf>
    <xf numFmtId="186" fontId="25" fillId="0" borderId="9" xfId="8" applyNumberFormat="1" applyFont="1" applyAlignment="1">
      <alignment horizontal="left" vertical="center" wrapText="1"/>
    </xf>
    <xf numFmtId="0" fontId="25" fillId="0" borderId="9" xfId="8" applyFont="1" applyAlignment="1">
      <alignment vertical="center"/>
    </xf>
    <xf numFmtId="0" fontId="25" fillId="0" borderId="9" xfId="8" applyFont="1" applyAlignment="1">
      <alignment horizontal="center" vertical="center"/>
    </xf>
    <xf numFmtId="184" fontId="4" fillId="2" borderId="0" xfId="0" applyNumberFormat="1" applyFont="1" applyFill="1" applyAlignment="1">
      <alignment horizontal="right"/>
    </xf>
    <xf numFmtId="184" fontId="4" fillId="2" borderId="0" xfId="0" applyNumberFormat="1" applyFont="1" applyFill="1"/>
    <xf numFmtId="0" fontId="29" fillId="0" borderId="10" xfId="8" applyFont="1" applyBorder="1"/>
    <xf numFmtId="3" fontId="29" fillId="4" borderId="10" xfId="8" applyNumberFormat="1" applyFont="1" applyFill="1" applyBorder="1"/>
    <xf numFmtId="3" fontId="29" fillId="4" borderId="10" xfId="8" applyNumberFormat="1" applyFont="1" applyFill="1" applyBorder="1" applyAlignment="1">
      <alignment horizontal="right" vertical="center"/>
    </xf>
    <xf numFmtId="3" fontId="29" fillId="4" borderId="10" xfId="8" applyNumberFormat="1" applyFont="1" applyFill="1" applyBorder="1" applyAlignment="1">
      <alignment vertical="center"/>
    </xf>
    <xf numFmtId="0" fontId="29" fillId="0" borderId="9" xfId="8" applyFont="1"/>
    <xf numFmtId="3" fontId="29" fillId="4" borderId="9" xfId="8" applyNumberFormat="1" applyFont="1" applyFill="1" applyAlignment="1">
      <alignment vertical="center"/>
    </xf>
    <xf numFmtId="3" fontId="29" fillId="4" borderId="9" xfId="8" applyNumberFormat="1" applyFont="1" applyFill="1" applyAlignment="1">
      <alignment horizontal="right" vertical="center"/>
    </xf>
    <xf numFmtId="178" fontId="29" fillId="0" borderId="9" xfId="3" applyNumberFormat="1" applyFont="1"/>
    <xf numFmtId="169" fontId="29" fillId="0" borderId="9" xfId="3" applyFont="1" applyAlignment="1">
      <alignment horizontal="left" vertical="center"/>
    </xf>
    <xf numFmtId="0" fontId="25" fillId="0" borderId="9" xfId="8" applyFont="1" applyAlignment="1">
      <alignment vertical="center" wrapText="1"/>
    </xf>
    <xf numFmtId="4" fontId="19" fillId="4" borderId="0" xfId="0" applyNumberFormat="1" applyFont="1" applyFill="1" applyAlignment="1">
      <alignment horizontal="center" vertical="center"/>
    </xf>
    <xf numFmtId="168" fontId="19" fillId="6" borderId="9" xfId="8" applyNumberFormat="1" applyFont="1" applyFill="1"/>
    <xf numFmtId="173" fontId="16" fillId="4" borderId="0" xfId="0" applyNumberFormat="1" applyFont="1" applyFill="1" applyAlignment="1">
      <alignment horizontal="center" vertical="center"/>
    </xf>
    <xf numFmtId="168" fontId="16" fillId="6" borderId="9" xfId="8" applyNumberFormat="1" applyFont="1" applyFill="1" applyAlignment="1">
      <alignment horizontal="left" vertical="center"/>
    </xf>
    <xf numFmtId="0" fontId="4" fillId="2" borderId="9" xfId="0" applyFont="1" applyFill="1" applyBorder="1" applyAlignment="1">
      <alignment horizontal="left"/>
    </xf>
    <xf numFmtId="179" fontId="4" fillId="2" borderId="9" xfId="0" applyNumberFormat="1" applyFont="1" applyFill="1" applyBorder="1" applyAlignment="1">
      <alignment horizontal="center"/>
    </xf>
    <xf numFmtId="4" fontId="12" fillId="2" borderId="9" xfId="0" applyNumberFormat="1" applyFont="1" applyFill="1" applyBorder="1" applyAlignment="1">
      <alignment horizontal="center" vertical="center"/>
    </xf>
    <xf numFmtId="174" fontId="4" fillId="2" borderId="9" xfId="0" applyNumberFormat="1" applyFont="1" applyFill="1" applyBorder="1" applyAlignment="1">
      <alignment horizontal="right" vertical="center"/>
    </xf>
    <xf numFmtId="4" fontId="4" fillId="2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horizontal="center" vertical="center"/>
    </xf>
    <xf numFmtId="174" fontId="6" fillId="2" borderId="9" xfId="0" applyNumberFormat="1" applyFont="1" applyFill="1" applyBorder="1" applyAlignment="1">
      <alignment horizontal="right" vertical="center"/>
    </xf>
    <xf numFmtId="4" fontId="9" fillId="2" borderId="9" xfId="0" applyNumberFormat="1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/>
    </xf>
    <xf numFmtId="181" fontId="4" fillId="2" borderId="9" xfId="0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  <xf numFmtId="179" fontId="10" fillId="2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37" fontId="7" fillId="4" borderId="9" xfId="1" applyFont="1" applyFill="1"/>
    <xf numFmtId="37" fontId="7" fillId="4" borderId="9" xfId="1" applyFont="1" applyFill="1" applyAlignment="1">
      <alignment vertical="center"/>
    </xf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3" fontId="11" fillId="0" borderId="0" xfId="0" applyNumberFormat="1" applyFont="1" applyAlignment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33" fillId="0" borderId="0" xfId="0" applyNumberFormat="1" applyFont="1" applyAlignment="1">
      <alignment vertical="center"/>
    </xf>
    <xf numFmtId="0" fontId="8" fillId="4" borderId="18" xfId="0" applyFont="1" applyFill="1" applyBorder="1" applyAlignment="1">
      <alignment horizontal="left"/>
    </xf>
    <xf numFmtId="0" fontId="4" fillId="4" borderId="0" xfId="0" applyFont="1" applyFill="1" applyAlignment="1">
      <alignment horizontal="center"/>
    </xf>
    <xf numFmtId="3" fontId="4" fillId="4" borderId="0" xfId="0" applyNumberFormat="1" applyFont="1" applyFill="1"/>
    <xf numFmtId="3" fontId="4" fillId="4" borderId="0" xfId="0" applyNumberFormat="1" applyFont="1" applyFill="1" applyAlignment="1">
      <alignment horizontal="right"/>
    </xf>
    <xf numFmtId="3" fontId="4" fillId="4" borderId="0" xfId="0" quotePrefix="1" applyNumberFormat="1" applyFont="1" applyFill="1" applyAlignment="1">
      <alignment horizontal="right"/>
    </xf>
    <xf numFmtId="3" fontId="4" fillId="4" borderId="0" xfId="0" applyNumberFormat="1" applyFont="1" applyFill="1" applyAlignment="1">
      <alignment horizontal="right" vertical="center"/>
    </xf>
    <xf numFmtId="3" fontId="4" fillId="4" borderId="0" xfId="0" quotePrefix="1" applyNumberFormat="1" applyFont="1" applyFill="1" applyAlignment="1">
      <alignment horizontal="right" vertical="center"/>
    </xf>
    <xf numFmtId="0" fontId="8" fillId="4" borderId="0" xfId="0" applyFont="1" applyFill="1" applyAlignment="1">
      <alignment horizontal="left"/>
    </xf>
    <xf numFmtId="168" fontId="4" fillId="4" borderId="0" xfId="0" applyNumberFormat="1" applyFont="1" applyFill="1"/>
    <xf numFmtId="169" fontId="8" fillId="0" borderId="9" xfId="3" applyFont="1" applyAlignment="1">
      <alignment horizontal="left"/>
    </xf>
    <xf numFmtId="169" fontId="4" fillId="0" borderId="9" xfId="3" applyFont="1" applyAlignment="1">
      <alignment horizontal="left"/>
    </xf>
    <xf numFmtId="0" fontId="9" fillId="2" borderId="0" xfId="0" applyFont="1" applyFill="1" applyAlignment="1">
      <alignment vertical="center"/>
    </xf>
    <xf numFmtId="37" fontId="6" fillId="2" borderId="0" xfId="0" applyNumberFormat="1" applyFont="1" applyFill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170" fontId="4" fillId="0" borderId="2" xfId="0" applyNumberFormat="1" applyFont="1" applyBorder="1" applyAlignment="1">
      <alignment horizontal="right" vertical="center"/>
    </xf>
    <xf numFmtId="170" fontId="4" fillId="0" borderId="2" xfId="0" applyNumberFormat="1" applyFont="1" applyBorder="1" applyAlignment="1">
      <alignment vertical="center"/>
    </xf>
    <xf numFmtId="170" fontId="4" fillId="2" borderId="2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37" fontId="8" fillId="2" borderId="0" xfId="0" applyNumberFormat="1" applyFont="1" applyFill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1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19" fillId="0" borderId="16" xfId="0" applyFont="1" applyBorder="1" applyAlignment="1">
      <alignment horizontal="left"/>
    </xf>
    <xf numFmtId="1" fontId="16" fillId="0" borderId="16" xfId="0" applyNumberFormat="1" applyFont="1" applyBorder="1" applyAlignment="1">
      <alignment horizontal="center" vertical="center"/>
    </xf>
    <xf numFmtId="4" fontId="16" fillId="0" borderId="16" xfId="0" applyNumberFormat="1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0" fontId="19" fillId="5" borderId="10" xfId="0" applyFont="1" applyFill="1" applyBorder="1" applyAlignment="1">
      <alignment horizontal="left"/>
    </xf>
    <xf numFmtId="1" fontId="16" fillId="0" borderId="10" xfId="0" applyNumberFormat="1" applyFont="1" applyBorder="1" applyAlignment="1">
      <alignment horizontal="center" vertical="center"/>
    </xf>
    <xf numFmtId="4" fontId="16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0" fontId="19" fillId="5" borderId="0" xfId="0" applyFont="1" applyFill="1" applyAlignment="1">
      <alignment horizontal="left"/>
    </xf>
    <xf numFmtId="0" fontId="19" fillId="5" borderId="16" xfId="0" applyFont="1" applyFill="1" applyBorder="1" applyAlignment="1">
      <alignment horizontal="left"/>
    </xf>
    <xf numFmtId="0" fontId="19" fillId="0" borderId="10" xfId="0" applyFont="1" applyBorder="1" applyAlignment="1">
      <alignment horizontal="left"/>
    </xf>
    <xf numFmtId="4" fontId="16" fillId="4" borderId="10" xfId="0" applyNumberFormat="1" applyFont="1" applyFill="1" applyBorder="1" applyAlignment="1">
      <alignment horizontal="center" vertical="center"/>
    </xf>
    <xf numFmtId="4" fontId="16" fillId="4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left"/>
    </xf>
    <xf numFmtId="49" fontId="16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175" fontId="16" fillId="0" borderId="10" xfId="0" applyNumberFormat="1" applyFont="1" applyBorder="1" applyAlignment="1">
      <alignment horizontal="right" vertical="center"/>
    </xf>
    <xf numFmtId="175" fontId="4" fillId="0" borderId="10" xfId="0" applyNumberFormat="1" applyFont="1" applyBorder="1" applyAlignment="1">
      <alignment horizontal="right" vertical="center"/>
    </xf>
    <xf numFmtId="166" fontId="8" fillId="0" borderId="10" xfId="0" applyNumberFormat="1" applyFont="1" applyBorder="1" applyAlignment="1">
      <alignment horizontal="right" vertical="center"/>
    </xf>
    <xf numFmtId="176" fontId="16" fillId="0" borderId="0" xfId="0" applyNumberFormat="1" applyFont="1"/>
    <xf numFmtId="0" fontId="16" fillId="0" borderId="16" xfId="0" applyFont="1" applyBorder="1" applyAlignment="1">
      <alignment horizontal="left"/>
    </xf>
    <xf numFmtId="4" fontId="4" fillId="4" borderId="0" xfId="0" applyNumberFormat="1" applyFont="1" applyFill="1" applyAlignment="1">
      <alignment horizontal="center" vertical="center"/>
    </xf>
    <xf numFmtId="4" fontId="16" fillId="4" borderId="16" xfId="0" applyNumberFormat="1" applyFont="1" applyFill="1" applyBorder="1" applyAlignment="1">
      <alignment horizontal="center" vertical="center"/>
    </xf>
    <xf numFmtId="4" fontId="4" fillId="4" borderId="16" xfId="0" applyNumberFormat="1" applyFont="1" applyFill="1" applyBorder="1" applyAlignment="1">
      <alignment horizontal="center" vertical="center"/>
    </xf>
    <xf numFmtId="4" fontId="4" fillId="4" borderId="10" xfId="0" applyNumberFormat="1" applyFont="1" applyFill="1" applyBorder="1" applyAlignment="1">
      <alignment horizontal="center" vertical="center"/>
    </xf>
    <xf numFmtId="3" fontId="29" fillId="0" borderId="10" xfId="0" quotePrefix="1" applyNumberFormat="1" applyFont="1" applyBorder="1" applyAlignment="1">
      <alignment vertical="center"/>
    </xf>
    <xf numFmtId="0" fontId="29" fillId="0" borderId="10" xfId="0" applyFont="1" applyBorder="1"/>
    <xf numFmtId="0" fontId="7" fillId="6" borderId="0" xfId="0" applyFont="1" applyFill="1"/>
    <xf numFmtId="0" fontId="4" fillId="4" borderId="0" xfId="0" applyFont="1" applyFill="1"/>
    <xf numFmtId="0" fontId="6" fillId="4" borderId="0" xfId="0" applyFont="1" applyFill="1"/>
    <xf numFmtId="0" fontId="7" fillId="4" borderId="0" xfId="0" applyFont="1" applyFill="1" applyAlignment="1">
      <alignment vertical="top"/>
    </xf>
    <xf numFmtId="0" fontId="6" fillId="6" borderId="0" xfId="0" applyFont="1" applyFill="1" applyAlignment="1">
      <alignment horizontal="center" vertical="center"/>
    </xf>
    <xf numFmtId="176" fontId="4" fillId="4" borderId="9" xfId="5" applyNumberFormat="1" applyFont="1" applyFill="1" applyBorder="1" applyAlignment="1">
      <alignment horizontal="right" vertical="center"/>
    </xf>
    <xf numFmtId="4" fontId="16" fillId="6" borderId="0" xfId="0" applyNumberFormat="1" applyFont="1" applyFill="1" applyAlignment="1">
      <alignment horizontal="right" vertical="center"/>
    </xf>
    <xf numFmtId="172" fontId="4" fillId="4" borderId="9" xfId="5" applyNumberFormat="1" applyFont="1" applyFill="1" applyBorder="1" applyAlignment="1">
      <alignment horizontal="right" vertical="center"/>
    </xf>
    <xf numFmtId="0" fontId="16" fillId="6" borderId="0" xfId="0" applyFont="1" applyFill="1"/>
    <xf numFmtId="4" fontId="16" fillId="4" borderId="0" xfId="0" applyNumberFormat="1" applyFont="1" applyFill="1" applyAlignment="1">
      <alignment horizontal="right" vertical="center"/>
    </xf>
    <xf numFmtId="166" fontId="16" fillId="4" borderId="9" xfId="5" applyNumberFormat="1" applyFont="1" applyFill="1" applyBorder="1" applyAlignment="1">
      <alignment horizontal="right" vertical="center"/>
    </xf>
    <xf numFmtId="0" fontId="16" fillId="4" borderId="9" xfId="4" applyFont="1" applyFill="1" applyAlignment="1">
      <alignment horizontal="left" vertical="center"/>
    </xf>
    <xf numFmtId="0" fontId="4" fillId="4" borderId="9" xfId="4" applyFont="1" applyFill="1" applyAlignment="1">
      <alignment horizontal="left" vertical="center"/>
    </xf>
    <xf numFmtId="4" fontId="4" fillId="4" borderId="0" xfId="0" applyNumberFormat="1" applyFont="1" applyFill="1" applyAlignment="1">
      <alignment horizontal="right" vertical="center"/>
    </xf>
    <xf numFmtId="4" fontId="16" fillId="4" borderId="9" xfId="4" applyNumberFormat="1" applyFont="1" applyFill="1" applyAlignment="1">
      <alignment horizontal="right" vertical="center"/>
    </xf>
    <xf numFmtId="0" fontId="4" fillId="4" borderId="16" xfId="4" applyFont="1" applyFill="1" applyBorder="1" applyAlignment="1">
      <alignment horizontal="left" vertical="center"/>
    </xf>
    <xf numFmtId="171" fontId="16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16" fillId="7" borderId="9" xfId="4" applyFont="1" applyFill="1" applyAlignment="1">
      <alignment horizontal="left" vertical="center"/>
    </xf>
    <xf numFmtId="0" fontId="16" fillId="4" borderId="16" xfId="4" applyFont="1" applyFill="1" applyBorder="1" applyAlignment="1">
      <alignment horizontal="left" vertical="center"/>
    </xf>
    <xf numFmtId="166" fontId="4" fillId="4" borderId="9" xfId="5" applyNumberFormat="1" applyFont="1" applyFill="1" applyBorder="1" applyAlignment="1">
      <alignment horizontal="right" vertical="center"/>
    </xf>
    <xf numFmtId="2" fontId="16" fillId="4" borderId="9" xfId="4" applyNumberFormat="1" applyFont="1" applyFill="1" applyAlignment="1">
      <alignment horizontal="center" vertical="center"/>
    </xf>
    <xf numFmtId="4" fontId="4" fillId="4" borderId="9" xfId="5" applyNumberFormat="1" applyFont="1" applyFill="1" applyBorder="1" applyAlignment="1">
      <alignment horizontal="right" vertical="center"/>
    </xf>
    <xf numFmtId="4" fontId="36" fillId="4" borderId="0" xfId="0" applyNumberFormat="1" applyFont="1" applyFill="1" applyAlignment="1">
      <alignment horizontal="right" vertical="center"/>
    </xf>
    <xf numFmtId="178" fontId="4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3" fontId="8" fillId="0" borderId="0" xfId="0" quotePrefix="1" applyNumberFormat="1" applyFont="1"/>
    <xf numFmtId="169" fontId="8" fillId="0" borderId="9" xfId="3" applyFont="1" applyAlignment="1">
      <alignment vertical="top"/>
    </xf>
    <xf numFmtId="0" fontId="4" fillId="4" borderId="9" xfId="4" applyFont="1" applyFill="1"/>
    <xf numFmtId="190" fontId="4" fillId="6" borderId="9" xfId="5" applyNumberFormat="1" applyFont="1" applyFill="1" applyBorder="1" applyAlignment="1">
      <alignment vertical="center"/>
    </xf>
    <xf numFmtId="4" fontId="36" fillId="6" borderId="0" xfId="0" applyNumberFormat="1" applyFont="1" applyFill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4" fontId="16" fillId="6" borderId="0" xfId="0" applyNumberFormat="1" applyFont="1" applyFill="1" applyAlignment="1">
      <alignment horizontal="center" vertical="center"/>
    </xf>
    <xf numFmtId="181" fontId="4" fillId="5" borderId="0" xfId="0" applyNumberFormat="1" applyFont="1" applyFill="1" applyAlignment="1">
      <alignment horizontal="right" vertical="center"/>
    </xf>
    <xf numFmtId="181" fontId="16" fillId="5" borderId="0" xfId="0" applyNumberFormat="1" applyFont="1" applyFill="1" applyAlignment="1">
      <alignment horizontal="right" vertical="center"/>
    </xf>
    <xf numFmtId="181" fontId="16" fillId="0" borderId="0" xfId="0" applyNumberFormat="1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81" fontId="4" fillId="5" borderId="0" xfId="0" applyNumberFormat="1" applyFont="1" applyFill="1" applyAlignment="1">
      <alignment vertical="center"/>
    </xf>
    <xf numFmtId="181" fontId="16" fillId="0" borderId="0" xfId="0" applyNumberFormat="1" applyFont="1" applyAlignment="1">
      <alignment horizontal="center" vertical="center"/>
    </xf>
    <xf numFmtId="181" fontId="4" fillId="5" borderId="0" xfId="0" applyNumberFormat="1" applyFont="1" applyFill="1" applyAlignment="1">
      <alignment horizontal="center" vertical="center"/>
    </xf>
    <xf numFmtId="0" fontId="6" fillId="0" borderId="16" xfId="0" applyFont="1" applyBorder="1" applyAlignment="1">
      <alignment horizontal="left"/>
    </xf>
    <xf numFmtId="1" fontId="4" fillId="0" borderId="16" xfId="0" applyNumberFormat="1" applyFont="1" applyBorder="1" applyAlignment="1">
      <alignment horizontal="center" vertical="center"/>
    </xf>
    <xf numFmtId="181" fontId="16" fillId="5" borderId="16" xfId="0" applyNumberFormat="1" applyFont="1" applyFill="1" applyBorder="1" applyAlignment="1">
      <alignment horizontal="center" vertical="center"/>
    </xf>
    <xf numFmtId="181" fontId="16" fillId="5" borderId="16" xfId="0" applyNumberFormat="1" applyFont="1" applyFill="1" applyBorder="1" applyAlignment="1">
      <alignment horizontal="right" vertical="center"/>
    </xf>
    <xf numFmtId="181" fontId="16" fillId="0" borderId="16" xfId="0" applyNumberFormat="1" applyFont="1" applyBorder="1" applyAlignment="1">
      <alignment horizontal="right" vertical="center"/>
    </xf>
    <xf numFmtId="0" fontId="6" fillId="5" borderId="0" xfId="0" applyFont="1" applyFill="1" applyAlignment="1">
      <alignment horizontal="left"/>
    </xf>
    <xf numFmtId="181" fontId="16" fillId="0" borderId="0" xfId="0" applyNumberFormat="1" applyFont="1" applyAlignment="1">
      <alignment vertical="center"/>
    </xf>
    <xf numFmtId="181" fontId="18" fillId="0" borderId="0" xfId="0" applyNumberFormat="1" applyFont="1" applyAlignment="1">
      <alignment horizontal="right" vertical="center"/>
    </xf>
    <xf numFmtId="0" fontId="6" fillId="5" borderId="16" xfId="0" applyFont="1" applyFill="1" applyBorder="1" applyAlignment="1">
      <alignment horizontal="left"/>
    </xf>
    <xf numFmtId="181" fontId="16" fillId="0" borderId="16" xfId="0" applyNumberFormat="1" applyFont="1" applyBorder="1" applyAlignment="1">
      <alignment vertical="center"/>
    </xf>
    <xf numFmtId="181" fontId="18" fillId="0" borderId="16" xfId="0" applyNumberFormat="1" applyFont="1" applyBorder="1" applyAlignment="1">
      <alignment horizontal="right" vertical="center"/>
    </xf>
    <xf numFmtId="181" fontId="16" fillId="6" borderId="0" xfId="0" applyNumberFormat="1" applyFont="1" applyFill="1" applyAlignment="1">
      <alignment horizontal="right" vertical="center"/>
    </xf>
    <xf numFmtId="181" fontId="16" fillId="5" borderId="0" xfId="0" applyNumberFormat="1" applyFont="1" applyFill="1" applyAlignment="1">
      <alignment horizontal="center" vertical="center"/>
    </xf>
    <xf numFmtId="181" fontId="16" fillId="0" borderId="16" xfId="0" applyNumberFormat="1" applyFont="1" applyBorder="1" applyAlignment="1">
      <alignment horizontal="center" vertical="center"/>
    </xf>
    <xf numFmtId="181" fontId="16" fillId="7" borderId="0" xfId="0" applyNumberFormat="1" applyFont="1" applyFill="1" applyAlignment="1">
      <alignment horizontal="right" vertical="center"/>
    </xf>
    <xf numFmtId="181" fontId="4" fillId="7" borderId="0" xfId="0" applyNumberFormat="1" applyFont="1" applyFill="1" applyAlignment="1">
      <alignment horizontal="right" vertical="center"/>
    </xf>
    <xf numFmtId="181" fontId="16" fillId="7" borderId="16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horizontal="center" vertical="center"/>
    </xf>
    <xf numFmtId="181" fontId="16" fillId="5" borderId="10" xfId="0" applyNumberFormat="1" applyFont="1" applyFill="1" applyBorder="1" applyAlignment="1">
      <alignment horizontal="right" vertical="center"/>
    </xf>
    <xf numFmtId="181" fontId="4" fillId="5" borderId="10" xfId="0" applyNumberFormat="1" applyFont="1" applyFill="1" applyBorder="1" applyAlignment="1">
      <alignment horizontal="right" vertical="center"/>
    </xf>
    <xf numFmtId="181" fontId="16" fillId="0" borderId="10" xfId="0" applyNumberFormat="1" applyFont="1" applyBorder="1" applyAlignment="1">
      <alignment horizontal="right" vertical="center"/>
    </xf>
    <xf numFmtId="181" fontId="4" fillId="0" borderId="10" xfId="0" applyNumberFormat="1" applyFont="1" applyBorder="1" applyAlignment="1">
      <alignment horizontal="right" vertical="center"/>
    </xf>
    <xf numFmtId="181" fontId="4" fillId="0" borderId="0" xfId="0" applyNumberFormat="1" applyFont="1" applyAlignment="1">
      <alignment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6" xfId="0" applyFont="1" applyBorder="1" applyAlignment="1">
      <alignment horizontal="left"/>
    </xf>
    <xf numFmtId="181" fontId="16" fillId="6" borderId="0" xfId="0" applyNumberFormat="1" applyFont="1" applyFill="1" applyAlignment="1">
      <alignment vertical="center"/>
    </xf>
    <xf numFmtId="181" fontId="16" fillId="5" borderId="0" xfId="0" applyNumberFormat="1" applyFont="1" applyFill="1" applyAlignment="1">
      <alignment vertical="center"/>
    </xf>
    <xf numFmtId="2" fontId="16" fillId="0" borderId="0" xfId="0" applyNumberFormat="1" applyFont="1" applyAlignment="1">
      <alignment horizontal="center" vertical="center"/>
    </xf>
    <xf numFmtId="181" fontId="16" fillId="0" borderId="0" xfId="0" applyNumberFormat="1" applyFont="1" applyAlignment="1">
      <alignment horizontal="right"/>
    </xf>
    <xf numFmtId="2" fontId="16" fillId="0" borderId="16" xfId="0" applyNumberFormat="1" applyFont="1" applyBorder="1" applyAlignment="1">
      <alignment horizontal="center" vertical="center"/>
    </xf>
    <xf numFmtId="181" fontId="16" fillId="0" borderId="16" xfId="0" applyNumberFormat="1" applyFont="1" applyBorder="1" applyAlignment="1">
      <alignment horizontal="right"/>
    </xf>
    <xf numFmtId="0" fontId="29" fillId="0" borderId="0" xfId="0" applyFont="1" applyAlignment="1">
      <alignment horizontal="left"/>
    </xf>
    <xf numFmtId="171" fontId="16" fillId="0" borderId="0" xfId="0" applyNumberFormat="1" applyFont="1"/>
    <xf numFmtId="171" fontId="16" fillId="0" borderId="9" xfId="3" applyNumberFormat="1" applyFont="1" applyAlignment="1">
      <alignment horizontal="left" vertical="center"/>
    </xf>
    <xf numFmtId="171" fontId="16" fillId="0" borderId="0" xfId="0" applyNumberFormat="1" applyFont="1" applyAlignment="1">
      <alignment horizontal="right" vertical="center"/>
    </xf>
    <xf numFmtId="171" fontId="4" fillId="0" borderId="0" xfId="0" applyNumberFormat="1" applyFont="1" applyAlignment="1">
      <alignment horizontal="center" vertical="center"/>
    </xf>
    <xf numFmtId="171" fontId="4" fillId="0" borderId="16" xfId="0" applyNumberFormat="1" applyFont="1" applyBorder="1" applyAlignment="1">
      <alignment horizontal="right" vertical="center"/>
    </xf>
    <xf numFmtId="171" fontId="4" fillId="0" borderId="16" xfId="0" applyNumberFormat="1" applyFont="1" applyBorder="1" applyAlignment="1">
      <alignment horizontal="center" vertical="center"/>
    </xf>
    <xf numFmtId="171" fontId="16" fillId="0" borderId="16" xfId="0" applyNumberFormat="1" applyFont="1" applyBorder="1" applyAlignment="1">
      <alignment horizontal="right" vertical="center"/>
    </xf>
    <xf numFmtId="171" fontId="4" fillId="5" borderId="0" xfId="0" applyNumberFormat="1" applyFont="1" applyFill="1" applyAlignment="1">
      <alignment horizontal="right" vertical="center"/>
    </xf>
    <xf numFmtId="171" fontId="16" fillId="5" borderId="0" xfId="0" applyNumberFormat="1" applyFont="1" applyFill="1" applyAlignment="1">
      <alignment horizontal="right" vertical="center"/>
    </xf>
    <xf numFmtId="171" fontId="16" fillId="6" borderId="0" xfId="0" applyNumberFormat="1" applyFont="1" applyFill="1" applyAlignment="1">
      <alignment horizontal="right" vertical="center"/>
    </xf>
    <xf numFmtId="171" fontId="19" fillId="0" borderId="0" xfId="0" applyNumberFormat="1" applyFont="1" applyAlignment="1">
      <alignment horizontal="right" vertical="center"/>
    </xf>
    <xf numFmtId="171" fontId="16" fillId="5" borderId="0" xfId="0" applyNumberFormat="1" applyFont="1" applyFill="1" applyAlignment="1">
      <alignment horizontal="center" vertical="center"/>
    </xf>
    <xf numFmtId="171" fontId="16" fillId="0" borderId="16" xfId="0" applyNumberFormat="1" applyFont="1" applyBorder="1" applyAlignment="1">
      <alignment horizontal="center" vertical="center"/>
    </xf>
    <xf numFmtId="171" fontId="16" fillId="5" borderId="16" xfId="0" applyNumberFormat="1" applyFont="1" applyFill="1" applyBorder="1" applyAlignment="1">
      <alignment horizontal="right" vertical="center"/>
    </xf>
    <xf numFmtId="166" fontId="4" fillId="0" borderId="10" xfId="0" applyNumberFormat="1" applyFont="1" applyBorder="1" applyAlignment="1">
      <alignment horizontal="right" vertical="center"/>
    </xf>
    <xf numFmtId="171" fontId="1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/>
    </xf>
    <xf numFmtId="171" fontId="8" fillId="0" borderId="0" xfId="0" applyNumberFormat="1" applyFont="1"/>
    <xf numFmtId="171" fontId="4" fillId="0" borderId="0" xfId="0" applyNumberFormat="1" applyFont="1"/>
    <xf numFmtId="169" fontId="8" fillId="0" borderId="9" xfId="3" applyFont="1" applyAlignment="1">
      <alignment horizontal="left" vertical="center"/>
    </xf>
    <xf numFmtId="171" fontId="8" fillId="0" borderId="9" xfId="3" applyNumberFormat="1" applyFont="1" applyAlignment="1">
      <alignment horizontal="left" vertical="center"/>
    </xf>
    <xf numFmtId="171" fontId="4" fillId="0" borderId="9" xfId="3" applyNumberFormat="1" applyFont="1" applyAlignment="1">
      <alignment horizontal="left" vertical="center"/>
    </xf>
    <xf numFmtId="168" fontId="17" fillId="4" borderId="0" xfId="0" applyNumberFormat="1" applyFont="1" applyFill="1"/>
    <xf numFmtId="168" fontId="7" fillId="4" borderId="0" xfId="0" applyNumberFormat="1" applyFont="1" applyFill="1"/>
    <xf numFmtId="168" fontId="7" fillId="4" borderId="0" xfId="0" applyNumberFormat="1" applyFont="1" applyFill="1" applyAlignment="1">
      <alignment vertical="top"/>
    </xf>
    <xf numFmtId="168" fontId="6" fillId="4" borderId="0" xfId="0" applyNumberFormat="1" applyFont="1" applyFill="1" applyAlignment="1">
      <alignment vertical="center"/>
    </xf>
    <xf numFmtId="49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77" fontId="16" fillId="4" borderId="0" xfId="0" applyNumberFormat="1" applyFont="1" applyFill="1" applyAlignment="1">
      <alignment horizontal="right"/>
    </xf>
    <xf numFmtId="177" fontId="16" fillId="0" borderId="0" xfId="0" applyNumberFormat="1" applyFont="1" applyAlignment="1">
      <alignment horizontal="right" vertical="center"/>
    </xf>
    <xf numFmtId="176" fontId="16" fillId="6" borderId="9" xfId="5" applyNumberFormat="1" applyFont="1" applyFill="1" applyBorder="1" applyAlignment="1">
      <alignment horizontal="right"/>
    </xf>
    <xf numFmtId="0" fontId="16" fillId="4" borderId="9" xfId="4" applyFont="1" applyFill="1"/>
    <xf numFmtId="177" fontId="16" fillId="0" borderId="0" xfId="0" applyNumberFormat="1" applyFont="1" applyAlignment="1">
      <alignment horizontal="right"/>
    </xf>
    <xf numFmtId="178" fontId="16" fillId="4" borderId="0" xfId="0" applyNumberFormat="1" applyFont="1" applyFill="1" applyAlignment="1">
      <alignment horizontal="right"/>
    </xf>
    <xf numFmtId="177" fontId="36" fillId="0" borderId="0" xfId="0" applyNumberFormat="1" applyFont="1" applyAlignment="1">
      <alignment horizontal="right"/>
    </xf>
    <xf numFmtId="177" fontId="4" fillId="4" borderId="0" xfId="0" applyNumberFormat="1" applyFont="1" applyFill="1"/>
    <xf numFmtId="2" fontId="16" fillId="0" borderId="0" xfId="0" applyNumberFormat="1" applyFont="1" applyAlignment="1">
      <alignment horizontal="right" vertical="center"/>
    </xf>
    <xf numFmtId="191" fontId="16" fillId="4" borderId="0" xfId="0" applyNumberFormat="1" applyFont="1" applyFill="1" applyAlignment="1">
      <alignment horizontal="right"/>
    </xf>
    <xf numFmtId="0" fontId="4" fillId="5" borderId="9" xfId="4" applyFont="1" applyFill="1" applyAlignment="1">
      <alignment horizontal="left"/>
    </xf>
    <xf numFmtId="176" fontId="16" fillId="6" borderId="9" xfId="5" applyNumberFormat="1" applyFont="1" applyFill="1" applyBorder="1" applyAlignment="1">
      <alignment horizontal="right" vertical="center"/>
    </xf>
    <xf numFmtId="0" fontId="4" fillId="4" borderId="9" xfId="4" applyFont="1" applyFill="1" applyAlignment="1">
      <alignment horizontal="left"/>
    </xf>
    <xf numFmtId="177" fontId="16" fillId="4" borderId="0" xfId="0" applyNumberFormat="1" applyFont="1" applyFill="1" applyAlignment="1">
      <alignment vertical="center"/>
    </xf>
    <xf numFmtId="172" fontId="16" fillId="4" borderId="9" xfId="5" applyNumberFormat="1" applyFont="1" applyFill="1" applyBorder="1" applyAlignment="1">
      <alignment horizontal="right"/>
    </xf>
    <xf numFmtId="0" fontId="36" fillId="4" borderId="9" xfId="4" applyFont="1" applyFill="1" applyAlignment="1">
      <alignment horizontal="left"/>
    </xf>
    <xf numFmtId="0" fontId="16" fillId="4" borderId="9" xfId="4" applyFont="1" applyFill="1" applyAlignment="1">
      <alignment horizontal="left"/>
    </xf>
    <xf numFmtId="176" fontId="16" fillId="0" borderId="0" xfId="0" applyNumberFormat="1" applyFont="1" applyAlignment="1">
      <alignment horizontal="right" vertical="center"/>
    </xf>
    <xf numFmtId="0" fontId="6" fillId="4" borderId="10" xfId="0" applyFont="1" applyFill="1" applyBorder="1"/>
    <xf numFmtId="177" fontId="16" fillId="0" borderId="10" xfId="0" applyNumberFormat="1" applyFont="1" applyBorder="1" applyAlignment="1">
      <alignment horizontal="right" vertical="center"/>
    </xf>
    <xf numFmtId="0" fontId="16" fillId="0" borderId="10" xfId="0" applyFont="1" applyBorder="1"/>
    <xf numFmtId="0" fontId="29" fillId="0" borderId="10" xfId="0" applyFont="1" applyBorder="1" applyAlignment="1">
      <alignment horizontal="right"/>
    </xf>
    <xf numFmtId="178" fontId="6" fillId="4" borderId="0" xfId="0" applyNumberFormat="1" applyFont="1" applyFill="1" applyAlignment="1">
      <alignment horizontal="left" vertical="center"/>
    </xf>
    <xf numFmtId="177" fontId="4" fillId="0" borderId="0" xfId="0" applyNumberFormat="1" applyFont="1" applyAlignment="1">
      <alignment horizontal="center" vertical="center"/>
    </xf>
    <xf numFmtId="190" fontId="4" fillId="4" borderId="9" xfId="5" applyNumberFormat="1" applyFont="1" applyFill="1" applyBorder="1" applyAlignment="1">
      <alignment horizontal="center" vertical="center"/>
    </xf>
    <xf numFmtId="177" fontId="16" fillId="0" borderId="0" xfId="0" applyNumberFormat="1" applyFont="1" applyAlignment="1">
      <alignment horizontal="right" vertical="center" wrapText="1"/>
    </xf>
    <xf numFmtId="177" fontId="16" fillId="0" borderId="0" xfId="0" applyNumberFormat="1" applyFont="1" applyAlignment="1">
      <alignment horizontal="center" vertical="center"/>
    </xf>
    <xf numFmtId="192" fontId="16" fillId="4" borderId="0" xfId="0" applyNumberFormat="1" applyFont="1" applyFill="1" applyAlignment="1">
      <alignment horizontal="right"/>
    </xf>
    <xf numFmtId="176" fontId="16" fillId="4" borderId="9" xfId="5" applyNumberFormat="1" applyFont="1" applyFill="1" applyBorder="1" applyAlignment="1">
      <alignment horizontal="right"/>
    </xf>
    <xf numFmtId="176" fontId="16" fillId="4" borderId="0" xfId="0" applyNumberFormat="1" applyFont="1" applyFill="1" applyAlignment="1">
      <alignment horizontal="right"/>
    </xf>
    <xf numFmtId="177" fontId="4" fillId="4" borderId="0" xfId="0" applyNumberFormat="1" applyFont="1" applyFill="1" applyAlignment="1">
      <alignment horizontal="right" vertical="center"/>
    </xf>
    <xf numFmtId="177" fontId="4" fillId="4" borderId="0" xfId="0" applyNumberFormat="1" applyFont="1" applyFill="1" applyAlignment="1">
      <alignment horizontal="center" vertical="center"/>
    </xf>
    <xf numFmtId="177" fontId="4" fillId="0" borderId="0" xfId="0" applyNumberFormat="1" applyFont="1" applyAlignment="1">
      <alignment horizontal="right" vertical="center"/>
    </xf>
    <xf numFmtId="190" fontId="16" fillId="4" borderId="9" xfId="5" applyNumberFormat="1" applyFont="1" applyFill="1" applyBorder="1" applyAlignment="1">
      <alignment horizontal="right" vertical="center"/>
    </xf>
    <xf numFmtId="177" fontId="16" fillId="0" borderId="0" xfId="0" applyNumberFormat="1" applyFont="1" applyAlignment="1">
      <alignment vertical="center"/>
    </xf>
    <xf numFmtId="176" fontId="16" fillId="4" borderId="9" xfId="5" applyNumberFormat="1" applyFont="1" applyFill="1" applyBorder="1" applyAlignment="1">
      <alignment horizontal="right" vertical="center"/>
    </xf>
    <xf numFmtId="178" fontId="4" fillId="4" borderId="0" xfId="0" applyNumberFormat="1" applyFont="1" applyFill="1"/>
    <xf numFmtId="168" fontId="16" fillId="4" borderId="0" xfId="0" applyNumberFormat="1" applyFont="1" applyFill="1"/>
    <xf numFmtId="178" fontId="16" fillId="4" borderId="0" xfId="0" applyNumberFormat="1" applyFont="1" applyFill="1" applyAlignment="1">
      <alignment horizontal="right" vertical="center"/>
    </xf>
    <xf numFmtId="177" fontId="4" fillId="0" borderId="10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right"/>
    </xf>
    <xf numFmtId="177" fontId="4" fillId="0" borderId="0" xfId="0" applyNumberFormat="1" applyFont="1" applyAlignment="1">
      <alignment horizontal="right" vertical="center" wrapText="1"/>
    </xf>
    <xf numFmtId="190" fontId="16" fillId="4" borderId="9" xfId="5" applyNumberFormat="1" applyFont="1" applyFill="1" applyBorder="1" applyAlignment="1">
      <alignment horizontal="right"/>
    </xf>
    <xf numFmtId="190" fontId="16" fillId="6" borderId="9" xfId="5" applyNumberFormat="1" applyFont="1" applyFill="1" applyBorder="1" applyAlignment="1">
      <alignment horizontal="right"/>
    </xf>
    <xf numFmtId="0" fontId="16" fillId="4" borderId="0" xfId="0" applyFont="1" applyFill="1"/>
    <xf numFmtId="0" fontId="16" fillId="4" borderId="23" xfId="4" applyFont="1" applyFill="1" applyBorder="1"/>
    <xf numFmtId="177" fontId="16" fillId="0" borderId="23" xfId="0" applyNumberFormat="1" applyFont="1" applyBorder="1" applyAlignment="1">
      <alignment horizontal="right" vertical="center"/>
    </xf>
    <xf numFmtId="190" fontId="16" fillId="6" borderId="23" xfId="5" applyNumberFormat="1" applyFont="1" applyFill="1" applyBorder="1" applyAlignment="1">
      <alignment horizontal="right"/>
    </xf>
    <xf numFmtId="178" fontId="16" fillId="4" borderId="23" xfId="0" applyNumberFormat="1" applyFont="1" applyFill="1" applyBorder="1" applyAlignment="1">
      <alignment horizontal="right"/>
    </xf>
    <xf numFmtId="178" fontId="29" fillId="0" borderId="0" xfId="0" applyNumberFormat="1" applyFont="1"/>
    <xf numFmtId="171" fontId="29" fillId="0" borderId="0" xfId="0" applyNumberFormat="1" applyFont="1" applyAlignment="1">
      <alignment horizontal="right" vertical="center"/>
    </xf>
    <xf numFmtId="0" fontId="24" fillId="0" borderId="0" xfId="0" applyFont="1"/>
    <xf numFmtId="0" fontId="16" fillId="0" borderId="23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26" fillId="6" borderId="0" xfId="0" applyFont="1" applyFill="1"/>
    <xf numFmtId="0" fontId="26" fillId="0" borderId="10" xfId="0" applyFont="1" applyBorder="1"/>
    <xf numFmtId="2" fontId="38" fillId="0" borderId="0" xfId="0" applyNumberFormat="1" applyFont="1"/>
    <xf numFmtId="2" fontId="38" fillId="4" borderId="0" xfId="0" applyNumberFormat="1" applyFont="1" applyFill="1"/>
    <xf numFmtId="0" fontId="26" fillId="0" borderId="0" xfId="0" applyFont="1" applyProtection="1">
      <protection locked="0"/>
    </xf>
    <xf numFmtId="2" fontId="38" fillId="0" borderId="0" xfId="0" applyNumberFormat="1" applyFont="1" applyAlignment="1">
      <alignment horizontal="right"/>
    </xf>
    <xf numFmtId="4" fontId="38" fillId="0" borderId="0" xfId="0" applyNumberFormat="1" applyFont="1"/>
    <xf numFmtId="4" fontId="38" fillId="0" borderId="0" xfId="0" applyNumberFormat="1" applyFont="1" applyAlignment="1">
      <alignment horizontal="right"/>
    </xf>
    <xf numFmtId="2" fontId="37" fillId="0" borderId="0" xfId="0" applyNumberFormat="1" applyFont="1"/>
    <xf numFmtId="0" fontId="38" fillId="0" borderId="0" xfId="0" applyFont="1"/>
    <xf numFmtId="2" fontId="37" fillId="0" borderId="0" xfId="0" applyNumberFormat="1" applyFont="1" applyAlignment="1">
      <alignment horizontal="right"/>
    </xf>
    <xf numFmtId="2" fontId="17" fillId="0" borderId="0" xfId="0" applyNumberFormat="1" applyFont="1"/>
    <xf numFmtId="4" fontId="17" fillId="0" borderId="0" xfId="0" quotePrefix="1" applyNumberFormat="1" applyFont="1" applyAlignment="1">
      <alignment horizontal="right"/>
    </xf>
    <xf numFmtId="2" fontId="17" fillId="0" borderId="0" xfId="0" applyNumberFormat="1" applyFont="1" applyAlignment="1">
      <alignment horizontal="right"/>
    </xf>
    <xf numFmtId="2" fontId="3" fillId="0" borderId="0" xfId="0" applyNumberFormat="1" applyFont="1" applyProtection="1">
      <protection locked="0"/>
    </xf>
    <xf numFmtId="189" fontId="6" fillId="8" borderId="17" xfId="0" applyNumberFormat="1" applyFont="1" applyFill="1" applyBorder="1" applyAlignment="1">
      <alignment horizontal="center" vertical="center"/>
    </xf>
    <xf numFmtId="189" fontId="6" fillId="8" borderId="15" xfId="0" applyNumberFormat="1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3" fontId="6" fillId="9" borderId="10" xfId="0" applyNumberFormat="1" applyFont="1" applyFill="1" applyBorder="1" applyAlignment="1">
      <alignment vertical="center"/>
    </xf>
    <xf numFmtId="3" fontId="6" fillId="9" borderId="0" xfId="0" applyNumberFormat="1" applyFont="1" applyFill="1" applyAlignment="1">
      <alignment vertical="center"/>
    </xf>
    <xf numFmtId="0" fontId="4" fillId="0" borderId="10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right" vertical="center"/>
    </xf>
    <xf numFmtId="3" fontId="4" fillId="0" borderId="10" xfId="0" quotePrefix="1" applyNumberFormat="1" applyFont="1" applyBorder="1" applyAlignment="1">
      <alignment horizontal="right" vertical="center"/>
    </xf>
    <xf numFmtId="3" fontId="4" fillId="0" borderId="0" xfId="0" quotePrefix="1" applyNumberFormat="1" applyFont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right" vertical="center"/>
    </xf>
    <xf numFmtId="3" fontId="16" fillId="0" borderId="23" xfId="0" applyNumberFormat="1" applyFont="1" applyBorder="1" applyAlignment="1">
      <alignment horizontal="right" vertical="center"/>
    </xf>
    <xf numFmtId="3" fontId="16" fillId="0" borderId="23" xfId="0" applyNumberFormat="1" applyFont="1" applyBorder="1" applyAlignment="1">
      <alignment vertical="center"/>
    </xf>
    <xf numFmtId="3" fontId="31" fillId="0" borderId="0" xfId="0" applyNumberFormat="1" applyFont="1" applyAlignment="1">
      <alignment vertical="center"/>
    </xf>
    <xf numFmtId="0" fontId="6" fillId="10" borderId="1" xfId="0" applyFont="1" applyFill="1" applyBorder="1" applyAlignment="1">
      <alignment horizontal="center" vertical="center"/>
    </xf>
    <xf numFmtId="189" fontId="6" fillId="10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0" fontId="4" fillId="2" borderId="3" xfId="0" applyNumberFormat="1" applyFont="1" applyFill="1" applyBorder="1" applyAlignment="1">
      <alignment horizontal="right" vertical="center"/>
    </xf>
    <xf numFmtId="170" fontId="4" fillId="0" borderId="3" xfId="0" applyNumberFormat="1" applyFont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170" fontId="4" fillId="2" borderId="9" xfId="0" applyNumberFormat="1" applyFont="1" applyFill="1" applyBorder="1" applyAlignment="1">
      <alignment horizontal="right" vertical="center"/>
    </xf>
    <xf numFmtId="170" fontId="4" fillId="0" borderId="9" xfId="0" applyNumberFormat="1" applyFont="1" applyBorder="1" applyAlignment="1">
      <alignment horizontal="right" vertical="center"/>
    </xf>
    <xf numFmtId="170" fontId="4" fillId="0" borderId="9" xfId="0" applyNumberFormat="1" applyFont="1" applyBorder="1" applyAlignment="1">
      <alignment vertical="center"/>
    </xf>
    <xf numFmtId="170" fontId="4" fillId="6" borderId="9" xfId="0" applyNumberFormat="1" applyFont="1" applyFill="1" applyBorder="1" applyAlignment="1">
      <alignment horizontal="right" vertical="center"/>
    </xf>
    <xf numFmtId="170" fontId="4" fillId="6" borderId="9" xfId="8" applyNumberFormat="1" applyFont="1" applyFill="1" applyAlignment="1">
      <alignment horizontal="right" vertical="center"/>
    </xf>
    <xf numFmtId="170" fontId="4" fillId="6" borderId="9" xfId="8" applyNumberFormat="1" applyFont="1" applyFill="1" applyAlignment="1">
      <alignment vertical="center"/>
    </xf>
    <xf numFmtId="170" fontId="4" fillId="4" borderId="9" xfId="8" applyNumberFormat="1" applyFont="1" applyFill="1" applyAlignment="1">
      <alignment horizontal="right" vertical="center"/>
    </xf>
    <xf numFmtId="170" fontId="6" fillId="11" borderId="3" xfId="0" applyNumberFormat="1" applyFont="1" applyFill="1" applyBorder="1" applyAlignment="1">
      <alignment vertical="center"/>
    </xf>
    <xf numFmtId="170" fontId="6" fillId="11" borderId="9" xfId="0" applyNumberFormat="1" applyFont="1" applyFill="1" applyBorder="1" applyAlignment="1">
      <alignment vertical="center"/>
    </xf>
    <xf numFmtId="170" fontId="6" fillId="11" borderId="2" xfId="0" applyNumberFormat="1" applyFont="1" applyFill="1" applyBorder="1" applyAlignment="1">
      <alignment vertical="center"/>
    </xf>
    <xf numFmtId="171" fontId="4" fillId="3" borderId="9" xfId="0" applyNumberFormat="1" applyFont="1" applyFill="1" applyBorder="1" applyAlignment="1">
      <alignment horizontal="right" vertical="center"/>
    </xf>
    <xf numFmtId="0" fontId="19" fillId="0" borderId="9" xfId="0" applyFont="1" applyBorder="1" applyAlignment="1">
      <alignment horizontal="left"/>
    </xf>
    <xf numFmtId="1" fontId="16" fillId="0" borderId="9" xfId="0" applyNumberFormat="1" applyFont="1" applyBorder="1" applyAlignment="1">
      <alignment horizontal="center" vertical="center"/>
    </xf>
    <xf numFmtId="4" fontId="16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4" fontId="16" fillId="4" borderId="9" xfId="0" applyNumberFormat="1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19" fillId="8" borderId="15" xfId="0" applyFont="1" applyFill="1" applyBorder="1" applyAlignment="1">
      <alignment horizontal="center" vertical="center"/>
    </xf>
    <xf numFmtId="0" fontId="19" fillId="12" borderId="9" xfId="4" applyFont="1" applyFill="1" applyAlignment="1">
      <alignment horizontal="left" vertical="center"/>
    </xf>
    <xf numFmtId="0" fontId="6" fillId="12" borderId="9" xfId="4" applyFont="1" applyFill="1" applyAlignment="1">
      <alignment vertical="center"/>
    </xf>
    <xf numFmtId="0" fontId="6" fillId="12" borderId="9" xfId="4" applyFont="1" applyFill="1" applyAlignment="1">
      <alignment horizontal="left" vertical="center"/>
    </xf>
    <xf numFmtId="0" fontId="6" fillId="12" borderId="10" xfId="4" applyFont="1" applyFill="1" applyBorder="1" applyAlignment="1">
      <alignment horizontal="left" vertical="center"/>
    </xf>
    <xf numFmtId="0" fontId="6" fillId="12" borderId="0" xfId="0" applyFont="1" applyFill="1" applyAlignment="1">
      <alignment vertical="center"/>
    </xf>
    <xf numFmtId="0" fontId="6" fillId="12" borderId="10" xfId="0" applyFont="1" applyFill="1" applyBorder="1" applyAlignment="1">
      <alignment vertical="center"/>
    </xf>
    <xf numFmtId="178" fontId="6" fillId="12" borderId="11" xfId="0" applyNumberFormat="1" applyFont="1" applyFill="1" applyBorder="1" applyAlignment="1">
      <alignment vertical="center"/>
    </xf>
    <xf numFmtId="0" fontId="6" fillId="12" borderId="9" xfId="4" applyFont="1" applyFill="1" applyAlignment="1">
      <alignment horizontal="left"/>
    </xf>
    <xf numFmtId="0" fontId="6" fillId="0" borderId="9" xfId="0" applyFont="1" applyBorder="1" applyAlignment="1">
      <alignment horizontal="left"/>
    </xf>
    <xf numFmtId="1" fontId="4" fillId="0" borderId="9" xfId="0" applyNumberFormat="1" applyFont="1" applyBorder="1" applyAlignment="1">
      <alignment horizontal="center" vertical="center"/>
    </xf>
    <xf numFmtId="181" fontId="16" fillId="5" borderId="9" xfId="0" applyNumberFormat="1" applyFont="1" applyFill="1" applyBorder="1" applyAlignment="1">
      <alignment horizontal="right" vertical="center"/>
    </xf>
    <xf numFmtId="181" fontId="16" fillId="0" borderId="9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/>
    </xf>
    <xf numFmtId="1" fontId="4" fillId="0" borderId="23" xfId="0" applyNumberFormat="1" applyFont="1" applyBorder="1" applyAlignment="1">
      <alignment horizontal="center" vertical="center"/>
    </xf>
    <xf numFmtId="181" fontId="16" fillId="0" borderId="23" xfId="0" applyNumberFormat="1" applyFont="1" applyBorder="1" applyAlignment="1">
      <alignment horizontal="right" vertical="center"/>
    </xf>
    <xf numFmtId="181" fontId="16" fillId="5" borderId="23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left"/>
    </xf>
    <xf numFmtId="181" fontId="16" fillId="0" borderId="9" xfId="0" applyNumberFormat="1" applyFont="1" applyBorder="1" applyAlignment="1">
      <alignment vertical="center"/>
    </xf>
    <xf numFmtId="171" fontId="16" fillId="0" borderId="9" xfId="0" applyNumberFormat="1" applyFont="1" applyBorder="1" applyAlignment="1">
      <alignment horizontal="right" vertical="center"/>
    </xf>
    <xf numFmtId="171" fontId="4" fillId="0" borderId="9" xfId="0" applyNumberFormat="1" applyFont="1" applyBorder="1" applyAlignment="1">
      <alignment horizontal="center" vertical="center"/>
    </xf>
    <xf numFmtId="171" fontId="16" fillId="0" borderId="23" xfId="0" applyNumberFormat="1" applyFont="1" applyBorder="1" applyAlignment="1">
      <alignment horizontal="right" vertical="center"/>
    </xf>
    <xf numFmtId="49" fontId="6" fillId="8" borderId="15" xfId="0" applyNumberFormat="1" applyFont="1" applyFill="1" applyBorder="1" applyAlignment="1">
      <alignment horizontal="center" vertical="center"/>
    </xf>
    <xf numFmtId="168" fontId="6" fillId="8" borderId="15" xfId="0" applyNumberFormat="1" applyFont="1" applyFill="1" applyBorder="1" applyAlignment="1">
      <alignment horizontal="center" vertical="center"/>
    </xf>
    <xf numFmtId="178" fontId="6" fillId="12" borderId="0" xfId="0" applyNumberFormat="1" applyFont="1" applyFill="1" applyAlignment="1">
      <alignment vertical="center"/>
    </xf>
    <xf numFmtId="0" fontId="19" fillId="12" borderId="9" xfId="4" applyFont="1" applyFill="1" applyAlignment="1">
      <alignment horizontal="left"/>
    </xf>
    <xf numFmtId="0" fontId="19" fillId="12" borderId="9" xfId="4" applyFont="1" applyFill="1"/>
    <xf numFmtId="168" fontId="6" fillId="8" borderId="1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88" fontId="4" fillId="0" borderId="0" xfId="6" applyNumberFormat="1" applyFont="1" applyAlignment="1">
      <alignment vertical="center" wrapText="1"/>
    </xf>
    <xf numFmtId="0" fontId="4" fillId="0" borderId="11" xfId="0" applyFont="1" applyBorder="1" applyAlignment="1">
      <alignment vertical="center" wrapText="1"/>
    </xf>
    <xf numFmtId="188" fontId="4" fillId="0" borderId="11" xfId="6" applyNumberFormat="1" applyFont="1" applyBorder="1" applyAlignment="1">
      <alignment vertical="center" wrapText="1"/>
    </xf>
    <xf numFmtId="0" fontId="19" fillId="8" borderId="15" xfId="8" applyFont="1" applyFill="1" applyBorder="1" applyAlignment="1">
      <alignment horizontal="center" vertical="center"/>
    </xf>
    <xf numFmtId="0" fontId="19" fillId="8" borderId="15" xfId="8" applyFont="1" applyFill="1" applyBorder="1" applyAlignment="1">
      <alignment horizontal="center" vertical="center" wrapText="1"/>
    </xf>
    <xf numFmtId="3" fontId="19" fillId="8" borderId="15" xfId="8" applyNumberFormat="1" applyFont="1" applyFill="1" applyBorder="1" applyAlignment="1">
      <alignment horizontal="center" vertical="center" wrapText="1"/>
    </xf>
    <xf numFmtId="3" fontId="19" fillId="8" borderId="15" xfId="8" applyNumberFormat="1" applyFont="1" applyFill="1" applyBorder="1" applyAlignment="1">
      <alignment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right" vertical="center" wrapText="1" indent="1"/>
    </xf>
    <xf numFmtId="2" fontId="6" fillId="8" borderId="15" xfId="0" applyNumberFormat="1" applyFont="1" applyFill="1" applyBorder="1" applyAlignment="1">
      <alignment horizontal="center" vertical="center"/>
    </xf>
    <xf numFmtId="0" fontId="16" fillId="0" borderId="23" xfId="0" applyFont="1" applyBorder="1" applyAlignment="1">
      <alignment horizontal="left"/>
    </xf>
    <xf numFmtId="1" fontId="16" fillId="0" borderId="23" xfId="0" applyNumberFormat="1" applyFont="1" applyBorder="1" applyAlignment="1">
      <alignment horizontal="center" vertical="center"/>
    </xf>
    <xf numFmtId="4" fontId="16" fillId="0" borderId="23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0" fontId="16" fillId="4" borderId="23" xfId="4" applyFont="1" applyFill="1" applyBorder="1" applyAlignment="1">
      <alignment horizontal="left" vertical="center"/>
    </xf>
    <xf numFmtId="0" fontId="4" fillId="4" borderId="23" xfId="4" applyFont="1" applyFill="1" applyBorder="1" applyAlignment="1">
      <alignment horizontal="left" vertical="center"/>
    </xf>
    <xf numFmtId="4" fontId="16" fillId="6" borderId="9" xfId="0" applyNumberFormat="1" applyFont="1" applyFill="1" applyBorder="1" applyAlignment="1">
      <alignment horizontal="right" vertical="center"/>
    </xf>
    <xf numFmtId="2" fontId="38" fillId="6" borderId="0" xfId="0" applyNumberFormat="1" applyFont="1" applyFill="1"/>
    <xf numFmtId="0" fontId="4" fillId="4" borderId="23" xfId="4" applyFont="1" applyFill="1" applyBorder="1"/>
    <xf numFmtId="0" fontId="16" fillId="6" borderId="23" xfId="0" applyFont="1" applyFill="1" applyBorder="1"/>
    <xf numFmtId="0" fontId="4" fillId="7" borderId="9" xfId="4" applyFont="1" applyFill="1" applyAlignment="1">
      <alignment horizontal="left" vertical="center"/>
    </xf>
    <xf numFmtId="3" fontId="4" fillId="0" borderId="23" xfId="0" quotePrefix="1" applyNumberFormat="1" applyFont="1" applyBorder="1" applyAlignment="1">
      <alignment horizontal="right" vertical="center"/>
    </xf>
    <xf numFmtId="3" fontId="6" fillId="9" borderId="9" xfId="0" applyNumberFormat="1" applyFont="1" applyFill="1" applyBorder="1" applyAlignment="1">
      <alignment vertical="center"/>
    </xf>
    <xf numFmtId="3" fontId="6" fillId="9" borderId="23" xfId="0" applyNumberFormat="1" applyFont="1" applyFill="1" applyBorder="1" applyAlignment="1">
      <alignment vertical="center"/>
    </xf>
    <xf numFmtId="0" fontId="5" fillId="2" borderId="9" xfId="0" applyFont="1" applyFill="1" applyBorder="1"/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3" fillId="2" borderId="9" xfId="0" applyFont="1" applyFill="1" applyBorder="1"/>
    <xf numFmtId="0" fontId="3" fillId="2" borderId="9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171" fontId="6" fillId="3" borderId="9" xfId="0" applyNumberFormat="1" applyFont="1" applyFill="1" applyBorder="1" applyAlignment="1">
      <alignment horizontal="right" vertical="center"/>
    </xf>
    <xf numFmtId="168" fontId="6" fillId="2" borderId="9" xfId="0" applyNumberFormat="1" applyFont="1" applyFill="1" applyBorder="1" applyAlignment="1">
      <alignment vertical="center"/>
    </xf>
    <xf numFmtId="0" fontId="8" fillId="2" borderId="3" xfId="0" applyFont="1" applyFill="1" applyBorder="1"/>
    <xf numFmtId="177" fontId="3" fillId="2" borderId="3" xfId="0" applyNumberFormat="1" applyFont="1" applyFill="1" applyBorder="1" applyAlignment="1">
      <alignment horizontal="right"/>
    </xf>
    <xf numFmtId="168" fontId="4" fillId="2" borderId="3" xfId="0" applyNumberFormat="1" applyFont="1" applyFill="1" applyBorder="1"/>
    <xf numFmtId="168" fontId="4" fillId="2" borderId="3" xfId="0" applyNumberFormat="1" applyFont="1" applyFill="1" applyBorder="1" applyAlignment="1">
      <alignment horizontal="center"/>
    </xf>
    <xf numFmtId="168" fontId="4" fillId="2" borderId="3" xfId="0" applyNumberFormat="1" applyFont="1" applyFill="1" applyBorder="1" applyAlignment="1">
      <alignment horizontal="center" vertical="center"/>
    </xf>
    <xf numFmtId="0" fontId="8" fillId="2" borderId="9" xfId="0" applyFont="1" applyFill="1" applyBorder="1"/>
    <xf numFmtId="168" fontId="4" fillId="2" borderId="9" xfId="0" applyNumberFormat="1" applyFont="1" applyFill="1" applyBorder="1"/>
    <xf numFmtId="168" fontId="4" fillId="2" borderId="9" xfId="0" applyNumberFormat="1" applyFont="1" applyFill="1" applyBorder="1" applyAlignment="1">
      <alignment horizontal="center"/>
    </xf>
    <xf numFmtId="168" fontId="4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171" fontId="8" fillId="2" borderId="9" xfId="0" applyNumberFormat="1" applyFont="1" applyFill="1" applyBorder="1"/>
    <xf numFmtId="171" fontId="3" fillId="2" borderId="9" xfId="0" applyNumberFormat="1" applyFont="1" applyFill="1" applyBorder="1"/>
    <xf numFmtId="174" fontId="4" fillId="2" borderId="9" xfId="0" applyNumberFormat="1" applyFont="1" applyFill="1" applyBorder="1" applyAlignment="1">
      <alignment horizontal="center"/>
    </xf>
    <xf numFmtId="171" fontId="8" fillId="2" borderId="3" xfId="0" applyNumberFormat="1" applyFont="1" applyFill="1" applyBorder="1"/>
    <xf numFmtId="174" fontId="4" fillId="2" borderId="3" xfId="0" applyNumberFormat="1" applyFont="1" applyFill="1" applyBorder="1" applyAlignment="1">
      <alignment horizontal="center"/>
    </xf>
    <xf numFmtId="171" fontId="3" fillId="2" borderId="3" xfId="0" applyNumberFormat="1" applyFont="1" applyFill="1" applyBorder="1" applyAlignment="1">
      <alignment horizontal="center" vertical="center"/>
    </xf>
    <xf numFmtId="171" fontId="3" fillId="2" borderId="3" xfId="0" applyNumberFormat="1" applyFont="1" applyFill="1" applyBorder="1"/>
    <xf numFmtId="174" fontId="6" fillId="2" borderId="3" xfId="0" applyNumberFormat="1" applyFont="1" applyFill="1" applyBorder="1" applyAlignment="1">
      <alignment horizontal="center"/>
    </xf>
    <xf numFmtId="171" fontId="3" fillId="2" borderId="10" xfId="0" applyNumberFormat="1" applyFont="1" applyFill="1" applyBorder="1"/>
    <xf numFmtId="174" fontId="6" fillId="2" borderId="10" xfId="0" applyNumberFormat="1" applyFont="1" applyFill="1" applyBorder="1" applyAlignment="1">
      <alignment horizontal="center"/>
    </xf>
    <xf numFmtId="171" fontId="3" fillId="2" borderId="9" xfId="0" applyNumberFormat="1" applyFont="1" applyFill="1" applyBorder="1" applyAlignment="1">
      <alignment horizontal="center" vertical="center"/>
    </xf>
    <xf numFmtId="171" fontId="6" fillId="2" borderId="9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167" fontId="6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8" fontId="8" fillId="3" borderId="9" xfId="0" applyNumberFormat="1" applyFont="1" applyFill="1" applyBorder="1"/>
    <xf numFmtId="168" fontId="4" fillId="3" borderId="9" xfId="0" applyNumberFormat="1" applyFont="1" applyFill="1" applyBorder="1" applyAlignment="1">
      <alignment horizontal="center"/>
    </xf>
    <xf numFmtId="168" fontId="6" fillId="3" borderId="9" xfId="0" applyNumberFormat="1" applyFont="1" applyFill="1" applyBorder="1" applyAlignment="1">
      <alignment horizontal="right"/>
    </xf>
    <xf numFmtId="179" fontId="10" fillId="2" borderId="3" xfId="0" applyNumberFormat="1" applyFont="1" applyFill="1" applyBorder="1" applyAlignment="1">
      <alignment horizontal="center"/>
    </xf>
    <xf numFmtId="176" fontId="4" fillId="2" borderId="3" xfId="0" applyNumberFormat="1" applyFont="1" applyFill="1" applyBorder="1" applyAlignment="1">
      <alignment horizontal="center"/>
    </xf>
    <xf numFmtId="0" fontId="8" fillId="2" borderId="9" xfId="0" applyFont="1" applyFill="1" applyBorder="1" applyAlignment="1">
      <alignment vertical="center"/>
    </xf>
    <xf numFmtId="167" fontId="5" fillId="2" borderId="9" xfId="0" applyNumberFormat="1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167" fontId="7" fillId="2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/>
    <xf numFmtId="179" fontId="12" fillId="2" borderId="9" xfId="0" applyNumberFormat="1" applyFont="1" applyFill="1" applyBorder="1" applyAlignment="1">
      <alignment horizontal="center"/>
    </xf>
    <xf numFmtId="179" fontId="4" fillId="2" borderId="3" xfId="0" applyNumberFormat="1" applyFont="1" applyFill="1" applyBorder="1" applyAlignment="1">
      <alignment horizontal="center" vertical="center"/>
    </xf>
    <xf numFmtId="4" fontId="12" fillId="3" borderId="9" xfId="0" applyNumberFormat="1" applyFont="1" applyFill="1" applyBorder="1" applyAlignment="1">
      <alignment horizontal="center" vertical="center"/>
    </xf>
    <xf numFmtId="176" fontId="6" fillId="2" borderId="9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179" fontId="12" fillId="2" borderId="3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vertical="center"/>
    </xf>
    <xf numFmtId="171" fontId="4" fillId="2" borderId="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181" fontId="16" fillId="5" borderId="11" xfId="0" applyNumberFormat="1" applyFont="1" applyFill="1" applyBorder="1" applyAlignment="1">
      <alignment horizontal="right" vertical="center"/>
    </xf>
    <xf numFmtId="181" fontId="16" fillId="0" borderId="11" xfId="0" applyNumberFormat="1" applyFont="1" applyBorder="1" applyAlignment="1">
      <alignment horizontal="right" vertical="center"/>
    </xf>
    <xf numFmtId="181" fontId="16" fillId="0" borderId="11" xfId="0" applyNumberFormat="1" applyFont="1" applyBorder="1" applyAlignment="1">
      <alignment vertical="center"/>
    </xf>
    <xf numFmtId="181" fontId="18" fillId="0" borderId="11" xfId="0" applyNumberFormat="1" applyFont="1" applyBorder="1" applyAlignment="1">
      <alignment horizontal="right" vertical="center"/>
    </xf>
    <xf numFmtId="171" fontId="16" fillId="0" borderId="11" xfId="0" applyNumberFormat="1" applyFont="1" applyBorder="1" applyAlignment="1">
      <alignment horizontal="right" vertical="center"/>
    </xf>
    <xf numFmtId="171" fontId="16" fillId="0" borderId="11" xfId="0" applyNumberFormat="1" applyFont="1" applyBorder="1" applyAlignment="1">
      <alignment horizontal="center" vertical="center"/>
    </xf>
    <xf numFmtId="4" fontId="36" fillId="4" borderId="9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4" fontId="36" fillId="6" borderId="9" xfId="0" applyNumberFormat="1" applyFont="1" applyFill="1" applyBorder="1" applyAlignment="1">
      <alignment horizontal="right" vertical="center"/>
    </xf>
    <xf numFmtId="166" fontId="8" fillId="0" borderId="9" xfId="0" applyNumberFormat="1" applyFont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172" fontId="4" fillId="6" borderId="9" xfId="5" applyNumberFormat="1" applyFont="1" applyFill="1" applyBorder="1" applyAlignment="1">
      <alignment horizontal="right" vertical="center"/>
    </xf>
    <xf numFmtId="0" fontId="6" fillId="10" borderId="5" xfId="0" applyFont="1" applyFill="1" applyBorder="1" applyAlignment="1">
      <alignment horizontal="center" vertical="center"/>
    </xf>
    <xf numFmtId="0" fontId="16" fillId="6" borderId="9" xfId="0" applyFont="1" applyFill="1" applyBorder="1"/>
    <xf numFmtId="168" fontId="5" fillId="2" borderId="9" xfId="0" applyNumberFormat="1" applyFont="1" applyFill="1" applyBorder="1" applyAlignment="1">
      <alignment horizontal="left" vertical="center"/>
    </xf>
    <xf numFmtId="168" fontId="19" fillId="14" borderId="9" xfId="8" applyNumberFormat="1" applyFont="1" applyFill="1" applyAlignment="1">
      <alignment vertical="center"/>
    </xf>
    <xf numFmtId="2" fontId="16" fillId="4" borderId="0" xfId="0" applyNumberFormat="1" applyFont="1" applyFill="1" applyAlignment="1">
      <alignment horizontal="center" vertical="center"/>
    </xf>
    <xf numFmtId="171" fontId="16" fillId="4" borderId="0" xfId="0" applyNumberFormat="1" applyFont="1" applyFill="1" applyAlignment="1">
      <alignment horizontal="right" vertical="center"/>
    </xf>
    <xf numFmtId="171" fontId="19" fillId="4" borderId="0" xfId="0" applyNumberFormat="1" applyFont="1" applyFill="1" applyAlignment="1">
      <alignment horizontal="right" vertical="center"/>
    </xf>
    <xf numFmtId="0" fontId="2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9" fillId="0" borderId="9" xfId="0" applyFont="1" applyBorder="1"/>
    <xf numFmtId="176" fontId="6" fillId="2" borderId="0" xfId="0" applyNumberFormat="1" applyFont="1" applyFill="1" applyAlignment="1">
      <alignment horizontal="center" vertical="center"/>
    </xf>
    <xf numFmtId="0" fontId="16" fillId="0" borderId="9" xfId="0" applyFont="1" applyBorder="1"/>
    <xf numFmtId="179" fontId="10" fillId="2" borderId="9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2" fillId="0" borderId="9" xfId="4" applyFont="1" applyAlignment="1">
      <alignment vertical="center"/>
    </xf>
    <xf numFmtId="176" fontId="6" fillId="2" borderId="0" xfId="6" applyNumberFormat="1" applyFont="1" applyFill="1" applyAlignment="1">
      <alignment horizontal="center" vertical="center"/>
    </xf>
    <xf numFmtId="181" fontId="4" fillId="2" borderId="0" xfId="6" applyNumberFormat="1" applyFont="1" applyFill="1" applyAlignment="1">
      <alignment horizontal="center" vertical="center"/>
    </xf>
    <xf numFmtId="181" fontId="6" fillId="2" borderId="0" xfId="6" applyNumberFormat="1" applyFont="1" applyFill="1" applyAlignment="1">
      <alignment horizontal="center" vertical="center"/>
    </xf>
    <xf numFmtId="181" fontId="4" fillId="2" borderId="23" xfId="6" applyNumberFormat="1" applyFont="1" applyFill="1" applyBorder="1" applyAlignment="1">
      <alignment horizontal="center" vertical="center"/>
    </xf>
    <xf numFmtId="181" fontId="6" fillId="0" borderId="0" xfId="6" applyNumberFormat="1" applyFont="1" applyFill="1" applyAlignment="1">
      <alignment horizontal="center" vertical="center"/>
    </xf>
    <xf numFmtId="179" fontId="9" fillId="2" borderId="9" xfId="0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left" vertical="center"/>
    </xf>
    <xf numFmtId="0" fontId="26" fillId="0" borderId="10" xfId="0" applyFont="1" applyBorder="1" applyAlignment="1">
      <alignment horizontal="center"/>
    </xf>
    <xf numFmtId="1" fontId="8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/>
    </xf>
    <xf numFmtId="0" fontId="6" fillId="10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81" fontId="6" fillId="2" borderId="9" xfId="0" applyNumberFormat="1" applyFont="1" applyFill="1" applyBorder="1" applyAlignment="1">
      <alignment horizontal="center" vertical="center"/>
    </xf>
    <xf numFmtId="181" fontId="6" fillId="2" borderId="9" xfId="0" applyNumberFormat="1" applyFont="1" applyFill="1" applyBorder="1" applyAlignment="1">
      <alignment horizontal="center"/>
    </xf>
    <xf numFmtId="0" fontId="19" fillId="5" borderId="9" xfId="4" applyFont="1" applyFill="1" applyAlignment="1">
      <alignment vertical="center"/>
    </xf>
    <xf numFmtId="0" fontId="16" fillId="0" borderId="9" xfId="4" applyFont="1" applyAlignment="1">
      <alignment horizontal="left" vertical="center"/>
    </xf>
    <xf numFmtId="0" fontId="4" fillId="2" borderId="10" xfId="0" applyFont="1" applyFill="1" applyBorder="1" applyAlignment="1">
      <alignment vertical="center"/>
    </xf>
    <xf numFmtId="181" fontId="4" fillId="0" borderId="9" xfId="0" applyNumberFormat="1" applyFont="1" applyBorder="1" applyAlignment="1">
      <alignment horizontal="center" vertical="center"/>
    </xf>
    <xf numFmtId="181" fontId="12" fillId="0" borderId="9" xfId="0" applyNumberFormat="1" applyFont="1" applyBorder="1" applyAlignment="1">
      <alignment horizontal="center"/>
    </xf>
    <xf numFmtId="0" fontId="9" fillId="0" borderId="2" xfId="0" applyFont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181" fontId="4" fillId="2" borderId="23" xfId="0" applyNumberFormat="1" applyFont="1" applyFill="1" applyBorder="1" applyAlignment="1">
      <alignment horizontal="center" vertical="center"/>
    </xf>
    <xf numFmtId="0" fontId="19" fillId="5" borderId="9" xfId="4" applyFont="1" applyFill="1" applyAlignment="1">
      <alignment horizontal="left" vertical="center"/>
    </xf>
    <xf numFmtId="0" fontId="19" fillId="5" borderId="9" xfId="4" applyFont="1" applyFill="1"/>
    <xf numFmtId="0" fontId="16" fillId="5" borderId="9" xfId="4" applyFont="1" applyFill="1" applyAlignment="1">
      <alignment horizontal="left"/>
    </xf>
    <xf numFmtId="4" fontId="12" fillId="2" borderId="0" xfId="0" applyNumberFormat="1" applyFont="1" applyFill="1" applyAlignment="1">
      <alignment horizontal="center" vertical="center"/>
    </xf>
    <xf numFmtId="4" fontId="16" fillId="4" borderId="9" xfId="4" applyNumberFormat="1" applyFont="1" applyFill="1" applyAlignment="1">
      <alignment horizontal="center" vertical="center"/>
    </xf>
    <xf numFmtId="0" fontId="19" fillId="4" borderId="9" xfId="4" applyFont="1" applyFill="1" applyAlignment="1">
      <alignment horizontal="left" vertical="center"/>
    </xf>
    <xf numFmtId="4" fontId="19" fillId="4" borderId="9" xfId="5" applyNumberFormat="1" applyFont="1" applyFill="1" applyBorder="1" applyAlignment="1">
      <alignment horizontal="center" vertical="center"/>
    </xf>
    <xf numFmtId="0" fontId="16" fillId="5" borderId="9" xfId="4" applyFont="1" applyFill="1" applyAlignment="1">
      <alignment horizontal="left" vertical="center"/>
    </xf>
    <xf numFmtId="4" fontId="39" fillId="4" borderId="9" xfId="4" applyNumberFormat="1" applyFont="1" applyFill="1" applyAlignment="1">
      <alignment horizontal="center" vertical="center"/>
    </xf>
    <xf numFmtId="4" fontId="12" fillId="13" borderId="9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4" fontId="12" fillId="2" borderId="23" xfId="0" applyNumberFormat="1" applyFont="1" applyFill="1" applyBorder="1" applyAlignment="1">
      <alignment horizontal="center" vertical="center"/>
    </xf>
    <xf numFmtId="0" fontId="6" fillId="10" borderId="15" xfId="0" applyFont="1" applyFill="1" applyBorder="1" applyAlignment="1">
      <alignment horizontal="center" vertical="center"/>
    </xf>
    <xf numFmtId="171" fontId="6" fillId="0" borderId="9" xfId="0" applyNumberFormat="1" applyFont="1" applyBorder="1" applyAlignment="1">
      <alignment horizontal="center" vertical="center"/>
    </xf>
    <xf numFmtId="181" fontId="6" fillId="0" borderId="9" xfId="0" applyNumberFormat="1" applyFont="1" applyBorder="1" applyAlignment="1">
      <alignment horizontal="center" vertical="center"/>
    </xf>
    <xf numFmtId="181" fontId="4" fillId="2" borderId="9" xfId="0" applyNumberFormat="1" applyFont="1" applyFill="1" applyBorder="1" applyAlignment="1">
      <alignment horizontal="center" vertical="center"/>
    </xf>
    <xf numFmtId="171" fontId="4" fillId="2" borderId="0" xfId="0" applyNumberFormat="1" applyFont="1" applyFill="1" applyAlignment="1">
      <alignment horizontal="center" vertical="center"/>
    </xf>
    <xf numFmtId="171" fontId="16" fillId="4" borderId="9" xfId="5" applyNumberFormat="1" applyFont="1" applyFill="1" applyBorder="1" applyAlignment="1">
      <alignment horizontal="right" vertical="center"/>
    </xf>
    <xf numFmtId="171" fontId="6" fillId="2" borderId="0" xfId="0" applyNumberFormat="1" applyFont="1" applyFill="1" applyAlignment="1">
      <alignment horizontal="center" vertical="center"/>
    </xf>
    <xf numFmtId="0" fontId="6" fillId="13" borderId="9" xfId="0" applyFont="1" applyFill="1" applyBorder="1" applyAlignment="1">
      <alignment vertical="center"/>
    </xf>
    <xf numFmtId="176" fontId="40" fillId="2" borderId="9" xfId="0" applyNumberFormat="1" applyFont="1" applyFill="1" applyBorder="1" applyAlignment="1">
      <alignment horizontal="center" vertical="center"/>
    </xf>
    <xf numFmtId="166" fontId="4" fillId="6" borderId="9" xfId="5" applyNumberFormat="1" applyFont="1" applyFill="1" applyBorder="1" applyAlignment="1">
      <alignment horizontal="right" vertical="center"/>
    </xf>
    <xf numFmtId="4" fontId="4" fillId="6" borderId="9" xfId="0" applyNumberFormat="1" applyFont="1" applyFill="1" applyBorder="1" applyAlignment="1">
      <alignment horizontal="right" vertical="center"/>
    </xf>
    <xf numFmtId="4" fontId="16" fillId="6" borderId="9" xfId="4" applyNumberFormat="1" applyFont="1" applyFill="1" applyAlignment="1">
      <alignment horizontal="right" vertical="center"/>
    </xf>
    <xf numFmtId="0" fontId="26" fillId="0" borderId="9" xfId="0" applyFont="1" applyBorder="1" applyProtection="1">
      <protection locked="0"/>
    </xf>
    <xf numFmtId="0" fontId="6" fillId="0" borderId="23" xfId="0" applyFont="1" applyBorder="1" applyAlignment="1">
      <alignment horizontal="left"/>
    </xf>
    <xf numFmtId="181" fontId="16" fillId="0" borderId="23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188" fontId="4" fillId="0" borderId="23" xfId="6" applyNumberFormat="1" applyFont="1" applyBorder="1" applyAlignment="1">
      <alignment vertical="center" wrapText="1"/>
    </xf>
    <xf numFmtId="190" fontId="16" fillId="6" borderId="9" xfId="5" applyNumberFormat="1" applyFont="1" applyFill="1" applyBorder="1" applyAlignment="1"/>
    <xf numFmtId="2" fontId="4" fillId="4" borderId="9" xfId="4" applyNumberFormat="1" applyFont="1" applyFill="1" applyAlignment="1">
      <alignment horizontal="right" vertical="center"/>
    </xf>
    <xf numFmtId="4" fontId="16" fillId="4" borderId="23" xfId="0" applyNumberFormat="1" applyFont="1" applyFill="1" applyBorder="1" applyAlignment="1">
      <alignment horizontal="center" vertical="center"/>
    </xf>
    <xf numFmtId="4" fontId="36" fillId="4" borderId="0" xfId="0" applyNumberFormat="1" applyFont="1" applyFill="1" applyAlignment="1">
      <alignment horizontal="center" vertical="center"/>
    </xf>
    <xf numFmtId="4" fontId="36" fillId="4" borderId="23" xfId="0" applyNumberFormat="1" applyFont="1" applyFill="1" applyBorder="1" applyAlignment="1">
      <alignment horizontal="center" vertical="center"/>
    </xf>
    <xf numFmtId="0" fontId="19" fillId="12" borderId="9" xfId="4" applyFont="1" applyFill="1" applyAlignment="1">
      <alignment vertical="center"/>
    </xf>
    <xf numFmtId="171" fontId="19" fillId="4" borderId="0" xfId="0" applyNumberFormat="1" applyFont="1" applyFill="1" applyAlignment="1">
      <alignment horizontal="center" vertical="center"/>
    </xf>
    <xf numFmtId="2" fontId="38" fillId="0" borderId="9" xfId="0" applyNumberFormat="1" applyFont="1" applyBorder="1"/>
    <xf numFmtId="0" fontId="19" fillId="0" borderId="23" xfId="0" applyFont="1" applyBorder="1" applyAlignment="1">
      <alignment horizontal="left"/>
    </xf>
    <xf numFmtId="171" fontId="16" fillId="0" borderId="9" xfId="0" applyNumberFormat="1" applyFont="1" applyBorder="1" applyAlignment="1">
      <alignment horizontal="center" vertical="center"/>
    </xf>
    <xf numFmtId="2" fontId="16" fillId="4" borderId="0" xfId="0" applyNumberFormat="1" applyFont="1" applyFill="1" applyAlignment="1">
      <alignment horizontal="right" vertical="center"/>
    </xf>
    <xf numFmtId="166" fontId="6" fillId="2" borderId="9" xfId="0" applyNumberFormat="1" applyFont="1" applyFill="1" applyBorder="1" applyAlignment="1">
      <alignment horizontal="center" vertical="center"/>
    </xf>
    <xf numFmtId="166" fontId="4" fillId="2" borderId="9" xfId="0" applyNumberFormat="1" applyFont="1" applyFill="1" applyBorder="1" applyAlignment="1">
      <alignment horizontal="center" vertical="center"/>
    </xf>
    <xf numFmtId="2" fontId="19" fillId="4" borderId="0" xfId="0" applyNumberFormat="1" applyFont="1" applyFill="1" applyAlignment="1">
      <alignment horizontal="center" vertical="center"/>
    </xf>
    <xf numFmtId="172" fontId="19" fillId="4" borderId="0" xfId="0" applyNumberFormat="1" applyFont="1" applyFill="1" applyAlignment="1">
      <alignment horizontal="right" vertical="center"/>
    </xf>
    <xf numFmtId="172" fontId="16" fillId="4" borderId="0" xfId="0" applyNumberFormat="1" applyFont="1" applyFill="1" applyAlignment="1">
      <alignment horizontal="right" vertical="center"/>
    </xf>
    <xf numFmtId="171" fontId="4" fillId="4" borderId="0" xfId="0" applyNumberFormat="1" applyFont="1" applyFill="1" applyAlignment="1">
      <alignment horizontal="right" wrapText="1"/>
    </xf>
    <xf numFmtId="174" fontId="6" fillId="4" borderId="9" xfId="5" applyNumberFormat="1" applyFont="1" applyFill="1" applyBorder="1" applyAlignment="1">
      <alignment horizontal="right" vertical="center"/>
    </xf>
    <xf numFmtId="174" fontId="4" fillId="4" borderId="9" xfId="5" applyNumberFormat="1" applyFont="1" applyFill="1" applyBorder="1" applyAlignment="1">
      <alignment horizontal="right" vertical="center"/>
    </xf>
    <xf numFmtId="168" fontId="6" fillId="5" borderId="0" xfId="0" applyNumberFormat="1" applyFont="1" applyFill="1"/>
    <xf numFmtId="174" fontId="6" fillId="4" borderId="9" xfId="5" applyNumberFormat="1" applyFont="1" applyFill="1" applyBorder="1" applyAlignment="1">
      <alignment horizontal="right"/>
    </xf>
    <xf numFmtId="171" fontId="4" fillId="4" borderId="0" xfId="0" applyNumberFormat="1" applyFont="1" applyFill="1" applyAlignment="1">
      <alignment horizontal="right"/>
    </xf>
    <xf numFmtId="174" fontId="4" fillId="4" borderId="9" xfId="5" applyNumberFormat="1" applyFont="1" applyFill="1" applyBorder="1" applyAlignment="1">
      <alignment horizontal="right"/>
    </xf>
    <xf numFmtId="0" fontId="6" fillId="5" borderId="0" xfId="0" applyFont="1" applyFill="1"/>
    <xf numFmtId="0" fontId="6" fillId="5" borderId="0" xfId="0" applyFont="1" applyFill="1" applyAlignment="1">
      <alignment vertical="center"/>
    </xf>
    <xf numFmtId="171" fontId="6" fillId="4" borderId="0" xfId="0" applyNumberFormat="1" applyFont="1" applyFill="1" applyAlignment="1">
      <alignment horizontal="center" vertical="center"/>
    </xf>
    <xf numFmtId="171" fontId="6" fillId="4" borderId="0" xfId="0" applyNumberFormat="1" applyFont="1" applyFill="1" applyAlignment="1">
      <alignment vertical="center"/>
    </xf>
    <xf numFmtId="171" fontId="4" fillId="4" borderId="0" xfId="0" applyNumberFormat="1" applyFont="1" applyFill="1" applyAlignment="1">
      <alignment horizontal="center" vertical="center"/>
    </xf>
    <xf numFmtId="171" fontId="4" fillId="4" borderId="0" xfId="0" applyNumberFormat="1" applyFont="1" applyFill="1" applyAlignment="1">
      <alignment vertical="center"/>
    </xf>
    <xf numFmtId="176" fontId="6" fillId="6" borderId="9" xfId="5" applyNumberFormat="1" applyFont="1" applyFill="1" applyBorder="1" applyAlignment="1">
      <alignment horizontal="right" vertical="center"/>
    </xf>
    <xf numFmtId="176" fontId="4" fillId="6" borderId="9" xfId="5" applyNumberFormat="1" applyFont="1" applyFill="1" applyBorder="1" applyAlignment="1">
      <alignment horizontal="right" vertical="center"/>
    </xf>
    <xf numFmtId="170" fontId="6" fillId="14" borderId="0" xfId="0" applyNumberFormat="1" applyFont="1" applyFill="1" applyAlignment="1">
      <alignment vertical="center"/>
    </xf>
    <xf numFmtId="170" fontId="4" fillId="6" borderId="0" xfId="0" applyNumberFormat="1" applyFont="1" applyFill="1" applyAlignment="1">
      <alignment horizontal="left" vertical="center"/>
    </xf>
    <xf numFmtId="171" fontId="4" fillId="4" borderId="0" xfId="0" applyNumberFormat="1" applyFont="1" applyFill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23" xfId="0" applyFont="1" applyBorder="1"/>
    <xf numFmtId="171" fontId="6" fillId="4" borderId="0" xfId="0" applyNumberFormat="1" applyFont="1" applyFill="1" applyAlignment="1">
      <alignment horizontal="right" vertical="center"/>
    </xf>
    <xf numFmtId="171" fontId="4" fillId="4" borderId="0" xfId="0" applyNumberFormat="1" applyFont="1" applyFill="1" applyAlignment="1">
      <alignment horizontal="right" vertical="center"/>
    </xf>
    <xf numFmtId="0" fontId="6" fillId="12" borderId="9" xfId="0" applyFont="1" applyFill="1" applyBorder="1" applyAlignment="1">
      <alignment vertical="center"/>
    </xf>
    <xf numFmtId="2" fontId="38" fillId="6" borderId="9" xfId="0" applyNumberFormat="1" applyFont="1" applyFill="1" applyBorder="1"/>
    <xf numFmtId="177" fontId="4" fillId="4" borderId="0" xfId="0" applyNumberFormat="1" applyFont="1" applyFill="1" applyAlignment="1">
      <alignment vertical="center"/>
    </xf>
    <xf numFmtId="177" fontId="4" fillId="4" borderId="23" xfId="0" applyNumberFormat="1" applyFont="1" applyFill="1" applyBorder="1" applyAlignment="1">
      <alignment vertical="center"/>
    </xf>
    <xf numFmtId="171" fontId="4" fillId="6" borderId="9" xfId="5" applyNumberFormat="1" applyFont="1" applyFill="1" applyBorder="1" applyAlignment="1">
      <alignment vertical="center"/>
    </xf>
    <xf numFmtId="177" fontId="4" fillId="0" borderId="0" xfId="0" applyNumberFormat="1" applyFont="1" applyAlignment="1">
      <alignment vertical="center"/>
    </xf>
    <xf numFmtId="0" fontId="4" fillId="6" borderId="9" xfId="4" applyFont="1" applyFill="1" applyAlignment="1">
      <alignment horizontal="left" vertical="center"/>
    </xf>
    <xf numFmtId="0" fontId="4" fillId="6" borderId="0" xfId="0" applyFont="1" applyFill="1" applyAlignment="1">
      <alignment vertical="center"/>
    </xf>
    <xf numFmtId="4" fontId="4" fillId="6" borderId="9" xfId="0" applyNumberFormat="1" applyFont="1" applyFill="1" applyBorder="1" applyAlignment="1">
      <alignment horizontal="right"/>
    </xf>
    <xf numFmtId="166" fontId="8" fillId="6" borderId="9" xfId="0" applyNumberFormat="1" applyFont="1" applyFill="1" applyBorder="1" applyAlignment="1">
      <alignment horizontal="right" vertical="top"/>
    </xf>
    <xf numFmtId="4" fontId="4" fillId="4" borderId="23" xfId="0" applyNumberFormat="1" applyFont="1" applyFill="1" applyBorder="1" applyAlignment="1">
      <alignment horizontal="center" vertical="center"/>
    </xf>
    <xf numFmtId="181" fontId="4" fillId="5" borderId="16" xfId="0" applyNumberFormat="1" applyFont="1" applyFill="1" applyBorder="1" applyAlignment="1">
      <alignment horizontal="right" vertical="center"/>
    </xf>
    <xf numFmtId="181" fontId="4" fillId="5" borderId="11" xfId="0" applyNumberFormat="1" applyFont="1" applyFill="1" applyBorder="1" applyAlignment="1">
      <alignment horizontal="right" vertical="center"/>
    </xf>
    <xf numFmtId="181" fontId="4" fillId="0" borderId="16" xfId="0" applyNumberFormat="1" applyFont="1" applyBorder="1" applyAlignment="1">
      <alignment horizontal="right" vertical="center"/>
    </xf>
    <xf numFmtId="181" fontId="4" fillId="0" borderId="23" xfId="0" applyNumberFormat="1" applyFont="1" applyBorder="1" applyAlignment="1">
      <alignment horizontal="right" vertical="center"/>
    </xf>
    <xf numFmtId="181" fontId="4" fillId="0" borderId="16" xfId="0" applyNumberFormat="1" applyFont="1" applyBorder="1" applyAlignment="1">
      <alignment horizontal="center" vertical="center"/>
    </xf>
    <xf numFmtId="171" fontId="4" fillId="0" borderId="11" xfId="0" applyNumberFormat="1" applyFont="1" applyBorder="1" applyAlignment="1">
      <alignment horizontal="right" vertical="center"/>
    </xf>
    <xf numFmtId="2" fontId="4" fillId="4" borderId="0" xfId="0" applyNumberFormat="1" applyFont="1" applyFill="1" applyAlignment="1">
      <alignment horizontal="right" vertical="center"/>
    </xf>
    <xf numFmtId="177" fontId="4" fillId="4" borderId="0" xfId="0" applyNumberFormat="1" applyFont="1" applyFill="1" applyAlignment="1">
      <alignment horizontal="right"/>
    </xf>
    <xf numFmtId="177" fontId="4" fillId="0" borderId="0" xfId="0" applyNumberFormat="1" applyFont="1" applyAlignment="1">
      <alignment horizontal="right"/>
    </xf>
    <xf numFmtId="177" fontId="4" fillId="0" borderId="0" xfId="0" applyNumberFormat="1" applyFont="1"/>
    <xf numFmtId="177" fontId="4" fillId="6" borderId="0" xfId="0" applyNumberFormat="1" applyFont="1" applyFill="1" applyAlignment="1">
      <alignment horizontal="right"/>
    </xf>
    <xf numFmtId="177" fontId="4" fillId="6" borderId="0" xfId="0" applyNumberFormat="1" applyFont="1" applyFill="1" applyAlignment="1">
      <alignment horizontal="right" vertical="center"/>
    </xf>
    <xf numFmtId="177" fontId="4" fillId="0" borderId="23" xfId="0" applyNumberFormat="1" applyFont="1" applyBorder="1" applyAlignment="1">
      <alignment horizontal="right" vertical="center"/>
    </xf>
    <xf numFmtId="176" fontId="4" fillId="4" borderId="0" xfId="0" applyNumberFormat="1" applyFont="1" applyFill="1" applyAlignment="1">
      <alignment horizontal="center"/>
    </xf>
    <xf numFmtId="176" fontId="16" fillId="6" borderId="9" xfId="5" applyNumberFormat="1" applyFont="1" applyFill="1" applyBorder="1" applyAlignment="1">
      <alignment horizontal="center"/>
    </xf>
    <xf numFmtId="3" fontId="8" fillId="0" borderId="9" xfId="0" quotePrefix="1" applyNumberFormat="1" applyFont="1" applyBorder="1"/>
    <xf numFmtId="181" fontId="4" fillId="5" borderId="11" xfId="0" applyNumberFormat="1" applyFont="1" applyFill="1" applyBorder="1" applyAlignment="1">
      <alignment horizontal="center" vertical="center"/>
    </xf>
    <xf numFmtId="176" fontId="4" fillId="4" borderId="0" xfId="0" applyNumberFormat="1" applyFont="1" applyFill="1" applyAlignment="1">
      <alignment horizontal="right"/>
    </xf>
    <xf numFmtId="0" fontId="25" fillId="2" borderId="9" xfId="0" applyFont="1" applyFill="1" applyBorder="1"/>
    <xf numFmtId="0" fontId="25" fillId="0" borderId="0" xfId="0" applyFont="1" applyAlignment="1">
      <alignment vertical="center"/>
    </xf>
    <xf numFmtId="190" fontId="6" fillId="4" borderId="9" xfId="5" applyNumberFormat="1" applyFont="1" applyFill="1" applyBorder="1" applyAlignment="1">
      <alignment horizontal="right" vertical="center"/>
    </xf>
    <xf numFmtId="190" fontId="6" fillId="4" borderId="0" xfId="0" applyNumberFormat="1" applyFont="1" applyFill="1" applyAlignment="1">
      <alignment horizontal="right" vertical="center"/>
    </xf>
    <xf numFmtId="172" fontId="6" fillId="4" borderId="0" xfId="0" applyNumberFormat="1" applyFont="1" applyFill="1" applyAlignment="1">
      <alignment horizontal="center" vertical="center"/>
    </xf>
    <xf numFmtId="190" fontId="4" fillId="4" borderId="9" xfId="5" applyNumberFormat="1" applyFont="1" applyFill="1" applyBorder="1" applyAlignment="1">
      <alignment horizontal="right" vertical="center"/>
    </xf>
    <xf numFmtId="171" fontId="4" fillId="6" borderId="0" xfId="0" applyNumberFormat="1" applyFont="1" applyFill="1" applyAlignment="1">
      <alignment horizontal="right" vertical="center"/>
    </xf>
    <xf numFmtId="172" fontId="4" fillId="4" borderId="0" xfId="0" applyNumberFormat="1" applyFont="1" applyFill="1" applyAlignment="1">
      <alignment horizontal="center" vertical="center"/>
    </xf>
    <xf numFmtId="168" fontId="4" fillId="4" borderId="9" xfId="8" applyNumberFormat="1" applyFont="1" applyFill="1" applyAlignment="1">
      <alignment horizontal="left" vertical="center"/>
    </xf>
    <xf numFmtId="190" fontId="4" fillId="4" borderId="0" xfId="0" applyNumberFormat="1" applyFont="1" applyFill="1" applyAlignment="1">
      <alignment horizontal="right" vertical="center"/>
    </xf>
    <xf numFmtId="168" fontId="4" fillId="6" borderId="9" xfId="8" applyNumberFormat="1" applyFont="1" applyFill="1" applyAlignment="1">
      <alignment horizontal="left" vertical="center"/>
    </xf>
    <xf numFmtId="190" fontId="6" fillId="4" borderId="0" xfId="0" applyNumberFormat="1" applyFont="1" applyFill="1" applyAlignment="1">
      <alignment horizontal="center" vertical="center"/>
    </xf>
    <xf numFmtId="190" fontId="4" fillId="4" borderId="0" xfId="0" applyNumberFormat="1" applyFont="1" applyFill="1" applyAlignment="1">
      <alignment horizontal="center" vertical="center"/>
    </xf>
    <xf numFmtId="168" fontId="6" fillId="5" borderId="9" xfId="8" applyNumberFormat="1" applyFont="1" applyFill="1" applyAlignment="1">
      <alignment vertical="center"/>
    </xf>
    <xf numFmtId="171" fontId="6" fillId="6" borderId="0" xfId="0" applyNumberFormat="1" applyFont="1" applyFill="1" applyAlignment="1">
      <alignment horizontal="right" vertical="center"/>
    </xf>
    <xf numFmtId="172" fontId="6" fillId="6" borderId="0" xfId="0" applyNumberFormat="1" applyFont="1" applyFill="1" applyAlignment="1">
      <alignment horizontal="center" vertical="center"/>
    </xf>
    <xf numFmtId="172" fontId="4" fillId="6" borderId="0" xfId="0" applyNumberFormat="1" applyFont="1" applyFill="1" applyAlignment="1">
      <alignment horizontal="center" vertical="center"/>
    </xf>
    <xf numFmtId="168" fontId="6" fillId="14" borderId="9" xfId="8" applyNumberFormat="1" applyFont="1" applyFill="1" applyAlignment="1">
      <alignment vertical="center"/>
    </xf>
    <xf numFmtId="168" fontId="4" fillId="4" borderId="0" xfId="0" applyNumberFormat="1" applyFont="1" applyFill="1" applyAlignment="1">
      <alignment horizontal="left" vertical="center"/>
    </xf>
    <xf numFmtId="168" fontId="6" fillId="5" borderId="0" xfId="0" applyNumberFormat="1" applyFont="1" applyFill="1" applyAlignment="1">
      <alignment vertical="center"/>
    </xf>
    <xf numFmtId="173" fontId="4" fillId="6" borderId="0" xfId="0" applyNumberFormat="1" applyFont="1" applyFill="1" applyAlignment="1">
      <alignment horizontal="center" vertical="center"/>
    </xf>
    <xf numFmtId="166" fontId="8" fillId="0" borderId="10" xfId="0" applyNumberFormat="1" applyFont="1" applyBorder="1" applyAlignment="1">
      <alignment horizontal="center" vertical="center"/>
    </xf>
    <xf numFmtId="0" fontId="6" fillId="6" borderId="0" xfId="0" applyFont="1" applyFill="1" applyAlignment="1">
      <alignment vertical="center"/>
    </xf>
    <xf numFmtId="0" fontId="4" fillId="6" borderId="0" xfId="0" applyFont="1" applyFill="1" applyAlignment="1">
      <alignment horizontal="left" vertical="center"/>
    </xf>
    <xf numFmtId="0" fontId="6" fillId="14" borderId="0" xfId="0" applyFont="1" applyFill="1" applyAlignment="1">
      <alignment vertical="center"/>
    </xf>
    <xf numFmtId="171" fontId="6" fillId="46" borderId="0" xfId="0" applyNumberFormat="1" applyFont="1" applyFill="1" applyAlignment="1">
      <alignment horizontal="right" vertical="center"/>
    </xf>
    <xf numFmtId="182" fontId="4" fillId="4" borderId="0" xfId="0" applyNumberFormat="1" applyFont="1" applyFill="1" applyAlignment="1">
      <alignment horizontal="right" vertical="center"/>
    </xf>
    <xf numFmtId="0" fontId="4" fillId="6" borderId="0" xfId="0" applyFont="1" applyFill="1" applyAlignment="1">
      <alignment horizontal="left" vertical="center" wrapText="1"/>
    </xf>
    <xf numFmtId="168" fontId="4" fillId="5" borderId="9" xfId="8" applyNumberFormat="1" applyFont="1" applyFill="1" applyAlignment="1">
      <alignment vertical="center"/>
    </xf>
    <xf numFmtId="168" fontId="6" fillId="5" borderId="9" xfId="8" applyNumberFormat="1" applyFont="1" applyFill="1"/>
    <xf numFmtId="0" fontId="4" fillId="6" borderId="23" xfId="0" applyFont="1" applyFill="1" applyBorder="1" applyAlignment="1">
      <alignment horizontal="left" vertical="center"/>
    </xf>
    <xf numFmtId="171" fontId="4" fillId="4" borderId="23" xfId="0" applyNumberFormat="1" applyFont="1" applyFill="1" applyBorder="1" applyAlignment="1">
      <alignment horizontal="right" vertical="center"/>
    </xf>
    <xf numFmtId="168" fontId="6" fillId="3" borderId="9" xfId="0" applyNumberFormat="1" applyFont="1" applyFill="1" applyBorder="1" applyAlignment="1">
      <alignment horizontal="center"/>
    </xf>
    <xf numFmtId="172" fontId="6" fillId="4" borderId="23" xfId="0" applyNumberFormat="1" applyFont="1" applyFill="1" applyBorder="1" applyAlignment="1">
      <alignment horizontal="center" vertical="center"/>
    </xf>
    <xf numFmtId="0" fontId="7" fillId="2" borderId="9" xfId="0" applyFont="1" applyFill="1" applyBorder="1"/>
    <xf numFmtId="0" fontId="7" fillId="2" borderId="9" xfId="0" applyFont="1" applyFill="1" applyBorder="1" applyAlignment="1">
      <alignment vertical="top"/>
    </xf>
    <xf numFmtId="177" fontId="6" fillId="4" borderId="0" xfId="0" applyNumberFormat="1" applyFont="1" applyFill="1" applyAlignment="1">
      <alignment horizontal="right" vertical="center"/>
    </xf>
    <xf numFmtId="176" fontId="6" fillId="4" borderId="0" xfId="0" applyNumberFormat="1" applyFont="1" applyFill="1" applyAlignment="1">
      <alignment horizontal="right" vertical="center"/>
    </xf>
    <xf numFmtId="193" fontId="6" fillId="4" borderId="0" xfId="0" applyNumberFormat="1" applyFont="1" applyFill="1" applyAlignment="1">
      <alignment horizontal="right" vertical="center"/>
    </xf>
    <xf numFmtId="173" fontId="4" fillId="4" borderId="0" xfId="0" applyNumberFormat="1" applyFont="1" applyFill="1" applyAlignment="1">
      <alignment horizontal="center" vertical="center"/>
    </xf>
    <xf numFmtId="173" fontId="4" fillId="4" borderId="0" xfId="0" applyNumberFormat="1" applyFont="1" applyFill="1" applyAlignment="1">
      <alignment horizontal="right" vertical="center"/>
    </xf>
    <xf numFmtId="174" fontId="6" fillId="6" borderId="0" xfId="0" applyNumberFormat="1" applyFont="1" applyFill="1" applyAlignment="1">
      <alignment horizontal="right" vertical="center"/>
    </xf>
    <xf numFmtId="177" fontId="6" fillId="4" borderId="0" xfId="0" applyNumberFormat="1" applyFont="1" applyFill="1" applyAlignment="1">
      <alignment vertical="center"/>
    </xf>
    <xf numFmtId="174" fontId="4" fillId="6" borderId="0" xfId="0" applyNumberFormat="1" applyFont="1" applyFill="1" applyAlignment="1">
      <alignment horizontal="right" vertical="center"/>
    </xf>
    <xf numFmtId="174" fontId="6" fillId="4" borderId="0" xfId="0" applyNumberFormat="1" applyFont="1" applyFill="1" applyAlignment="1">
      <alignment horizontal="right" vertical="center"/>
    </xf>
    <xf numFmtId="173" fontId="6" fillId="4" borderId="0" xfId="0" applyNumberFormat="1" applyFont="1" applyFill="1" applyAlignment="1">
      <alignment horizontal="right" vertical="center"/>
    </xf>
    <xf numFmtId="174" fontId="4" fillId="4" borderId="0" xfId="0" applyNumberFormat="1" applyFont="1" applyFill="1" applyAlignment="1">
      <alignment horizontal="right" vertical="center"/>
    </xf>
    <xf numFmtId="168" fontId="6" fillId="14" borderId="0" xfId="0" applyNumberFormat="1" applyFont="1" applyFill="1" applyAlignment="1">
      <alignment vertical="center"/>
    </xf>
    <xf numFmtId="171" fontId="6" fillId="4" borderId="0" xfId="0" applyNumberFormat="1" applyFont="1" applyFill="1" applyAlignment="1">
      <alignment horizontal="center" vertical="center" wrapText="1"/>
    </xf>
    <xf numFmtId="173" fontId="4" fillId="4" borderId="0" xfId="0" applyNumberFormat="1" applyFont="1" applyFill="1" applyAlignment="1">
      <alignment vertical="center"/>
    </xf>
    <xf numFmtId="173" fontId="6" fillId="4" borderId="0" xfId="0" applyNumberFormat="1" applyFont="1" applyFill="1" applyAlignment="1">
      <alignment horizontal="center" vertical="center"/>
    </xf>
    <xf numFmtId="176" fontId="4" fillId="4" borderId="0" xfId="0" applyNumberFormat="1" applyFont="1" applyFill="1" applyAlignment="1">
      <alignment horizontal="right" vertical="center"/>
    </xf>
    <xf numFmtId="176" fontId="6" fillId="4" borderId="9" xfId="5" applyNumberFormat="1" applyFont="1" applyFill="1" applyBorder="1" applyAlignment="1">
      <alignment horizontal="right" vertical="center"/>
    </xf>
    <xf numFmtId="172" fontId="4" fillId="4" borderId="0" xfId="0" applyNumberFormat="1" applyFont="1" applyFill="1" applyAlignment="1">
      <alignment horizontal="right" vertical="center"/>
    </xf>
    <xf numFmtId="176" fontId="6" fillId="4" borderId="0" xfId="0" applyNumberFormat="1" applyFont="1" applyFill="1" applyAlignment="1">
      <alignment horizontal="right"/>
    </xf>
    <xf numFmtId="193" fontId="4" fillId="4" borderId="0" xfId="0" applyNumberFormat="1" applyFont="1" applyFill="1" applyAlignment="1">
      <alignment horizontal="right"/>
    </xf>
    <xf numFmtId="0" fontId="4" fillId="4" borderId="23" xfId="0" applyFont="1" applyFill="1" applyBorder="1" applyAlignment="1">
      <alignment horizontal="left" vertical="center"/>
    </xf>
    <xf numFmtId="177" fontId="4" fillId="4" borderId="23" xfId="0" applyNumberFormat="1" applyFont="1" applyFill="1" applyBorder="1" applyAlignment="1">
      <alignment horizontal="right" vertical="center"/>
    </xf>
    <xf numFmtId="174" fontId="4" fillId="4" borderId="23" xfId="5" applyNumberFormat="1" applyFont="1" applyFill="1" applyBorder="1" applyAlignment="1">
      <alignment horizontal="right" vertical="center"/>
    </xf>
    <xf numFmtId="174" fontId="4" fillId="4" borderId="23" xfId="0" applyNumberFormat="1" applyFont="1" applyFill="1" applyBorder="1" applyAlignment="1">
      <alignment horizontal="right" vertical="center"/>
    </xf>
    <xf numFmtId="194" fontId="6" fillId="4" borderId="0" xfId="0" applyNumberFormat="1" applyFont="1" applyFill="1" applyAlignment="1">
      <alignment horizontal="right" vertical="center"/>
    </xf>
    <xf numFmtId="194" fontId="4" fillId="4" borderId="0" xfId="0" applyNumberFormat="1" applyFont="1" applyFill="1" applyAlignment="1">
      <alignment horizontal="right" vertical="center"/>
    </xf>
    <xf numFmtId="171" fontId="4" fillId="4" borderId="0" xfId="0" applyNumberFormat="1" applyFont="1" applyFill="1" applyAlignment="1">
      <alignment horizontal="right" vertical="center" wrapText="1"/>
    </xf>
    <xf numFmtId="4" fontId="6" fillId="4" borderId="0" xfId="0" applyNumberFormat="1" applyFont="1" applyFill="1" applyAlignment="1">
      <alignment horizontal="right" vertical="center"/>
    </xf>
    <xf numFmtId="174" fontId="6" fillId="6" borderId="9" xfId="5" applyNumberFormat="1" applyFont="1" applyFill="1" applyBorder="1" applyAlignment="1">
      <alignment horizontal="right" vertical="center"/>
    </xf>
    <xf numFmtId="174" fontId="4" fillId="6" borderId="9" xfId="5" applyNumberFormat="1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171" fontId="6" fillId="4" borderId="0" xfId="0" applyNumberFormat="1" applyFont="1" applyFill="1" applyAlignment="1">
      <alignment horizontal="right" vertical="center" wrapText="1"/>
    </xf>
    <xf numFmtId="172" fontId="6" fillId="4" borderId="0" xfId="0" applyNumberFormat="1" applyFont="1" applyFill="1" applyAlignment="1">
      <alignment horizontal="right" vertical="center"/>
    </xf>
    <xf numFmtId="177" fontId="3" fillId="6" borderId="9" xfId="8" applyNumberFormat="1" applyFont="1" applyFill="1" applyAlignment="1">
      <alignment horizontal="right" vertical="center"/>
    </xf>
    <xf numFmtId="0" fontId="18" fillId="2" borderId="9" xfId="0" applyFont="1" applyFill="1" applyBorder="1"/>
    <xf numFmtId="0" fontId="17" fillId="2" borderId="9" xfId="0" applyFont="1" applyFill="1" applyBorder="1"/>
    <xf numFmtId="0" fontId="17" fillId="2" borderId="9" xfId="0" applyFont="1" applyFill="1" applyBorder="1" applyAlignment="1">
      <alignment horizontal="center" vertical="center"/>
    </xf>
    <xf numFmtId="0" fontId="25" fillId="2" borderId="9" xfId="0" applyFont="1" applyFill="1" applyBorder="1" applyAlignment="1">
      <alignment vertical="center"/>
    </xf>
    <xf numFmtId="171" fontId="6" fillId="6" borderId="9" xfId="5" applyNumberFormat="1" applyFont="1" applyFill="1" applyBorder="1" applyAlignment="1">
      <alignment horizontal="right" vertical="center"/>
    </xf>
    <xf numFmtId="0" fontId="6" fillId="14" borderId="0" xfId="0" applyFont="1" applyFill="1" applyAlignment="1">
      <alignment horizontal="left" vertical="center"/>
    </xf>
    <xf numFmtId="0" fontId="4" fillId="5" borderId="0" xfId="0" applyFont="1" applyFill="1" applyAlignment="1">
      <alignment vertical="center"/>
    </xf>
    <xf numFmtId="193" fontId="4" fillId="4" borderId="0" xfId="0" applyNumberFormat="1" applyFont="1" applyFill="1" applyAlignment="1">
      <alignment horizontal="center" vertical="center"/>
    </xf>
    <xf numFmtId="193" fontId="6" fillId="4" borderId="0" xfId="0" applyNumberFormat="1" applyFont="1" applyFill="1" applyAlignment="1">
      <alignment horizontal="center" vertical="center"/>
    </xf>
    <xf numFmtId="176" fontId="6" fillId="4" borderId="9" xfId="5" applyNumberFormat="1" applyFont="1" applyFill="1" applyBorder="1" applyAlignment="1">
      <alignment horizontal="right"/>
    </xf>
    <xf numFmtId="176" fontId="4" fillId="4" borderId="9" xfId="5" applyNumberFormat="1" applyFont="1" applyFill="1" applyBorder="1" applyAlignment="1">
      <alignment horizontal="right"/>
    </xf>
    <xf numFmtId="176" fontId="4" fillId="6" borderId="9" xfId="5" applyNumberFormat="1" applyFont="1" applyFill="1" applyBorder="1" applyAlignment="1">
      <alignment horizontal="right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right"/>
    </xf>
    <xf numFmtId="0" fontId="25" fillId="0" borderId="0" xfId="0" applyFont="1" applyAlignment="1">
      <alignment vertical="top"/>
    </xf>
    <xf numFmtId="171" fontId="4" fillId="2" borderId="23" xfId="0" applyNumberFormat="1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vertical="center"/>
    </xf>
    <xf numFmtId="185" fontId="11" fillId="2" borderId="9" xfId="0" applyNumberFormat="1" applyFont="1" applyFill="1" applyBorder="1" applyAlignment="1">
      <alignment horizontal="right" vertical="top"/>
    </xf>
    <xf numFmtId="166" fontId="16" fillId="6" borderId="9" xfId="5" applyNumberFormat="1" applyFont="1" applyFill="1" applyBorder="1" applyAlignment="1">
      <alignment horizontal="right" vertical="center"/>
    </xf>
    <xf numFmtId="0" fontId="4" fillId="6" borderId="9" xfId="0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19" fillId="6" borderId="9" xfId="0" applyFont="1" applyFill="1" applyBorder="1" applyAlignment="1">
      <alignment horizontal="center"/>
    </xf>
    <xf numFmtId="0" fontId="16" fillId="4" borderId="9" xfId="0" applyFont="1" applyFill="1" applyBorder="1"/>
    <xf numFmtId="2" fontId="38" fillId="0" borderId="9" xfId="0" applyNumberFormat="1" applyFont="1" applyBorder="1" applyAlignment="1">
      <alignment horizontal="right"/>
    </xf>
    <xf numFmtId="2" fontId="38" fillId="6" borderId="9" xfId="0" applyNumberFormat="1" applyFont="1" applyFill="1" applyBorder="1" applyAlignment="1">
      <alignment horizontal="right"/>
    </xf>
    <xf numFmtId="4" fontId="38" fillId="6" borderId="9" xfId="0" applyNumberFormat="1" applyFont="1" applyFill="1" applyBorder="1" applyAlignment="1">
      <alignment horizontal="right"/>
    </xf>
    <xf numFmtId="2" fontId="17" fillId="6" borderId="9" xfId="0" applyNumberFormat="1" applyFont="1" applyFill="1" applyBorder="1"/>
    <xf numFmtId="0" fontId="38" fillId="6" borderId="9" xfId="0" applyFont="1" applyFill="1" applyBorder="1"/>
    <xf numFmtId="2" fontId="38" fillId="6" borderId="9" xfId="0" applyNumberFormat="1" applyFont="1" applyFill="1" applyBorder="1" applyAlignment="1">
      <alignment horizontal="right" vertical="center"/>
    </xf>
    <xf numFmtId="4" fontId="38" fillId="6" borderId="9" xfId="0" applyNumberFormat="1" applyFont="1" applyFill="1" applyBorder="1"/>
    <xf numFmtId="4" fontId="38" fillId="6" borderId="9" xfId="0" quotePrefix="1" applyNumberFormat="1" applyFont="1" applyFill="1" applyBorder="1" applyAlignment="1">
      <alignment horizontal="right"/>
    </xf>
    <xf numFmtId="0" fontId="6" fillId="9" borderId="9" xfId="0" applyFont="1" applyFill="1" applyBorder="1" applyAlignment="1">
      <alignment horizontal="center" vertical="center"/>
    </xf>
    <xf numFmtId="0" fontId="6" fillId="9" borderId="2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9" xfId="0" quotePrefix="1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1" fontId="4" fillId="0" borderId="9" xfId="0" applyNumberFormat="1" applyFont="1" applyBorder="1" applyAlignment="1">
      <alignment vertical="center"/>
    </xf>
    <xf numFmtId="167" fontId="4" fillId="0" borderId="9" xfId="0" applyNumberFormat="1" applyFont="1" applyBorder="1" applyAlignment="1">
      <alignment vertical="center"/>
    </xf>
    <xf numFmtId="1" fontId="4" fillId="0" borderId="9" xfId="0" quotePrefix="1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 wrapText="1"/>
    </xf>
    <xf numFmtId="189" fontId="6" fillId="0" borderId="10" xfId="0" applyNumberFormat="1" applyFont="1" applyBorder="1" applyAlignment="1">
      <alignment horizontal="center" vertical="center"/>
    </xf>
    <xf numFmtId="189" fontId="6" fillId="9" borderId="10" xfId="0" applyNumberFormat="1" applyFont="1" applyFill="1" applyBorder="1" applyAlignment="1">
      <alignment horizontal="center" vertical="center"/>
    </xf>
    <xf numFmtId="0" fontId="32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3" fontId="31" fillId="0" borderId="10" xfId="0" applyNumberFormat="1" applyFont="1" applyBorder="1" applyAlignment="1">
      <alignment vertical="center"/>
    </xf>
    <xf numFmtId="3" fontId="11" fillId="0" borderId="10" xfId="0" applyNumberFormat="1" applyFont="1" applyBorder="1" applyAlignment="1">
      <alignment horizontal="right" vertical="center"/>
    </xf>
    <xf numFmtId="3" fontId="33" fillId="0" borderId="10" xfId="0" applyNumberFormat="1" applyFont="1" applyBorder="1" applyAlignment="1">
      <alignment horizontal="right" vertical="center"/>
    </xf>
    <xf numFmtId="3" fontId="33" fillId="0" borderId="10" xfId="0" applyNumberFormat="1" applyFont="1" applyBorder="1" applyAlignment="1">
      <alignment vertical="center"/>
    </xf>
    <xf numFmtId="166" fontId="30" fillId="0" borderId="10" xfId="0" applyNumberFormat="1" applyFont="1" applyBorder="1" applyAlignment="1">
      <alignment horizontal="right" vertical="center"/>
    </xf>
    <xf numFmtId="3" fontId="16" fillId="0" borderId="9" xfId="0" applyNumberFormat="1" applyFont="1" applyBorder="1" applyAlignment="1">
      <alignment horizontal="right" vertical="center"/>
    </xf>
    <xf numFmtId="3" fontId="16" fillId="0" borderId="9" xfId="0" applyNumberFormat="1" applyFont="1" applyBorder="1" applyAlignment="1">
      <alignment vertical="center"/>
    </xf>
    <xf numFmtId="178" fontId="8" fillId="0" borderId="0" xfId="0" applyNumberFormat="1" applyFont="1"/>
    <xf numFmtId="4" fontId="4" fillId="2" borderId="9" xfId="0" applyNumberFormat="1" applyFont="1" applyFill="1" applyBorder="1" applyAlignment="1">
      <alignment horizontal="center"/>
    </xf>
    <xf numFmtId="4" fontId="6" fillId="3" borderId="9" xfId="0" applyNumberFormat="1" applyFont="1" applyFill="1" applyBorder="1" applyAlignment="1">
      <alignment horizontal="center"/>
    </xf>
    <xf numFmtId="4" fontId="6" fillId="3" borderId="9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/>
    </xf>
    <xf numFmtId="4" fontId="12" fillId="2" borderId="9" xfId="0" applyNumberFormat="1" applyFont="1" applyFill="1" applyBorder="1" applyAlignment="1">
      <alignment horizontal="center"/>
    </xf>
    <xf numFmtId="4" fontId="19" fillId="6" borderId="9" xfId="4" applyNumberFormat="1" applyFont="1" applyFill="1" applyAlignment="1">
      <alignment horizontal="center"/>
    </xf>
    <xf numFmtId="4" fontId="16" fillId="6" borderId="9" xfId="4" applyNumberFormat="1" applyFont="1" applyFill="1" applyAlignment="1">
      <alignment horizontal="center"/>
    </xf>
    <xf numFmtId="4" fontId="16" fillId="4" borderId="9" xfId="5" applyNumberFormat="1" applyFont="1" applyFill="1" applyBorder="1" applyAlignment="1">
      <alignment horizontal="center"/>
    </xf>
    <xf numFmtId="4" fontId="13" fillId="2" borderId="9" xfId="0" applyNumberFormat="1" applyFont="1" applyFill="1" applyBorder="1" applyAlignment="1">
      <alignment horizontal="center"/>
    </xf>
    <xf numFmtId="4" fontId="6" fillId="2" borderId="9" xfId="0" applyNumberFormat="1" applyFont="1" applyFill="1" applyBorder="1" applyAlignment="1">
      <alignment horizontal="center"/>
    </xf>
    <xf numFmtId="171" fontId="6" fillId="4" borderId="0" xfId="0" applyNumberFormat="1" applyFont="1" applyFill="1" applyAlignment="1">
      <alignment horizontal="right"/>
    </xf>
    <xf numFmtId="49" fontId="4" fillId="0" borderId="9" xfId="0" applyNumberFormat="1" applyFont="1" applyBorder="1" applyAlignment="1">
      <alignment horizontal="center" vertical="center"/>
    </xf>
    <xf numFmtId="175" fontId="4" fillId="0" borderId="9" xfId="0" applyNumberFormat="1" applyFont="1" applyBorder="1" applyAlignment="1">
      <alignment horizontal="right" vertical="center"/>
    </xf>
    <xf numFmtId="176" fontId="4" fillId="0" borderId="9" xfId="0" applyNumberFormat="1" applyFont="1" applyBorder="1"/>
    <xf numFmtId="0" fontId="6" fillId="0" borderId="9" xfId="0" applyFont="1" applyBorder="1" applyAlignment="1">
      <alignment horizontal="center" vertical="center"/>
    </xf>
    <xf numFmtId="177" fontId="6" fillId="2" borderId="9" xfId="0" applyNumberFormat="1" applyFont="1" applyFill="1" applyBorder="1" applyAlignment="1">
      <alignment vertical="center"/>
    </xf>
    <xf numFmtId="177" fontId="4" fillId="2" borderId="9" xfId="0" applyNumberFormat="1" applyFont="1" applyFill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2" fontId="10" fillId="2" borderId="9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6" fillId="2" borderId="0" xfId="6" applyNumberFormat="1" applyFont="1" applyFill="1" applyAlignment="1">
      <alignment horizontal="center" vertical="center"/>
    </xf>
    <xf numFmtId="2" fontId="4" fillId="2" borderId="0" xfId="6" applyNumberFormat="1" applyFont="1" applyFill="1" applyAlignment="1">
      <alignment horizontal="center" vertical="center"/>
    </xf>
    <xf numFmtId="2" fontId="10" fillId="2" borderId="23" xfId="0" applyNumberFormat="1" applyFont="1" applyFill="1" applyBorder="1" applyAlignment="1">
      <alignment horizontal="center" vertical="center"/>
    </xf>
    <xf numFmtId="2" fontId="4" fillId="2" borderId="23" xfId="6" applyNumberFormat="1" applyFont="1" applyFill="1" applyBorder="1" applyAlignment="1">
      <alignment horizontal="center" vertical="center"/>
    </xf>
    <xf numFmtId="181" fontId="4" fillId="2" borderId="9" xfId="6" applyNumberFormat="1" applyFont="1" applyFill="1" applyBorder="1" applyAlignment="1">
      <alignment horizontal="center" vertical="center"/>
    </xf>
    <xf numFmtId="181" fontId="6" fillId="2" borderId="9" xfId="6" applyNumberFormat="1" applyFont="1" applyFill="1" applyBorder="1" applyAlignment="1">
      <alignment horizontal="center" vertical="center"/>
    </xf>
    <xf numFmtId="185" fontId="6" fillId="2" borderId="9" xfId="0" applyNumberFormat="1" applyFont="1" applyFill="1" applyBorder="1" applyAlignment="1">
      <alignment horizontal="center"/>
    </xf>
    <xf numFmtId="185" fontId="4" fillId="2" borderId="9" xfId="0" applyNumberFormat="1" applyFont="1" applyFill="1" applyBorder="1" applyAlignment="1">
      <alignment horizontal="center"/>
    </xf>
    <xf numFmtId="185" fontId="6" fillId="2" borderId="9" xfId="0" applyNumberFormat="1" applyFont="1" applyFill="1" applyBorder="1" applyAlignment="1">
      <alignment horizontal="center" vertical="center"/>
    </xf>
    <xf numFmtId="185" fontId="6" fillId="2" borderId="0" xfId="0" applyNumberFormat="1" applyFont="1" applyFill="1" applyAlignment="1">
      <alignment horizontal="center" vertical="center"/>
    </xf>
    <xf numFmtId="185" fontId="9" fillId="2" borderId="9" xfId="0" applyNumberFormat="1" applyFont="1" applyFill="1" applyBorder="1" applyAlignment="1">
      <alignment horizontal="center" vertical="center"/>
    </xf>
    <xf numFmtId="185" fontId="10" fillId="2" borderId="9" xfId="0" applyNumberFormat="1" applyFont="1" applyFill="1" applyBorder="1" applyAlignment="1">
      <alignment horizontal="center" vertical="center"/>
    </xf>
    <xf numFmtId="185" fontId="19" fillId="4" borderId="0" xfId="0" applyNumberFormat="1" applyFont="1" applyFill="1" applyAlignment="1">
      <alignment horizontal="center" vertical="center"/>
    </xf>
    <xf numFmtId="185" fontId="4" fillId="2" borderId="23" xfId="0" applyNumberFormat="1" applyFont="1" applyFill="1" applyBorder="1" applyAlignment="1">
      <alignment horizontal="center"/>
    </xf>
    <xf numFmtId="185" fontId="26" fillId="0" borderId="0" xfId="0" applyNumberFormat="1" applyFont="1"/>
    <xf numFmtId="185" fontId="4" fillId="2" borderId="0" xfId="0" applyNumberFormat="1" applyFont="1" applyFill="1" applyAlignment="1">
      <alignment horizontal="center" vertical="center"/>
    </xf>
    <xf numFmtId="185" fontId="6" fillId="2" borderId="0" xfId="6" applyNumberFormat="1" applyFont="1" applyFill="1" applyAlignment="1">
      <alignment horizontal="center" vertical="center"/>
    </xf>
    <xf numFmtId="185" fontId="4" fillId="2" borderId="0" xfId="6" applyNumberFormat="1" applyFont="1" applyFill="1" applyAlignment="1">
      <alignment horizontal="center" vertical="center"/>
    </xf>
    <xf numFmtId="185" fontId="6" fillId="2" borderId="9" xfId="0" applyNumberFormat="1" applyFont="1" applyFill="1" applyBorder="1" applyAlignment="1">
      <alignment horizontal="left" indent="3"/>
    </xf>
    <xf numFmtId="185" fontId="4" fillId="2" borderId="9" xfId="0" applyNumberFormat="1" applyFont="1" applyFill="1" applyBorder="1" applyAlignment="1">
      <alignment horizontal="left" indent="3"/>
    </xf>
    <xf numFmtId="185" fontId="4" fillId="2" borderId="9" xfId="0" applyNumberFormat="1" applyFont="1" applyFill="1" applyBorder="1" applyAlignment="1">
      <alignment horizontal="center" vertical="center"/>
    </xf>
    <xf numFmtId="185" fontId="4" fillId="2" borderId="23" xfId="0" applyNumberFormat="1" applyFont="1" applyFill="1" applyBorder="1" applyAlignment="1">
      <alignment horizontal="center" vertical="center"/>
    </xf>
    <xf numFmtId="185" fontId="4" fillId="0" borderId="3" xfId="0" applyNumberFormat="1" applyFont="1" applyBorder="1" applyAlignment="1">
      <alignment horizontal="center" vertical="center"/>
    </xf>
    <xf numFmtId="185" fontId="4" fillId="0" borderId="3" xfId="0" applyNumberFormat="1" applyFont="1" applyBorder="1" applyAlignment="1">
      <alignment horizontal="center"/>
    </xf>
    <xf numFmtId="185" fontId="12" fillId="0" borderId="3" xfId="0" applyNumberFormat="1" applyFont="1" applyBorder="1" applyAlignment="1">
      <alignment horizontal="center"/>
    </xf>
    <xf numFmtId="185" fontId="4" fillId="0" borderId="0" xfId="0" applyNumberFormat="1" applyFont="1" applyAlignment="1">
      <alignment horizontal="center" vertical="center"/>
    </xf>
    <xf numFmtId="0" fontId="6" fillId="10" borderId="15" xfId="0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6" fillId="2" borderId="0" xfId="0" applyNumberFormat="1" applyFont="1" applyFill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81" fontId="4" fillId="0" borderId="10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9" fillId="5" borderId="9" xfId="0" applyFont="1" applyFill="1" applyBorder="1" applyAlignment="1">
      <alignment horizontal="left" vertical="center"/>
    </xf>
    <xf numFmtId="177" fontId="4" fillId="6" borderId="9" xfId="0" applyNumberFormat="1" applyFont="1" applyFill="1" applyBorder="1" applyAlignment="1">
      <alignment horizontal="center" vertical="center"/>
    </xf>
    <xf numFmtId="166" fontId="16" fillId="4" borderId="9" xfId="5" applyNumberFormat="1" applyFont="1" applyFill="1" applyBorder="1" applyAlignment="1">
      <alignment horizontal="center" vertical="center"/>
    </xf>
    <xf numFmtId="177" fontId="4" fillId="6" borderId="23" xfId="0" applyNumberFormat="1" applyFont="1" applyFill="1" applyBorder="1" applyAlignment="1">
      <alignment horizontal="center" vertical="center"/>
    </xf>
    <xf numFmtId="166" fontId="16" fillId="4" borderId="16" xfId="5" applyNumberFormat="1" applyFont="1" applyFill="1" applyBorder="1" applyAlignment="1">
      <alignment horizontal="center" vertical="center"/>
    </xf>
    <xf numFmtId="182" fontId="16" fillId="4" borderId="9" xfId="5" applyNumberFormat="1" applyFont="1" applyFill="1" applyBorder="1" applyAlignment="1">
      <alignment horizontal="center" vertical="center"/>
    </xf>
    <xf numFmtId="4" fontId="16" fillId="6" borderId="9" xfId="0" applyNumberFormat="1" applyFont="1" applyFill="1" applyBorder="1" applyAlignment="1">
      <alignment horizontal="center" vertical="center"/>
    </xf>
    <xf numFmtId="4" fontId="16" fillId="6" borderId="23" xfId="0" applyNumberFormat="1" applyFont="1" applyFill="1" applyBorder="1" applyAlignment="1">
      <alignment horizontal="center" vertical="center"/>
    </xf>
    <xf numFmtId="166" fontId="16" fillId="4" borderId="23" xfId="5" applyNumberFormat="1" applyFont="1" applyFill="1" applyBorder="1" applyAlignment="1">
      <alignment horizontal="center" vertical="center"/>
    </xf>
    <xf numFmtId="4" fontId="4" fillId="4" borderId="9" xfId="5" applyNumberFormat="1" applyFont="1" applyFill="1" applyBorder="1" applyAlignment="1">
      <alignment horizontal="center" vertical="center"/>
    </xf>
    <xf numFmtId="4" fontId="16" fillId="6" borderId="16" xfId="0" applyNumberFormat="1" applyFont="1" applyFill="1" applyBorder="1" applyAlignment="1">
      <alignment horizontal="center" vertical="center"/>
    </xf>
    <xf numFmtId="177" fontId="4" fillId="4" borderId="9" xfId="0" applyNumberFormat="1" applyFont="1" applyFill="1" applyBorder="1" applyAlignment="1">
      <alignment horizontal="center" vertical="center"/>
    </xf>
    <xf numFmtId="177" fontId="4" fillId="4" borderId="23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176" fontId="4" fillId="4" borderId="9" xfId="5" applyNumberFormat="1" applyFont="1" applyFill="1" applyBorder="1" applyAlignment="1">
      <alignment horizontal="center" vertical="center"/>
    </xf>
    <xf numFmtId="177" fontId="4" fillId="4" borderId="9" xfId="4" applyNumberFormat="1" applyFont="1" applyFill="1" applyAlignment="1">
      <alignment horizontal="center" vertical="center"/>
    </xf>
    <xf numFmtId="4" fontId="16" fillId="6" borderId="9" xfId="4" applyNumberFormat="1" applyFont="1" applyFill="1" applyAlignment="1">
      <alignment horizontal="center" vertical="center"/>
    </xf>
    <xf numFmtId="177" fontId="4" fillId="4" borderId="23" xfId="4" applyNumberFormat="1" applyFont="1" applyFill="1" applyBorder="1" applyAlignment="1">
      <alignment horizontal="center" vertical="center"/>
    </xf>
    <xf numFmtId="4" fontId="16" fillId="4" borderId="16" xfId="4" applyNumberFormat="1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4" fontId="36" fillId="6" borderId="0" xfId="0" applyNumberFormat="1" applyFont="1" applyFill="1" applyAlignment="1">
      <alignment horizontal="center" vertical="center"/>
    </xf>
    <xf numFmtId="4" fontId="36" fillId="6" borderId="23" xfId="0" applyNumberFormat="1" applyFont="1" applyFill="1" applyBorder="1" applyAlignment="1">
      <alignment horizontal="center" vertical="center"/>
    </xf>
    <xf numFmtId="166" fontId="4" fillId="4" borderId="16" xfId="5" applyNumberFormat="1" applyFont="1" applyFill="1" applyBorder="1" applyAlignment="1">
      <alignment horizontal="center" vertical="center"/>
    </xf>
    <xf numFmtId="4" fontId="6" fillId="5" borderId="9" xfId="4" applyNumberFormat="1" applyFont="1" applyFill="1" applyAlignment="1">
      <alignment horizontal="center" vertical="center"/>
    </xf>
    <xf numFmtId="4" fontId="4" fillId="6" borderId="0" xfId="0" applyNumberFormat="1" applyFont="1" applyFill="1" applyAlignment="1">
      <alignment horizontal="center" vertical="center"/>
    </xf>
    <xf numFmtId="172" fontId="4" fillId="4" borderId="9" xfId="5" applyNumberFormat="1" applyFont="1" applyFill="1" applyBorder="1" applyAlignment="1">
      <alignment horizontal="center" vertical="center"/>
    </xf>
    <xf numFmtId="166" fontId="4" fillId="4" borderId="9" xfId="5" applyNumberFormat="1" applyFont="1" applyFill="1" applyBorder="1" applyAlignment="1">
      <alignment horizontal="center" vertical="center"/>
    </xf>
    <xf numFmtId="4" fontId="16" fillId="4" borderId="23" xfId="4" applyNumberFormat="1" applyFont="1" applyFill="1" applyBorder="1" applyAlignment="1">
      <alignment horizontal="center" vertical="center"/>
    </xf>
    <xf numFmtId="166" fontId="4" fillId="4" borderId="23" xfId="5" applyNumberFormat="1" applyFont="1" applyFill="1" applyBorder="1" applyAlignment="1">
      <alignment horizontal="center" vertical="center"/>
    </xf>
    <xf numFmtId="172" fontId="4" fillId="6" borderId="9" xfId="5" applyNumberFormat="1" applyFont="1" applyFill="1" applyBorder="1" applyAlignment="1">
      <alignment horizontal="center" vertical="center" wrapText="1"/>
    </xf>
    <xf numFmtId="177" fontId="4" fillId="6" borderId="0" xfId="0" applyNumberFormat="1" applyFont="1" applyFill="1" applyAlignment="1">
      <alignment horizontal="center" vertical="center"/>
    </xf>
    <xf numFmtId="4" fontId="16" fillId="6" borderId="10" xfId="0" applyNumberFormat="1" applyFont="1" applyFill="1" applyBorder="1" applyAlignment="1">
      <alignment horizontal="center" vertical="center"/>
    </xf>
    <xf numFmtId="172" fontId="16" fillId="4" borderId="10" xfId="5" applyNumberFormat="1" applyFont="1" applyFill="1" applyBorder="1" applyAlignment="1">
      <alignment horizontal="center" vertical="center"/>
    </xf>
    <xf numFmtId="2" fontId="16" fillId="5" borderId="11" xfId="4" applyNumberFormat="1" applyFont="1" applyFill="1" applyBorder="1" applyAlignment="1">
      <alignment horizontal="center" vertical="center"/>
    </xf>
    <xf numFmtId="4" fontId="16" fillId="6" borderId="11" xfId="0" applyNumberFormat="1" applyFont="1" applyFill="1" applyBorder="1" applyAlignment="1">
      <alignment horizontal="center" vertical="center"/>
    </xf>
    <xf numFmtId="166" fontId="4" fillId="4" borderId="11" xfId="5" applyNumberFormat="1" applyFont="1" applyFill="1" applyBorder="1" applyAlignment="1">
      <alignment horizontal="center" vertical="center"/>
    </xf>
    <xf numFmtId="0" fontId="6" fillId="5" borderId="9" xfId="4" applyFont="1" applyFill="1" applyAlignment="1">
      <alignment horizontal="center" vertical="center"/>
    </xf>
    <xf numFmtId="4" fontId="4" fillId="4" borderId="9" xfId="0" applyNumberFormat="1" applyFont="1" applyFill="1" applyBorder="1" applyAlignment="1">
      <alignment horizontal="center" vertical="center"/>
    </xf>
    <xf numFmtId="172" fontId="4" fillId="6" borderId="9" xfId="5" applyNumberFormat="1" applyFont="1" applyFill="1" applyBorder="1" applyAlignment="1">
      <alignment horizontal="center" vertical="center"/>
    </xf>
    <xf numFmtId="0" fontId="6" fillId="12" borderId="9" xfId="4" applyFont="1" applyFill="1" applyAlignment="1">
      <alignment horizontal="center" vertical="center"/>
    </xf>
    <xf numFmtId="2" fontId="16" fillId="6" borderId="0" xfId="0" applyNumberFormat="1" applyFont="1" applyFill="1" applyAlignment="1">
      <alignment horizontal="center" vertical="center"/>
    </xf>
    <xf numFmtId="2" fontId="16" fillId="4" borderId="23" xfId="4" applyNumberFormat="1" applyFont="1" applyFill="1" applyBorder="1" applyAlignment="1">
      <alignment horizontal="center" vertical="center"/>
    </xf>
    <xf numFmtId="0" fontId="6" fillId="12" borderId="10" xfId="4" applyFont="1" applyFill="1" applyBorder="1" applyAlignment="1">
      <alignment horizontal="center" vertical="center"/>
    </xf>
    <xf numFmtId="2" fontId="16" fillId="6" borderId="0" xfId="0" applyNumberFormat="1" applyFont="1" applyFill="1" applyAlignment="1">
      <alignment horizontal="center"/>
    </xf>
    <xf numFmtId="2" fontId="16" fillId="6" borderId="23" xfId="0" applyNumberFormat="1" applyFont="1" applyFill="1" applyBorder="1" applyAlignment="1">
      <alignment horizontal="center"/>
    </xf>
    <xf numFmtId="0" fontId="6" fillId="5" borderId="11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168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168" fontId="6" fillId="0" borderId="9" xfId="0" applyNumberFormat="1" applyFont="1" applyBorder="1" applyAlignment="1">
      <alignment horizontal="center" vertical="center"/>
    </xf>
    <xf numFmtId="0" fontId="19" fillId="12" borderId="9" xfId="0" applyFont="1" applyFill="1" applyBorder="1"/>
    <xf numFmtId="0" fontId="6" fillId="4" borderId="9" xfId="0" applyFont="1" applyFill="1" applyBorder="1"/>
    <xf numFmtId="177" fontId="16" fillId="0" borderId="9" xfId="0" applyNumberFormat="1" applyFont="1" applyBorder="1" applyAlignment="1">
      <alignment horizontal="right" vertical="center"/>
    </xf>
    <xf numFmtId="0" fontId="29" fillId="0" borderId="9" xfId="0" applyFont="1" applyBorder="1" applyAlignment="1">
      <alignment horizontal="right"/>
    </xf>
    <xf numFmtId="2" fontId="16" fillId="4" borderId="9" xfId="0" applyNumberFormat="1" applyFont="1" applyFill="1" applyBorder="1" applyAlignment="1">
      <alignment horizontal="center" vertical="center"/>
    </xf>
    <xf numFmtId="177" fontId="4" fillId="0" borderId="9" xfId="0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188" fontId="4" fillId="0" borderId="9" xfId="6" applyNumberFormat="1" applyFont="1" applyBorder="1" applyAlignment="1">
      <alignment vertical="center" wrapText="1"/>
    </xf>
    <xf numFmtId="185" fontId="11" fillId="2" borderId="3" xfId="0" applyNumberFormat="1" applyFont="1" applyFill="1" applyBorder="1" applyAlignment="1">
      <alignment horizontal="right" vertical="center"/>
    </xf>
    <xf numFmtId="0" fontId="9" fillId="6" borderId="0" xfId="0" applyFont="1" applyFill="1" applyAlignment="1">
      <alignment horizontal="left" vertical="center"/>
    </xf>
    <xf numFmtId="43" fontId="4" fillId="0" borderId="9" xfId="6" applyFont="1" applyBorder="1" applyAlignment="1">
      <alignment vertical="center" wrapText="1"/>
    </xf>
    <xf numFmtId="0" fontId="26" fillId="6" borderId="10" xfId="0" applyFont="1" applyFill="1" applyBorder="1"/>
    <xf numFmtId="0" fontId="26" fillId="6" borderId="9" xfId="0" applyFont="1" applyFill="1" applyBorder="1"/>
    <xf numFmtId="179" fontId="4" fillId="0" borderId="9" xfId="0" applyNumberFormat="1" applyFont="1" applyBorder="1"/>
    <xf numFmtId="179" fontId="4" fillId="0" borderId="0" xfId="0" applyNumberFormat="1" applyFont="1"/>
    <xf numFmtId="179" fontId="4" fillId="0" borderId="23" xfId="0" applyNumberFormat="1" applyFont="1" applyBorder="1"/>
    <xf numFmtId="179" fontId="4" fillId="0" borderId="10" xfId="0" applyNumberFormat="1" applyFont="1" applyBorder="1"/>
    <xf numFmtId="179" fontId="26" fillId="0" borderId="0" xfId="0" applyNumberFormat="1" applyFont="1"/>
    <xf numFmtId="195" fontId="4" fillId="0" borderId="9" xfId="0" applyNumberFormat="1" applyFont="1" applyBorder="1"/>
    <xf numFmtId="195" fontId="4" fillId="0" borderId="0" xfId="0" applyNumberFormat="1" applyFont="1"/>
    <xf numFmtId="195" fontId="4" fillId="0" borderId="23" xfId="0" applyNumberFormat="1" applyFont="1" applyBorder="1"/>
    <xf numFmtId="195" fontId="26" fillId="0" borderId="0" xfId="0" applyNumberFormat="1" applyFont="1"/>
    <xf numFmtId="1" fontId="4" fillId="0" borderId="0" xfId="0" applyNumberFormat="1" applyFont="1" applyAlignment="1">
      <alignment vertical="center"/>
    </xf>
    <xf numFmtId="0" fontId="4" fillId="0" borderId="23" xfId="0" applyFont="1" applyBorder="1" applyAlignment="1">
      <alignment vertical="center"/>
    </xf>
    <xf numFmtId="1" fontId="4" fillId="0" borderId="23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185" fontId="4" fillId="0" borderId="0" xfId="6" applyNumberFormat="1" applyFont="1" applyAlignment="1">
      <alignment vertical="center"/>
    </xf>
    <xf numFmtId="185" fontId="4" fillId="0" borderId="23" xfId="6" applyNumberFormat="1" applyFont="1" applyBorder="1" applyAlignment="1">
      <alignment vertical="center"/>
    </xf>
    <xf numFmtId="185" fontId="4" fillId="0" borderId="9" xfId="6" applyNumberFormat="1" applyFont="1" applyBorder="1" applyAlignment="1">
      <alignment vertical="center"/>
    </xf>
    <xf numFmtId="185" fontId="4" fillId="0" borderId="11" xfId="6" applyNumberFormat="1" applyFont="1" applyBorder="1" applyAlignment="1">
      <alignment vertical="center"/>
    </xf>
    <xf numFmtId="177" fontId="4" fillId="0" borderId="23" xfId="0" applyNumberFormat="1" applyFont="1" applyBorder="1" applyAlignment="1">
      <alignment vertical="center"/>
    </xf>
    <xf numFmtId="177" fontId="4" fillId="0" borderId="9" xfId="0" applyNumberFormat="1" applyFont="1" applyBorder="1" applyAlignment="1">
      <alignment vertical="center"/>
    </xf>
    <xf numFmtId="177" fontId="4" fillId="0" borderId="10" xfId="0" applyNumberFormat="1" applyFont="1" applyBorder="1" applyAlignment="1">
      <alignment vertical="center"/>
    </xf>
    <xf numFmtId="177" fontId="4" fillId="0" borderId="11" xfId="0" applyNumberFormat="1" applyFont="1" applyBorder="1" applyAlignment="1">
      <alignment vertical="center"/>
    </xf>
    <xf numFmtId="0" fontId="20" fillId="0" borderId="14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189" fontId="7" fillId="2" borderId="0" xfId="0" applyNumberFormat="1" applyFont="1" applyFill="1" applyAlignment="1">
      <alignment horizontal="left"/>
    </xf>
    <xf numFmtId="0" fontId="34" fillId="2" borderId="0" xfId="0" applyFont="1" applyFill="1" applyAlignment="1">
      <alignment horizontal="left" vertical="top"/>
    </xf>
    <xf numFmtId="169" fontId="8" fillId="0" borderId="0" xfId="0" applyNumberFormat="1" applyFont="1" applyAlignment="1">
      <alignment horizontal="left" vertical="center"/>
    </xf>
    <xf numFmtId="0" fontId="6" fillId="10" borderId="4" xfId="0" applyFont="1" applyFill="1" applyBorder="1" applyAlignment="1">
      <alignment horizontal="center" vertical="center"/>
    </xf>
    <xf numFmtId="0" fontId="17" fillId="8" borderId="7" xfId="0" applyFont="1" applyFill="1" applyBorder="1"/>
    <xf numFmtId="0" fontId="6" fillId="10" borderId="5" xfId="0" applyFont="1" applyFill="1" applyBorder="1" applyAlignment="1">
      <alignment horizontal="center" vertical="center"/>
    </xf>
    <xf numFmtId="0" fontId="17" fillId="8" borderId="8" xfId="0" applyFont="1" applyFill="1" applyBorder="1"/>
    <xf numFmtId="0" fontId="17" fillId="8" borderId="6" xfId="0" applyFont="1" applyFill="1" applyBorder="1"/>
    <xf numFmtId="0" fontId="6" fillId="0" borderId="23" xfId="9" applyFont="1" applyBorder="1" applyAlignment="1">
      <alignment horizontal="left" vertical="center"/>
    </xf>
    <xf numFmtId="0" fontId="6" fillId="0" borderId="9" xfId="9" applyFont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17" fillId="0" borderId="9" xfId="0" applyFont="1" applyBorder="1"/>
    <xf numFmtId="0" fontId="6" fillId="10" borderId="7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9" fontId="29" fillId="0" borderId="9" xfId="3" applyFont="1" applyAlignment="1">
      <alignment vertical="center"/>
    </xf>
    <xf numFmtId="0" fontId="19" fillId="0" borderId="9" xfId="9" applyFont="1" applyAlignment="1">
      <alignment horizontal="left" vertical="center"/>
    </xf>
    <xf numFmtId="0" fontId="6" fillId="8" borderId="17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20" xfId="0" applyFont="1" applyFill="1" applyBorder="1" applyAlignment="1">
      <alignment horizontal="center" vertical="center"/>
    </xf>
    <xf numFmtId="0" fontId="25" fillId="0" borderId="0" xfId="0" applyFont="1" applyAlignment="1">
      <alignment horizontal="left"/>
    </xf>
    <xf numFmtId="178" fontId="29" fillId="0" borderId="9" xfId="3" applyNumberFormat="1" applyFont="1" applyAlignment="1">
      <alignment horizontal="left" vertical="center"/>
    </xf>
    <xf numFmtId="168" fontId="6" fillId="8" borderId="17" xfId="0" applyNumberFormat="1" applyFont="1" applyFill="1" applyBorder="1" applyAlignment="1">
      <alignment horizontal="center" vertical="center" wrapText="1"/>
    </xf>
    <xf numFmtId="168" fontId="6" fillId="8" borderId="22" xfId="0" applyNumberFormat="1" applyFont="1" applyFill="1" applyBorder="1" applyAlignment="1">
      <alignment horizontal="center" vertical="center" wrapText="1"/>
    </xf>
    <xf numFmtId="168" fontId="6" fillId="8" borderId="19" xfId="0" applyNumberFormat="1" applyFont="1" applyFill="1" applyBorder="1" applyAlignment="1">
      <alignment horizontal="center" vertical="center"/>
    </xf>
    <xf numFmtId="168" fontId="6" fillId="8" borderId="11" xfId="0" applyNumberFormat="1" applyFont="1" applyFill="1" applyBorder="1" applyAlignment="1">
      <alignment horizontal="center" vertical="center"/>
    </xf>
    <xf numFmtId="168" fontId="6" fillId="8" borderId="20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25" fillId="0" borderId="9" xfId="8" applyFont="1" applyAlignment="1">
      <alignment horizontal="left" wrapText="1"/>
    </xf>
    <xf numFmtId="0" fontId="25" fillId="0" borderId="23" xfId="8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10" xfId="0" applyFont="1" applyBorder="1" applyAlignment="1">
      <alignment horizontal="left" vertical="center"/>
    </xf>
    <xf numFmtId="164" fontId="6" fillId="0" borderId="10" xfId="7" applyFont="1" applyBorder="1" applyAlignment="1">
      <alignment horizontal="left" vertical="center"/>
    </xf>
    <xf numFmtId="164" fontId="6" fillId="0" borderId="9" xfId="7" applyFont="1" applyBorder="1" applyAlignment="1">
      <alignment horizontal="left" vertical="center"/>
    </xf>
    <xf numFmtId="164" fontId="6" fillId="0" borderId="23" xfId="7" applyFont="1" applyBorder="1" applyAlignment="1">
      <alignment horizontal="left" vertical="center"/>
    </xf>
    <xf numFmtId="186" fontId="25" fillId="0" borderId="9" xfId="8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54">
    <cellStyle name="20% - Énfasis1 2" xfId="29" xr:uid="{71544FD7-BB97-4B89-8107-D68663D8D052}"/>
    <cellStyle name="20% - Énfasis2 2" xfId="33" xr:uid="{AE687488-6EE1-489A-BAD5-0A60F7EB4819}"/>
    <cellStyle name="20% - Énfasis3 2" xfId="37" xr:uid="{6C63A293-1E0F-4E3C-A420-10FB20DAF26E}"/>
    <cellStyle name="20% - Énfasis4 2" xfId="41" xr:uid="{CE87B620-5E0E-46EE-B09B-62AC13182AE8}"/>
    <cellStyle name="20% - Énfasis5 2" xfId="45" xr:uid="{31E97B25-9E2A-4BAA-8AFA-5E5AA1FBBEC7}"/>
    <cellStyle name="20% - Énfasis6 2" xfId="49" xr:uid="{ED9D46B9-F664-465A-9C90-492D0F216C2E}"/>
    <cellStyle name="40% - Énfasis1 2" xfId="30" xr:uid="{B87393D4-DFA3-4FF6-BD8F-3800D1C88BE6}"/>
    <cellStyle name="40% - Énfasis2 2" xfId="34" xr:uid="{5FE95058-22F4-4FDE-BB1C-57B322603F86}"/>
    <cellStyle name="40% - Énfasis3 2" xfId="38" xr:uid="{BD9214FF-24C7-4163-969E-B92DA0216EFA}"/>
    <cellStyle name="40% - Énfasis4 2" xfId="42" xr:uid="{777F9818-236E-4972-A7A9-79288912A429}"/>
    <cellStyle name="40% - Énfasis5 2" xfId="46" xr:uid="{63B62D43-9A49-4826-98CD-0700C33A866F}"/>
    <cellStyle name="40% - Énfasis6 2" xfId="50" xr:uid="{5A96069D-56F0-4F56-A0A3-64A4F7C805D7}"/>
    <cellStyle name="60% - Énfasis1 2" xfId="31" xr:uid="{8748530A-9900-433C-94C5-D3C59D260FEA}"/>
    <cellStyle name="60% - Énfasis2 2" xfId="35" xr:uid="{79B23D2F-079C-4F70-B1B7-D40AA1D9B31D}"/>
    <cellStyle name="60% - Énfasis3 2" xfId="39" xr:uid="{C698FD1B-C67C-4A48-B328-4AB6F88CDC92}"/>
    <cellStyle name="60% - Énfasis4 2" xfId="43" xr:uid="{762FBA4E-23A4-4D79-827D-B2AD3B998F85}"/>
    <cellStyle name="60% - Énfasis5 2" xfId="47" xr:uid="{D584353C-FB58-455E-B6D9-925DB7919334}"/>
    <cellStyle name="60% - Énfasis6 2" xfId="51" xr:uid="{B1DED1AE-7490-496F-AFD6-42475B5FC992}"/>
    <cellStyle name="Bueno 2" xfId="23" xr:uid="{DD8BD531-2BBD-44DF-B4FF-08140026F8D9}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11" builtinId="16" customBuiltin="1"/>
    <cellStyle name="Encabezado 4 2" xfId="22" xr:uid="{9DF694A5-5A52-4B56-9F94-2071C21A2A1A}"/>
    <cellStyle name="Énfasis1 2" xfId="28" xr:uid="{4F49D6A8-03F7-49A6-892A-605B04DE0BB9}"/>
    <cellStyle name="Énfasis2 2" xfId="32" xr:uid="{0363DB82-E3CC-49BF-99E3-5BCF46EA1104}"/>
    <cellStyle name="Énfasis3 2" xfId="36" xr:uid="{76B4500D-3C9E-46CF-A200-AB3B51C25795}"/>
    <cellStyle name="Énfasis4 2" xfId="40" xr:uid="{7CF8CFFD-7CEE-46BD-B81B-308BA16A75C0}"/>
    <cellStyle name="Énfasis5 2" xfId="44" xr:uid="{1BADAC13-7739-4CA9-B760-1600F3024D79}"/>
    <cellStyle name="Énfasis6 2" xfId="48" xr:uid="{7F055908-58CD-437A-A255-5EB1297E9716}"/>
    <cellStyle name="Entrada" xfId="14" builtinId="20" customBuiltin="1"/>
    <cellStyle name="Hipervínculo" xfId="2" builtinId="8"/>
    <cellStyle name="Incorrecto 2" xfId="24" xr:uid="{D56701C8-22FD-4462-A13E-EEB1D3D099FF}"/>
    <cellStyle name="Millares" xfId="6" builtinId="3"/>
    <cellStyle name="Millares 3" xfId="5" xr:uid="{1DCE0243-527A-466A-8CA7-71436BC10AD1}"/>
    <cellStyle name="Moneda" xfId="7" builtinId="4"/>
    <cellStyle name="Neutral 2" xfId="25" xr:uid="{642A648F-D375-4B57-B200-DD2284591085}"/>
    <cellStyle name="Normal" xfId="0" builtinId="0"/>
    <cellStyle name="Normal 2" xfId="10" xr:uid="{55002867-86F8-46C4-84D6-C812BCF47D50}"/>
    <cellStyle name="Normal 2 2" xfId="52" xr:uid="{F4DEC43F-EC71-46EB-94A0-32DF80017DAE}"/>
    <cellStyle name="Normal 3" xfId="20" xr:uid="{8EA8EF39-FCCB-4DB4-9144-99E4DB7A94D1}"/>
    <cellStyle name="Normal 3 2" xfId="8" xr:uid="{2936444A-7443-4209-80C1-303F2F49856B}"/>
    <cellStyle name="Normal 5 2" xfId="4" xr:uid="{E313E696-59D9-457B-84F2-E1A3FB80358F}"/>
    <cellStyle name="Normal_C-76-79 Año 20112" xfId="9" xr:uid="{1F725B53-FDE0-40B9-A6B3-FEA66CC690CE}"/>
    <cellStyle name="Normal_cuadro 7" xfId="3" xr:uid="{1AC27C41-2A27-4FBF-A6D6-EA67BFC08756}"/>
    <cellStyle name="Normal_cuadro 87" xfId="1" xr:uid="{4348D233-F6FE-4C22-9EBD-D133A8271DB3}"/>
    <cellStyle name="Notas 2" xfId="53" xr:uid="{8115B02E-C10E-4353-AF9B-906D06917ACB}"/>
    <cellStyle name="Salida" xfId="15" builtinId="21" customBuiltin="1"/>
    <cellStyle name="Texto de advertencia 2" xfId="26" xr:uid="{A2136911-0EF0-4E47-8CED-83E719CBF145}"/>
    <cellStyle name="Texto explicativo 2" xfId="27" xr:uid="{83F447F4-AC63-4815-A14A-5573C5774B9E}"/>
    <cellStyle name="Título 2" xfId="12" builtinId="17" customBuiltin="1"/>
    <cellStyle name="Título 3" xfId="13" builtinId="18" customBuiltin="1"/>
    <cellStyle name="Título 4" xfId="21" xr:uid="{2865F0B9-6A3E-437A-A5C1-9FA5009A8CBB}"/>
    <cellStyle name="Total" xfId="19" builtinId="25" customBuiltin="1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DEDFF5"/>
      <color rgb="FFB5B7D6"/>
      <color rgb="FFA5A0EC"/>
      <color rgb="FFE9E8FF"/>
      <color rgb="FFFFE287"/>
      <color rgb="FFFDE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zoomScale="173" zoomScaleNormal="173" workbookViewId="0">
      <selection activeCell="B39" sqref="B39:F40"/>
    </sheetView>
  </sheetViews>
  <sheetFormatPr baseColWidth="10" defaultColWidth="12.7109375" defaultRowHeight="15" customHeight="1" x14ac:dyDescent="0.2"/>
  <cols>
    <col min="1" max="1" width="4.42578125" customWidth="1"/>
    <col min="2" max="13" width="10.7109375" customWidth="1"/>
  </cols>
  <sheetData>
    <row r="1" spans="1:7" ht="12.75" customHeight="1" x14ac:dyDescent="0.25">
      <c r="A1" s="44" t="s">
        <v>0</v>
      </c>
      <c r="B1" s="45"/>
      <c r="C1" s="45"/>
      <c r="D1" s="45"/>
      <c r="E1" s="45"/>
      <c r="F1" s="45"/>
      <c r="G1" s="341"/>
    </row>
    <row r="2" spans="1:7" ht="12.75" customHeight="1" x14ac:dyDescent="0.25">
      <c r="A2" s="46"/>
      <c r="B2" s="45"/>
      <c r="C2" s="45"/>
      <c r="D2" s="45"/>
      <c r="E2" s="45"/>
      <c r="F2" s="45"/>
      <c r="G2" s="341"/>
    </row>
    <row r="3" spans="1:7" ht="12.75" customHeight="1" x14ac:dyDescent="0.25">
      <c r="A3" s="45"/>
      <c r="B3" s="45"/>
      <c r="C3" s="45"/>
      <c r="D3" s="45"/>
      <c r="E3" s="45"/>
      <c r="F3" s="45"/>
    </row>
    <row r="4" spans="1:7" ht="12.75" customHeight="1" x14ac:dyDescent="0.25">
      <c r="A4" s="45"/>
      <c r="B4" s="47"/>
      <c r="C4" s="45"/>
      <c r="D4" s="45"/>
      <c r="E4" s="45"/>
      <c r="F4" s="45"/>
    </row>
    <row r="5" spans="1:7" ht="12.75" customHeight="1" x14ac:dyDescent="0.25">
      <c r="A5" s="48" t="s">
        <v>1</v>
      </c>
      <c r="B5" s="342" t="s">
        <v>2</v>
      </c>
      <c r="C5" s="342"/>
      <c r="D5" s="342"/>
      <c r="E5" s="342"/>
      <c r="F5" s="343"/>
    </row>
    <row r="6" spans="1:7" ht="24" customHeight="1" x14ac:dyDescent="0.2">
      <c r="A6" s="49" t="s">
        <v>536</v>
      </c>
      <c r="B6" s="50" t="s">
        <v>647</v>
      </c>
      <c r="C6" s="51"/>
      <c r="D6" s="52"/>
      <c r="E6" s="52"/>
      <c r="F6" s="52"/>
    </row>
    <row r="7" spans="1:7" ht="20.100000000000001" customHeight="1" x14ac:dyDescent="0.2">
      <c r="A7" s="49" t="s">
        <v>3</v>
      </c>
      <c r="B7" s="51" t="s">
        <v>648</v>
      </c>
      <c r="C7" s="51"/>
      <c r="D7" s="52"/>
      <c r="E7" s="52"/>
      <c r="F7" s="52"/>
    </row>
    <row r="8" spans="1:7" ht="20.100000000000001" customHeight="1" x14ac:dyDescent="0.2">
      <c r="A8" s="49" t="s">
        <v>4</v>
      </c>
      <c r="B8" s="919" t="s">
        <v>649</v>
      </c>
      <c r="C8" s="922"/>
      <c r="D8" s="922"/>
      <c r="E8" s="922"/>
      <c r="F8" s="922"/>
    </row>
    <row r="9" spans="1:7" ht="20.100000000000001" customHeight="1" x14ac:dyDescent="0.2">
      <c r="A9" s="49"/>
      <c r="B9" s="919"/>
      <c r="C9" s="922"/>
      <c r="D9" s="922"/>
      <c r="E9" s="922"/>
      <c r="F9" s="922"/>
    </row>
    <row r="10" spans="1:7" ht="20.100000000000001" customHeight="1" x14ac:dyDescent="0.2">
      <c r="A10" s="49" t="s">
        <v>5</v>
      </c>
      <c r="B10" s="919" t="s">
        <v>650</v>
      </c>
      <c r="C10" s="922"/>
      <c r="D10" s="922"/>
      <c r="E10" s="922"/>
      <c r="F10" s="922"/>
    </row>
    <row r="11" spans="1:7" ht="20.100000000000001" customHeight="1" x14ac:dyDescent="0.2">
      <c r="A11" s="49"/>
      <c r="B11" s="919"/>
      <c r="C11" s="922"/>
      <c r="D11" s="922"/>
      <c r="E11" s="922"/>
      <c r="F11" s="922"/>
    </row>
    <row r="12" spans="1:7" ht="20.100000000000001" customHeight="1" x14ac:dyDescent="0.2">
      <c r="A12" s="49" t="s">
        <v>6</v>
      </c>
      <c r="B12" s="919" t="s">
        <v>651</v>
      </c>
      <c r="C12" s="922"/>
      <c r="D12" s="922"/>
      <c r="E12" s="922"/>
      <c r="F12" s="922"/>
    </row>
    <row r="13" spans="1:7" ht="20.100000000000001" customHeight="1" x14ac:dyDescent="0.2">
      <c r="A13" s="49"/>
      <c r="B13" s="919"/>
      <c r="C13" s="922"/>
      <c r="D13" s="922"/>
      <c r="E13" s="922"/>
      <c r="F13" s="922"/>
    </row>
    <row r="14" spans="1:7" ht="20.100000000000001" customHeight="1" x14ac:dyDescent="0.2">
      <c r="A14" s="49" t="s">
        <v>7</v>
      </c>
      <c r="B14" s="919" t="s">
        <v>652</v>
      </c>
      <c r="C14" s="920"/>
      <c r="D14" s="920"/>
      <c r="E14" s="920"/>
      <c r="F14" s="920"/>
    </row>
    <row r="15" spans="1:7" ht="20.100000000000001" customHeight="1" x14ac:dyDescent="0.2">
      <c r="A15" s="49"/>
      <c r="B15" s="921"/>
      <c r="C15" s="920"/>
      <c r="D15" s="920"/>
      <c r="E15" s="920"/>
      <c r="F15" s="920"/>
    </row>
    <row r="16" spans="1:7" ht="20.100000000000001" customHeight="1" x14ac:dyDescent="0.2">
      <c r="A16" s="49" t="s">
        <v>8</v>
      </c>
      <c r="B16" s="919" t="s">
        <v>653</v>
      </c>
      <c r="C16" s="920"/>
      <c r="D16" s="920"/>
      <c r="E16" s="920"/>
      <c r="F16" s="920"/>
    </row>
    <row r="17" spans="1:6" ht="20.100000000000001" customHeight="1" x14ac:dyDescent="0.2">
      <c r="A17" s="49"/>
      <c r="B17" s="921"/>
      <c r="C17" s="920"/>
      <c r="D17" s="920"/>
      <c r="E17" s="920"/>
      <c r="F17" s="920"/>
    </row>
    <row r="18" spans="1:6" ht="20.100000000000001" customHeight="1" x14ac:dyDescent="0.2">
      <c r="A18" s="49" t="s">
        <v>9</v>
      </c>
      <c r="B18" s="919" t="s">
        <v>654</v>
      </c>
      <c r="C18" s="920"/>
      <c r="D18" s="920"/>
      <c r="E18" s="920"/>
      <c r="F18" s="920"/>
    </row>
    <row r="19" spans="1:6" ht="20.100000000000001" customHeight="1" x14ac:dyDescent="0.2">
      <c r="A19" s="49"/>
      <c r="B19" s="921"/>
      <c r="C19" s="920"/>
      <c r="D19" s="920"/>
      <c r="E19" s="920"/>
      <c r="F19" s="920"/>
    </row>
    <row r="20" spans="1:6" ht="20.100000000000001" customHeight="1" x14ac:dyDescent="0.2">
      <c r="A20" s="49" t="s">
        <v>10</v>
      </c>
      <c r="B20" s="919" t="s">
        <v>655</v>
      </c>
      <c r="C20" s="920"/>
      <c r="D20" s="920"/>
      <c r="E20" s="920"/>
      <c r="F20" s="920"/>
    </row>
    <row r="21" spans="1:6" ht="20.100000000000001" customHeight="1" x14ac:dyDescent="0.2">
      <c r="A21" s="49"/>
      <c r="B21" s="921"/>
      <c r="C21" s="920"/>
      <c r="D21" s="920"/>
      <c r="E21" s="920"/>
      <c r="F21" s="920"/>
    </row>
    <row r="22" spans="1:6" ht="20.100000000000001" customHeight="1" x14ac:dyDescent="0.2">
      <c r="A22" s="49" t="s">
        <v>11</v>
      </c>
      <c r="B22" s="919" t="s">
        <v>656</v>
      </c>
      <c r="C22" s="920"/>
      <c r="D22" s="920"/>
      <c r="E22" s="920"/>
      <c r="F22" s="920"/>
    </row>
    <row r="23" spans="1:6" ht="20.100000000000001" customHeight="1" x14ac:dyDescent="0.2">
      <c r="A23" s="49"/>
      <c r="B23" s="921"/>
      <c r="C23" s="920"/>
      <c r="D23" s="920"/>
      <c r="E23" s="920"/>
      <c r="F23" s="920"/>
    </row>
    <row r="24" spans="1:6" ht="20.100000000000001" customHeight="1" x14ac:dyDescent="0.2">
      <c r="A24" s="49" t="s">
        <v>12</v>
      </c>
      <c r="B24" s="919" t="s">
        <v>657</v>
      </c>
      <c r="C24" s="920"/>
      <c r="D24" s="920"/>
      <c r="E24" s="920"/>
      <c r="F24" s="920"/>
    </row>
    <row r="25" spans="1:6" ht="20.100000000000001" customHeight="1" x14ac:dyDescent="0.2">
      <c r="A25" s="49"/>
      <c r="B25" s="921"/>
      <c r="C25" s="920"/>
      <c r="D25" s="920"/>
      <c r="E25" s="920"/>
      <c r="F25" s="920"/>
    </row>
    <row r="26" spans="1:6" ht="20.100000000000001" customHeight="1" x14ac:dyDescent="0.2">
      <c r="A26" s="49" t="s">
        <v>537</v>
      </c>
      <c r="B26" s="919" t="s">
        <v>658</v>
      </c>
      <c r="C26" s="920"/>
      <c r="D26" s="920"/>
      <c r="E26" s="920"/>
      <c r="F26" s="920"/>
    </row>
    <row r="27" spans="1:6" ht="20.100000000000001" customHeight="1" x14ac:dyDescent="0.2">
      <c r="A27" s="49"/>
      <c r="B27" s="921"/>
      <c r="C27" s="920"/>
      <c r="D27" s="920"/>
      <c r="E27" s="920"/>
      <c r="F27" s="920"/>
    </row>
    <row r="28" spans="1:6" ht="20.100000000000001" customHeight="1" x14ac:dyDescent="0.2">
      <c r="A28" s="49" t="s">
        <v>13</v>
      </c>
      <c r="B28" s="51" t="s">
        <v>659</v>
      </c>
      <c r="C28" s="51"/>
      <c r="D28" s="52"/>
      <c r="E28" s="52"/>
      <c r="F28" s="52"/>
    </row>
    <row r="29" spans="1:6" ht="20.100000000000001" customHeight="1" x14ac:dyDescent="0.2">
      <c r="A29" s="49" t="s">
        <v>14</v>
      </c>
      <c r="B29" s="51" t="s">
        <v>660</v>
      </c>
      <c r="C29" s="51"/>
      <c r="D29" s="52"/>
      <c r="E29" s="52"/>
      <c r="F29" s="52"/>
    </row>
    <row r="30" spans="1:6" ht="20.100000000000001" customHeight="1" x14ac:dyDescent="0.2">
      <c r="A30" s="49" t="s">
        <v>15</v>
      </c>
      <c r="B30" s="51" t="s">
        <v>661</v>
      </c>
      <c r="C30" s="51"/>
      <c r="D30" s="52"/>
      <c r="E30" s="52"/>
      <c r="F30" s="52"/>
    </row>
    <row r="31" spans="1:6" ht="20.100000000000001" customHeight="1" x14ac:dyDescent="0.2">
      <c r="A31" s="49" t="s">
        <v>16</v>
      </c>
      <c r="B31" s="51" t="s">
        <v>662</v>
      </c>
      <c r="C31" s="51"/>
      <c r="D31" s="52"/>
      <c r="E31" s="52"/>
      <c r="F31" s="52"/>
    </row>
    <row r="32" spans="1:6" ht="20.100000000000001" customHeight="1" x14ac:dyDescent="0.2">
      <c r="A32" s="49" t="s">
        <v>17</v>
      </c>
      <c r="B32" s="51" t="s">
        <v>663</v>
      </c>
      <c r="C32" s="51"/>
      <c r="D32" s="52"/>
      <c r="E32" s="52"/>
      <c r="F32" s="52"/>
    </row>
    <row r="33" spans="1:6" ht="20.100000000000001" customHeight="1" x14ac:dyDescent="0.2">
      <c r="A33" s="49" t="s">
        <v>538</v>
      </c>
      <c r="B33" s="919" t="s">
        <v>664</v>
      </c>
      <c r="C33" s="920"/>
      <c r="D33" s="920"/>
      <c r="E33" s="920"/>
      <c r="F33" s="920"/>
    </row>
    <row r="34" spans="1:6" ht="20.100000000000001" customHeight="1" x14ac:dyDescent="0.2">
      <c r="A34" s="53"/>
      <c r="B34" s="921"/>
      <c r="C34" s="920"/>
      <c r="D34" s="920"/>
      <c r="E34" s="920"/>
      <c r="F34" s="920"/>
    </row>
    <row r="35" spans="1:6" ht="20.100000000000001" customHeight="1" x14ac:dyDescent="0.2">
      <c r="A35" s="49" t="s">
        <v>539</v>
      </c>
      <c r="B35" s="919" t="s">
        <v>665</v>
      </c>
      <c r="C35" s="920"/>
      <c r="D35" s="920"/>
      <c r="E35" s="920"/>
      <c r="F35" s="920"/>
    </row>
    <row r="36" spans="1:6" ht="20.100000000000001" customHeight="1" x14ac:dyDescent="0.2">
      <c r="A36" s="49"/>
      <c r="B36" s="921"/>
      <c r="C36" s="920"/>
      <c r="D36" s="920"/>
      <c r="E36" s="920"/>
      <c r="F36" s="920"/>
    </row>
    <row r="37" spans="1:6" ht="20.100000000000001" customHeight="1" x14ac:dyDescent="0.2">
      <c r="A37" s="49" t="s">
        <v>540</v>
      </c>
      <c r="B37" s="919" t="s">
        <v>666</v>
      </c>
      <c r="C37" s="920"/>
      <c r="D37" s="920"/>
      <c r="E37" s="920"/>
      <c r="F37" s="920"/>
    </row>
    <row r="38" spans="1:6" ht="20.100000000000001" customHeight="1" x14ac:dyDescent="0.2">
      <c r="A38" s="49"/>
      <c r="B38" s="921"/>
      <c r="C38" s="920"/>
      <c r="D38" s="920"/>
      <c r="E38" s="920"/>
      <c r="F38" s="920"/>
    </row>
    <row r="39" spans="1:6" ht="20.100000000000001" customHeight="1" x14ac:dyDescent="0.2">
      <c r="A39" s="49" t="s">
        <v>541</v>
      </c>
      <c r="B39" s="919" t="s">
        <v>667</v>
      </c>
      <c r="C39" s="920"/>
      <c r="D39" s="920"/>
      <c r="E39" s="920"/>
      <c r="F39" s="920"/>
    </row>
    <row r="40" spans="1:6" ht="20.100000000000001" customHeight="1" x14ac:dyDescent="0.2">
      <c r="A40" s="49"/>
      <c r="B40" s="921"/>
      <c r="C40" s="920"/>
      <c r="D40" s="920"/>
      <c r="E40" s="920"/>
      <c r="F40" s="920"/>
    </row>
    <row r="41" spans="1:6" ht="20.100000000000001" customHeight="1" x14ac:dyDescent="0.2"/>
    <row r="42" spans="1:6" ht="20.100000000000001" customHeight="1" x14ac:dyDescent="0.2"/>
    <row r="43" spans="1:6" ht="20.100000000000001" customHeight="1" x14ac:dyDescent="0.2"/>
    <row r="44" spans="1:6" ht="20.100000000000001" customHeight="1" x14ac:dyDescent="0.2"/>
    <row r="45" spans="1:6" ht="12.75" customHeight="1" x14ac:dyDescent="0.2"/>
    <row r="46" spans="1:6" ht="12.75" customHeight="1" x14ac:dyDescent="0.2"/>
    <row r="47" spans="1:6" ht="12.75" customHeight="1" x14ac:dyDescent="0.2"/>
    <row r="48" spans="1: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4">
    <mergeCell ref="B8:F9"/>
    <mergeCell ref="B10:F11"/>
    <mergeCell ref="B12:F13"/>
    <mergeCell ref="B14:F15"/>
    <mergeCell ref="B16:F17"/>
    <mergeCell ref="B33:F34"/>
    <mergeCell ref="B35:F36"/>
    <mergeCell ref="B37:F38"/>
    <mergeCell ref="B39:F40"/>
    <mergeCell ref="B18:F19"/>
    <mergeCell ref="B20:F21"/>
    <mergeCell ref="B22:F23"/>
    <mergeCell ref="B24:F25"/>
    <mergeCell ref="B26:F27"/>
  </mergeCell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99"/>
  <sheetViews>
    <sheetView showGridLines="0" zoomScaleNormal="100" workbookViewId="0">
      <selection activeCell="A2" sqref="A2:E69"/>
    </sheetView>
  </sheetViews>
  <sheetFormatPr baseColWidth="10" defaultColWidth="12.7109375" defaultRowHeight="15" customHeight="1" x14ac:dyDescent="0.2"/>
  <cols>
    <col min="1" max="1" width="15" style="55" customWidth="1"/>
    <col min="2" max="16384" width="12.7109375" style="55"/>
  </cols>
  <sheetData>
    <row r="1" spans="1:5" ht="9" customHeight="1" x14ac:dyDescent="0.2"/>
    <row r="2" spans="1:5" ht="15" customHeight="1" x14ac:dyDescent="0.25">
      <c r="A2" s="652" t="s">
        <v>735</v>
      </c>
    </row>
    <row r="3" spans="1:5" ht="12" customHeight="1" x14ac:dyDescent="0.2">
      <c r="A3" s="725" t="s">
        <v>738</v>
      </c>
    </row>
    <row r="4" spans="1:5" ht="5.0999999999999996" customHeight="1" x14ac:dyDescent="0.2"/>
    <row r="5" spans="1:5" ht="24" customHeight="1" x14ac:dyDescent="0.2">
      <c r="A5" s="567" t="s">
        <v>19</v>
      </c>
      <c r="B5" s="826" t="s">
        <v>587</v>
      </c>
      <c r="C5" s="826" t="s">
        <v>589</v>
      </c>
      <c r="D5" s="826" t="s">
        <v>588</v>
      </c>
      <c r="E5" s="826" t="s">
        <v>590</v>
      </c>
    </row>
    <row r="6" spans="1:5" ht="3.95" customHeight="1" x14ac:dyDescent="0.2">
      <c r="A6" s="792"/>
      <c r="B6" s="795"/>
      <c r="C6" s="795"/>
      <c r="D6" s="795"/>
      <c r="E6" s="795"/>
    </row>
    <row r="7" spans="1:5" ht="11.1" customHeight="1" x14ac:dyDescent="0.25">
      <c r="A7" s="544" t="s">
        <v>24</v>
      </c>
      <c r="B7" s="787" t="s">
        <v>170</v>
      </c>
      <c r="C7" s="116">
        <f>AVERAGE(C8:C9)</f>
        <v>30.33</v>
      </c>
      <c r="D7" s="787">
        <f>AVERAGE(D8:D9)</f>
        <v>87.17</v>
      </c>
      <c r="E7" s="116">
        <f>AVERAGE(E8:E9)</f>
        <v>168.5</v>
      </c>
    </row>
    <row r="8" spans="1:5" ht="11.1" customHeight="1" x14ac:dyDescent="0.25">
      <c r="A8" s="35" t="s">
        <v>306</v>
      </c>
      <c r="B8" s="778" t="s">
        <v>164</v>
      </c>
      <c r="C8" s="778">
        <v>30.33</v>
      </c>
      <c r="D8" s="778">
        <v>87.17</v>
      </c>
      <c r="E8" s="827">
        <v>185</v>
      </c>
    </row>
    <row r="9" spans="1:5" ht="11.1" customHeight="1" x14ac:dyDescent="0.25">
      <c r="A9" s="35" t="s">
        <v>305</v>
      </c>
      <c r="B9" s="778" t="s">
        <v>164</v>
      </c>
      <c r="C9" s="778" t="s">
        <v>164</v>
      </c>
      <c r="D9" s="778" t="s">
        <v>164</v>
      </c>
      <c r="E9" s="778">
        <v>152</v>
      </c>
    </row>
    <row r="10" spans="1:5" ht="11.1" customHeight="1" x14ac:dyDescent="0.25">
      <c r="A10" s="114" t="s">
        <v>27</v>
      </c>
      <c r="B10" s="787" t="s">
        <v>170</v>
      </c>
      <c r="C10" s="787">
        <f>AVERAGE(C11:C15)</f>
        <v>27</v>
      </c>
      <c r="D10" s="787">
        <f>AVERAGE(D11:D15)</f>
        <v>52.5</v>
      </c>
      <c r="E10" s="787">
        <f>AVERAGE(E11:E15)</f>
        <v>177.60499999999999</v>
      </c>
    </row>
    <row r="11" spans="1:5" ht="11.1" customHeight="1" x14ac:dyDescent="0.25">
      <c r="A11" s="115" t="s">
        <v>30</v>
      </c>
      <c r="B11" s="778" t="s">
        <v>164</v>
      </c>
      <c r="C11" s="828">
        <v>29</v>
      </c>
      <c r="D11" s="778">
        <v>44</v>
      </c>
      <c r="E11" s="828" t="s">
        <v>303</v>
      </c>
    </row>
    <row r="12" spans="1:5" ht="11.1" customHeight="1" x14ac:dyDescent="0.25">
      <c r="A12" s="115" t="s">
        <v>466</v>
      </c>
      <c r="B12" s="778" t="s">
        <v>164</v>
      </c>
      <c r="C12" s="778">
        <v>25</v>
      </c>
      <c r="D12" s="778">
        <v>61</v>
      </c>
      <c r="E12" s="778">
        <v>171</v>
      </c>
    </row>
    <row r="13" spans="1:5" ht="11.1" customHeight="1" x14ac:dyDescent="0.25">
      <c r="A13" s="115" t="s">
        <v>314</v>
      </c>
      <c r="B13" s="778" t="s">
        <v>164</v>
      </c>
      <c r="C13" s="778" t="s">
        <v>164</v>
      </c>
      <c r="D13" s="778" t="s">
        <v>164</v>
      </c>
      <c r="E13" s="778">
        <v>193.67</v>
      </c>
    </row>
    <row r="14" spans="1:5" ht="11.1" customHeight="1" x14ac:dyDescent="0.25">
      <c r="A14" s="115" t="s">
        <v>315</v>
      </c>
      <c r="B14" s="778" t="s">
        <v>164</v>
      </c>
      <c r="C14" s="778" t="s">
        <v>164</v>
      </c>
      <c r="D14" s="778" t="s">
        <v>164</v>
      </c>
      <c r="E14" s="778">
        <v>167.75</v>
      </c>
    </row>
    <row r="15" spans="1:5" ht="11.1" customHeight="1" x14ac:dyDescent="0.25">
      <c r="A15" s="115" t="s">
        <v>316</v>
      </c>
      <c r="B15" s="778" t="s">
        <v>164</v>
      </c>
      <c r="C15" s="778" t="s">
        <v>164</v>
      </c>
      <c r="D15" s="778" t="s">
        <v>164</v>
      </c>
      <c r="E15" s="778">
        <v>178</v>
      </c>
    </row>
    <row r="16" spans="1:5" ht="11.1" customHeight="1" x14ac:dyDescent="0.2">
      <c r="A16" s="544" t="s">
        <v>32</v>
      </c>
      <c r="B16" s="116">
        <f>AVERAGE(B17:B21)</f>
        <v>160.75</v>
      </c>
      <c r="C16" s="116">
        <f>AVERAGE(C17:C21)</f>
        <v>30.72</v>
      </c>
      <c r="D16" s="116" t="s">
        <v>29</v>
      </c>
      <c r="E16" s="116">
        <f>AVERAGE(E17:E21)</f>
        <v>182.60999999999999</v>
      </c>
    </row>
    <row r="17" spans="1:5" ht="11.1" customHeight="1" x14ac:dyDescent="0.2">
      <c r="A17" s="35" t="s">
        <v>34</v>
      </c>
      <c r="B17" s="827">
        <v>160</v>
      </c>
      <c r="C17" s="827">
        <v>35</v>
      </c>
      <c r="D17" s="827" t="s">
        <v>151</v>
      </c>
      <c r="E17" s="827">
        <v>183</v>
      </c>
    </row>
    <row r="18" spans="1:5" ht="11.1" customHeight="1" x14ac:dyDescent="0.2">
      <c r="A18" s="35" t="s">
        <v>35</v>
      </c>
      <c r="B18" s="827" t="s">
        <v>151</v>
      </c>
      <c r="C18" s="827">
        <v>31.25</v>
      </c>
      <c r="D18" s="827" t="s">
        <v>151</v>
      </c>
      <c r="E18" s="827">
        <v>152.75</v>
      </c>
    </row>
    <row r="19" spans="1:5" ht="11.1" customHeight="1" x14ac:dyDescent="0.2">
      <c r="A19" s="35" t="s">
        <v>36</v>
      </c>
      <c r="B19" s="827">
        <v>155</v>
      </c>
      <c r="C19" s="827">
        <v>32.880000000000003</v>
      </c>
      <c r="D19" s="827" t="s">
        <v>151</v>
      </c>
      <c r="E19" s="827">
        <v>153.30000000000001</v>
      </c>
    </row>
    <row r="20" spans="1:5" ht="11.1" customHeight="1" x14ac:dyDescent="0.2">
      <c r="A20" s="35" t="s">
        <v>37</v>
      </c>
      <c r="B20" s="827">
        <v>150.5</v>
      </c>
      <c r="C20" s="827">
        <v>23.75</v>
      </c>
      <c r="D20" s="827" t="s">
        <v>151</v>
      </c>
      <c r="E20" s="827">
        <v>224</v>
      </c>
    </row>
    <row r="21" spans="1:5" ht="11.1" customHeight="1" x14ac:dyDescent="0.2">
      <c r="A21" s="35" t="s">
        <v>38</v>
      </c>
      <c r="B21" s="827">
        <v>177.5</v>
      </c>
      <c r="C21" s="827" t="s">
        <v>151</v>
      </c>
      <c r="D21" s="827" t="s">
        <v>151</v>
      </c>
      <c r="E21" s="827">
        <v>200</v>
      </c>
    </row>
    <row r="22" spans="1:5" ht="11.1" customHeight="1" x14ac:dyDescent="0.2">
      <c r="A22" s="544" t="s">
        <v>42</v>
      </c>
      <c r="B22" s="116">
        <f>AVERAGE(B23:B23)</f>
        <v>109.88</v>
      </c>
      <c r="C22" s="116">
        <f>AVERAGE(C23:C23)</f>
        <v>85.88</v>
      </c>
      <c r="D22" s="116">
        <f>AVERAGE(D23:D23)</f>
        <v>116</v>
      </c>
      <c r="E22" s="116">
        <f>AVERAGE(E23:E23)</f>
        <v>180</v>
      </c>
    </row>
    <row r="23" spans="1:5" ht="11.1" customHeight="1" x14ac:dyDescent="0.2">
      <c r="A23" s="35" t="s">
        <v>44</v>
      </c>
      <c r="B23" s="827">
        <v>109.88</v>
      </c>
      <c r="C23" s="827">
        <v>85.88</v>
      </c>
      <c r="D23" s="827">
        <v>116</v>
      </c>
      <c r="E23" s="827">
        <v>180</v>
      </c>
    </row>
    <row r="24" spans="1:5" ht="11.1" customHeight="1" x14ac:dyDescent="0.2">
      <c r="A24" s="555" t="s">
        <v>48</v>
      </c>
      <c r="B24" s="116" t="s">
        <v>29</v>
      </c>
      <c r="C24" s="116" t="s">
        <v>29</v>
      </c>
      <c r="D24" s="829">
        <f>AVERAGE(D25)</f>
        <v>47</v>
      </c>
      <c r="E24" s="116" t="s">
        <v>29</v>
      </c>
    </row>
    <row r="25" spans="1:5" ht="11.1" customHeight="1" x14ac:dyDescent="0.2">
      <c r="A25" s="548" t="s">
        <v>60</v>
      </c>
      <c r="B25" s="827" t="s">
        <v>164</v>
      </c>
      <c r="C25" s="827" t="s">
        <v>164</v>
      </c>
      <c r="D25" s="827">
        <v>47</v>
      </c>
      <c r="E25" s="827" t="s">
        <v>164</v>
      </c>
    </row>
    <row r="26" spans="1:5" ht="11.1" customHeight="1" x14ac:dyDescent="0.2">
      <c r="A26" s="544" t="s">
        <v>575</v>
      </c>
      <c r="B26" s="830" t="s">
        <v>29</v>
      </c>
      <c r="C26" s="829">
        <f>AVERAGE(C27:C29)</f>
        <v>22.166666666666668</v>
      </c>
      <c r="D26" s="830" t="s">
        <v>29</v>
      </c>
      <c r="E26" s="829">
        <f>AVERAGE(E27:E29)</f>
        <v>152.33333333333334</v>
      </c>
    </row>
    <row r="27" spans="1:5" ht="11.1" customHeight="1" x14ac:dyDescent="0.2">
      <c r="A27" s="35" t="s">
        <v>68</v>
      </c>
      <c r="B27" s="827" t="s">
        <v>164</v>
      </c>
      <c r="C27" s="827">
        <v>23</v>
      </c>
      <c r="D27" s="827" t="s">
        <v>164</v>
      </c>
      <c r="E27" s="827">
        <v>133</v>
      </c>
    </row>
    <row r="28" spans="1:5" ht="11.1" customHeight="1" x14ac:dyDescent="0.2">
      <c r="A28" s="35" t="s">
        <v>585</v>
      </c>
      <c r="B28" s="827" t="s">
        <v>164</v>
      </c>
      <c r="C28" s="827">
        <v>18.75</v>
      </c>
      <c r="D28" s="827" t="s">
        <v>164</v>
      </c>
      <c r="E28" s="827">
        <v>173</v>
      </c>
    </row>
    <row r="29" spans="1:5" ht="11.1" customHeight="1" x14ac:dyDescent="0.2">
      <c r="A29" s="35" t="s">
        <v>75</v>
      </c>
      <c r="B29" s="827" t="s">
        <v>164</v>
      </c>
      <c r="C29" s="827">
        <v>24.75</v>
      </c>
      <c r="D29" s="827" t="s">
        <v>164</v>
      </c>
      <c r="E29" s="827">
        <v>151</v>
      </c>
    </row>
    <row r="30" spans="1:5" ht="11.1" customHeight="1" x14ac:dyDescent="0.2">
      <c r="A30" s="544" t="s">
        <v>76</v>
      </c>
      <c r="B30" s="830" t="s">
        <v>29</v>
      </c>
      <c r="C30" s="829">
        <f>AVERAGE(C31:C34)</f>
        <v>29.266666666666666</v>
      </c>
      <c r="D30" s="830" t="s">
        <v>29</v>
      </c>
      <c r="E30" s="829">
        <f>AVERAGE(E31:E34)</f>
        <v>185.33333333333334</v>
      </c>
    </row>
    <row r="31" spans="1:5" ht="11.1" customHeight="1" x14ac:dyDescent="0.2">
      <c r="A31" s="548" t="s">
        <v>464</v>
      </c>
      <c r="B31" s="827" t="s">
        <v>151</v>
      </c>
      <c r="C31" s="827">
        <v>24</v>
      </c>
      <c r="D31" s="827" t="s">
        <v>151</v>
      </c>
      <c r="E31" s="827" t="s">
        <v>151</v>
      </c>
    </row>
    <row r="32" spans="1:5" ht="11.1" customHeight="1" x14ac:dyDescent="0.2">
      <c r="A32" s="548" t="s">
        <v>187</v>
      </c>
      <c r="B32" s="827" t="s">
        <v>151</v>
      </c>
      <c r="C32" s="827">
        <v>33.299999999999997</v>
      </c>
      <c r="D32" s="827" t="s">
        <v>151</v>
      </c>
      <c r="E32" s="827">
        <v>175</v>
      </c>
    </row>
    <row r="33" spans="1:5" ht="11.1" customHeight="1" x14ac:dyDescent="0.2">
      <c r="A33" s="548" t="s">
        <v>465</v>
      </c>
      <c r="B33" s="827" t="s">
        <v>151</v>
      </c>
      <c r="C33" s="827" t="s">
        <v>151</v>
      </c>
      <c r="D33" s="827" t="s">
        <v>151</v>
      </c>
      <c r="E33" s="827">
        <v>189</v>
      </c>
    </row>
    <row r="34" spans="1:5" ht="11.1" customHeight="1" x14ac:dyDescent="0.2">
      <c r="A34" s="548" t="s">
        <v>307</v>
      </c>
      <c r="B34" s="827" t="s">
        <v>151</v>
      </c>
      <c r="C34" s="827">
        <v>30.5</v>
      </c>
      <c r="D34" s="827" t="s">
        <v>151</v>
      </c>
      <c r="E34" s="827">
        <v>192</v>
      </c>
    </row>
    <row r="35" spans="1:5" ht="11.1" customHeight="1" x14ac:dyDescent="0.2">
      <c r="A35" s="544" t="s">
        <v>79</v>
      </c>
      <c r="B35" s="116">
        <f>AVERAGE(B36:B38)</f>
        <v>116.66666666666667</v>
      </c>
      <c r="C35" s="116">
        <f>AVERAGE(C36:C38)</f>
        <v>30</v>
      </c>
      <c r="D35" s="116">
        <f>AVERAGE(D36:D38)</f>
        <v>62.5</v>
      </c>
      <c r="E35" s="116">
        <f>AVERAGE(E36:E38)</f>
        <v>175.16666666666666</v>
      </c>
    </row>
    <row r="36" spans="1:5" ht="11.1" customHeight="1" x14ac:dyDescent="0.2">
      <c r="A36" s="35" t="s">
        <v>190</v>
      </c>
      <c r="B36" s="827">
        <v>110</v>
      </c>
      <c r="C36" s="827">
        <v>30</v>
      </c>
      <c r="D36" s="827">
        <v>60</v>
      </c>
      <c r="E36" s="827">
        <v>197.5</v>
      </c>
    </row>
    <row r="37" spans="1:5" ht="11.1" customHeight="1" x14ac:dyDescent="0.2">
      <c r="A37" s="35" t="s">
        <v>82</v>
      </c>
      <c r="B37" s="827">
        <v>120</v>
      </c>
      <c r="C37" s="827">
        <v>30</v>
      </c>
      <c r="D37" s="827">
        <v>65</v>
      </c>
      <c r="E37" s="827">
        <v>150</v>
      </c>
    </row>
    <row r="38" spans="1:5" ht="11.1" customHeight="1" x14ac:dyDescent="0.2">
      <c r="A38" s="35" t="s">
        <v>83</v>
      </c>
      <c r="B38" s="827">
        <v>120</v>
      </c>
      <c r="C38" s="827" t="s">
        <v>151</v>
      </c>
      <c r="D38" s="827" t="s">
        <v>151</v>
      </c>
      <c r="E38" s="827">
        <v>178</v>
      </c>
    </row>
    <row r="39" spans="1:5" ht="11.1" customHeight="1" x14ac:dyDescent="0.2">
      <c r="A39" s="544" t="s">
        <v>577</v>
      </c>
      <c r="B39" s="116" t="s">
        <v>29</v>
      </c>
      <c r="C39" s="116">
        <f>AVERAGE(C40:C43)</f>
        <v>27.5</v>
      </c>
      <c r="D39" s="116" t="s">
        <v>29</v>
      </c>
      <c r="E39" s="116">
        <f>AVERAGE(E40:E43)</f>
        <v>194.125</v>
      </c>
    </row>
    <row r="40" spans="1:5" ht="11.1" customHeight="1" x14ac:dyDescent="0.2">
      <c r="A40" s="35" t="s">
        <v>586</v>
      </c>
      <c r="B40" s="827" t="s">
        <v>151</v>
      </c>
      <c r="C40" s="827">
        <v>30</v>
      </c>
      <c r="D40" s="827" t="s">
        <v>151</v>
      </c>
      <c r="E40" s="827">
        <v>176.5</v>
      </c>
    </row>
    <row r="41" spans="1:5" ht="11.1" customHeight="1" x14ac:dyDescent="0.2">
      <c r="A41" s="35" t="s">
        <v>701</v>
      </c>
      <c r="B41" s="827" t="s">
        <v>151</v>
      </c>
      <c r="C41" s="827">
        <v>30</v>
      </c>
      <c r="D41" s="827"/>
      <c r="E41" s="827">
        <v>240</v>
      </c>
    </row>
    <row r="42" spans="1:5" ht="11.1" customHeight="1" x14ac:dyDescent="0.2">
      <c r="A42" s="35" t="s">
        <v>96</v>
      </c>
      <c r="B42" s="827" t="s">
        <v>151</v>
      </c>
      <c r="C42" s="827">
        <v>24</v>
      </c>
      <c r="D42" s="827" t="s">
        <v>151</v>
      </c>
      <c r="E42" s="827">
        <v>185</v>
      </c>
    </row>
    <row r="43" spans="1:5" ht="11.1" customHeight="1" x14ac:dyDescent="0.2">
      <c r="A43" s="35" t="s">
        <v>552</v>
      </c>
      <c r="B43" s="827" t="s">
        <v>151</v>
      </c>
      <c r="C43" s="827">
        <v>26</v>
      </c>
      <c r="D43" s="827" t="s">
        <v>151</v>
      </c>
      <c r="E43" s="827">
        <v>175</v>
      </c>
    </row>
    <row r="44" spans="1:5" ht="11.1" customHeight="1" x14ac:dyDescent="0.2">
      <c r="A44" s="544" t="s">
        <v>97</v>
      </c>
      <c r="B44" s="116">
        <f>AVERAGE(B45:B47)</f>
        <v>113.22333333333334</v>
      </c>
      <c r="C44" s="116">
        <f t="shared" ref="C44:E44" si="0">AVERAGE(C45:C47)</f>
        <v>49.223333333333336</v>
      </c>
      <c r="D44" s="116">
        <f t="shared" si="0"/>
        <v>80.833333333333329</v>
      </c>
      <c r="E44" s="116">
        <f t="shared" si="0"/>
        <v>173.16666666666666</v>
      </c>
    </row>
    <row r="45" spans="1:5" ht="11.1" customHeight="1" x14ac:dyDescent="0.2">
      <c r="A45" s="35" t="s">
        <v>98</v>
      </c>
      <c r="B45" s="827">
        <v>109</v>
      </c>
      <c r="C45" s="827">
        <v>45</v>
      </c>
      <c r="D45" s="827">
        <v>77</v>
      </c>
      <c r="E45" s="827">
        <v>169</v>
      </c>
    </row>
    <row r="46" spans="1:5" ht="11.1" customHeight="1" x14ac:dyDescent="0.2">
      <c r="A46" s="35" t="s">
        <v>99</v>
      </c>
      <c r="B46" s="827">
        <v>117</v>
      </c>
      <c r="C46" s="827">
        <v>53</v>
      </c>
      <c r="D46" s="827">
        <v>84.5</v>
      </c>
      <c r="E46" s="827">
        <v>177</v>
      </c>
    </row>
    <row r="47" spans="1:5" ht="11.1" customHeight="1" x14ac:dyDescent="0.2">
      <c r="A47" s="35" t="s">
        <v>100</v>
      </c>
      <c r="B47" s="827">
        <v>113.67</v>
      </c>
      <c r="C47" s="827">
        <v>49.67</v>
      </c>
      <c r="D47" s="827">
        <v>81</v>
      </c>
      <c r="E47" s="827">
        <v>173.5</v>
      </c>
    </row>
    <row r="48" spans="1:5" ht="11.1" customHeight="1" x14ac:dyDescent="0.2">
      <c r="A48" s="544" t="s">
        <v>101</v>
      </c>
      <c r="B48" s="116">
        <v>118.75</v>
      </c>
      <c r="C48" s="116">
        <v>30.5</v>
      </c>
      <c r="D48" s="116">
        <v>54.25</v>
      </c>
      <c r="E48" s="116">
        <v>168</v>
      </c>
    </row>
    <row r="49" spans="1:5" ht="11.1" customHeight="1" x14ac:dyDescent="0.2">
      <c r="A49" s="544" t="s">
        <v>173</v>
      </c>
      <c r="B49" s="116">
        <f>AVERAGE(B50:B54)</f>
        <v>100.5</v>
      </c>
      <c r="C49" s="116">
        <f>AVERAGE(C50:C54)</f>
        <v>38.762500000000003</v>
      </c>
      <c r="D49" s="116">
        <f>AVERAGE(D50:D54)</f>
        <v>180</v>
      </c>
      <c r="E49" s="116">
        <f>AVERAGE(E50:E54)</f>
        <v>184.10499999999999</v>
      </c>
    </row>
    <row r="50" spans="1:5" ht="11.1" customHeight="1" x14ac:dyDescent="0.2">
      <c r="A50" s="35" t="s">
        <v>144</v>
      </c>
      <c r="B50" s="827" t="s">
        <v>164</v>
      </c>
      <c r="C50" s="827">
        <v>39.25</v>
      </c>
      <c r="D50" s="827" t="s">
        <v>164</v>
      </c>
      <c r="E50" s="827">
        <v>199.67</v>
      </c>
    </row>
    <row r="51" spans="1:5" ht="11.1" customHeight="1" x14ac:dyDescent="0.2">
      <c r="A51" s="35" t="s">
        <v>103</v>
      </c>
      <c r="B51" s="827">
        <v>102.25</v>
      </c>
      <c r="C51" s="827" t="s">
        <v>164</v>
      </c>
      <c r="D51" s="827" t="s">
        <v>164</v>
      </c>
      <c r="E51" s="827">
        <v>165</v>
      </c>
    </row>
    <row r="52" spans="1:5" ht="11.1" customHeight="1" x14ac:dyDescent="0.2">
      <c r="A52" s="35" t="s">
        <v>104</v>
      </c>
      <c r="B52" s="827">
        <v>77.5</v>
      </c>
      <c r="C52" s="827">
        <v>22.8</v>
      </c>
      <c r="D52" s="827" t="s">
        <v>164</v>
      </c>
      <c r="E52" s="827">
        <v>180</v>
      </c>
    </row>
    <row r="53" spans="1:5" ht="11.1" customHeight="1" x14ac:dyDescent="0.2">
      <c r="A53" s="35" t="s">
        <v>106</v>
      </c>
      <c r="B53" s="827" t="s">
        <v>164</v>
      </c>
      <c r="C53" s="827">
        <v>65</v>
      </c>
      <c r="D53" s="827">
        <v>180</v>
      </c>
      <c r="E53" s="827" t="s">
        <v>164</v>
      </c>
    </row>
    <row r="54" spans="1:5" ht="11.1" customHeight="1" x14ac:dyDescent="0.2">
      <c r="A54" s="35" t="s">
        <v>105</v>
      </c>
      <c r="B54" s="827">
        <v>121.75</v>
      </c>
      <c r="C54" s="827">
        <v>28</v>
      </c>
      <c r="D54" s="827" t="s">
        <v>164</v>
      </c>
      <c r="E54" s="827">
        <v>191.75</v>
      </c>
    </row>
    <row r="55" spans="1:5" ht="11.1" customHeight="1" x14ac:dyDescent="0.2">
      <c r="A55" s="544" t="s">
        <v>107</v>
      </c>
      <c r="B55" s="116" t="s">
        <v>29</v>
      </c>
      <c r="C55" s="116">
        <f>AVERAGE(C56:C56)</f>
        <v>29</v>
      </c>
      <c r="D55" s="116">
        <f>AVERAGE(D56:D56)</f>
        <v>60.5</v>
      </c>
      <c r="E55" s="116" t="s">
        <v>29</v>
      </c>
    </row>
    <row r="56" spans="1:5" ht="11.1" customHeight="1" x14ac:dyDescent="0.2">
      <c r="A56" s="35" t="s">
        <v>108</v>
      </c>
      <c r="B56" s="827" t="s">
        <v>164</v>
      </c>
      <c r="C56" s="827">
        <v>29</v>
      </c>
      <c r="D56" s="827">
        <v>60.5</v>
      </c>
      <c r="E56" s="827" t="s">
        <v>164</v>
      </c>
    </row>
    <row r="57" spans="1:5" ht="11.1" customHeight="1" x14ac:dyDescent="0.2">
      <c r="A57" s="544" t="s">
        <v>115</v>
      </c>
      <c r="B57" s="116">
        <f>AVERAGE(B58:B58)</f>
        <v>106.6</v>
      </c>
      <c r="C57" s="116">
        <f>AVERAGE(C58:C58)</f>
        <v>28.33</v>
      </c>
      <c r="D57" s="116" t="s">
        <v>29</v>
      </c>
      <c r="E57" s="116" t="s">
        <v>29</v>
      </c>
    </row>
    <row r="58" spans="1:5" ht="11.1" customHeight="1" x14ac:dyDescent="0.2">
      <c r="A58" s="35" t="s">
        <v>116</v>
      </c>
      <c r="B58" s="827">
        <v>106.6</v>
      </c>
      <c r="C58" s="827">
        <v>28.33</v>
      </c>
      <c r="D58" s="827" t="s">
        <v>151</v>
      </c>
      <c r="E58" s="827" t="s">
        <v>151</v>
      </c>
    </row>
    <row r="59" spans="1:5" ht="11.1" customHeight="1" x14ac:dyDescent="0.2">
      <c r="A59" s="544" t="s">
        <v>117</v>
      </c>
      <c r="B59" s="116" t="s">
        <v>29</v>
      </c>
      <c r="C59" s="116">
        <f>AVERAGE(C60:C61)</f>
        <v>34.375</v>
      </c>
      <c r="D59" s="116" t="s">
        <v>29</v>
      </c>
      <c r="E59" s="116">
        <f t="shared" ref="E59" si="1">AVERAGE(E60:E60)</f>
        <v>190</v>
      </c>
    </row>
    <row r="60" spans="1:5" ht="11.1" customHeight="1" x14ac:dyDescent="0.2">
      <c r="A60" s="35" t="s">
        <v>120</v>
      </c>
      <c r="B60" s="827" t="s">
        <v>151</v>
      </c>
      <c r="C60" s="827">
        <v>40.25</v>
      </c>
      <c r="D60" s="827" t="s">
        <v>151</v>
      </c>
      <c r="E60" s="827">
        <v>190</v>
      </c>
    </row>
    <row r="61" spans="1:5" ht="11.1" customHeight="1" x14ac:dyDescent="0.2">
      <c r="A61" s="35" t="s">
        <v>119</v>
      </c>
      <c r="B61" s="827" t="s">
        <v>151</v>
      </c>
      <c r="C61" s="827">
        <v>28.5</v>
      </c>
      <c r="D61" s="827" t="s">
        <v>151</v>
      </c>
      <c r="E61" s="827"/>
    </row>
    <row r="62" spans="1:5" ht="11.1" customHeight="1" x14ac:dyDescent="0.2">
      <c r="A62" s="544" t="s">
        <v>310</v>
      </c>
      <c r="B62" s="116">
        <f>AVERAGE(B63:B64)</f>
        <v>41</v>
      </c>
      <c r="C62" s="116">
        <f>AVERAGE(C63:C64)</f>
        <v>23.25</v>
      </c>
      <c r="D62" s="116" t="s">
        <v>29</v>
      </c>
      <c r="E62" s="116" t="s">
        <v>29</v>
      </c>
    </row>
    <row r="63" spans="1:5" ht="11.1" customHeight="1" x14ac:dyDescent="0.2">
      <c r="A63" s="35" t="s">
        <v>185</v>
      </c>
      <c r="B63" s="827" t="s">
        <v>151</v>
      </c>
      <c r="C63" s="827">
        <v>23</v>
      </c>
      <c r="D63" s="827" t="s">
        <v>151</v>
      </c>
      <c r="E63" s="827" t="s">
        <v>151</v>
      </c>
    </row>
    <row r="64" spans="1:5" ht="11.1" customHeight="1" x14ac:dyDescent="0.2">
      <c r="A64" s="35" t="s">
        <v>553</v>
      </c>
      <c r="B64" s="827">
        <v>41</v>
      </c>
      <c r="C64" s="827">
        <v>23.5</v>
      </c>
      <c r="D64" s="827" t="s">
        <v>151</v>
      </c>
      <c r="E64" s="827"/>
    </row>
    <row r="65" spans="1:5" ht="11.1" customHeight="1" x14ac:dyDescent="0.2">
      <c r="A65" s="544" t="s">
        <v>131</v>
      </c>
      <c r="B65" s="116" t="s">
        <v>29</v>
      </c>
      <c r="C65" s="116">
        <f>AVERAGE(C66:C67)</f>
        <v>20.75</v>
      </c>
      <c r="D65" s="116" t="s">
        <v>29</v>
      </c>
      <c r="E65" s="116" t="s">
        <v>29</v>
      </c>
    </row>
    <row r="66" spans="1:5" ht="11.1" customHeight="1" x14ac:dyDescent="0.2">
      <c r="A66" s="35" t="s">
        <v>133</v>
      </c>
      <c r="B66" s="827" t="s">
        <v>151</v>
      </c>
      <c r="C66" s="827">
        <v>20</v>
      </c>
      <c r="D66" s="827" t="s">
        <v>151</v>
      </c>
      <c r="E66" s="827" t="s">
        <v>151</v>
      </c>
    </row>
    <row r="67" spans="1:5" ht="11.1" customHeight="1" x14ac:dyDescent="0.2">
      <c r="A67" s="553" t="s">
        <v>134</v>
      </c>
      <c r="B67" s="827" t="s">
        <v>151</v>
      </c>
      <c r="C67" s="827">
        <v>21.5</v>
      </c>
      <c r="D67" s="827" t="s">
        <v>151</v>
      </c>
      <c r="E67" s="827" t="s">
        <v>151</v>
      </c>
    </row>
    <row r="68" spans="1:5" ht="12" customHeight="1" x14ac:dyDescent="0.25">
      <c r="A68" s="459" t="s">
        <v>135</v>
      </c>
      <c r="B68" s="24"/>
      <c r="C68" s="24"/>
      <c r="D68" s="23"/>
      <c r="E68" s="24"/>
    </row>
    <row r="69" spans="1:5" ht="9" customHeight="1" x14ac:dyDescent="0.2">
      <c r="A69" s="464" t="s">
        <v>136</v>
      </c>
      <c r="B69" s="25"/>
      <c r="C69" s="25"/>
      <c r="D69" s="4"/>
      <c r="E69" s="25"/>
    </row>
    <row r="70" spans="1:5" ht="12" customHeight="1" x14ac:dyDescent="0.2"/>
    <row r="71" spans="1:5" ht="12" customHeight="1" x14ac:dyDescent="0.2"/>
    <row r="72" spans="1:5" ht="12" customHeight="1" x14ac:dyDescent="0.2"/>
    <row r="73" spans="1:5" ht="12" customHeight="1" x14ac:dyDescent="0.2"/>
    <row r="74" spans="1:5" ht="12" customHeight="1" x14ac:dyDescent="0.2"/>
    <row r="75" spans="1:5" ht="12" customHeight="1" x14ac:dyDescent="0.2"/>
    <row r="76" spans="1:5" ht="12" customHeight="1" x14ac:dyDescent="0.2"/>
    <row r="77" spans="1:5" ht="12" customHeight="1" x14ac:dyDescent="0.2"/>
    <row r="78" spans="1:5" ht="12" customHeight="1" x14ac:dyDescent="0.2"/>
    <row r="79" spans="1:5" ht="12" customHeight="1" x14ac:dyDescent="0.2"/>
    <row r="80" spans="1:5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</sheetData>
  <pageMargins left="0" right="0" top="0" bottom="0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999"/>
  <sheetViews>
    <sheetView showGridLines="0" zoomScaleNormal="100" workbookViewId="0">
      <selection activeCell="D42" sqref="D42"/>
    </sheetView>
  </sheetViews>
  <sheetFormatPr baseColWidth="10" defaultColWidth="12.7109375" defaultRowHeight="15" customHeight="1" x14ac:dyDescent="0.2"/>
  <cols>
    <col min="1" max="1" width="16.140625" style="55" customWidth="1"/>
    <col min="2" max="2" width="15.28515625" style="55" customWidth="1"/>
    <col min="3" max="3" width="16.140625" style="55" customWidth="1"/>
    <col min="4" max="4" width="18.140625" style="55" customWidth="1"/>
    <col min="5" max="16384" width="12.7109375" style="55"/>
  </cols>
  <sheetData>
    <row r="1" spans="1:4" ht="15" customHeight="1" x14ac:dyDescent="0.25">
      <c r="A1" s="652" t="s">
        <v>737</v>
      </c>
      <c r="B1" s="46"/>
      <c r="C1" s="44"/>
      <c r="D1" s="44"/>
    </row>
    <row r="2" spans="1:4" ht="15" customHeight="1" x14ac:dyDescent="0.25">
      <c r="A2" s="725" t="s">
        <v>736</v>
      </c>
      <c r="B2" s="3"/>
    </row>
    <row r="3" spans="1:4" ht="3.95" customHeight="1" x14ac:dyDescent="0.2"/>
    <row r="4" spans="1:4" ht="18" customHeight="1" x14ac:dyDescent="0.2">
      <c r="A4" s="567" t="s">
        <v>19</v>
      </c>
      <c r="B4" s="826" t="s">
        <v>593</v>
      </c>
      <c r="C4" s="567" t="s">
        <v>174</v>
      </c>
      <c r="D4" s="567" t="s">
        <v>594</v>
      </c>
    </row>
    <row r="5" spans="1:4" ht="5.0999999999999996" customHeight="1" x14ac:dyDescent="0.2">
      <c r="A5" s="792"/>
      <c r="B5" s="795"/>
      <c r="C5" s="792"/>
      <c r="D5" s="792"/>
    </row>
    <row r="6" spans="1:4" ht="12" customHeight="1" x14ac:dyDescent="0.25">
      <c r="A6" s="544" t="s">
        <v>24</v>
      </c>
      <c r="B6" s="779">
        <f>AVERAGE(B7:B8)</f>
        <v>32.269999999999996</v>
      </c>
      <c r="C6" s="779">
        <f>AVERAGE(C7:C8)</f>
        <v>43.67</v>
      </c>
      <c r="D6" s="780">
        <f>AVERAGE(D7:D8)</f>
        <v>30.565000000000001</v>
      </c>
    </row>
    <row r="7" spans="1:4" ht="12" customHeight="1" x14ac:dyDescent="0.2">
      <c r="A7" s="35" t="s">
        <v>25</v>
      </c>
      <c r="B7" s="558">
        <v>28.25</v>
      </c>
      <c r="C7" s="558">
        <v>43.67</v>
      </c>
      <c r="D7" s="558">
        <v>22.5</v>
      </c>
    </row>
    <row r="8" spans="1:4" ht="12" customHeight="1" x14ac:dyDescent="0.25">
      <c r="A8" s="35" t="s">
        <v>306</v>
      </c>
      <c r="B8" s="558">
        <v>36.29</v>
      </c>
      <c r="C8" s="778" t="s">
        <v>151</v>
      </c>
      <c r="D8" s="558">
        <v>38.630000000000003</v>
      </c>
    </row>
    <row r="9" spans="1:4" ht="12" customHeight="1" x14ac:dyDescent="0.25">
      <c r="A9" s="35" t="s">
        <v>550</v>
      </c>
      <c r="B9" s="558">
        <v>41</v>
      </c>
      <c r="C9" s="778">
        <v>32</v>
      </c>
      <c r="D9" s="558">
        <v>40</v>
      </c>
    </row>
    <row r="10" spans="1:4" ht="12" customHeight="1" x14ac:dyDescent="0.25">
      <c r="A10" s="26" t="s">
        <v>27</v>
      </c>
      <c r="B10" s="779">
        <f>AVERAGE(B11:B11)</f>
        <v>23</v>
      </c>
      <c r="C10" s="779">
        <f>AVERAGE(C11:C11)</f>
        <v>21.5</v>
      </c>
      <c r="D10" s="116" t="s">
        <v>29</v>
      </c>
    </row>
    <row r="11" spans="1:4" ht="12" customHeight="1" x14ac:dyDescent="0.25">
      <c r="A11" s="58" t="s">
        <v>30</v>
      </c>
      <c r="B11" s="781">
        <v>23</v>
      </c>
      <c r="C11" s="781">
        <v>21.5</v>
      </c>
      <c r="D11" s="778" t="s">
        <v>151</v>
      </c>
    </row>
    <row r="12" spans="1:4" ht="12" customHeight="1" x14ac:dyDescent="0.25">
      <c r="A12" s="544" t="s">
        <v>32</v>
      </c>
      <c r="B12" s="779">
        <f>AVERAGE(B13:B17)</f>
        <v>32.65</v>
      </c>
      <c r="C12" s="780">
        <f>AVERAGE(C13:C17)</f>
        <v>42.25</v>
      </c>
      <c r="D12" s="780">
        <f>AVERAGE(D13:D17)</f>
        <v>33.468000000000004</v>
      </c>
    </row>
    <row r="13" spans="1:4" ht="12" customHeight="1" x14ac:dyDescent="0.2">
      <c r="A13" s="35" t="s">
        <v>34</v>
      </c>
      <c r="B13" s="558">
        <v>41</v>
      </c>
      <c r="C13" s="558" t="s">
        <v>151</v>
      </c>
      <c r="D13" s="558">
        <v>34</v>
      </c>
    </row>
    <row r="14" spans="1:4" ht="12" customHeight="1" x14ac:dyDescent="0.2">
      <c r="A14" s="35" t="s">
        <v>591</v>
      </c>
      <c r="B14" s="558">
        <v>28</v>
      </c>
      <c r="C14" s="558" t="s">
        <v>151</v>
      </c>
      <c r="D14" s="558">
        <v>32.5</v>
      </c>
    </row>
    <row r="15" spans="1:4" ht="12" customHeight="1" x14ac:dyDescent="0.2">
      <c r="A15" s="35" t="s">
        <v>36</v>
      </c>
      <c r="B15" s="558">
        <v>27.5</v>
      </c>
      <c r="C15" s="558">
        <v>50</v>
      </c>
      <c r="D15" s="558">
        <v>38.840000000000003</v>
      </c>
    </row>
    <row r="16" spans="1:4" ht="12" customHeight="1" x14ac:dyDescent="0.2">
      <c r="A16" s="35" t="s">
        <v>37</v>
      </c>
      <c r="B16" s="558">
        <v>37.75</v>
      </c>
      <c r="C16" s="558">
        <v>34.5</v>
      </c>
      <c r="D16" s="558">
        <v>34</v>
      </c>
    </row>
    <row r="17" spans="1:4" ht="12" customHeight="1" x14ac:dyDescent="0.2">
      <c r="A17" s="35" t="s">
        <v>38</v>
      </c>
      <c r="B17" s="558">
        <v>29</v>
      </c>
      <c r="C17" s="558" t="s">
        <v>151</v>
      </c>
      <c r="D17" s="558">
        <v>28</v>
      </c>
    </row>
    <row r="18" spans="1:4" ht="12" customHeight="1" x14ac:dyDescent="0.25">
      <c r="A18" s="544" t="s">
        <v>42</v>
      </c>
      <c r="B18" s="779">
        <f>AVERAGE(B19:B20)</f>
        <v>63.81</v>
      </c>
      <c r="C18" s="779">
        <f>AVERAGE(C19:C20)</f>
        <v>62.64</v>
      </c>
      <c r="D18" s="780">
        <f>AVERAGE(D19:D20)</f>
        <v>62.5</v>
      </c>
    </row>
    <row r="19" spans="1:4" ht="12" customHeight="1" x14ac:dyDescent="0.2">
      <c r="A19" s="35" t="s">
        <v>44</v>
      </c>
      <c r="B19" s="558">
        <v>63.81</v>
      </c>
      <c r="C19" s="558">
        <v>85.28</v>
      </c>
      <c r="D19" s="558">
        <v>62.5</v>
      </c>
    </row>
    <row r="20" spans="1:4" ht="12" customHeight="1" x14ac:dyDescent="0.25">
      <c r="A20" s="35" t="s">
        <v>45</v>
      </c>
      <c r="B20" s="782" t="s">
        <v>31</v>
      </c>
      <c r="C20" s="558">
        <v>40</v>
      </c>
      <c r="D20" s="782" t="s">
        <v>31</v>
      </c>
    </row>
    <row r="21" spans="1:4" ht="12" customHeight="1" x14ac:dyDescent="0.25">
      <c r="A21" s="556" t="s">
        <v>48</v>
      </c>
      <c r="B21" s="779">
        <f>AVERAGE(B22:B30)</f>
        <v>27.805555555555557</v>
      </c>
      <c r="C21" s="783">
        <f>AVERAGE(C22:C30)</f>
        <v>38.958333333333336</v>
      </c>
      <c r="D21" s="783">
        <f>AVERAGE(D22:D30)</f>
        <v>27.642857142857142</v>
      </c>
    </row>
    <row r="22" spans="1:4" ht="12" customHeight="1" x14ac:dyDescent="0.25">
      <c r="A22" s="557" t="s">
        <v>172</v>
      </c>
      <c r="B22" s="558">
        <v>31</v>
      </c>
      <c r="C22" s="784">
        <v>33</v>
      </c>
      <c r="D22" s="784">
        <v>30.67</v>
      </c>
    </row>
    <row r="23" spans="1:4" ht="12" customHeight="1" x14ac:dyDescent="0.25">
      <c r="A23" s="557" t="s">
        <v>176</v>
      </c>
      <c r="B23" s="558">
        <v>30</v>
      </c>
      <c r="C23" s="784" t="s">
        <v>164</v>
      </c>
      <c r="D23" s="784">
        <v>32</v>
      </c>
    </row>
    <row r="24" spans="1:4" ht="12" customHeight="1" x14ac:dyDescent="0.25">
      <c r="A24" s="557" t="s">
        <v>53</v>
      </c>
      <c r="B24" s="558">
        <v>27</v>
      </c>
      <c r="C24" s="784" t="s">
        <v>164</v>
      </c>
      <c r="D24" s="784">
        <v>28.33</v>
      </c>
    </row>
    <row r="25" spans="1:4" ht="12" customHeight="1" x14ac:dyDescent="0.25">
      <c r="A25" s="557" t="s">
        <v>54</v>
      </c>
      <c r="B25" s="558">
        <v>22</v>
      </c>
      <c r="C25" s="784">
        <v>34</v>
      </c>
      <c r="D25" s="784">
        <v>23</v>
      </c>
    </row>
    <row r="26" spans="1:4" ht="12" customHeight="1" x14ac:dyDescent="0.25">
      <c r="A26" s="557" t="s">
        <v>143</v>
      </c>
      <c r="B26" s="558">
        <v>30</v>
      </c>
      <c r="C26" s="784" t="s">
        <v>164</v>
      </c>
      <c r="D26" s="784">
        <v>20</v>
      </c>
    </row>
    <row r="27" spans="1:4" ht="12" customHeight="1" x14ac:dyDescent="0.25">
      <c r="A27" s="557" t="s">
        <v>56</v>
      </c>
      <c r="B27" s="558">
        <v>26</v>
      </c>
      <c r="C27" s="784">
        <v>35</v>
      </c>
      <c r="D27" s="784" t="s">
        <v>164</v>
      </c>
    </row>
    <row r="28" spans="1:4" ht="12" customHeight="1" x14ac:dyDescent="0.25">
      <c r="A28" s="557" t="s">
        <v>58</v>
      </c>
      <c r="B28" s="558">
        <v>30.75</v>
      </c>
      <c r="C28" s="784">
        <v>43.75</v>
      </c>
      <c r="D28" s="784">
        <v>26.5</v>
      </c>
    </row>
    <row r="29" spans="1:4" ht="12" customHeight="1" x14ac:dyDescent="0.25">
      <c r="A29" s="557" t="s">
        <v>59</v>
      </c>
      <c r="B29" s="558">
        <v>25</v>
      </c>
      <c r="C29" s="785">
        <v>40.5</v>
      </c>
      <c r="D29" s="778" t="s">
        <v>151</v>
      </c>
    </row>
    <row r="30" spans="1:4" ht="12" customHeight="1" x14ac:dyDescent="0.25">
      <c r="A30" s="557" t="s">
        <v>60</v>
      </c>
      <c r="B30" s="558">
        <v>28.5</v>
      </c>
      <c r="C30" s="785">
        <v>47.5</v>
      </c>
      <c r="D30" s="785">
        <v>33</v>
      </c>
    </row>
    <row r="31" spans="1:4" ht="12" customHeight="1" x14ac:dyDescent="0.25">
      <c r="A31" s="493" t="s">
        <v>61</v>
      </c>
      <c r="B31" s="779">
        <f t="shared" ref="B31:D31" si="0">AVERAGE(B32:B36)</f>
        <v>41.5</v>
      </c>
      <c r="C31" s="779">
        <f t="shared" si="0"/>
        <v>48.125</v>
      </c>
      <c r="D31" s="779">
        <f t="shared" si="0"/>
        <v>43.165999999999997</v>
      </c>
    </row>
    <row r="32" spans="1:4" ht="12" customHeight="1" x14ac:dyDescent="0.25">
      <c r="A32" s="109" t="s">
        <v>62</v>
      </c>
      <c r="B32" s="778">
        <v>43</v>
      </c>
      <c r="C32" s="778" t="s">
        <v>151</v>
      </c>
      <c r="D32" s="778">
        <v>41.33</v>
      </c>
    </row>
    <row r="33" spans="1:6" ht="12" customHeight="1" x14ac:dyDescent="0.25">
      <c r="A33" s="109" t="s">
        <v>63</v>
      </c>
      <c r="B33" s="778">
        <v>39.5</v>
      </c>
      <c r="C33" s="778" t="s">
        <v>151</v>
      </c>
      <c r="D33" s="778">
        <v>46.5</v>
      </c>
    </row>
    <row r="34" spans="1:6" ht="12" customHeight="1" x14ac:dyDescent="0.25">
      <c r="A34" s="109" t="s">
        <v>64</v>
      </c>
      <c r="B34" s="778">
        <v>40</v>
      </c>
      <c r="C34" s="778" t="s">
        <v>151</v>
      </c>
      <c r="D34" s="778">
        <v>40</v>
      </c>
    </row>
    <row r="35" spans="1:6" ht="12" customHeight="1" x14ac:dyDescent="0.25">
      <c r="A35" s="109" t="s">
        <v>65</v>
      </c>
      <c r="B35" s="782" t="s">
        <v>31</v>
      </c>
      <c r="C35" s="778">
        <v>45.5</v>
      </c>
      <c r="D35" s="778">
        <v>49</v>
      </c>
    </row>
    <row r="36" spans="1:6" ht="12" customHeight="1" x14ac:dyDescent="0.25">
      <c r="A36" s="109" t="s">
        <v>66</v>
      </c>
      <c r="B36" s="778">
        <v>43.5</v>
      </c>
      <c r="C36" s="778">
        <v>50.75</v>
      </c>
      <c r="D36" s="778">
        <v>39</v>
      </c>
    </row>
    <row r="37" spans="1:6" ht="12" customHeight="1" x14ac:dyDescent="0.25">
      <c r="A37" s="544" t="s">
        <v>575</v>
      </c>
      <c r="B37" s="779">
        <f>AVERAGE(B38:B38)</f>
        <v>33.5</v>
      </c>
      <c r="C37" s="779">
        <f>AVERAGE(C38:C38)</f>
        <v>32.75</v>
      </c>
      <c r="D37" s="780">
        <f>AVERAGE(D38:D38)</f>
        <v>26</v>
      </c>
    </row>
    <row r="38" spans="1:6" ht="12" customHeight="1" x14ac:dyDescent="0.2">
      <c r="A38" s="35" t="s">
        <v>68</v>
      </c>
      <c r="B38" s="558">
        <v>33.5</v>
      </c>
      <c r="C38" s="558">
        <v>32.75</v>
      </c>
      <c r="D38" s="558">
        <v>26</v>
      </c>
    </row>
    <row r="39" spans="1:6" ht="12" customHeight="1" x14ac:dyDescent="0.25">
      <c r="A39" s="123" t="s">
        <v>76</v>
      </c>
      <c r="B39" s="779">
        <f t="shared" ref="B39" si="1">AVERAGE(B40:B41)</f>
        <v>24.99</v>
      </c>
      <c r="C39" s="786" t="s">
        <v>29</v>
      </c>
      <c r="D39" s="787">
        <f t="shared" ref="D39" si="2">AVERAGE(D40:D41)</f>
        <v>23.5</v>
      </c>
    </row>
    <row r="40" spans="1:6" ht="12" customHeight="1" x14ac:dyDescent="0.25">
      <c r="A40" s="109" t="s">
        <v>187</v>
      </c>
      <c r="B40" s="558">
        <v>25.65</v>
      </c>
      <c r="C40" s="782" t="s">
        <v>31</v>
      </c>
      <c r="D40" s="778">
        <v>25</v>
      </c>
    </row>
    <row r="41" spans="1:6" ht="12" customHeight="1" x14ac:dyDescent="0.25">
      <c r="A41" s="122" t="s">
        <v>307</v>
      </c>
      <c r="B41" s="558">
        <v>24.33</v>
      </c>
      <c r="C41" s="782" t="s">
        <v>31</v>
      </c>
      <c r="D41" s="778">
        <v>22</v>
      </c>
    </row>
    <row r="42" spans="1:6" ht="12" customHeight="1" x14ac:dyDescent="0.25">
      <c r="A42" s="549"/>
      <c r="B42" s="831"/>
      <c r="C42" s="831"/>
      <c r="D42" s="179" t="s">
        <v>78</v>
      </c>
      <c r="E42" s="551"/>
    </row>
    <row r="43" spans="1:6" ht="12" customHeight="1" x14ac:dyDescent="0.25">
      <c r="A43" s="552" t="s">
        <v>739</v>
      </c>
      <c r="B43" s="14"/>
      <c r="C43" s="14"/>
      <c r="D43" s="61"/>
      <c r="E43" s="13"/>
      <c r="F43" s="13"/>
    </row>
    <row r="44" spans="1:6" ht="18" customHeight="1" x14ac:dyDescent="0.2">
      <c r="A44" s="567" t="s">
        <v>19</v>
      </c>
      <c r="B44" s="826" t="s">
        <v>593</v>
      </c>
      <c r="C44" s="567" t="s">
        <v>174</v>
      </c>
      <c r="D44" s="567" t="s">
        <v>594</v>
      </c>
    </row>
    <row r="45" spans="1:6" ht="5.0999999999999996" customHeight="1" x14ac:dyDescent="0.25">
      <c r="A45" s="122"/>
      <c r="B45" s="558"/>
      <c r="C45" s="782"/>
      <c r="D45" s="778"/>
    </row>
    <row r="46" spans="1:6" ht="12" customHeight="1" x14ac:dyDescent="0.25">
      <c r="A46" s="544" t="s">
        <v>79</v>
      </c>
      <c r="B46" s="779">
        <f>AVERAGE(B47:B48)</f>
        <v>36</v>
      </c>
      <c r="C46" s="781" t="s">
        <v>29</v>
      </c>
      <c r="D46" s="780">
        <f>AVERAGE(D47:D48)</f>
        <v>35</v>
      </c>
    </row>
    <row r="47" spans="1:6" ht="12" customHeight="1" x14ac:dyDescent="0.2">
      <c r="A47" s="35" t="s">
        <v>189</v>
      </c>
      <c r="B47" s="558">
        <v>42</v>
      </c>
      <c r="C47" s="558" t="s">
        <v>151</v>
      </c>
      <c r="D47" s="558">
        <v>40</v>
      </c>
    </row>
    <row r="48" spans="1:6" ht="12" customHeight="1" x14ac:dyDescent="0.2">
      <c r="A48" s="35" t="s">
        <v>82</v>
      </c>
      <c r="B48" s="558">
        <v>30</v>
      </c>
      <c r="C48" s="558" t="s">
        <v>151</v>
      </c>
      <c r="D48" s="558">
        <v>30</v>
      </c>
    </row>
    <row r="49" spans="1:4" ht="12" customHeight="1" x14ac:dyDescent="0.25">
      <c r="A49" s="544" t="s">
        <v>577</v>
      </c>
      <c r="B49" s="779">
        <f>AVERAGE(B50:B52)</f>
        <v>31.75</v>
      </c>
      <c r="C49" s="779">
        <f>AVERAGE(C50:C52)</f>
        <v>35.333333333333336</v>
      </c>
      <c r="D49" s="780">
        <f>AVERAGE(D50:D52)</f>
        <v>36</v>
      </c>
    </row>
    <row r="50" spans="1:4" ht="12" customHeight="1" x14ac:dyDescent="0.2">
      <c r="A50" s="35" t="s">
        <v>679</v>
      </c>
      <c r="B50" s="558">
        <v>34.5</v>
      </c>
      <c r="C50" s="558">
        <v>42</v>
      </c>
      <c r="D50" s="558">
        <v>42</v>
      </c>
    </row>
    <row r="51" spans="1:4" ht="12" customHeight="1" x14ac:dyDescent="0.2">
      <c r="A51" s="35" t="s">
        <v>92</v>
      </c>
      <c r="B51" s="558">
        <v>29</v>
      </c>
      <c r="C51" s="558">
        <v>28</v>
      </c>
      <c r="D51" s="558">
        <v>26</v>
      </c>
    </row>
    <row r="52" spans="1:4" ht="12" customHeight="1" x14ac:dyDescent="0.2">
      <c r="A52" s="35" t="s">
        <v>93</v>
      </c>
      <c r="B52" s="558" t="s">
        <v>151</v>
      </c>
      <c r="C52" s="558">
        <v>36</v>
      </c>
      <c r="D52" s="558">
        <v>40</v>
      </c>
    </row>
    <row r="53" spans="1:4" ht="12" customHeight="1" x14ac:dyDescent="0.25">
      <c r="A53" s="544" t="s">
        <v>97</v>
      </c>
      <c r="B53" s="779">
        <f>AVERAGE(B55:B56)</f>
        <v>54.164999999999999</v>
      </c>
      <c r="C53" s="116" t="s">
        <v>29</v>
      </c>
      <c r="D53" s="780">
        <f>AVERAGE(D55:D56)</f>
        <v>52</v>
      </c>
    </row>
    <row r="54" spans="1:4" ht="12" customHeight="1" x14ac:dyDescent="0.2">
      <c r="A54" s="35" t="s">
        <v>98</v>
      </c>
      <c r="B54" s="558">
        <v>49</v>
      </c>
      <c r="C54" s="558" t="s">
        <v>151</v>
      </c>
      <c r="D54" s="558">
        <v>47</v>
      </c>
    </row>
    <row r="55" spans="1:4" ht="12" customHeight="1" x14ac:dyDescent="0.2">
      <c r="A55" s="35" t="s">
        <v>99</v>
      </c>
      <c r="B55" s="558">
        <v>56</v>
      </c>
      <c r="C55" s="558" t="s">
        <v>151</v>
      </c>
      <c r="D55" s="558">
        <v>53</v>
      </c>
    </row>
    <row r="56" spans="1:4" ht="12" customHeight="1" x14ac:dyDescent="0.2">
      <c r="A56" s="35" t="s">
        <v>100</v>
      </c>
      <c r="B56" s="558">
        <v>52.33</v>
      </c>
      <c r="C56" s="558" t="s">
        <v>151</v>
      </c>
      <c r="D56" s="558">
        <v>51</v>
      </c>
    </row>
    <row r="57" spans="1:4" ht="12" customHeight="1" x14ac:dyDescent="0.2">
      <c r="A57" s="544" t="s">
        <v>101</v>
      </c>
      <c r="B57" s="565">
        <v>32</v>
      </c>
      <c r="C57" s="116" t="s">
        <v>29</v>
      </c>
      <c r="D57" s="565">
        <v>38</v>
      </c>
    </row>
    <row r="58" spans="1:4" ht="12" customHeight="1" x14ac:dyDescent="0.25">
      <c r="A58" s="544" t="s">
        <v>173</v>
      </c>
      <c r="B58" s="779">
        <f>AVERAGE(B60:B61)</f>
        <v>28.875</v>
      </c>
      <c r="C58" s="779">
        <f>AVERAGE(C60:C61)</f>
        <v>30</v>
      </c>
      <c r="D58" s="780">
        <f>AVERAGE(D60:D61)</f>
        <v>35</v>
      </c>
    </row>
    <row r="59" spans="1:4" ht="12" customHeight="1" x14ac:dyDescent="0.2">
      <c r="A59" s="35" t="s">
        <v>104</v>
      </c>
      <c r="B59" s="558">
        <v>20</v>
      </c>
      <c r="C59" s="558">
        <v>21</v>
      </c>
      <c r="D59" s="558" t="s">
        <v>151</v>
      </c>
    </row>
    <row r="60" spans="1:4" ht="12" customHeight="1" x14ac:dyDescent="0.2">
      <c r="A60" s="35" t="s">
        <v>167</v>
      </c>
      <c r="B60" s="558">
        <v>35</v>
      </c>
      <c r="C60" s="558">
        <v>30</v>
      </c>
      <c r="D60" s="558">
        <v>40</v>
      </c>
    </row>
    <row r="61" spans="1:4" ht="12" customHeight="1" x14ac:dyDescent="0.2">
      <c r="A61" s="35" t="s">
        <v>105</v>
      </c>
      <c r="B61" s="558">
        <v>22.75</v>
      </c>
      <c r="C61" s="558" t="s">
        <v>151</v>
      </c>
      <c r="D61" s="558">
        <v>30</v>
      </c>
    </row>
    <row r="62" spans="1:4" ht="12" customHeight="1" x14ac:dyDescent="0.25">
      <c r="A62" s="544" t="s">
        <v>112</v>
      </c>
      <c r="B62" s="565">
        <f>AVERAGE(B63:B63)</f>
        <v>37</v>
      </c>
      <c r="C62" s="779" t="s">
        <v>29</v>
      </c>
      <c r="D62" s="565">
        <f>AVERAGE(D63:D63)</f>
        <v>31</v>
      </c>
    </row>
    <row r="63" spans="1:4" ht="12" customHeight="1" x14ac:dyDescent="0.2">
      <c r="A63" s="35" t="s">
        <v>113</v>
      </c>
      <c r="B63" s="558">
        <v>37</v>
      </c>
      <c r="C63" s="558" t="s">
        <v>151</v>
      </c>
      <c r="D63" s="558">
        <v>31</v>
      </c>
    </row>
    <row r="64" spans="1:4" ht="12" customHeight="1" x14ac:dyDescent="0.25">
      <c r="A64" s="544" t="s">
        <v>117</v>
      </c>
      <c r="B64" s="779">
        <f>AVERAGE(B65:B66)</f>
        <v>32</v>
      </c>
      <c r="C64" s="779">
        <f>AVERAGE(C65:C66)</f>
        <v>35</v>
      </c>
      <c r="D64" s="780">
        <f>AVERAGE(D65:D66)</f>
        <v>31.5</v>
      </c>
    </row>
    <row r="65" spans="1:4" ht="12" customHeight="1" x14ac:dyDescent="0.2">
      <c r="A65" s="35" t="s">
        <v>118</v>
      </c>
      <c r="B65" s="558" t="s">
        <v>151</v>
      </c>
      <c r="C65" s="558" t="s">
        <v>151</v>
      </c>
      <c r="D65" s="558">
        <v>25</v>
      </c>
    </row>
    <row r="66" spans="1:4" ht="12" customHeight="1" x14ac:dyDescent="0.2">
      <c r="A66" s="35" t="s">
        <v>120</v>
      </c>
      <c r="B66" s="558">
        <v>32</v>
      </c>
      <c r="C66" s="558">
        <v>35</v>
      </c>
      <c r="D66" s="558">
        <v>38</v>
      </c>
    </row>
    <row r="67" spans="1:4" ht="12" customHeight="1" x14ac:dyDescent="0.25">
      <c r="A67" s="544" t="s">
        <v>121</v>
      </c>
      <c r="B67" s="779">
        <f>AVERAGE(B68:B70)</f>
        <v>23.333333333333332</v>
      </c>
      <c r="C67" s="779" t="s">
        <v>29</v>
      </c>
      <c r="D67" s="780">
        <f>AVERAGE(D68:D70)</f>
        <v>35</v>
      </c>
    </row>
    <row r="68" spans="1:4" ht="12" customHeight="1" x14ac:dyDescent="0.2">
      <c r="A68" s="35" t="s">
        <v>122</v>
      </c>
      <c r="B68" s="558">
        <v>30</v>
      </c>
      <c r="C68" s="558" t="s">
        <v>151</v>
      </c>
      <c r="D68" s="558">
        <v>35</v>
      </c>
    </row>
    <row r="69" spans="1:4" ht="12" customHeight="1" x14ac:dyDescent="0.2">
      <c r="A69" s="35" t="s">
        <v>123</v>
      </c>
      <c r="B69" s="558">
        <v>25</v>
      </c>
      <c r="C69" s="558" t="s">
        <v>151</v>
      </c>
      <c r="D69" s="558" t="s">
        <v>151</v>
      </c>
    </row>
    <row r="70" spans="1:4" ht="12" customHeight="1" x14ac:dyDescent="0.2">
      <c r="A70" s="35" t="s">
        <v>124</v>
      </c>
      <c r="B70" s="558">
        <v>15</v>
      </c>
      <c r="C70" s="558" t="s">
        <v>151</v>
      </c>
      <c r="D70" s="558" t="s">
        <v>151</v>
      </c>
    </row>
    <row r="71" spans="1:4" ht="12" customHeight="1" x14ac:dyDescent="0.25">
      <c r="A71" s="544" t="s">
        <v>554</v>
      </c>
      <c r="B71" s="779">
        <f>AVERAGE(B72:B72)</f>
        <v>35.5</v>
      </c>
      <c r="C71" s="779" t="s">
        <v>29</v>
      </c>
      <c r="D71" s="116" t="s">
        <v>29</v>
      </c>
    </row>
    <row r="72" spans="1:4" ht="12" customHeight="1" x14ac:dyDescent="0.2">
      <c r="A72" s="35" t="s">
        <v>511</v>
      </c>
      <c r="B72" s="558">
        <v>35.5</v>
      </c>
      <c r="C72" s="558" t="s">
        <v>151</v>
      </c>
      <c r="D72" s="558" t="s">
        <v>151</v>
      </c>
    </row>
    <row r="73" spans="1:4" ht="12" customHeight="1" x14ac:dyDescent="0.25">
      <c r="A73" s="544" t="s">
        <v>310</v>
      </c>
      <c r="B73" s="779">
        <f>AVERAGE(B74:B76)</f>
        <v>23.583333333333332</v>
      </c>
      <c r="C73" s="779">
        <f>AVERAGE(C74:C76)</f>
        <v>20</v>
      </c>
      <c r="D73" s="780">
        <f>AVERAGE(D74:D76)</f>
        <v>56.5</v>
      </c>
    </row>
    <row r="74" spans="1:4" ht="12" customHeight="1" x14ac:dyDescent="0.2">
      <c r="A74" s="35" t="s">
        <v>185</v>
      </c>
      <c r="B74" s="558">
        <v>21</v>
      </c>
      <c r="C74" s="558">
        <v>20</v>
      </c>
      <c r="D74" s="558" t="s">
        <v>151</v>
      </c>
    </row>
    <row r="75" spans="1:4" ht="12" customHeight="1" x14ac:dyDescent="0.2">
      <c r="A75" s="35" t="s">
        <v>184</v>
      </c>
      <c r="B75" s="558">
        <v>25.75</v>
      </c>
      <c r="C75" s="558" t="s">
        <v>151</v>
      </c>
      <c r="D75" s="558">
        <v>88</v>
      </c>
    </row>
    <row r="76" spans="1:4" ht="12" customHeight="1" x14ac:dyDescent="0.2">
      <c r="A76" s="35" t="s">
        <v>553</v>
      </c>
      <c r="B76" s="558">
        <v>24</v>
      </c>
      <c r="C76" s="558" t="s">
        <v>151</v>
      </c>
      <c r="D76" s="558">
        <v>25</v>
      </c>
    </row>
    <row r="77" spans="1:4" ht="12" customHeight="1" x14ac:dyDescent="0.25">
      <c r="A77" s="544" t="s">
        <v>127</v>
      </c>
      <c r="B77" s="779" t="s">
        <v>29</v>
      </c>
      <c r="C77" s="779">
        <f>AVERAGE(C78:C78)</f>
        <v>90</v>
      </c>
      <c r="D77" s="780">
        <f>AVERAGE(D78)</f>
        <v>45</v>
      </c>
    </row>
    <row r="78" spans="1:4" ht="12" customHeight="1" x14ac:dyDescent="0.2">
      <c r="A78" s="35" t="s">
        <v>130</v>
      </c>
      <c r="B78" s="558" t="s">
        <v>151</v>
      </c>
      <c r="C78" s="558">
        <v>90</v>
      </c>
      <c r="D78" s="558">
        <v>45</v>
      </c>
    </row>
    <row r="79" spans="1:4" ht="12" customHeight="1" x14ac:dyDescent="0.25">
      <c r="A79" s="544" t="s">
        <v>131</v>
      </c>
      <c r="B79" s="779">
        <f>AVERAGE(B80:B80)</f>
        <v>34.33</v>
      </c>
      <c r="C79" s="779">
        <f>AVERAGE(C80:C80)</f>
        <v>29.33</v>
      </c>
      <c r="D79" s="780">
        <f>AVERAGE(D80:D80)</f>
        <v>28.68</v>
      </c>
    </row>
    <row r="80" spans="1:4" ht="12" customHeight="1" x14ac:dyDescent="0.2">
      <c r="A80" s="35" t="s">
        <v>132</v>
      </c>
      <c r="B80" s="558">
        <v>34.33</v>
      </c>
      <c r="C80" s="558">
        <v>29.33</v>
      </c>
      <c r="D80" s="558">
        <v>28.68</v>
      </c>
    </row>
    <row r="81" spans="1:4" ht="11.25" customHeight="1" x14ac:dyDescent="0.2">
      <c r="A81" s="459" t="s">
        <v>135</v>
      </c>
      <c r="B81" s="495"/>
      <c r="C81" s="495"/>
      <c r="D81" s="495"/>
    </row>
    <row r="82" spans="1:4" ht="9" customHeight="1" x14ac:dyDescent="0.25">
      <c r="A82" s="464" t="s">
        <v>136</v>
      </c>
      <c r="B82" s="27"/>
      <c r="C82" s="27"/>
      <c r="D82" s="27"/>
    </row>
    <row r="83" spans="1:4" ht="11.25" customHeight="1" x14ac:dyDescent="0.2"/>
    <row r="84" spans="1:4" ht="11.25" customHeight="1" x14ac:dyDescent="0.2"/>
    <row r="85" spans="1:4" ht="11.25" customHeight="1" x14ac:dyDescent="0.2"/>
    <row r="86" spans="1:4" ht="11.25" customHeight="1" x14ac:dyDescent="0.2"/>
    <row r="87" spans="1:4" ht="11.25" customHeight="1" x14ac:dyDescent="0.2"/>
    <row r="88" spans="1:4" ht="11.25" customHeight="1" x14ac:dyDescent="0.2"/>
    <row r="89" spans="1:4" ht="11.25" customHeight="1" x14ac:dyDescent="0.2"/>
    <row r="90" spans="1:4" ht="11.25" customHeight="1" x14ac:dyDescent="0.2"/>
    <row r="91" spans="1:4" ht="11.25" customHeight="1" x14ac:dyDescent="0.2"/>
    <row r="92" spans="1:4" ht="11.25" customHeight="1" x14ac:dyDescent="0.2"/>
    <row r="93" spans="1:4" ht="11.25" customHeight="1" x14ac:dyDescent="0.2"/>
    <row r="94" spans="1:4" ht="11.25" customHeight="1" x14ac:dyDescent="0.2"/>
    <row r="95" spans="1:4" ht="11.25" customHeight="1" x14ac:dyDescent="0.2"/>
    <row r="96" spans="1:4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</sheetData>
  <pageMargins left="0" right="0" top="0" bottom="0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019"/>
  <sheetViews>
    <sheetView showGridLines="0" topLeftCell="A55" zoomScaleNormal="100" workbookViewId="0">
      <selection activeCell="E67" sqref="E67"/>
    </sheetView>
  </sheetViews>
  <sheetFormatPr baseColWidth="10" defaultColWidth="12.7109375" defaultRowHeight="15" customHeight="1" x14ac:dyDescent="0.2"/>
  <cols>
    <col min="1" max="1" width="16" style="55" customWidth="1"/>
    <col min="2" max="2" width="16.7109375" style="55" customWidth="1"/>
    <col min="3" max="3" width="16.42578125" style="55" customWidth="1"/>
    <col min="4" max="4" width="15.42578125" style="55" customWidth="1"/>
    <col min="5" max="5" width="14.140625" style="55" customWidth="1"/>
    <col min="6" max="16384" width="12.7109375" style="55"/>
  </cols>
  <sheetData>
    <row r="1" spans="1:5" ht="24.75" customHeight="1" x14ac:dyDescent="0.25">
      <c r="A1" s="652" t="s">
        <v>740</v>
      </c>
      <c r="B1" s="44"/>
      <c r="C1" s="44"/>
      <c r="D1" s="44"/>
      <c r="E1" s="44"/>
    </row>
    <row r="2" spans="1:5" ht="12" customHeight="1" x14ac:dyDescent="0.2">
      <c r="A2" s="725" t="s">
        <v>547</v>
      </c>
      <c r="B2" s="44"/>
      <c r="C2" s="44"/>
      <c r="D2" s="44"/>
      <c r="E2" s="44"/>
    </row>
    <row r="3" spans="1:5" ht="6" customHeight="1" x14ac:dyDescent="0.2"/>
    <row r="4" spans="1:5" ht="18" customHeight="1" x14ac:dyDescent="0.2">
      <c r="A4" s="567" t="s">
        <v>19</v>
      </c>
      <c r="B4" s="826" t="s">
        <v>702</v>
      </c>
      <c r="C4" s="826" t="s">
        <v>646</v>
      </c>
      <c r="D4" s="826" t="s">
        <v>703</v>
      </c>
      <c r="E4" s="826" t="s">
        <v>704</v>
      </c>
    </row>
    <row r="5" spans="1:5" ht="3" customHeight="1" x14ac:dyDescent="0.2">
      <c r="A5" s="7"/>
      <c r="B5" s="7"/>
      <c r="C5" s="7"/>
      <c r="D5" s="7"/>
      <c r="E5" s="16"/>
    </row>
    <row r="6" spans="1:5" ht="11.1" customHeight="1" x14ac:dyDescent="0.2">
      <c r="A6" s="544" t="s">
        <v>24</v>
      </c>
      <c r="B6" s="116">
        <f>AVERAGE(B7:B8)</f>
        <v>21.52</v>
      </c>
      <c r="C6" s="116">
        <f>AVERAGE(C7:C8)</f>
        <v>19.754999999999999</v>
      </c>
      <c r="D6" s="116">
        <f>AVERAGE(D7:D8)</f>
        <v>38.414999999999999</v>
      </c>
      <c r="E6" s="116">
        <f>AVERAGE(E7:E8)</f>
        <v>17.25</v>
      </c>
    </row>
    <row r="7" spans="1:5" ht="11.1" customHeight="1" x14ac:dyDescent="0.2">
      <c r="A7" s="35" t="s">
        <v>25</v>
      </c>
      <c r="B7" s="558">
        <v>20.25</v>
      </c>
      <c r="C7" s="558">
        <v>21.38</v>
      </c>
      <c r="D7" s="558">
        <v>32.25</v>
      </c>
      <c r="E7" s="558">
        <v>14.5</v>
      </c>
    </row>
    <row r="8" spans="1:5" ht="11.1" customHeight="1" x14ac:dyDescent="0.2">
      <c r="A8" s="35" t="s">
        <v>306</v>
      </c>
      <c r="B8" s="558">
        <v>22.79</v>
      </c>
      <c r="C8" s="558">
        <v>18.13</v>
      </c>
      <c r="D8" s="558">
        <v>44.58</v>
      </c>
      <c r="E8" s="558">
        <v>20</v>
      </c>
    </row>
    <row r="9" spans="1:5" ht="11.1" customHeight="1" x14ac:dyDescent="0.2">
      <c r="A9" s="35" t="s">
        <v>550</v>
      </c>
      <c r="B9" s="558" t="s">
        <v>151</v>
      </c>
      <c r="C9" s="558" t="s">
        <v>151</v>
      </c>
      <c r="D9" s="558">
        <v>21.5</v>
      </c>
      <c r="E9" s="558">
        <v>18</v>
      </c>
    </row>
    <row r="10" spans="1:5" ht="11.1" customHeight="1" x14ac:dyDescent="0.2">
      <c r="A10" s="114" t="s">
        <v>27</v>
      </c>
      <c r="B10" s="116">
        <f>AVERAGE(B11:B14)</f>
        <v>17.855</v>
      </c>
      <c r="C10" s="116">
        <f>AVERAGE(C11:C14)</f>
        <v>18.9175</v>
      </c>
      <c r="D10" s="118">
        <f>AVERAGE(D11:D14)</f>
        <v>40.375</v>
      </c>
      <c r="E10" s="118">
        <f>AVERAGE(E11:E14)</f>
        <v>22.1875</v>
      </c>
    </row>
    <row r="11" spans="1:5" ht="11.1" customHeight="1" x14ac:dyDescent="0.2">
      <c r="A11" s="115" t="s">
        <v>30</v>
      </c>
      <c r="B11" s="113">
        <v>19</v>
      </c>
      <c r="C11" s="113">
        <v>18</v>
      </c>
      <c r="D11" s="119" t="s">
        <v>31</v>
      </c>
      <c r="E11" s="119">
        <v>23</v>
      </c>
    </row>
    <row r="12" spans="1:5" ht="11.1" customHeight="1" x14ac:dyDescent="0.2">
      <c r="A12" s="115" t="s">
        <v>466</v>
      </c>
      <c r="B12" s="113">
        <v>11.5</v>
      </c>
      <c r="C12" s="113">
        <v>10</v>
      </c>
      <c r="D12" s="119">
        <v>35.75</v>
      </c>
      <c r="E12" s="119">
        <v>21.25</v>
      </c>
    </row>
    <row r="13" spans="1:5" ht="11.1" customHeight="1" x14ac:dyDescent="0.2">
      <c r="A13" s="115" t="s">
        <v>468</v>
      </c>
      <c r="B13" s="113">
        <v>16.670000000000002</v>
      </c>
      <c r="C13" s="113">
        <v>15.67</v>
      </c>
      <c r="D13" s="119" t="s">
        <v>31</v>
      </c>
      <c r="E13" s="119">
        <v>19.5</v>
      </c>
    </row>
    <row r="14" spans="1:5" ht="11.1" customHeight="1" x14ac:dyDescent="0.2">
      <c r="A14" s="115" t="s">
        <v>316</v>
      </c>
      <c r="B14" s="113">
        <v>24.25</v>
      </c>
      <c r="C14" s="113">
        <v>32</v>
      </c>
      <c r="D14" s="119">
        <v>45</v>
      </c>
      <c r="E14" s="119">
        <v>25</v>
      </c>
    </row>
    <row r="15" spans="1:5" ht="11.1" customHeight="1" x14ac:dyDescent="0.2">
      <c r="A15" s="544" t="s">
        <v>32</v>
      </c>
      <c r="B15" s="116">
        <f>AVERAGE(B16:B24)</f>
        <v>23.315555555555559</v>
      </c>
      <c r="C15" s="116">
        <f>AVERAGE(C16:C24)</f>
        <v>24.26125</v>
      </c>
      <c r="D15" s="116">
        <f>AVERAGE(D16:D24)</f>
        <v>44.234000000000002</v>
      </c>
      <c r="E15" s="116">
        <f>AVERAGE(E16:E24)</f>
        <v>29.333333333333332</v>
      </c>
    </row>
    <row r="16" spans="1:5" ht="11.1" customHeight="1" x14ac:dyDescent="0.2">
      <c r="A16" s="35" t="s">
        <v>33</v>
      </c>
      <c r="B16" s="558">
        <v>27.5</v>
      </c>
      <c r="C16" s="558">
        <v>23.5</v>
      </c>
      <c r="D16" s="558" t="s">
        <v>151</v>
      </c>
      <c r="E16" s="558" t="s">
        <v>151</v>
      </c>
    </row>
    <row r="17" spans="1:5" ht="11.1" customHeight="1" x14ac:dyDescent="0.2">
      <c r="A17" s="35" t="s">
        <v>34</v>
      </c>
      <c r="B17" s="558">
        <v>14</v>
      </c>
      <c r="C17" s="558">
        <v>15</v>
      </c>
      <c r="D17" s="558">
        <v>40.67</v>
      </c>
      <c r="E17" s="558" t="s">
        <v>151</v>
      </c>
    </row>
    <row r="18" spans="1:5" ht="11.1" customHeight="1" x14ac:dyDescent="0.2">
      <c r="A18" s="35" t="s">
        <v>475</v>
      </c>
      <c r="B18" s="558">
        <v>18.5</v>
      </c>
      <c r="C18" s="558">
        <v>17.5</v>
      </c>
      <c r="D18" s="558" t="s">
        <v>151</v>
      </c>
      <c r="E18" s="558" t="s">
        <v>151</v>
      </c>
    </row>
    <row r="19" spans="1:5" ht="11.1" customHeight="1" x14ac:dyDescent="0.2">
      <c r="A19" s="35" t="s">
        <v>35</v>
      </c>
      <c r="B19" s="558">
        <v>19</v>
      </c>
      <c r="C19" s="558" t="s">
        <v>151</v>
      </c>
      <c r="D19" s="558">
        <v>47</v>
      </c>
      <c r="E19" s="558" t="s">
        <v>151</v>
      </c>
    </row>
    <row r="20" spans="1:5" ht="11.1" customHeight="1" x14ac:dyDescent="0.2">
      <c r="A20" s="35" t="s">
        <v>36</v>
      </c>
      <c r="B20" s="558">
        <v>20.5</v>
      </c>
      <c r="C20" s="558">
        <v>16.59</v>
      </c>
      <c r="D20" s="558">
        <v>50</v>
      </c>
      <c r="E20" s="558" t="s">
        <v>151</v>
      </c>
    </row>
    <row r="21" spans="1:5" ht="11.1" customHeight="1" x14ac:dyDescent="0.2">
      <c r="A21" s="35" t="s">
        <v>37</v>
      </c>
      <c r="B21" s="558">
        <v>33.67</v>
      </c>
      <c r="C21" s="558">
        <v>34.5</v>
      </c>
      <c r="D21" s="558">
        <v>44.5</v>
      </c>
      <c r="E21" s="558">
        <v>23</v>
      </c>
    </row>
    <row r="22" spans="1:5" ht="11.1" customHeight="1" x14ac:dyDescent="0.2">
      <c r="A22" s="35" t="s">
        <v>38</v>
      </c>
      <c r="B22" s="558">
        <v>22.5</v>
      </c>
      <c r="C22" s="558">
        <v>38</v>
      </c>
      <c r="D22" s="558" t="s">
        <v>151</v>
      </c>
      <c r="E22" s="558">
        <v>34</v>
      </c>
    </row>
    <row r="23" spans="1:5" ht="11.1" customHeight="1" x14ac:dyDescent="0.2">
      <c r="A23" s="35" t="s">
        <v>592</v>
      </c>
      <c r="B23" s="558">
        <v>36.5</v>
      </c>
      <c r="C23" s="558">
        <v>35</v>
      </c>
      <c r="D23" s="558" t="s">
        <v>151</v>
      </c>
      <c r="E23" s="558">
        <v>31</v>
      </c>
    </row>
    <row r="24" spans="1:5" ht="11.1" customHeight="1" x14ac:dyDescent="0.2">
      <c r="A24" s="35" t="s">
        <v>40</v>
      </c>
      <c r="B24" s="558">
        <v>17.670000000000002</v>
      </c>
      <c r="C24" s="558">
        <v>14</v>
      </c>
      <c r="D24" s="558">
        <v>39</v>
      </c>
      <c r="E24" s="558" t="s">
        <v>151</v>
      </c>
    </row>
    <row r="25" spans="1:5" ht="11.1" customHeight="1" x14ac:dyDescent="0.2">
      <c r="A25" s="544" t="s">
        <v>42</v>
      </c>
      <c r="B25" s="116">
        <f>AVERAGE(B26:B31)</f>
        <v>24.616</v>
      </c>
      <c r="C25" s="116">
        <f>AVERAGE(C26:C31)</f>
        <v>31.47333333333334</v>
      </c>
      <c r="D25" s="116">
        <f>AVERAGE(D26:D31)</f>
        <v>36</v>
      </c>
      <c r="E25" s="116">
        <f>AVERAGE(E26:E31)</f>
        <v>23.366</v>
      </c>
    </row>
    <row r="26" spans="1:5" ht="11.1" customHeight="1" x14ac:dyDescent="0.2">
      <c r="A26" s="35" t="s">
        <v>43</v>
      </c>
      <c r="B26" s="558">
        <v>22</v>
      </c>
      <c r="C26" s="558">
        <v>25</v>
      </c>
      <c r="D26" s="558" t="s">
        <v>151</v>
      </c>
      <c r="E26" s="558">
        <v>20</v>
      </c>
    </row>
    <row r="27" spans="1:5" ht="11.1" customHeight="1" x14ac:dyDescent="0.2">
      <c r="A27" s="35" t="s">
        <v>319</v>
      </c>
      <c r="B27" s="558" t="s">
        <v>151</v>
      </c>
      <c r="C27" s="558">
        <v>48</v>
      </c>
      <c r="D27" s="558" t="s">
        <v>151</v>
      </c>
      <c r="E27" s="558">
        <v>14.5</v>
      </c>
    </row>
    <row r="28" spans="1:5" ht="11.1" customHeight="1" x14ac:dyDescent="0.2">
      <c r="A28" s="35" t="s">
        <v>44</v>
      </c>
      <c r="B28" s="558">
        <v>36</v>
      </c>
      <c r="C28" s="558">
        <v>49.5</v>
      </c>
      <c r="D28" s="558">
        <v>55</v>
      </c>
      <c r="E28" s="558">
        <v>40</v>
      </c>
    </row>
    <row r="29" spans="1:5" ht="11.1" customHeight="1" x14ac:dyDescent="0.2">
      <c r="A29" s="35" t="s">
        <v>45</v>
      </c>
      <c r="B29" s="558">
        <v>23.75</v>
      </c>
      <c r="C29" s="558">
        <v>24.67</v>
      </c>
      <c r="D29" s="558">
        <v>17</v>
      </c>
      <c r="E29" s="559" t="s">
        <v>31</v>
      </c>
    </row>
    <row r="30" spans="1:5" ht="11.1" customHeight="1" x14ac:dyDescent="0.2">
      <c r="A30" s="35" t="s">
        <v>160</v>
      </c>
      <c r="B30" s="558">
        <v>24.33</v>
      </c>
      <c r="C30" s="558">
        <v>23.67</v>
      </c>
      <c r="D30" s="558" t="s">
        <v>151</v>
      </c>
      <c r="E30" s="558">
        <v>25.33</v>
      </c>
    </row>
    <row r="31" spans="1:5" ht="11.1" customHeight="1" x14ac:dyDescent="0.2">
      <c r="A31" s="35" t="s">
        <v>47</v>
      </c>
      <c r="B31" s="558">
        <v>17</v>
      </c>
      <c r="C31" s="558">
        <v>18</v>
      </c>
      <c r="D31" s="558" t="s">
        <v>151</v>
      </c>
      <c r="E31" s="558">
        <v>17</v>
      </c>
    </row>
    <row r="32" spans="1:5" ht="11.1" customHeight="1" x14ac:dyDescent="0.2">
      <c r="A32" s="560" t="s">
        <v>48</v>
      </c>
      <c r="B32" s="561">
        <f>AVERAGE(B33:B40)</f>
        <v>42.405000000000001</v>
      </c>
      <c r="C32" s="561">
        <f>AVERAGE(C33:C40)</f>
        <v>23.78125</v>
      </c>
      <c r="D32" s="561">
        <f>AVERAGE(D33:D40)</f>
        <v>27.265999999999998</v>
      </c>
      <c r="E32" s="561">
        <f>AVERAGE(E33:E40)</f>
        <v>21.818000000000001</v>
      </c>
    </row>
    <row r="33" spans="1:5" ht="11.1" customHeight="1" x14ac:dyDescent="0.2">
      <c r="A33" s="562" t="s">
        <v>49</v>
      </c>
      <c r="B33" s="559">
        <v>42.25</v>
      </c>
      <c r="C33" s="563">
        <v>29</v>
      </c>
      <c r="D33" s="559">
        <v>28</v>
      </c>
      <c r="E33" s="559" t="s">
        <v>31</v>
      </c>
    </row>
    <row r="34" spans="1:5" ht="11.1" customHeight="1" x14ac:dyDescent="0.2">
      <c r="A34" s="562" t="s">
        <v>176</v>
      </c>
      <c r="B34" s="563">
        <v>42.33</v>
      </c>
      <c r="C34" s="559">
        <v>24</v>
      </c>
      <c r="D34" s="559">
        <v>30</v>
      </c>
      <c r="E34" s="559" t="s">
        <v>31</v>
      </c>
    </row>
    <row r="35" spans="1:5" ht="11.1" customHeight="1" x14ac:dyDescent="0.2">
      <c r="A35" s="562" t="s">
        <v>53</v>
      </c>
      <c r="B35" s="563">
        <v>41.33</v>
      </c>
      <c r="C35" s="559">
        <v>28.67</v>
      </c>
      <c r="D35" s="559" t="s">
        <v>31</v>
      </c>
      <c r="E35" s="559" t="s">
        <v>31</v>
      </c>
    </row>
    <row r="36" spans="1:5" ht="11.1" customHeight="1" x14ac:dyDescent="0.2">
      <c r="A36" s="562" t="s">
        <v>54</v>
      </c>
      <c r="B36" s="563">
        <v>42.33</v>
      </c>
      <c r="C36" s="559">
        <v>15.33</v>
      </c>
      <c r="D36" s="559">
        <v>32</v>
      </c>
      <c r="E36" s="559">
        <v>17.670000000000002</v>
      </c>
    </row>
    <row r="37" spans="1:5" ht="11.1" customHeight="1" x14ac:dyDescent="0.2">
      <c r="A37" s="562" t="s">
        <v>143</v>
      </c>
      <c r="B37" s="563">
        <v>46.5</v>
      </c>
      <c r="C37" s="559">
        <v>24</v>
      </c>
      <c r="D37" s="559" t="s">
        <v>31</v>
      </c>
      <c r="E37" s="559">
        <v>20.67</v>
      </c>
    </row>
    <row r="38" spans="1:5" ht="11.1" customHeight="1" x14ac:dyDescent="0.2">
      <c r="A38" s="562" t="s">
        <v>57</v>
      </c>
      <c r="B38" s="563">
        <v>43.33</v>
      </c>
      <c r="C38" s="559">
        <v>23.67</v>
      </c>
      <c r="D38" s="559" t="s">
        <v>31</v>
      </c>
      <c r="E38" s="559">
        <v>19.670000000000002</v>
      </c>
    </row>
    <row r="39" spans="1:5" ht="11.1" customHeight="1" x14ac:dyDescent="0.2">
      <c r="A39" s="562" t="s">
        <v>58</v>
      </c>
      <c r="B39" s="563">
        <v>37.67</v>
      </c>
      <c r="C39" s="559">
        <v>22.33</v>
      </c>
      <c r="D39" s="559">
        <v>24</v>
      </c>
      <c r="E39" s="559">
        <v>28.33</v>
      </c>
    </row>
    <row r="40" spans="1:5" ht="11.1" customHeight="1" x14ac:dyDescent="0.2">
      <c r="A40" s="562" t="s">
        <v>60</v>
      </c>
      <c r="B40" s="563">
        <v>43.5</v>
      </c>
      <c r="C40" s="559">
        <v>23.25</v>
      </c>
      <c r="D40" s="559">
        <v>22.33</v>
      </c>
      <c r="E40" s="559">
        <v>22.75</v>
      </c>
    </row>
    <row r="41" spans="1:5" ht="11.1" customHeight="1" x14ac:dyDescent="0.2">
      <c r="A41" s="120" t="s">
        <v>61</v>
      </c>
      <c r="B41" s="116">
        <f t="shared" ref="B41:C41" si="0">AVERAGE(B42:B45)</f>
        <v>46</v>
      </c>
      <c r="C41" s="116">
        <f t="shared" si="0"/>
        <v>25.333333333333332</v>
      </c>
      <c r="D41" s="111" t="s">
        <v>179</v>
      </c>
      <c r="E41" s="116">
        <f t="shared" ref="E41" si="1">AVERAGE(E42:E45)</f>
        <v>37.5</v>
      </c>
    </row>
    <row r="42" spans="1:5" ht="11.1" customHeight="1" x14ac:dyDescent="0.2">
      <c r="A42" s="43" t="s">
        <v>62</v>
      </c>
      <c r="B42" s="113">
        <v>49.5</v>
      </c>
      <c r="C42" s="113">
        <v>29</v>
      </c>
      <c r="D42" s="113" t="s">
        <v>31</v>
      </c>
      <c r="E42" s="113" t="s">
        <v>31</v>
      </c>
    </row>
    <row r="43" spans="1:5" ht="11.1" customHeight="1" x14ac:dyDescent="0.2">
      <c r="A43" s="43" t="s">
        <v>63</v>
      </c>
      <c r="B43" s="496" t="s">
        <v>31</v>
      </c>
      <c r="C43" s="496" t="s">
        <v>31</v>
      </c>
      <c r="D43" s="113" t="s">
        <v>31</v>
      </c>
      <c r="E43" s="119">
        <v>37.5</v>
      </c>
    </row>
    <row r="44" spans="1:5" ht="11.1" customHeight="1" x14ac:dyDescent="0.2">
      <c r="A44" s="43" t="s">
        <v>65</v>
      </c>
      <c r="B44" s="113">
        <v>52</v>
      </c>
      <c r="C44" s="113">
        <v>20</v>
      </c>
      <c r="D44" s="113" t="s">
        <v>31</v>
      </c>
      <c r="E44" s="113" t="s">
        <v>31</v>
      </c>
    </row>
    <row r="45" spans="1:5" ht="11.1" customHeight="1" x14ac:dyDescent="0.2">
      <c r="A45" s="43" t="s">
        <v>66</v>
      </c>
      <c r="B45" s="113">
        <v>36.5</v>
      </c>
      <c r="C45" s="113">
        <v>27</v>
      </c>
      <c r="D45" s="113" t="s">
        <v>31</v>
      </c>
      <c r="E45" s="113" t="s">
        <v>31</v>
      </c>
    </row>
    <row r="46" spans="1:5" ht="11.1" customHeight="1" x14ac:dyDescent="0.2">
      <c r="A46" s="544" t="s">
        <v>575</v>
      </c>
      <c r="B46" s="116">
        <f>AVERAGE(B47:B54)</f>
        <v>20</v>
      </c>
      <c r="C46" s="116">
        <f>AVERAGE(C47:C54)</f>
        <v>19.431999999999999</v>
      </c>
      <c r="D46" s="116">
        <f>AVERAGE(D47:D54)</f>
        <v>30.75</v>
      </c>
      <c r="E46" s="116">
        <f>AVERAGE(E47:E54)</f>
        <v>22.634</v>
      </c>
    </row>
    <row r="47" spans="1:5" ht="11.1" customHeight="1" x14ac:dyDescent="0.2">
      <c r="A47" s="35" t="s">
        <v>68</v>
      </c>
      <c r="B47" s="558">
        <v>16.25</v>
      </c>
      <c r="C47" s="558">
        <v>15</v>
      </c>
      <c r="D47" s="558">
        <v>33</v>
      </c>
      <c r="E47" s="558">
        <v>35.25</v>
      </c>
    </row>
    <row r="48" spans="1:5" ht="11.1" customHeight="1" x14ac:dyDescent="0.2">
      <c r="A48" s="35" t="s">
        <v>69</v>
      </c>
      <c r="B48" s="558">
        <v>27</v>
      </c>
      <c r="C48" s="558" t="s">
        <v>151</v>
      </c>
      <c r="D48" s="558" t="s">
        <v>151</v>
      </c>
      <c r="E48" s="558" t="s">
        <v>151</v>
      </c>
    </row>
    <row r="49" spans="1:5" ht="11.1" customHeight="1" x14ac:dyDescent="0.2">
      <c r="A49" s="35" t="s">
        <v>421</v>
      </c>
      <c r="B49" s="558">
        <v>25</v>
      </c>
      <c r="C49" s="558">
        <v>20</v>
      </c>
      <c r="D49" s="558" t="s">
        <v>151</v>
      </c>
      <c r="E49" s="558">
        <v>24</v>
      </c>
    </row>
    <row r="50" spans="1:5" ht="11.1" customHeight="1" x14ac:dyDescent="0.2">
      <c r="A50" s="35" t="s">
        <v>576</v>
      </c>
      <c r="B50" s="558">
        <v>18.25</v>
      </c>
      <c r="C50" s="558">
        <v>16.5</v>
      </c>
      <c r="D50" s="558" t="s">
        <v>151</v>
      </c>
      <c r="E50" s="558">
        <v>18</v>
      </c>
    </row>
    <row r="51" spans="1:5" ht="11.1" customHeight="1" x14ac:dyDescent="0.2">
      <c r="A51" s="35" t="s">
        <v>70</v>
      </c>
      <c r="B51" s="558">
        <v>18.25</v>
      </c>
      <c r="C51" s="558">
        <v>19.329999999999998</v>
      </c>
      <c r="D51" s="558">
        <v>27.67</v>
      </c>
      <c r="E51" s="558">
        <v>18.670000000000002</v>
      </c>
    </row>
    <row r="52" spans="1:5" ht="11.1" customHeight="1" x14ac:dyDescent="0.2">
      <c r="A52" s="35" t="s">
        <v>166</v>
      </c>
      <c r="B52" s="558">
        <v>13</v>
      </c>
      <c r="C52" s="558" t="s">
        <v>151</v>
      </c>
      <c r="D52" s="558" t="s">
        <v>151</v>
      </c>
      <c r="E52" s="558">
        <v>17.25</v>
      </c>
    </row>
    <row r="53" spans="1:5" ht="11.1" customHeight="1" x14ac:dyDescent="0.2">
      <c r="A53" s="35" t="s">
        <v>73</v>
      </c>
      <c r="B53" s="558">
        <v>22.25</v>
      </c>
      <c r="C53" s="558">
        <v>26.33</v>
      </c>
      <c r="D53" s="558">
        <v>33</v>
      </c>
      <c r="E53" s="558" t="s">
        <v>151</v>
      </c>
    </row>
    <row r="54" spans="1:5" ht="11.1" customHeight="1" x14ac:dyDescent="0.2">
      <c r="A54" s="35" t="s">
        <v>75</v>
      </c>
      <c r="B54" s="558" t="s">
        <v>151</v>
      </c>
      <c r="C54" s="558" t="s">
        <v>151</v>
      </c>
      <c r="D54" s="558">
        <v>29.33</v>
      </c>
      <c r="E54" s="558"/>
    </row>
    <row r="55" spans="1:5" ht="11.1" customHeight="1" x14ac:dyDescent="0.2">
      <c r="A55" s="544" t="s">
        <v>76</v>
      </c>
      <c r="B55" s="116">
        <f>AVERAGE(B56:B60)</f>
        <v>24</v>
      </c>
      <c r="C55" s="116">
        <f>AVERAGE(C56:C60)</f>
        <v>24</v>
      </c>
      <c r="D55" s="116">
        <f>AVERAGE(D56:D60)</f>
        <v>35.910000000000004</v>
      </c>
      <c r="E55" s="116">
        <f>AVERAGE(E56:E60)</f>
        <v>26.565999999999995</v>
      </c>
    </row>
    <row r="56" spans="1:5" ht="11.1" customHeight="1" x14ac:dyDescent="0.2">
      <c r="A56" s="35" t="s">
        <v>77</v>
      </c>
      <c r="B56" s="558">
        <v>24</v>
      </c>
      <c r="C56" s="558">
        <v>24</v>
      </c>
      <c r="D56" s="558" t="s">
        <v>151</v>
      </c>
      <c r="E56" s="558">
        <v>22.5</v>
      </c>
    </row>
    <row r="57" spans="1:5" ht="11.1" customHeight="1" x14ac:dyDescent="0.2">
      <c r="A57" s="35" t="s">
        <v>187</v>
      </c>
      <c r="B57" s="558" t="s">
        <v>151</v>
      </c>
      <c r="C57" s="558" t="s">
        <v>151</v>
      </c>
      <c r="D57" s="558">
        <v>35.4</v>
      </c>
      <c r="E57" s="558">
        <v>42.75</v>
      </c>
    </row>
    <row r="58" spans="1:5" ht="11.1" customHeight="1" x14ac:dyDescent="0.2">
      <c r="A58" s="35" t="s">
        <v>465</v>
      </c>
      <c r="B58" s="558" t="s">
        <v>151</v>
      </c>
      <c r="C58" s="558" t="s">
        <v>151</v>
      </c>
      <c r="D58" s="558">
        <v>30</v>
      </c>
      <c r="E58" s="558">
        <v>22.25</v>
      </c>
    </row>
    <row r="59" spans="1:5" ht="11.1" customHeight="1" x14ac:dyDescent="0.2">
      <c r="A59" s="35" t="s">
        <v>307</v>
      </c>
      <c r="B59" s="558" t="s">
        <v>151</v>
      </c>
      <c r="C59" s="558" t="s">
        <v>151</v>
      </c>
      <c r="D59" s="558">
        <v>42.33</v>
      </c>
      <c r="E59" s="558">
        <v>22.33</v>
      </c>
    </row>
    <row r="60" spans="1:5" ht="11.1" customHeight="1" x14ac:dyDescent="0.2">
      <c r="A60" s="35" t="s">
        <v>308</v>
      </c>
      <c r="B60" s="558" t="s">
        <v>151</v>
      </c>
      <c r="C60" s="558" t="s">
        <v>151</v>
      </c>
      <c r="D60" s="558" t="s">
        <v>151</v>
      </c>
      <c r="E60" s="558">
        <v>23</v>
      </c>
    </row>
    <row r="61" spans="1:5" ht="11.1" customHeight="1" x14ac:dyDescent="0.2">
      <c r="A61" s="544" t="s">
        <v>79</v>
      </c>
      <c r="B61" s="116">
        <f>AVERAGE(B62:B66)</f>
        <v>18</v>
      </c>
      <c r="C61" s="116" t="s">
        <v>29</v>
      </c>
      <c r="D61" s="116">
        <f>AVERAGE(D62:D66)</f>
        <v>30.3</v>
      </c>
      <c r="E61" s="116" t="s">
        <v>29</v>
      </c>
    </row>
    <row r="62" spans="1:5" ht="11.1" customHeight="1" x14ac:dyDescent="0.2">
      <c r="A62" s="35" t="s">
        <v>189</v>
      </c>
      <c r="B62" s="558">
        <v>15</v>
      </c>
      <c r="C62" s="558" t="s">
        <v>151</v>
      </c>
      <c r="D62" s="558">
        <v>26.5</v>
      </c>
      <c r="E62" s="558" t="s">
        <v>151</v>
      </c>
    </row>
    <row r="63" spans="1:5" ht="11.1" customHeight="1" x14ac:dyDescent="0.2">
      <c r="A63" s="35" t="s">
        <v>190</v>
      </c>
      <c r="B63" s="558">
        <v>20</v>
      </c>
      <c r="C63" s="558" t="s">
        <v>151</v>
      </c>
      <c r="D63" s="558">
        <v>30</v>
      </c>
      <c r="E63" s="558" t="s">
        <v>151</v>
      </c>
    </row>
    <row r="64" spans="1:5" ht="11.1" customHeight="1" x14ac:dyDescent="0.2">
      <c r="A64" s="35" t="s">
        <v>82</v>
      </c>
      <c r="B64" s="558">
        <v>20</v>
      </c>
      <c r="C64" s="558" t="s">
        <v>151</v>
      </c>
      <c r="D64" s="558">
        <v>35</v>
      </c>
      <c r="E64" s="558" t="s">
        <v>151</v>
      </c>
    </row>
    <row r="65" spans="1:5" ht="11.1" customHeight="1" x14ac:dyDescent="0.2">
      <c r="A65" s="35" t="s">
        <v>85</v>
      </c>
      <c r="B65" s="558">
        <v>15</v>
      </c>
      <c r="C65" s="558" t="s">
        <v>151</v>
      </c>
      <c r="D65" s="558">
        <v>35</v>
      </c>
      <c r="E65" s="558" t="s">
        <v>151</v>
      </c>
    </row>
    <row r="66" spans="1:5" ht="11.1" customHeight="1" x14ac:dyDescent="0.2">
      <c r="A66" s="35" t="s">
        <v>86</v>
      </c>
      <c r="B66" s="558">
        <v>20</v>
      </c>
      <c r="C66" s="558" t="s">
        <v>151</v>
      </c>
      <c r="D66" s="558">
        <v>25</v>
      </c>
      <c r="E66" s="558" t="s">
        <v>151</v>
      </c>
    </row>
    <row r="67" spans="1:5" ht="10.5" customHeight="1" x14ac:dyDescent="0.25">
      <c r="A67" s="498"/>
      <c r="B67" s="495"/>
      <c r="C67" s="495"/>
      <c r="D67" s="499"/>
      <c r="E67" s="179" t="s">
        <v>78</v>
      </c>
    </row>
    <row r="68" spans="1:5" ht="17.25" customHeight="1" x14ac:dyDescent="0.25">
      <c r="A68" s="54" t="s">
        <v>561</v>
      </c>
      <c r="D68" s="28"/>
      <c r="E68" s="18"/>
    </row>
    <row r="69" spans="1:5" ht="18" customHeight="1" x14ac:dyDescent="0.2">
      <c r="A69" s="567" t="s">
        <v>19</v>
      </c>
      <c r="B69" s="826" t="s">
        <v>702</v>
      </c>
      <c r="C69" s="826" t="s">
        <v>646</v>
      </c>
      <c r="D69" s="826" t="s">
        <v>703</v>
      </c>
      <c r="E69" s="826" t="s">
        <v>704</v>
      </c>
    </row>
    <row r="70" spans="1:5" ht="8.25" customHeight="1" x14ac:dyDescent="0.25">
      <c r="A70" s="2"/>
      <c r="B70" s="2"/>
      <c r="C70" s="2"/>
      <c r="D70" s="2"/>
      <c r="E70" s="2"/>
    </row>
    <row r="71" spans="1:5" ht="11.1" customHeight="1" x14ac:dyDescent="0.2">
      <c r="A71" s="544" t="s">
        <v>577</v>
      </c>
      <c r="B71" s="116">
        <f>AVERAGE(B72:B79)</f>
        <v>18.074999999999999</v>
      </c>
      <c r="C71" s="116">
        <f>AVERAGE(C72:C79)</f>
        <v>18</v>
      </c>
      <c r="D71" s="116">
        <f>AVERAGE(D72:D79)</f>
        <v>35.950000000000003</v>
      </c>
      <c r="E71" s="116">
        <f>AVERAGE(E72:E79)</f>
        <v>20.432857142857141</v>
      </c>
    </row>
    <row r="72" spans="1:5" ht="11.1" customHeight="1" x14ac:dyDescent="0.2">
      <c r="A72" s="35" t="s">
        <v>89</v>
      </c>
      <c r="B72" s="564" t="s">
        <v>151</v>
      </c>
      <c r="C72" s="564" t="s">
        <v>151</v>
      </c>
      <c r="D72" s="564">
        <v>37.5</v>
      </c>
      <c r="E72" s="564">
        <v>20</v>
      </c>
    </row>
    <row r="73" spans="1:5" ht="11.1" customHeight="1" x14ac:dyDescent="0.2">
      <c r="A73" s="35" t="s">
        <v>90</v>
      </c>
      <c r="B73" s="564" t="s">
        <v>151</v>
      </c>
      <c r="C73" s="564" t="s">
        <v>151</v>
      </c>
      <c r="D73" s="564">
        <v>33</v>
      </c>
      <c r="E73" s="564" t="s">
        <v>151</v>
      </c>
    </row>
    <row r="74" spans="1:5" ht="11.1" customHeight="1" x14ac:dyDescent="0.2">
      <c r="A74" s="35" t="s">
        <v>91</v>
      </c>
      <c r="B74" s="564">
        <v>15</v>
      </c>
      <c r="C74" s="564" t="s">
        <v>151</v>
      </c>
      <c r="D74" s="564">
        <v>40</v>
      </c>
      <c r="E74" s="564">
        <v>26</v>
      </c>
    </row>
    <row r="75" spans="1:5" ht="11.1" customHeight="1" x14ac:dyDescent="0.2">
      <c r="A75" s="35" t="s">
        <v>92</v>
      </c>
      <c r="B75" s="564">
        <v>18</v>
      </c>
      <c r="C75" s="564" t="s">
        <v>151</v>
      </c>
      <c r="D75" s="564" t="s">
        <v>151</v>
      </c>
      <c r="E75" s="564">
        <v>19</v>
      </c>
    </row>
    <row r="76" spans="1:5" ht="11.1" customHeight="1" x14ac:dyDescent="0.2">
      <c r="A76" s="35" t="s">
        <v>93</v>
      </c>
      <c r="B76" s="564">
        <v>20</v>
      </c>
      <c r="C76" s="564">
        <v>18</v>
      </c>
      <c r="D76" s="564" t="s">
        <v>151</v>
      </c>
      <c r="E76" s="564">
        <v>20</v>
      </c>
    </row>
    <row r="77" spans="1:5" ht="11.1" customHeight="1" x14ac:dyDescent="0.2">
      <c r="A77" s="35" t="s">
        <v>94</v>
      </c>
      <c r="B77" s="564" t="s">
        <v>151</v>
      </c>
      <c r="C77" s="564" t="s">
        <v>151</v>
      </c>
      <c r="D77" s="564" t="s">
        <v>151</v>
      </c>
      <c r="E77" s="564">
        <v>21</v>
      </c>
    </row>
    <row r="78" spans="1:5" ht="11.1" customHeight="1" x14ac:dyDescent="0.2">
      <c r="A78" s="35" t="s">
        <v>95</v>
      </c>
      <c r="B78" s="564" t="s">
        <v>151</v>
      </c>
      <c r="C78" s="564" t="s">
        <v>151</v>
      </c>
      <c r="D78" s="564" t="s">
        <v>151</v>
      </c>
      <c r="E78" s="564">
        <v>15.33</v>
      </c>
    </row>
    <row r="79" spans="1:5" ht="11.1" customHeight="1" x14ac:dyDescent="0.2">
      <c r="A79" s="35" t="s">
        <v>96</v>
      </c>
      <c r="B79" s="564">
        <v>19.3</v>
      </c>
      <c r="C79" s="564" t="s">
        <v>151</v>
      </c>
      <c r="D79" s="564">
        <v>33.299999999999997</v>
      </c>
      <c r="E79" s="564">
        <v>21.7</v>
      </c>
    </row>
    <row r="80" spans="1:5" ht="11.1" customHeight="1" x14ac:dyDescent="0.2">
      <c r="A80" s="544" t="s">
        <v>97</v>
      </c>
      <c r="B80" s="116">
        <f>AVERAGE(B81:B83)</f>
        <v>64.416666666666671</v>
      </c>
      <c r="C80" s="116" t="s">
        <v>29</v>
      </c>
      <c r="D80" s="116">
        <f>AVERAGE(D81:D83)</f>
        <v>28.943333333333332</v>
      </c>
      <c r="E80" s="497" t="s">
        <v>29</v>
      </c>
    </row>
    <row r="81" spans="1:5" ht="11.1" customHeight="1" x14ac:dyDescent="0.2">
      <c r="A81" s="35" t="s">
        <v>98</v>
      </c>
      <c r="B81" s="558">
        <v>62.25</v>
      </c>
      <c r="C81" s="558" t="s">
        <v>151</v>
      </c>
      <c r="D81" s="558">
        <v>25.33</v>
      </c>
      <c r="E81" s="558" t="s">
        <v>151</v>
      </c>
    </row>
    <row r="82" spans="1:5" ht="11.1" customHeight="1" x14ac:dyDescent="0.2">
      <c r="A82" s="35" t="s">
        <v>99</v>
      </c>
      <c r="B82" s="558">
        <v>67</v>
      </c>
      <c r="C82" s="558" t="s">
        <v>151</v>
      </c>
      <c r="D82" s="558">
        <v>32.5</v>
      </c>
      <c r="E82" s="558" t="s">
        <v>151</v>
      </c>
    </row>
    <row r="83" spans="1:5" ht="11.1" customHeight="1" x14ac:dyDescent="0.2">
      <c r="A83" s="35" t="s">
        <v>100</v>
      </c>
      <c r="B83" s="558">
        <v>64</v>
      </c>
      <c r="C83" s="558" t="s">
        <v>151</v>
      </c>
      <c r="D83" s="558">
        <v>29</v>
      </c>
      <c r="E83" s="558" t="s">
        <v>151</v>
      </c>
    </row>
    <row r="84" spans="1:5" ht="11.1" customHeight="1" x14ac:dyDescent="0.2">
      <c r="A84" s="544" t="s">
        <v>101</v>
      </c>
      <c r="B84" s="565">
        <v>15</v>
      </c>
      <c r="C84" s="565">
        <v>18</v>
      </c>
      <c r="D84" s="565">
        <v>28.92</v>
      </c>
      <c r="E84" s="565">
        <v>22.28</v>
      </c>
    </row>
    <row r="85" spans="1:5" ht="11.1" customHeight="1" x14ac:dyDescent="0.2">
      <c r="A85" s="544" t="s">
        <v>173</v>
      </c>
      <c r="B85" s="116">
        <f>AVERAGE(B86:B91)</f>
        <v>23.500333333333334</v>
      </c>
      <c r="C85" s="116" t="s">
        <v>29</v>
      </c>
      <c r="D85" s="116">
        <f>AVERAGE(D86:D91)</f>
        <v>36.774000000000001</v>
      </c>
      <c r="E85" s="116">
        <f>AVERAGE(E86:E91)</f>
        <v>21.971666666666664</v>
      </c>
    </row>
    <row r="86" spans="1:5" ht="11.1" customHeight="1" x14ac:dyDescent="0.2">
      <c r="A86" s="35" t="s">
        <v>144</v>
      </c>
      <c r="B86" s="558">
        <v>33.5</v>
      </c>
      <c r="C86" s="558" t="s">
        <v>151</v>
      </c>
      <c r="D86" s="558">
        <v>36.25</v>
      </c>
      <c r="E86" s="558">
        <v>31.33</v>
      </c>
    </row>
    <row r="87" spans="1:5" ht="11.1" customHeight="1" x14ac:dyDescent="0.2">
      <c r="A87" s="35" t="s">
        <v>103</v>
      </c>
      <c r="B87" s="558">
        <v>21.5</v>
      </c>
      <c r="C87" s="558" t="s">
        <v>151</v>
      </c>
      <c r="D87" s="558">
        <v>35.5</v>
      </c>
      <c r="E87" s="558">
        <v>18.75</v>
      </c>
    </row>
    <row r="88" spans="1:5" ht="11.1" customHeight="1" x14ac:dyDescent="0.2">
      <c r="A88" s="35" t="s">
        <v>104</v>
      </c>
      <c r="B88" s="558">
        <v>21.751999999999999</v>
      </c>
      <c r="C88" s="558">
        <v>20.37</v>
      </c>
      <c r="D88" s="558">
        <v>47.37</v>
      </c>
      <c r="E88" s="558">
        <v>19.5</v>
      </c>
    </row>
    <row r="89" spans="1:5" ht="11.1" customHeight="1" x14ac:dyDescent="0.2">
      <c r="A89" s="35" t="s">
        <v>106</v>
      </c>
      <c r="B89" s="558">
        <v>25</v>
      </c>
      <c r="C89" s="558">
        <v>25</v>
      </c>
      <c r="D89" s="558">
        <v>34.75</v>
      </c>
      <c r="E89" s="558">
        <v>18.25</v>
      </c>
    </row>
    <row r="90" spans="1:5" ht="11.1" customHeight="1" x14ac:dyDescent="0.2">
      <c r="A90" s="35" t="s">
        <v>167</v>
      </c>
      <c r="B90" s="558">
        <v>18</v>
      </c>
      <c r="C90" s="558">
        <v>18</v>
      </c>
      <c r="D90" s="558" t="s">
        <v>151</v>
      </c>
      <c r="E90" s="558">
        <v>18</v>
      </c>
    </row>
    <row r="91" spans="1:5" ht="11.1" customHeight="1" x14ac:dyDescent="0.2">
      <c r="A91" s="35" t="s">
        <v>105</v>
      </c>
      <c r="B91" s="558">
        <v>21.25</v>
      </c>
      <c r="C91" s="558">
        <v>18.75</v>
      </c>
      <c r="D91" s="558">
        <v>30</v>
      </c>
      <c r="E91" s="558">
        <v>26</v>
      </c>
    </row>
    <row r="92" spans="1:5" ht="11.1" customHeight="1" x14ac:dyDescent="0.2">
      <c r="A92" s="544" t="s">
        <v>107</v>
      </c>
      <c r="B92" s="116">
        <f>AVERAGE(B93:B95)</f>
        <v>20.666666666666668</v>
      </c>
      <c r="C92" s="116" t="s">
        <v>29</v>
      </c>
      <c r="D92" s="116">
        <f>AVERAGE(D93:D95)</f>
        <v>31.25</v>
      </c>
      <c r="E92" s="116">
        <f>AVERAGE(E93:E95)</f>
        <v>25</v>
      </c>
    </row>
    <row r="93" spans="1:5" ht="11.1" customHeight="1" x14ac:dyDescent="0.2">
      <c r="A93" s="35" t="s">
        <v>108</v>
      </c>
      <c r="B93" s="558">
        <v>12</v>
      </c>
      <c r="C93" s="558" t="s">
        <v>151</v>
      </c>
      <c r="D93" s="558">
        <v>31.25</v>
      </c>
      <c r="E93" s="558">
        <v>25</v>
      </c>
    </row>
    <row r="94" spans="1:5" ht="11.1" customHeight="1" x14ac:dyDescent="0.2">
      <c r="A94" s="35" t="s">
        <v>109</v>
      </c>
      <c r="B94" s="558">
        <v>35</v>
      </c>
      <c r="C94" s="558" t="s">
        <v>151</v>
      </c>
      <c r="D94" s="558" t="s">
        <v>151</v>
      </c>
      <c r="E94" s="558" t="s">
        <v>151</v>
      </c>
    </row>
    <row r="95" spans="1:5" ht="11.1" customHeight="1" x14ac:dyDescent="0.2">
      <c r="A95" s="35" t="s">
        <v>111</v>
      </c>
      <c r="B95" s="558">
        <v>15</v>
      </c>
      <c r="C95" s="558" t="s">
        <v>151</v>
      </c>
      <c r="D95" s="558" t="s">
        <v>151</v>
      </c>
      <c r="E95" s="558" t="s">
        <v>151</v>
      </c>
    </row>
    <row r="96" spans="1:5" ht="11.1" customHeight="1" x14ac:dyDescent="0.2">
      <c r="A96" s="544" t="s">
        <v>112</v>
      </c>
      <c r="B96" s="116">
        <f>AVERAGE(B97:B98)</f>
        <v>27.564999999999998</v>
      </c>
      <c r="C96" s="116">
        <f>AVERAGE(C97:C98)</f>
        <v>26.33</v>
      </c>
      <c r="D96" s="116">
        <f>AVERAGE(D97:D98)</f>
        <v>40</v>
      </c>
      <c r="E96" s="116">
        <f>AVERAGE(E97:E98)</f>
        <v>23.414999999999999</v>
      </c>
    </row>
    <row r="97" spans="1:5" ht="11.1" customHeight="1" x14ac:dyDescent="0.2">
      <c r="A97" s="35" t="s">
        <v>113</v>
      </c>
      <c r="B97" s="558">
        <v>24.13</v>
      </c>
      <c r="C97" s="558">
        <v>26.33</v>
      </c>
      <c r="D97" s="558">
        <v>40</v>
      </c>
      <c r="E97" s="558">
        <v>18.829999999999998</v>
      </c>
    </row>
    <row r="98" spans="1:5" ht="11.1" customHeight="1" x14ac:dyDescent="0.2">
      <c r="A98" s="35" t="s">
        <v>114</v>
      </c>
      <c r="B98" s="558">
        <v>31</v>
      </c>
      <c r="C98" s="558" t="s">
        <v>151</v>
      </c>
      <c r="D98" s="558" t="s">
        <v>151</v>
      </c>
      <c r="E98" s="558">
        <v>28</v>
      </c>
    </row>
    <row r="99" spans="1:5" ht="11.1" customHeight="1" x14ac:dyDescent="0.2">
      <c r="A99" s="544" t="s">
        <v>115</v>
      </c>
      <c r="B99" s="565">
        <f>AVERAGE(B100)</f>
        <v>23.33</v>
      </c>
      <c r="C99" s="116" t="s">
        <v>29</v>
      </c>
      <c r="D99" s="116" t="s">
        <v>29</v>
      </c>
      <c r="E99" s="565">
        <f>AVERAGE(E100)</f>
        <v>25</v>
      </c>
    </row>
    <row r="100" spans="1:5" ht="11.1" customHeight="1" x14ac:dyDescent="0.2">
      <c r="A100" s="35" t="s">
        <v>116</v>
      </c>
      <c r="B100" s="558">
        <v>23.33</v>
      </c>
      <c r="C100" s="558" t="s">
        <v>151</v>
      </c>
      <c r="D100" s="558" t="s">
        <v>151</v>
      </c>
      <c r="E100" s="558">
        <v>25</v>
      </c>
    </row>
    <row r="101" spans="1:5" ht="11.1" customHeight="1" x14ac:dyDescent="0.2">
      <c r="A101" s="544" t="s">
        <v>117</v>
      </c>
      <c r="B101" s="116">
        <f>AVERAGE(B102:B104)</f>
        <v>18</v>
      </c>
      <c r="C101" s="116">
        <f>AVERAGE(C102:C104)</f>
        <v>12</v>
      </c>
      <c r="D101" s="116">
        <f>AVERAGE(D102:D104)</f>
        <v>36.5</v>
      </c>
      <c r="E101" s="116">
        <f>AVERAGE(E102:E104)</f>
        <v>22.25</v>
      </c>
    </row>
    <row r="102" spans="1:5" ht="11.1" customHeight="1" x14ac:dyDescent="0.2">
      <c r="A102" s="35" t="s">
        <v>118</v>
      </c>
      <c r="B102" s="558">
        <v>15</v>
      </c>
      <c r="C102" s="558" t="s">
        <v>151</v>
      </c>
      <c r="D102" s="558" t="s">
        <v>151</v>
      </c>
      <c r="E102" s="558" t="s">
        <v>151</v>
      </c>
    </row>
    <row r="103" spans="1:5" ht="11.1" customHeight="1" x14ac:dyDescent="0.2">
      <c r="A103" s="35" t="s">
        <v>119</v>
      </c>
      <c r="B103" s="558" t="s">
        <v>151</v>
      </c>
      <c r="C103" s="558" t="s">
        <v>151</v>
      </c>
      <c r="D103" s="558">
        <v>37</v>
      </c>
      <c r="E103" s="558">
        <v>20</v>
      </c>
    </row>
    <row r="104" spans="1:5" ht="11.1" customHeight="1" x14ac:dyDescent="0.2">
      <c r="A104" s="35" t="s">
        <v>120</v>
      </c>
      <c r="B104" s="558">
        <v>21</v>
      </c>
      <c r="C104" s="558">
        <v>12</v>
      </c>
      <c r="D104" s="558">
        <v>36</v>
      </c>
      <c r="E104" s="558">
        <v>24.5</v>
      </c>
    </row>
    <row r="105" spans="1:5" ht="11.1" customHeight="1" x14ac:dyDescent="0.2">
      <c r="A105" s="544" t="s">
        <v>121</v>
      </c>
      <c r="B105" s="116">
        <f>AVERAGE(B106:B109)</f>
        <v>20.16</v>
      </c>
      <c r="C105" s="116">
        <f>AVERAGE(C106:C109)</f>
        <v>19.739999999999998</v>
      </c>
      <c r="D105" s="116">
        <f>AVERAGE(D106:D109)</f>
        <v>35</v>
      </c>
      <c r="E105" s="116">
        <f>AVERAGE(E106:E109)</f>
        <v>20.1675</v>
      </c>
    </row>
    <row r="106" spans="1:5" ht="11.1" customHeight="1" x14ac:dyDescent="0.2">
      <c r="A106" s="35" t="s">
        <v>122</v>
      </c>
      <c r="B106" s="558">
        <v>20.3</v>
      </c>
      <c r="C106" s="558">
        <v>18</v>
      </c>
      <c r="D106" s="558" t="s">
        <v>151</v>
      </c>
      <c r="E106" s="558">
        <v>18</v>
      </c>
    </row>
    <row r="107" spans="1:5" ht="11.1" customHeight="1" x14ac:dyDescent="0.2">
      <c r="A107" s="35" t="s">
        <v>123</v>
      </c>
      <c r="B107" s="558">
        <v>17</v>
      </c>
      <c r="C107" s="558">
        <v>17.63</v>
      </c>
      <c r="D107" s="558" t="s">
        <v>151</v>
      </c>
      <c r="E107" s="558">
        <v>15</v>
      </c>
    </row>
    <row r="108" spans="1:5" ht="11.1" customHeight="1" x14ac:dyDescent="0.2">
      <c r="A108" s="35" t="s">
        <v>124</v>
      </c>
      <c r="B108" s="558">
        <v>16</v>
      </c>
      <c r="C108" s="558">
        <v>15</v>
      </c>
      <c r="D108" s="558">
        <v>35</v>
      </c>
      <c r="E108" s="558">
        <v>21.67</v>
      </c>
    </row>
    <row r="109" spans="1:5" ht="11.1" customHeight="1" x14ac:dyDescent="0.2">
      <c r="A109" s="35" t="s">
        <v>125</v>
      </c>
      <c r="B109" s="558">
        <v>27.34</v>
      </c>
      <c r="C109" s="558">
        <v>28.33</v>
      </c>
      <c r="D109" s="558" t="s">
        <v>151</v>
      </c>
      <c r="E109" s="558">
        <v>26</v>
      </c>
    </row>
    <row r="110" spans="1:5" ht="11.1" customHeight="1" x14ac:dyDescent="0.2">
      <c r="A110" s="544" t="s">
        <v>554</v>
      </c>
      <c r="B110" s="116" t="s">
        <v>29</v>
      </c>
      <c r="C110" s="116">
        <f>AVERAGE(C111:C112)</f>
        <v>15</v>
      </c>
      <c r="D110" s="116">
        <f>AVERAGE(D111:D112)</f>
        <v>25.75</v>
      </c>
      <c r="E110" s="116" t="s">
        <v>29</v>
      </c>
    </row>
    <row r="111" spans="1:5" ht="11.1" customHeight="1" x14ac:dyDescent="0.2">
      <c r="A111" s="35" t="s">
        <v>511</v>
      </c>
      <c r="B111" s="558" t="s">
        <v>151</v>
      </c>
      <c r="C111" s="558" t="s">
        <v>151</v>
      </c>
      <c r="D111" s="113">
        <v>25.5</v>
      </c>
      <c r="E111" s="558" t="s">
        <v>151</v>
      </c>
    </row>
    <row r="112" spans="1:5" ht="11.1" customHeight="1" x14ac:dyDescent="0.2">
      <c r="A112" s="35" t="s">
        <v>556</v>
      </c>
      <c r="B112" s="558" t="s">
        <v>151</v>
      </c>
      <c r="C112" s="558">
        <v>15</v>
      </c>
      <c r="D112" s="558">
        <v>26</v>
      </c>
      <c r="E112" s="558" t="s">
        <v>151</v>
      </c>
    </row>
    <row r="113" spans="1:5" ht="11.1" customHeight="1" x14ac:dyDescent="0.2">
      <c r="A113" s="544" t="s">
        <v>310</v>
      </c>
      <c r="B113" s="116">
        <f>AVERAGE(B114:B123)</f>
        <v>19.638888888888889</v>
      </c>
      <c r="C113" s="116">
        <f>AVERAGE(C114:C123)</f>
        <v>19.071428571428573</v>
      </c>
      <c r="D113" s="116">
        <f>AVERAGE(D114:D123)</f>
        <v>38.5</v>
      </c>
      <c r="E113" s="116">
        <f>AVERAGE(E114:E123)</f>
        <v>24.7</v>
      </c>
    </row>
    <row r="114" spans="1:5" ht="11.1" customHeight="1" x14ac:dyDescent="0.2">
      <c r="A114" s="35" t="s">
        <v>183</v>
      </c>
      <c r="B114" s="558">
        <v>20</v>
      </c>
      <c r="C114" s="558" t="s">
        <v>151</v>
      </c>
      <c r="D114" s="558">
        <v>40</v>
      </c>
      <c r="E114" s="558" t="s">
        <v>151</v>
      </c>
    </row>
    <row r="115" spans="1:5" ht="11.1" customHeight="1" x14ac:dyDescent="0.2">
      <c r="A115" s="35" t="s">
        <v>568</v>
      </c>
      <c r="B115" s="558">
        <v>12.5</v>
      </c>
      <c r="C115" s="558">
        <v>17.5</v>
      </c>
      <c r="D115" s="558">
        <v>45</v>
      </c>
      <c r="E115" s="558">
        <v>17.5</v>
      </c>
    </row>
    <row r="116" spans="1:5" ht="11.1" customHeight="1" x14ac:dyDescent="0.2">
      <c r="A116" s="35" t="s">
        <v>311</v>
      </c>
      <c r="B116" s="558">
        <v>10</v>
      </c>
      <c r="C116" s="558">
        <v>10</v>
      </c>
      <c r="D116" s="558" t="s">
        <v>151</v>
      </c>
      <c r="E116" s="558" t="s">
        <v>151</v>
      </c>
    </row>
    <row r="117" spans="1:5" ht="11.1" customHeight="1" x14ac:dyDescent="0.2">
      <c r="A117" s="35" t="s">
        <v>313</v>
      </c>
      <c r="B117" s="558">
        <v>25</v>
      </c>
      <c r="C117" s="558">
        <v>20</v>
      </c>
      <c r="D117" s="558" t="s">
        <v>151</v>
      </c>
      <c r="E117" s="558" t="s">
        <v>151</v>
      </c>
    </row>
    <row r="118" spans="1:5" ht="11.1" customHeight="1" x14ac:dyDescent="0.2">
      <c r="A118" s="35" t="s">
        <v>545</v>
      </c>
      <c r="B118" s="558" t="s">
        <v>151</v>
      </c>
      <c r="C118" s="558" t="s">
        <v>151</v>
      </c>
      <c r="D118" s="558">
        <v>30</v>
      </c>
      <c r="E118" s="558" t="s">
        <v>151</v>
      </c>
    </row>
    <row r="119" spans="1:5" ht="11.1" customHeight="1" x14ac:dyDescent="0.2">
      <c r="A119" s="35" t="s">
        <v>185</v>
      </c>
      <c r="B119" s="558">
        <v>22</v>
      </c>
      <c r="C119" s="558">
        <v>20</v>
      </c>
      <c r="D119" s="558">
        <v>45</v>
      </c>
      <c r="E119" s="558">
        <v>25</v>
      </c>
    </row>
    <row r="120" spans="1:5" ht="11.1" customHeight="1" x14ac:dyDescent="0.2">
      <c r="A120" s="35" t="s">
        <v>312</v>
      </c>
      <c r="B120" s="558">
        <v>15</v>
      </c>
      <c r="C120" s="558" t="s">
        <v>151</v>
      </c>
      <c r="D120" s="558" t="s">
        <v>151</v>
      </c>
      <c r="E120" s="558">
        <v>20</v>
      </c>
    </row>
    <row r="121" spans="1:5" ht="11.1" customHeight="1" x14ac:dyDescent="0.2">
      <c r="A121" s="35" t="s">
        <v>184</v>
      </c>
      <c r="B121" s="558">
        <v>35</v>
      </c>
      <c r="C121" s="558">
        <v>14.67</v>
      </c>
      <c r="D121" s="558" t="s">
        <v>151</v>
      </c>
      <c r="E121" s="558">
        <v>25</v>
      </c>
    </row>
    <row r="122" spans="1:5" ht="11.1" customHeight="1" x14ac:dyDescent="0.2">
      <c r="A122" s="35" t="s">
        <v>192</v>
      </c>
      <c r="B122" s="558">
        <v>15.5</v>
      </c>
      <c r="C122" s="558">
        <v>24</v>
      </c>
      <c r="D122" s="558" t="s">
        <v>151</v>
      </c>
      <c r="E122" s="558" t="s">
        <v>151</v>
      </c>
    </row>
    <row r="123" spans="1:5" ht="11.1" customHeight="1" x14ac:dyDescent="0.2">
      <c r="A123" s="35" t="s">
        <v>553</v>
      </c>
      <c r="B123" s="558">
        <v>21.75</v>
      </c>
      <c r="C123" s="558">
        <v>27.33</v>
      </c>
      <c r="D123" s="558">
        <v>32.5</v>
      </c>
      <c r="E123" s="558">
        <v>36</v>
      </c>
    </row>
    <row r="124" spans="1:5" ht="11.1" customHeight="1" x14ac:dyDescent="0.2">
      <c r="A124" s="544" t="s">
        <v>168</v>
      </c>
      <c r="B124" s="116">
        <f>AVERAGE(B125)</f>
        <v>10</v>
      </c>
      <c r="C124" s="116">
        <f>AVERAGE(C125)</f>
        <v>20</v>
      </c>
      <c r="D124" s="116">
        <f>AVERAGE(D125)</f>
        <v>34</v>
      </c>
      <c r="E124" s="116">
        <f>AVERAGE(E125)</f>
        <v>30</v>
      </c>
    </row>
    <row r="125" spans="1:5" ht="11.1" customHeight="1" x14ac:dyDescent="0.2">
      <c r="A125" s="35" t="s">
        <v>169</v>
      </c>
      <c r="B125" s="558">
        <v>10</v>
      </c>
      <c r="C125" s="558">
        <v>20</v>
      </c>
      <c r="D125" s="558">
        <v>34</v>
      </c>
      <c r="E125" s="558">
        <v>30</v>
      </c>
    </row>
    <row r="126" spans="1:5" ht="11.1" customHeight="1" x14ac:dyDescent="0.2">
      <c r="A126" s="544" t="s">
        <v>127</v>
      </c>
      <c r="B126" s="116">
        <f>AVERAGE(B127)</f>
        <v>20</v>
      </c>
      <c r="C126" s="116" t="s">
        <v>29</v>
      </c>
      <c r="D126" s="116" t="s">
        <v>29</v>
      </c>
      <c r="E126" s="116" t="s">
        <v>29</v>
      </c>
    </row>
    <row r="127" spans="1:5" ht="11.1" customHeight="1" x14ac:dyDescent="0.2">
      <c r="A127" s="35" t="s">
        <v>129</v>
      </c>
      <c r="B127" s="558">
        <v>20</v>
      </c>
      <c r="C127" s="558" t="s">
        <v>151</v>
      </c>
      <c r="D127" s="558" t="s">
        <v>151</v>
      </c>
      <c r="E127" s="558" t="s">
        <v>151</v>
      </c>
    </row>
    <row r="128" spans="1:5" ht="11.1" customHeight="1" x14ac:dyDescent="0.2">
      <c r="A128" s="544" t="s">
        <v>131</v>
      </c>
      <c r="B128" s="116">
        <f>AVERAGE(B129:B131)</f>
        <v>17.166666666666668</v>
      </c>
      <c r="C128" s="116">
        <f>AVERAGE(C129:C131)</f>
        <v>17</v>
      </c>
      <c r="D128" s="116">
        <f>AVERAGE(D129:D131)</f>
        <v>32.5</v>
      </c>
      <c r="E128" s="116">
        <f>AVERAGE(E129:E131)</f>
        <v>30.164999999999999</v>
      </c>
    </row>
    <row r="129" spans="1:5" ht="11.1" customHeight="1" x14ac:dyDescent="0.2">
      <c r="A129" s="35" t="s">
        <v>132</v>
      </c>
      <c r="B129" s="558">
        <v>19</v>
      </c>
      <c r="C129" s="558">
        <v>18.5</v>
      </c>
      <c r="D129" s="558">
        <v>36.5</v>
      </c>
      <c r="E129" s="558">
        <v>45.33</v>
      </c>
    </row>
    <row r="130" spans="1:5" ht="11.1" customHeight="1" x14ac:dyDescent="0.2">
      <c r="A130" s="35" t="s">
        <v>133</v>
      </c>
      <c r="B130" s="558">
        <v>10</v>
      </c>
      <c r="C130" s="558">
        <v>10</v>
      </c>
      <c r="D130" s="558">
        <v>31</v>
      </c>
      <c r="E130" s="558">
        <v>15</v>
      </c>
    </row>
    <row r="131" spans="1:5" ht="11.1" customHeight="1" x14ac:dyDescent="0.2">
      <c r="A131" s="553" t="s">
        <v>134</v>
      </c>
      <c r="B131" s="566">
        <v>22.5</v>
      </c>
      <c r="C131" s="566">
        <v>22.5</v>
      </c>
      <c r="D131" s="566">
        <v>30</v>
      </c>
      <c r="E131" s="566" t="s">
        <v>151</v>
      </c>
    </row>
    <row r="132" spans="1:5" ht="12.75" customHeight="1" x14ac:dyDescent="0.2">
      <c r="A132" s="464" t="s">
        <v>135</v>
      </c>
      <c r="B132" s="500"/>
      <c r="C132" s="500"/>
      <c r="D132" s="24"/>
      <c r="E132" s="63"/>
    </row>
    <row r="133" spans="1:5" ht="9" customHeight="1" x14ac:dyDescent="0.2">
      <c r="A133" s="464" t="s">
        <v>136</v>
      </c>
      <c r="B133" s="501"/>
      <c r="C133" s="501"/>
      <c r="D133" s="30"/>
      <c r="E133" s="502"/>
    </row>
    <row r="134" spans="1:5" ht="12.75" customHeight="1" x14ac:dyDescent="0.2"/>
    <row r="135" spans="1:5" ht="12.75" customHeight="1" x14ac:dyDescent="0.2"/>
    <row r="136" spans="1:5" ht="12.75" customHeight="1" x14ac:dyDescent="0.2"/>
    <row r="137" spans="1:5" ht="12.75" customHeight="1" x14ac:dyDescent="0.2"/>
    <row r="138" spans="1:5" ht="12.75" customHeight="1" x14ac:dyDescent="0.2"/>
    <row r="139" spans="1:5" ht="12.75" customHeight="1" x14ac:dyDescent="0.2"/>
    <row r="140" spans="1:5" ht="12.75" customHeight="1" x14ac:dyDescent="0.2"/>
    <row r="141" spans="1:5" ht="12.75" customHeight="1" x14ac:dyDescent="0.2"/>
    <row r="142" spans="1:5" ht="12.75" customHeight="1" x14ac:dyDescent="0.2"/>
    <row r="143" spans="1:5" ht="12.75" customHeight="1" x14ac:dyDescent="0.2"/>
    <row r="144" spans="1:5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</sheetData>
  <pageMargins left="0" right="0" top="0" bottom="0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007"/>
  <sheetViews>
    <sheetView showGridLines="0" topLeftCell="A10" zoomScaleNormal="100" workbookViewId="0">
      <selection activeCell="J70" sqref="J70"/>
    </sheetView>
  </sheetViews>
  <sheetFormatPr baseColWidth="10" defaultColWidth="12.7109375" defaultRowHeight="15" customHeight="1" x14ac:dyDescent="0.2"/>
  <cols>
    <col min="1" max="1" width="15.7109375" style="55" customWidth="1"/>
    <col min="2" max="2" width="15.28515625" style="55" customWidth="1"/>
    <col min="3" max="3" width="16" style="55" customWidth="1"/>
    <col min="4" max="4" width="14.85546875" style="55" customWidth="1"/>
    <col min="5" max="5" width="15" style="55" customWidth="1"/>
    <col min="6" max="16384" width="12.7109375" style="55"/>
  </cols>
  <sheetData>
    <row r="1" spans="1:5" ht="15" customHeight="1" x14ac:dyDescent="0.25">
      <c r="A1" s="652" t="s">
        <v>741</v>
      </c>
    </row>
    <row r="2" spans="1:5" ht="12" customHeight="1" x14ac:dyDescent="0.2">
      <c r="A2" s="725" t="s">
        <v>742</v>
      </c>
    </row>
    <row r="3" spans="1:5" ht="6" customHeight="1" x14ac:dyDescent="0.2"/>
    <row r="4" spans="1:5" ht="18" customHeight="1" x14ac:dyDescent="0.2">
      <c r="A4" s="567" t="s">
        <v>19</v>
      </c>
      <c r="B4" s="826" t="s">
        <v>705</v>
      </c>
      <c r="C4" s="826" t="s">
        <v>706</v>
      </c>
      <c r="D4" s="826" t="s">
        <v>707</v>
      </c>
      <c r="E4" s="826" t="s">
        <v>708</v>
      </c>
    </row>
    <row r="5" spans="1:5" ht="3.75" customHeight="1" x14ac:dyDescent="0.2">
      <c r="A5" s="7"/>
      <c r="B5" s="7"/>
      <c r="C5" s="7"/>
      <c r="D5" s="7"/>
      <c r="E5" s="7"/>
    </row>
    <row r="6" spans="1:5" ht="12" customHeight="1" x14ac:dyDescent="0.25">
      <c r="A6" s="114" t="s">
        <v>613</v>
      </c>
      <c r="B6" s="568">
        <f>AVERAGE(B7:B7)</f>
        <v>14</v>
      </c>
      <c r="C6" s="59" t="s">
        <v>170</v>
      </c>
      <c r="D6" s="546">
        <f>AVERAGE(D7:D7)</f>
        <v>49</v>
      </c>
      <c r="E6" s="59" t="s">
        <v>170</v>
      </c>
    </row>
    <row r="7" spans="1:5" ht="12" customHeight="1" x14ac:dyDescent="0.25">
      <c r="A7" s="115" t="s">
        <v>614</v>
      </c>
      <c r="B7" s="121">
        <v>14</v>
      </c>
      <c r="C7" s="62" t="s">
        <v>181</v>
      </c>
      <c r="D7" s="121">
        <v>49</v>
      </c>
      <c r="E7" s="65" t="s">
        <v>303</v>
      </c>
    </row>
    <row r="8" spans="1:5" ht="12" customHeight="1" x14ac:dyDescent="0.2">
      <c r="A8" s="16" t="s">
        <v>24</v>
      </c>
      <c r="B8" s="568">
        <f>AVERAGE(B9:B10)</f>
        <v>14.775</v>
      </c>
      <c r="C8" s="568">
        <f>AVERAGE(C9:C10)</f>
        <v>63.69</v>
      </c>
      <c r="D8" s="569">
        <f>AVERAGE(D9:D9)</f>
        <v>27.75</v>
      </c>
      <c r="E8" s="568">
        <f>AVERAGE(E9:E10)</f>
        <v>165.33</v>
      </c>
    </row>
    <row r="9" spans="1:5" ht="12" customHeight="1" x14ac:dyDescent="0.2">
      <c r="A9" s="35" t="s">
        <v>25</v>
      </c>
      <c r="B9" s="62">
        <v>14.38</v>
      </c>
      <c r="C9" s="62">
        <v>65</v>
      </c>
      <c r="D9" s="570">
        <v>27.75</v>
      </c>
      <c r="E9" s="62" t="s">
        <v>151</v>
      </c>
    </row>
    <row r="10" spans="1:5" ht="12" customHeight="1" x14ac:dyDescent="0.2">
      <c r="A10" s="35" t="s">
        <v>595</v>
      </c>
      <c r="B10" s="62">
        <v>15.17</v>
      </c>
      <c r="C10" s="62">
        <v>62.38</v>
      </c>
      <c r="D10" s="22">
        <v>70.88</v>
      </c>
      <c r="E10" s="571">
        <v>165.33</v>
      </c>
    </row>
    <row r="11" spans="1:5" ht="12" customHeight="1" x14ac:dyDescent="0.2">
      <c r="A11" s="114" t="s">
        <v>27</v>
      </c>
      <c r="B11" s="568">
        <f>AVERAGE(B12:B16)</f>
        <v>11.2</v>
      </c>
      <c r="C11" s="568">
        <f>AVERAGE(C12:C16)</f>
        <v>53.333333333333336</v>
      </c>
      <c r="D11" s="569">
        <f>AVERAGE(D12:D16)</f>
        <v>54.95</v>
      </c>
      <c r="E11" s="568">
        <f>AVERAGE(E12:E16)</f>
        <v>128.875</v>
      </c>
    </row>
    <row r="12" spans="1:5" ht="12" customHeight="1" x14ac:dyDescent="0.2">
      <c r="A12" s="115" t="s">
        <v>30</v>
      </c>
      <c r="B12" s="62">
        <v>9</v>
      </c>
      <c r="C12" s="62" t="s">
        <v>181</v>
      </c>
      <c r="D12" s="22">
        <v>47</v>
      </c>
      <c r="E12" s="571">
        <v>118</v>
      </c>
    </row>
    <row r="13" spans="1:5" ht="12" customHeight="1" x14ac:dyDescent="0.2">
      <c r="A13" s="115" t="s">
        <v>466</v>
      </c>
      <c r="B13" s="62">
        <v>9.75</v>
      </c>
      <c r="C13" s="571">
        <v>50</v>
      </c>
      <c r="D13" s="22">
        <v>48.5</v>
      </c>
      <c r="E13" s="571">
        <v>130</v>
      </c>
    </row>
    <row r="14" spans="1:5" ht="12" customHeight="1" x14ac:dyDescent="0.2">
      <c r="A14" s="115" t="s">
        <v>316</v>
      </c>
      <c r="B14" s="62">
        <v>10</v>
      </c>
      <c r="C14" s="571">
        <v>55</v>
      </c>
      <c r="D14" s="22">
        <v>51.75</v>
      </c>
      <c r="E14" s="571">
        <v>133.75</v>
      </c>
    </row>
    <row r="15" spans="1:5" ht="12" customHeight="1" x14ac:dyDescent="0.2">
      <c r="A15" s="115" t="s">
        <v>315</v>
      </c>
      <c r="B15" s="62">
        <v>9.25</v>
      </c>
      <c r="C15" s="571">
        <v>55</v>
      </c>
      <c r="D15" s="570">
        <v>47.5</v>
      </c>
      <c r="E15" s="571">
        <v>133.75</v>
      </c>
    </row>
    <row r="16" spans="1:5" ht="12" customHeight="1" x14ac:dyDescent="0.2">
      <c r="A16" s="115" t="s">
        <v>419</v>
      </c>
      <c r="B16" s="62">
        <v>18</v>
      </c>
      <c r="C16" s="62" t="s">
        <v>181</v>
      </c>
      <c r="D16" s="22">
        <v>80</v>
      </c>
      <c r="E16" s="571" t="s">
        <v>181</v>
      </c>
    </row>
    <row r="17" spans="1:5" ht="12" customHeight="1" x14ac:dyDescent="0.2">
      <c r="A17" s="544" t="s">
        <v>32</v>
      </c>
      <c r="B17" s="480">
        <f>AVERAGE(B18:B23)</f>
        <v>13.68</v>
      </c>
      <c r="C17" s="480">
        <f>AVERAGE(C18:C23)</f>
        <v>45.5</v>
      </c>
      <c r="D17" s="545">
        <f>AVERAGE(D18:D23)</f>
        <v>69.75</v>
      </c>
      <c r="E17" s="480">
        <f>AVERAGE(E18:E23)</f>
        <v>82.210000000000008</v>
      </c>
    </row>
    <row r="18" spans="1:5" ht="12" customHeight="1" x14ac:dyDescent="0.2">
      <c r="A18" s="35" t="s">
        <v>34</v>
      </c>
      <c r="B18" s="571">
        <v>10.67</v>
      </c>
      <c r="C18" s="571" t="s">
        <v>151</v>
      </c>
      <c r="D18" s="22" t="s">
        <v>151</v>
      </c>
      <c r="E18" s="571">
        <v>70.67</v>
      </c>
    </row>
    <row r="19" spans="1:5" ht="12" customHeight="1" x14ac:dyDescent="0.2">
      <c r="A19" s="35" t="s">
        <v>35</v>
      </c>
      <c r="B19" s="571">
        <v>13.75</v>
      </c>
      <c r="C19" s="571">
        <v>55.25</v>
      </c>
      <c r="D19" s="22" t="s">
        <v>151</v>
      </c>
      <c r="E19" s="571" t="s">
        <v>151</v>
      </c>
    </row>
    <row r="20" spans="1:5" ht="12" customHeight="1" x14ac:dyDescent="0.2">
      <c r="A20" s="35" t="s">
        <v>36</v>
      </c>
      <c r="B20" s="571">
        <v>13</v>
      </c>
      <c r="C20" s="571">
        <v>38</v>
      </c>
      <c r="D20" s="22">
        <v>65</v>
      </c>
      <c r="E20" s="571" t="s">
        <v>151</v>
      </c>
    </row>
    <row r="21" spans="1:5" ht="12" customHeight="1" x14ac:dyDescent="0.2">
      <c r="A21" s="35" t="s">
        <v>37</v>
      </c>
      <c r="B21" s="571">
        <v>14.33</v>
      </c>
      <c r="C21" s="571">
        <v>47.75</v>
      </c>
      <c r="D21" s="22">
        <v>89</v>
      </c>
      <c r="E21" s="571">
        <v>93.75</v>
      </c>
    </row>
    <row r="22" spans="1:5" ht="12" customHeight="1" x14ac:dyDescent="0.2">
      <c r="A22" s="35" t="s">
        <v>38</v>
      </c>
      <c r="B22" s="571">
        <v>20</v>
      </c>
      <c r="C22" s="571" t="s">
        <v>151</v>
      </c>
      <c r="D22" s="22">
        <v>80</v>
      </c>
      <c r="E22" s="571" t="s">
        <v>151</v>
      </c>
    </row>
    <row r="23" spans="1:5" ht="12" customHeight="1" x14ac:dyDescent="0.2">
      <c r="A23" s="35" t="s">
        <v>40</v>
      </c>
      <c r="B23" s="571">
        <v>10.33</v>
      </c>
      <c r="C23" s="571">
        <v>41</v>
      </c>
      <c r="D23" s="22">
        <v>45</v>
      </c>
      <c r="E23" s="571" t="s">
        <v>151</v>
      </c>
    </row>
    <row r="24" spans="1:5" ht="12" customHeight="1" x14ac:dyDescent="0.2">
      <c r="A24" s="544" t="s">
        <v>42</v>
      </c>
      <c r="B24" s="480">
        <f>AVERAGE(B25:B26)</f>
        <v>19.164999999999999</v>
      </c>
      <c r="C24" s="480">
        <f>AVERAGE(C25:C26)</f>
        <v>160.41499999999999</v>
      </c>
      <c r="D24" s="545">
        <f>AVERAGE(D25:D26)</f>
        <v>81.289999999999992</v>
      </c>
      <c r="E24" s="480">
        <f>AVERAGE(E25:E25)</f>
        <v>70</v>
      </c>
    </row>
    <row r="25" spans="1:5" ht="12" customHeight="1" x14ac:dyDescent="0.2">
      <c r="A25" s="35" t="s">
        <v>44</v>
      </c>
      <c r="B25" s="571">
        <v>20.329999999999998</v>
      </c>
      <c r="C25" s="571">
        <v>60.83</v>
      </c>
      <c r="D25" s="22">
        <v>105.25</v>
      </c>
      <c r="E25" s="571">
        <v>70</v>
      </c>
    </row>
    <row r="26" spans="1:5" ht="12" customHeight="1" x14ac:dyDescent="0.2">
      <c r="A26" s="35" t="s">
        <v>45</v>
      </c>
      <c r="B26" s="571">
        <v>18</v>
      </c>
      <c r="C26" s="571">
        <v>260</v>
      </c>
      <c r="D26" s="22">
        <v>57.33</v>
      </c>
      <c r="E26" s="571" t="s">
        <v>151</v>
      </c>
    </row>
    <row r="27" spans="1:5" ht="12" customHeight="1" x14ac:dyDescent="0.2">
      <c r="A27" s="555" t="s">
        <v>48</v>
      </c>
      <c r="B27" s="480">
        <f>AVERAGE(B28:B31)</f>
        <v>12.5</v>
      </c>
      <c r="C27" s="480">
        <f>AVERAGE(C28:C31)</f>
        <v>55</v>
      </c>
      <c r="D27" s="545">
        <f>AVERAGE(D28:D31)</f>
        <v>141.33500000000001</v>
      </c>
      <c r="E27" s="480">
        <f>AVERAGE(E28:E31)</f>
        <v>130</v>
      </c>
    </row>
    <row r="28" spans="1:5" ht="12" customHeight="1" x14ac:dyDescent="0.2">
      <c r="A28" s="562" t="s">
        <v>172</v>
      </c>
      <c r="B28" s="571">
        <v>12</v>
      </c>
      <c r="C28" s="572" t="s">
        <v>181</v>
      </c>
      <c r="D28" s="22">
        <v>161</v>
      </c>
      <c r="E28" s="571" t="s">
        <v>181</v>
      </c>
    </row>
    <row r="29" spans="1:5" ht="12" customHeight="1" x14ac:dyDescent="0.2">
      <c r="A29" s="562" t="s">
        <v>177</v>
      </c>
      <c r="B29" s="571">
        <v>13.5</v>
      </c>
      <c r="C29" s="572" t="s">
        <v>181</v>
      </c>
      <c r="D29" s="22">
        <v>121.67</v>
      </c>
      <c r="E29" s="571">
        <v>130</v>
      </c>
    </row>
    <row r="30" spans="1:5" ht="12" customHeight="1" x14ac:dyDescent="0.2">
      <c r="A30" s="562" t="s">
        <v>58</v>
      </c>
      <c r="B30" s="571">
        <v>11</v>
      </c>
      <c r="C30" s="571">
        <v>55</v>
      </c>
      <c r="D30" s="22" t="s">
        <v>181</v>
      </c>
      <c r="E30" s="571" t="s">
        <v>181</v>
      </c>
    </row>
    <row r="31" spans="1:5" ht="12" customHeight="1" x14ac:dyDescent="0.2">
      <c r="A31" s="562" t="s">
        <v>60</v>
      </c>
      <c r="B31" s="571">
        <v>13.5</v>
      </c>
      <c r="C31" s="571">
        <v>55</v>
      </c>
      <c r="D31" s="22" t="s">
        <v>181</v>
      </c>
      <c r="E31" s="571" t="s">
        <v>181</v>
      </c>
    </row>
    <row r="32" spans="1:5" ht="12" customHeight="1" x14ac:dyDescent="0.2">
      <c r="A32" s="555" t="s">
        <v>61</v>
      </c>
      <c r="B32" s="573">
        <f>AVERAGE(B33:B33)</f>
        <v>18.670000000000002</v>
      </c>
      <c r="C32" s="573">
        <f>AVERAGE(C33:C33)</f>
        <v>85</v>
      </c>
      <c r="D32" s="21">
        <f>AVERAGE(D33:D33)</f>
        <v>91.33</v>
      </c>
      <c r="E32" s="573">
        <f>AVERAGE(E33:E33)</f>
        <v>120.67</v>
      </c>
    </row>
    <row r="33" spans="1:5" ht="12" customHeight="1" x14ac:dyDescent="0.2">
      <c r="A33" s="562" t="s">
        <v>66</v>
      </c>
      <c r="B33" s="571">
        <v>18.670000000000002</v>
      </c>
      <c r="C33" s="571">
        <v>85</v>
      </c>
      <c r="D33" s="22">
        <v>91.33</v>
      </c>
      <c r="E33" s="571">
        <v>120.67</v>
      </c>
    </row>
    <row r="34" spans="1:5" ht="12" customHeight="1" x14ac:dyDescent="0.2">
      <c r="A34" s="544" t="s">
        <v>575</v>
      </c>
      <c r="B34" s="480">
        <f>AVERAGE(B35:B37)</f>
        <v>13.833333333333334</v>
      </c>
      <c r="C34" s="573">
        <f>AVERAGE(C35:C37)</f>
        <v>99.375</v>
      </c>
      <c r="D34" s="21">
        <f>AVERAGE(D35:D37)</f>
        <v>65</v>
      </c>
      <c r="E34" s="573" t="s">
        <v>29</v>
      </c>
    </row>
    <row r="35" spans="1:5" ht="12" customHeight="1" x14ac:dyDescent="0.2">
      <c r="A35" s="35" t="s">
        <v>68</v>
      </c>
      <c r="B35" s="571">
        <v>9.5</v>
      </c>
      <c r="C35" s="571" t="s">
        <v>151</v>
      </c>
      <c r="D35" s="571">
        <v>65</v>
      </c>
      <c r="E35" s="571" t="s">
        <v>151</v>
      </c>
    </row>
    <row r="36" spans="1:5" ht="12" customHeight="1" x14ac:dyDescent="0.2">
      <c r="A36" s="35" t="s">
        <v>73</v>
      </c>
      <c r="B36" s="571">
        <v>21</v>
      </c>
      <c r="C36" s="571">
        <v>82</v>
      </c>
      <c r="D36" s="571" t="s">
        <v>151</v>
      </c>
      <c r="E36" s="571" t="s">
        <v>151</v>
      </c>
    </row>
    <row r="37" spans="1:5" ht="12" customHeight="1" x14ac:dyDescent="0.2">
      <c r="A37" s="35" t="s">
        <v>75</v>
      </c>
      <c r="B37" s="571">
        <v>11</v>
      </c>
      <c r="C37" s="571">
        <v>116.75</v>
      </c>
      <c r="D37" s="571" t="s">
        <v>151</v>
      </c>
      <c r="E37" s="571" t="s">
        <v>151</v>
      </c>
    </row>
    <row r="38" spans="1:5" ht="12" customHeight="1" x14ac:dyDescent="0.2">
      <c r="A38" s="544" t="s">
        <v>76</v>
      </c>
      <c r="B38" s="480">
        <f>AVERAGE(B39:B40)</f>
        <v>11.65</v>
      </c>
      <c r="C38" s="480" t="s">
        <v>29</v>
      </c>
      <c r="D38" s="545">
        <f>AVERAGE(D39:D40)</f>
        <v>92.5</v>
      </c>
      <c r="E38" s="480" t="s">
        <v>29</v>
      </c>
    </row>
    <row r="39" spans="1:5" ht="12" customHeight="1" x14ac:dyDescent="0.2">
      <c r="A39" s="35" t="s">
        <v>187</v>
      </c>
      <c r="B39" s="571">
        <v>9.3000000000000007</v>
      </c>
      <c r="C39" s="571" t="s">
        <v>151</v>
      </c>
      <c r="D39" s="22">
        <v>123.7</v>
      </c>
      <c r="E39" s="571" t="s">
        <v>151</v>
      </c>
    </row>
    <row r="40" spans="1:5" ht="12" customHeight="1" x14ac:dyDescent="0.2">
      <c r="A40" s="35" t="s">
        <v>307</v>
      </c>
      <c r="B40" s="571">
        <v>14</v>
      </c>
      <c r="C40" s="571" t="s">
        <v>151</v>
      </c>
      <c r="D40" s="22">
        <v>61.3</v>
      </c>
      <c r="E40" s="571" t="s">
        <v>151</v>
      </c>
    </row>
    <row r="41" spans="1:5" ht="12" customHeight="1" x14ac:dyDescent="0.2">
      <c r="A41" s="544" t="s">
        <v>79</v>
      </c>
      <c r="B41" s="480">
        <f>AVERAGE(B42:B44)</f>
        <v>10</v>
      </c>
      <c r="C41" s="480" t="s">
        <v>29</v>
      </c>
      <c r="D41" s="545" t="s">
        <v>29</v>
      </c>
      <c r="E41" s="480">
        <f>AVERAGE(E42:E44)</f>
        <v>116</v>
      </c>
    </row>
    <row r="42" spans="1:5" ht="12" customHeight="1" x14ac:dyDescent="0.2">
      <c r="A42" s="35" t="s">
        <v>190</v>
      </c>
      <c r="B42" s="571">
        <v>10</v>
      </c>
      <c r="C42" s="571" t="s">
        <v>151</v>
      </c>
      <c r="D42" s="22" t="s">
        <v>151</v>
      </c>
      <c r="E42" s="571">
        <v>120</v>
      </c>
    </row>
    <row r="43" spans="1:5" ht="12" customHeight="1" x14ac:dyDescent="0.2">
      <c r="A43" s="35" t="s">
        <v>82</v>
      </c>
      <c r="B43" s="571">
        <v>10</v>
      </c>
      <c r="C43" s="571" t="s">
        <v>151</v>
      </c>
      <c r="D43" s="22" t="s">
        <v>151</v>
      </c>
      <c r="E43" s="571">
        <v>98</v>
      </c>
    </row>
    <row r="44" spans="1:5" ht="12" customHeight="1" x14ac:dyDescent="0.2">
      <c r="A44" s="35" t="s">
        <v>83</v>
      </c>
      <c r="B44" s="571">
        <v>10</v>
      </c>
      <c r="C44" s="571" t="s">
        <v>151</v>
      </c>
      <c r="D44" s="22" t="s">
        <v>151</v>
      </c>
      <c r="E44" s="571">
        <v>130</v>
      </c>
    </row>
    <row r="45" spans="1:5" ht="12" customHeight="1" x14ac:dyDescent="0.2">
      <c r="A45" s="574" t="s">
        <v>577</v>
      </c>
      <c r="B45" s="545">
        <f>AVERAGE(B46:B50)</f>
        <v>10.766</v>
      </c>
      <c r="C45" s="545">
        <f>AVERAGE(C46:C50)</f>
        <v>52.556666666666672</v>
      </c>
      <c r="D45" s="545">
        <f>AVERAGE(D46:D50)</f>
        <v>48.666666666666664</v>
      </c>
      <c r="E45" s="545">
        <f>AVERAGE(E46:E49)</f>
        <v>127.75</v>
      </c>
    </row>
    <row r="46" spans="1:5" ht="12" customHeight="1" x14ac:dyDescent="0.2">
      <c r="A46" s="35" t="s">
        <v>89</v>
      </c>
      <c r="B46" s="22">
        <v>10</v>
      </c>
      <c r="C46" s="22">
        <v>50</v>
      </c>
      <c r="D46" s="22">
        <v>48</v>
      </c>
      <c r="E46" s="22" t="s">
        <v>151</v>
      </c>
    </row>
    <row r="47" spans="1:5" ht="12" customHeight="1" x14ac:dyDescent="0.2">
      <c r="A47" s="35" t="s">
        <v>91</v>
      </c>
      <c r="B47" s="22">
        <v>13.5</v>
      </c>
      <c r="C47" s="22">
        <v>57.67</v>
      </c>
      <c r="D47" s="22">
        <v>49</v>
      </c>
      <c r="E47" s="22">
        <v>130</v>
      </c>
    </row>
    <row r="48" spans="1:5" ht="12" customHeight="1" x14ac:dyDescent="0.2">
      <c r="A48" s="35" t="s">
        <v>92</v>
      </c>
      <c r="B48" s="22">
        <v>10</v>
      </c>
      <c r="C48" s="22">
        <v>50</v>
      </c>
      <c r="D48" s="22" t="s">
        <v>151</v>
      </c>
      <c r="E48" s="22" t="s">
        <v>151</v>
      </c>
    </row>
    <row r="49" spans="1:5" ht="12" customHeight="1" x14ac:dyDescent="0.2">
      <c r="A49" s="115" t="s">
        <v>96</v>
      </c>
      <c r="B49" s="570">
        <v>10.33</v>
      </c>
      <c r="C49" s="570" t="s">
        <v>151</v>
      </c>
      <c r="D49" s="22">
        <v>49</v>
      </c>
      <c r="E49" s="22">
        <v>125.5</v>
      </c>
    </row>
    <row r="50" spans="1:5" ht="12" customHeight="1" x14ac:dyDescent="0.2">
      <c r="A50" s="553" t="s">
        <v>552</v>
      </c>
      <c r="B50" s="737">
        <v>10</v>
      </c>
      <c r="C50" s="554" t="s">
        <v>151</v>
      </c>
      <c r="D50" s="554" t="s">
        <v>151</v>
      </c>
      <c r="E50" s="737" t="s">
        <v>151</v>
      </c>
    </row>
    <row r="51" spans="1:5" ht="12" customHeight="1" x14ac:dyDescent="0.2">
      <c r="A51" s="115"/>
      <c r="B51" s="62"/>
      <c r="C51" s="570"/>
      <c r="D51" s="570"/>
      <c r="E51" s="179" t="s">
        <v>78</v>
      </c>
    </row>
    <row r="52" spans="1:5" ht="12" customHeight="1" x14ac:dyDescent="0.2">
      <c r="A52" s="832" t="s">
        <v>709</v>
      </c>
      <c r="B52" s="571"/>
      <c r="C52" s="570"/>
      <c r="D52" s="570"/>
      <c r="E52" s="571"/>
    </row>
    <row r="53" spans="1:5" ht="18" customHeight="1" x14ac:dyDescent="0.2">
      <c r="A53" s="567" t="s">
        <v>19</v>
      </c>
      <c r="B53" s="826" t="s">
        <v>705</v>
      </c>
      <c r="C53" s="826" t="s">
        <v>706</v>
      </c>
      <c r="D53" s="826" t="s">
        <v>707</v>
      </c>
      <c r="E53" s="826" t="s">
        <v>708</v>
      </c>
    </row>
    <row r="54" spans="1:5" ht="7.5" customHeight="1" x14ac:dyDescent="0.2">
      <c r="A54" s="115"/>
      <c r="B54" s="571"/>
      <c r="C54" s="570"/>
      <c r="D54" s="570"/>
      <c r="E54" s="571"/>
    </row>
    <row r="55" spans="1:5" ht="12" customHeight="1" x14ac:dyDescent="0.2">
      <c r="A55" s="544" t="s">
        <v>97</v>
      </c>
      <c r="B55" s="480">
        <f>AVERAGE(B56:B58)</f>
        <v>9.1666666666666661</v>
      </c>
      <c r="C55" s="575" t="s">
        <v>29</v>
      </c>
      <c r="D55" s="545">
        <f>AVERAGE(D56:D58)</f>
        <v>52.666666666666664</v>
      </c>
      <c r="E55" s="480">
        <f>AVERAGE(E56:E58)</f>
        <v>124.5</v>
      </c>
    </row>
    <row r="56" spans="1:5" ht="12" customHeight="1" x14ac:dyDescent="0.2">
      <c r="A56" s="35" t="s">
        <v>98</v>
      </c>
      <c r="B56" s="571">
        <v>9</v>
      </c>
      <c r="C56" s="571" t="s">
        <v>151</v>
      </c>
      <c r="D56" s="22">
        <v>49</v>
      </c>
      <c r="E56" s="571">
        <v>121.5</v>
      </c>
    </row>
    <row r="57" spans="1:5" ht="12" customHeight="1" x14ac:dyDescent="0.2">
      <c r="A57" s="35" t="s">
        <v>99</v>
      </c>
      <c r="B57" s="571">
        <v>9</v>
      </c>
      <c r="C57" s="571" t="s">
        <v>151</v>
      </c>
      <c r="D57" s="22">
        <v>56</v>
      </c>
      <c r="E57" s="571">
        <v>127</v>
      </c>
    </row>
    <row r="58" spans="1:5" ht="12" customHeight="1" x14ac:dyDescent="0.2">
      <c r="A58" s="35" t="s">
        <v>100</v>
      </c>
      <c r="B58" s="571">
        <v>9.5</v>
      </c>
      <c r="C58" s="571" t="s">
        <v>151</v>
      </c>
      <c r="D58" s="22">
        <v>53</v>
      </c>
      <c r="E58" s="571">
        <v>125</v>
      </c>
    </row>
    <row r="59" spans="1:5" ht="12" customHeight="1" x14ac:dyDescent="0.2">
      <c r="A59" s="544" t="s">
        <v>101</v>
      </c>
      <c r="B59" s="573">
        <v>13.11</v>
      </c>
      <c r="C59" s="573">
        <v>47</v>
      </c>
      <c r="D59" s="21">
        <v>51.25</v>
      </c>
      <c r="E59" s="573">
        <v>129</v>
      </c>
    </row>
    <row r="60" spans="1:5" ht="12" customHeight="1" x14ac:dyDescent="0.2">
      <c r="A60" s="544" t="s">
        <v>173</v>
      </c>
      <c r="B60" s="480">
        <f>AVERAGE(B61:B65)</f>
        <v>13.34</v>
      </c>
      <c r="C60" s="480">
        <f>AVERAGE(C61:C65)</f>
        <v>64.333333333333329</v>
      </c>
      <c r="D60" s="545">
        <f>AVERAGE(D61:D65)</f>
        <v>99</v>
      </c>
      <c r="E60" s="480">
        <f>AVERAGE(E61:E65)</f>
        <v>140</v>
      </c>
    </row>
    <row r="61" spans="1:5" ht="12" customHeight="1" x14ac:dyDescent="0.2">
      <c r="A61" s="35" t="s">
        <v>144</v>
      </c>
      <c r="B61" s="571">
        <v>22</v>
      </c>
      <c r="C61" s="571">
        <v>21</v>
      </c>
      <c r="D61" s="22" t="s">
        <v>151</v>
      </c>
      <c r="E61" s="571" t="s">
        <v>151</v>
      </c>
    </row>
    <row r="62" spans="1:5" ht="12" customHeight="1" x14ac:dyDescent="0.2">
      <c r="A62" s="35" t="s">
        <v>103</v>
      </c>
      <c r="B62" s="571">
        <v>11.5</v>
      </c>
      <c r="C62" s="571" t="s">
        <v>151</v>
      </c>
      <c r="D62" s="22">
        <v>65</v>
      </c>
      <c r="E62" s="571" t="s">
        <v>151</v>
      </c>
    </row>
    <row r="63" spans="1:5" ht="12" customHeight="1" x14ac:dyDescent="0.2">
      <c r="A63" s="35" t="s">
        <v>104</v>
      </c>
      <c r="B63" s="571">
        <v>8.6999999999999993</v>
      </c>
      <c r="C63" s="571">
        <v>52</v>
      </c>
      <c r="D63" s="22" t="s">
        <v>151</v>
      </c>
      <c r="E63" s="571" t="s">
        <v>151</v>
      </c>
    </row>
    <row r="64" spans="1:5" ht="12" customHeight="1" x14ac:dyDescent="0.2">
      <c r="A64" s="35" t="s">
        <v>106</v>
      </c>
      <c r="B64" s="571">
        <v>9.5</v>
      </c>
      <c r="C64" s="571" t="s">
        <v>151</v>
      </c>
      <c r="D64" s="22" t="s">
        <v>151</v>
      </c>
      <c r="E64" s="22">
        <v>140</v>
      </c>
    </row>
    <row r="65" spans="1:5" ht="12" customHeight="1" x14ac:dyDescent="0.2">
      <c r="A65" s="35" t="s">
        <v>167</v>
      </c>
      <c r="B65" s="571">
        <v>15</v>
      </c>
      <c r="C65" s="571">
        <v>120</v>
      </c>
      <c r="D65" s="22">
        <v>133</v>
      </c>
      <c r="E65" s="571" t="s">
        <v>151</v>
      </c>
    </row>
    <row r="66" spans="1:5" ht="12" customHeight="1" x14ac:dyDescent="0.2">
      <c r="A66" s="544" t="s">
        <v>107</v>
      </c>
      <c r="B66" s="480">
        <f>AVERAGE(B67:B68)</f>
        <v>14.5</v>
      </c>
      <c r="C66" s="480" t="s">
        <v>29</v>
      </c>
      <c r="D66" s="545">
        <f>AVERAGE(D67:D68)</f>
        <v>195.75</v>
      </c>
      <c r="E66" s="480" t="s">
        <v>29</v>
      </c>
    </row>
    <row r="67" spans="1:5" ht="12" customHeight="1" x14ac:dyDescent="0.2">
      <c r="A67" s="35" t="s">
        <v>108</v>
      </c>
      <c r="B67" s="571">
        <v>10</v>
      </c>
      <c r="C67" s="571" t="s">
        <v>151</v>
      </c>
      <c r="D67" s="22">
        <v>195.75</v>
      </c>
      <c r="E67" s="571" t="s">
        <v>151</v>
      </c>
    </row>
    <row r="68" spans="1:5" ht="12" customHeight="1" x14ac:dyDescent="0.2">
      <c r="A68" s="35" t="s">
        <v>111</v>
      </c>
      <c r="B68" s="571">
        <v>19</v>
      </c>
      <c r="C68" s="571" t="s">
        <v>151</v>
      </c>
      <c r="D68" s="22" t="s">
        <v>151</v>
      </c>
      <c r="E68" s="571" t="s">
        <v>151</v>
      </c>
    </row>
    <row r="69" spans="1:5" ht="12" customHeight="1" x14ac:dyDescent="0.2">
      <c r="A69" s="544" t="s">
        <v>112</v>
      </c>
      <c r="B69" s="480">
        <f>AVERAGE(B70)</f>
        <v>10.83</v>
      </c>
      <c r="C69" s="480" t="s">
        <v>29</v>
      </c>
      <c r="D69" s="545">
        <f>AVERAGE(D70)</f>
        <v>190</v>
      </c>
      <c r="E69" s="480">
        <f>AVERAGE(E70)</f>
        <v>161.5</v>
      </c>
    </row>
    <row r="70" spans="1:5" ht="12" customHeight="1" x14ac:dyDescent="0.2">
      <c r="A70" s="35" t="s">
        <v>113</v>
      </c>
      <c r="B70" s="571">
        <v>10.83</v>
      </c>
      <c r="C70" s="571" t="s">
        <v>151</v>
      </c>
      <c r="D70" s="22">
        <v>190</v>
      </c>
      <c r="E70" s="571">
        <v>161.5</v>
      </c>
    </row>
    <row r="71" spans="1:5" ht="12" customHeight="1" x14ac:dyDescent="0.2">
      <c r="A71" s="544" t="s">
        <v>115</v>
      </c>
      <c r="B71" s="480">
        <f>AVERAGE(B72)</f>
        <v>9.3000000000000007</v>
      </c>
      <c r="C71" s="480" t="s">
        <v>29</v>
      </c>
      <c r="D71" s="545">
        <f>AVERAGE(D72)</f>
        <v>192.6</v>
      </c>
      <c r="E71" s="480">
        <f>AVERAGE(E72)</f>
        <v>129.30000000000001</v>
      </c>
    </row>
    <row r="72" spans="1:5" ht="12" customHeight="1" x14ac:dyDescent="0.2">
      <c r="A72" s="35" t="s">
        <v>116</v>
      </c>
      <c r="B72" s="571">
        <v>9.3000000000000007</v>
      </c>
      <c r="C72" s="571" t="s">
        <v>151</v>
      </c>
      <c r="D72" s="22">
        <v>192.6</v>
      </c>
      <c r="E72" s="571">
        <v>129.30000000000001</v>
      </c>
    </row>
    <row r="73" spans="1:5" ht="12" customHeight="1" x14ac:dyDescent="0.2">
      <c r="A73" s="544" t="s">
        <v>117</v>
      </c>
      <c r="B73" s="480">
        <f>AVERAGE(B74:B74)</f>
        <v>11</v>
      </c>
      <c r="C73" s="480" t="s">
        <v>29</v>
      </c>
      <c r="D73" s="545">
        <f>AVERAGE(D74:D74)</f>
        <v>71.33</v>
      </c>
      <c r="E73" s="480" t="s">
        <v>29</v>
      </c>
    </row>
    <row r="74" spans="1:5" ht="12" customHeight="1" x14ac:dyDescent="0.2">
      <c r="A74" s="35" t="s">
        <v>119</v>
      </c>
      <c r="B74" s="571">
        <v>11</v>
      </c>
      <c r="C74" s="571" t="s">
        <v>151</v>
      </c>
      <c r="D74" s="22">
        <v>71.33</v>
      </c>
      <c r="E74" s="571" t="s">
        <v>151</v>
      </c>
    </row>
    <row r="75" spans="1:5" ht="12" customHeight="1" x14ac:dyDescent="0.2">
      <c r="A75" s="544" t="s">
        <v>121</v>
      </c>
      <c r="B75" s="480">
        <f>AVERAGE(B76:B77)</f>
        <v>16.164999999999999</v>
      </c>
      <c r="C75" s="480">
        <f>AVERAGE(C76:C77)</f>
        <v>40</v>
      </c>
      <c r="D75" s="480">
        <f>AVERAGE(D76:D77)</f>
        <v>52.25</v>
      </c>
      <c r="E75" s="480">
        <f>AVERAGE(E76:E77)</f>
        <v>124.5</v>
      </c>
    </row>
    <row r="76" spans="1:5" ht="12" customHeight="1" x14ac:dyDescent="0.2">
      <c r="A76" s="35" t="s">
        <v>122</v>
      </c>
      <c r="B76" s="571">
        <v>18</v>
      </c>
      <c r="C76" s="571" t="s">
        <v>151</v>
      </c>
      <c r="D76" s="22">
        <v>60</v>
      </c>
      <c r="E76" s="571" t="s">
        <v>151</v>
      </c>
    </row>
    <row r="77" spans="1:5" ht="12" customHeight="1" x14ac:dyDescent="0.2">
      <c r="A77" s="35" t="s">
        <v>124</v>
      </c>
      <c r="B77" s="571">
        <v>14.33</v>
      </c>
      <c r="C77" s="571">
        <v>40</v>
      </c>
      <c r="D77" s="22">
        <v>44.5</v>
      </c>
      <c r="E77" s="571">
        <v>124.5</v>
      </c>
    </row>
    <row r="78" spans="1:5" ht="12" customHeight="1" x14ac:dyDescent="0.2">
      <c r="A78" s="544" t="s">
        <v>554</v>
      </c>
      <c r="B78" s="480">
        <f>AVERAGE(B79:B79)</f>
        <v>25.5</v>
      </c>
      <c r="C78" s="480" t="s">
        <v>29</v>
      </c>
      <c r="D78" s="480" t="s">
        <v>29</v>
      </c>
      <c r="E78" s="480" t="s">
        <v>29</v>
      </c>
    </row>
    <row r="79" spans="1:5" ht="12" customHeight="1" x14ac:dyDescent="0.2">
      <c r="A79" s="35" t="s">
        <v>511</v>
      </c>
      <c r="B79" s="571">
        <v>25.5</v>
      </c>
      <c r="C79" s="571" t="s">
        <v>151</v>
      </c>
      <c r="D79" s="571" t="s">
        <v>151</v>
      </c>
      <c r="E79" s="571" t="s">
        <v>151</v>
      </c>
    </row>
    <row r="80" spans="1:5" ht="12" customHeight="1" x14ac:dyDescent="0.2">
      <c r="A80" s="544" t="s">
        <v>310</v>
      </c>
      <c r="B80" s="480">
        <f>AVERAGE(B81:B86)</f>
        <v>12.39</v>
      </c>
      <c r="C80" s="480">
        <f>AVERAGE(C81:C86)</f>
        <v>48</v>
      </c>
      <c r="D80" s="545">
        <f>AVERAGE(D81:D86)</f>
        <v>178.75</v>
      </c>
      <c r="E80" s="497" t="s">
        <v>29</v>
      </c>
    </row>
    <row r="81" spans="1:5" ht="12" customHeight="1" x14ac:dyDescent="0.2">
      <c r="A81" s="35" t="s">
        <v>183</v>
      </c>
      <c r="B81" s="571">
        <v>10</v>
      </c>
      <c r="C81" s="571" t="s">
        <v>151</v>
      </c>
      <c r="D81" s="22" t="s">
        <v>151</v>
      </c>
      <c r="E81" s="571" t="s">
        <v>151</v>
      </c>
    </row>
    <row r="82" spans="1:5" ht="12" customHeight="1" x14ac:dyDescent="0.2">
      <c r="A82" s="35" t="s">
        <v>311</v>
      </c>
      <c r="B82" s="571">
        <v>15</v>
      </c>
      <c r="C82" s="571" t="s">
        <v>151</v>
      </c>
      <c r="D82" s="22" t="s">
        <v>151</v>
      </c>
      <c r="E82" s="571" t="s">
        <v>151</v>
      </c>
    </row>
    <row r="83" spans="1:5" ht="12" customHeight="1" x14ac:dyDescent="0.2">
      <c r="A83" s="35" t="s">
        <v>185</v>
      </c>
      <c r="B83" s="571">
        <v>16</v>
      </c>
      <c r="C83" s="571">
        <v>70</v>
      </c>
      <c r="D83" s="22">
        <v>200</v>
      </c>
      <c r="E83" s="571" t="s">
        <v>151</v>
      </c>
    </row>
    <row r="84" spans="1:5" ht="12" customHeight="1" x14ac:dyDescent="0.2">
      <c r="A84" s="35" t="s">
        <v>184</v>
      </c>
      <c r="B84" s="571">
        <v>12.67</v>
      </c>
      <c r="C84" s="571">
        <v>45</v>
      </c>
      <c r="D84" s="22">
        <v>161.25</v>
      </c>
      <c r="E84" s="571" t="s">
        <v>151</v>
      </c>
    </row>
    <row r="85" spans="1:5" ht="12" customHeight="1" x14ac:dyDescent="0.2">
      <c r="A85" s="35" t="s">
        <v>192</v>
      </c>
      <c r="B85" s="571">
        <v>10</v>
      </c>
      <c r="C85" s="571" t="s">
        <v>151</v>
      </c>
      <c r="D85" s="22">
        <v>175</v>
      </c>
      <c r="E85" s="571" t="s">
        <v>151</v>
      </c>
    </row>
    <row r="86" spans="1:5" ht="12" customHeight="1" x14ac:dyDescent="0.2">
      <c r="A86" s="35" t="s">
        <v>553</v>
      </c>
      <c r="B86" s="571">
        <v>10.67</v>
      </c>
      <c r="C86" s="571">
        <v>29</v>
      </c>
      <c r="D86" s="571" t="s">
        <v>151</v>
      </c>
      <c r="E86" s="571" t="s">
        <v>151</v>
      </c>
    </row>
    <row r="87" spans="1:5" ht="12" customHeight="1" x14ac:dyDescent="0.2">
      <c r="A87" s="544" t="s">
        <v>127</v>
      </c>
      <c r="B87" s="573">
        <f>AVERAGE(B88:B88)</f>
        <v>10</v>
      </c>
      <c r="C87" s="497" t="s">
        <v>29</v>
      </c>
      <c r="D87" s="21">
        <f>AVERAGE(D88:D88)</f>
        <v>80</v>
      </c>
      <c r="E87" s="497" t="s">
        <v>29</v>
      </c>
    </row>
    <row r="88" spans="1:5" ht="12" customHeight="1" x14ac:dyDescent="0.2">
      <c r="A88" s="35" t="s">
        <v>129</v>
      </c>
      <c r="B88" s="571">
        <v>10</v>
      </c>
      <c r="C88" s="571" t="s">
        <v>151</v>
      </c>
      <c r="D88" s="22">
        <v>80</v>
      </c>
      <c r="E88" s="571" t="s">
        <v>151</v>
      </c>
    </row>
    <row r="89" spans="1:5" ht="12" customHeight="1" x14ac:dyDescent="0.2">
      <c r="A89" s="544" t="s">
        <v>131</v>
      </c>
      <c r="B89" s="480">
        <f>AVERAGE(B90:B91)</f>
        <v>11</v>
      </c>
      <c r="C89" s="480">
        <f>AVERAGE(C90:C91)</f>
        <v>70.33</v>
      </c>
      <c r="D89" s="545">
        <f>AVERAGE(D90:D91)</f>
        <v>57.5</v>
      </c>
      <c r="E89" s="480">
        <f>AVERAGE(E90:E91)</f>
        <v>90.6</v>
      </c>
    </row>
    <row r="90" spans="1:5" ht="12" customHeight="1" x14ac:dyDescent="0.2">
      <c r="A90" s="35" t="s">
        <v>132</v>
      </c>
      <c r="B90" s="571">
        <v>14</v>
      </c>
      <c r="C90" s="571">
        <v>70.33</v>
      </c>
      <c r="D90" s="22">
        <v>70</v>
      </c>
      <c r="E90" s="571">
        <v>90.6</v>
      </c>
    </row>
    <row r="91" spans="1:5" ht="12" customHeight="1" x14ac:dyDescent="0.2">
      <c r="A91" s="35" t="s">
        <v>133</v>
      </c>
      <c r="B91" s="571">
        <v>8</v>
      </c>
      <c r="C91" s="571" t="s">
        <v>151</v>
      </c>
      <c r="D91" s="22">
        <v>45</v>
      </c>
      <c r="E91" s="571" t="s">
        <v>151</v>
      </c>
    </row>
    <row r="92" spans="1:5" ht="12" customHeight="1" x14ac:dyDescent="0.2">
      <c r="A92" s="31" t="s">
        <v>135</v>
      </c>
      <c r="B92" s="32"/>
      <c r="C92" s="32"/>
      <c r="D92" s="503"/>
      <c r="E92" s="503"/>
    </row>
    <row r="93" spans="1:5" ht="9" customHeight="1" x14ac:dyDescent="0.25">
      <c r="A93" s="33" t="s">
        <v>136</v>
      </c>
      <c r="B93" s="34"/>
      <c r="C93" s="34"/>
      <c r="D93" s="110"/>
      <c r="E93" s="494"/>
    </row>
    <row r="94" spans="1:5" ht="12" customHeight="1" x14ac:dyDescent="0.25">
      <c r="A94" s="2"/>
      <c r="B94" s="2"/>
      <c r="C94" s="2"/>
      <c r="D94" s="2"/>
      <c r="E94" s="2"/>
    </row>
    <row r="95" spans="1:5" ht="12" customHeight="1" x14ac:dyDescent="0.2"/>
    <row r="96" spans="1:5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</sheetData>
  <pageMargins left="0" right="0" top="0" bottom="0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57138-EB63-44C8-8E5B-7FA31DB42C68}">
  <dimension ref="A1:N182"/>
  <sheetViews>
    <sheetView showGridLines="0" topLeftCell="A91" zoomScaleNormal="100" workbookViewId="0">
      <selection activeCell="A117" sqref="A117:N178"/>
    </sheetView>
  </sheetViews>
  <sheetFormatPr baseColWidth="10" defaultColWidth="10.85546875" defaultRowHeight="12.75" x14ac:dyDescent="0.2"/>
  <cols>
    <col min="1" max="1" width="11.85546875" style="55" customWidth="1"/>
    <col min="2" max="2" width="5.42578125" style="55" customWidth="1"/>
    <col min="3" max="14" width="5.85546875" style="55" customWidth="1"/>
    <col min="15" max="16384" width="10.85546875" style="55"/>
  </cols>
  <sheetData>
    <row r="1" spans="1:14" ht="13.5" x14ac:dyDescent="0.25">
      <c r="A1" s="946" t="s">
        <v>673</v>
      </c>
      <c r="B1" s="946"/>
      <c r="C1" s="946"/>
      <c r="D1" s="946"/>
      <c r="E1" s="946"/>
      <c r="F1" s="946"/>
      <c r="G1" s="946"/>
      <c r="H1" s="946"/>
      <c r="I1" s="946"/>
      <c r="J1" s="946"/>
      <c r="K1" s="946"/>
      <c r="L1" s="946"/>
      <c r="M1" s="947"/>
      <c r="N1" s="947"/>
    </row>
    <row r="2" spans="1:14" ht="12" customHeight="1" x14ac:dyDescent="0.25">
      <c r="A2" s="948" t="s">
        <v>445</v>
      </c>
      <c r="B2" s="946"/>
      <c r="C2" s="946"/>
      <c r="D2" s="946"/>
      <c r="E2" s="946"/>
      <c r="F2" s="946"/>
      <c r="G2" s="946"/>
      <c r="H2" s="946"/>
      <c r="I2" s="946"/>
      <c r="J2" s="946"/>
      <c r="K2" s="946"/>
      <c r="L2" s="946"/>
      <c r="M2" s="947"/>
      <c r="N2" s="947"/>
    </row>
    <row r="3" spans="1:14" ht="3.9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58"/>
      <c r="N3" s="58"/>
    </row>
    <row r="4" spans="1:14" ht="18" customHeight="1" x14ac:dyDescent="0.2">
      <c r="A4" s="397" t="s">
        <v>446</v>
      </c>
      <c r="B4" s="397" t="s">
        <v>423</v>
      </c>
      <c r="C4" s="397" t="s">
        <v>425</v>
      </c>
      <c r="D4" s="397" t="s">
        <v>426</v>
      </c>
      <c r="E4" s="397" t="s">
        <v>427</v>
      </c>
      <c r="F4" s="397" t="s">
        <v>428</v>
      </c>
      <c r="G4" s="397" t="s">
        <v>429</v>
      </c>
      <c r="H4" s="397" t="s">
        <v>430</v>
      </c>
      <c r="I4" s="397" t="s">
        <v>431</v>
      </c>
      <c r="J4" s="398" t="s">
        <v>432</v>
      </c>
      <c r="K4" s="398" t="s">
        <v>433</v>
      </c>
      <c r="L4" s="397" t="s">
        <v>434</v>
      </c>
      <c r="M4" s="397" t="s">
        <v>435</v>
      </c>
      <c r="N4" s="397" t="s">
        <v>436</v>
      </c>
    </row>
    <row r="5" spans="1:14" ht="3" customHeight="1" x14ac:dyDescent="0.2">
      <c r="A5" s="7"/>
      <c r="B5" s="7"/>
      <c r="C5" s="7"/>
      <c r="D5" s="7"/>
      <c r="E5" s="7"/>
      <c r="F5" s="7"/>
      <c r="G5" s="7"/>
      <c r="H5" s="156"/>
      <c r="I5" s="7"/>
      <c r="J5" s="7"/>
      <c r="K5" s="7"/>
      <c r="L5" s="7"/>
      <c r="M5" s="7"/>
      <c r="N5" s="7"/>
    </row>
    <row r="6" spans="1:14" ht="11.1" customHeight="1" x14ac:dyDescent="0.25">
      <c r="A6" s="157" t="s">
        <v>186</v>
      </c>
      <c r="B6" s="158">
        <v>2018</v>
      </c>
      <c r="C6" s="159">
        <v>35</v>
      </c>
      <c r="D6" s="159">
        <v>36.5</v>
      </c>
      <c r="E6" s="159">
        <v>37.5</v>
      </c>
      <c r="F6" s="159">
        <v>37.5</v>
      </c>
      <c r="G6" s="159">
        <v>37.5</v>
      </c>
      <c r="H6" s="159">
        <v>37.9</v>
      </c>
      <c r="I6" s="160">
        <v>38.5</v>
      </c>
      <c r="J6" s="159">
        <v>38.5</v>
      </c>
      <c r="K6" s="159">
        <v>38.5</v>
      </c>
      <c r="L6" s="159">
        <v>37.5</v>
      </c>
      <c r="M6" s="160">
        <v>37.5</v>
      </c>
      <c r="N6" s="159">
        <v>37.5</v>
      </c>
    </row>
    <row r="7" spans="1:14" ht="11.1" customHeight="1" x14ac:dyDescent="0.25">
      <c r="A7" s="157"/>
      <c r="B7" s="158">
        <v>2019</v>
      </c>
      <c r="C7" s="159">
        <v>40</v>
      </c>
      <c r="D7" s="159">
        <v>40</v>
      </c>
      <c r="E7" s="159">
        <v>40</v>
      </c>
      <c r="F7" s="159">
        <v>40</v>
      </c>
      <c r="G7" s="159">
        <v>40</v>
      </c>
      <c r="H7" s="159">
        <v>40</v>
      </c>
      <c r="I7" s="160">
        <v>38.5</v>
      </c>
      <c r="J7" s="159">
        <v>38.5</v>
      </c>
      <c r="K7" s="159">
        <v>45</v>
      </c>
      <c r="L7" s="159">
        <v>40</v>
      </c>
      <c r="M7" s="160">
        <v>45</v>
      </c>
      <c r="N7" s="159">
        <v>45</v>
      </c>
    </row>
    <row r="8" spans="1:14" ht="11.1" customHeight="1" x14ac:dyDescent="0.25">
      <c r="A8" s="157"/>
      <c r="B8" s="158">
        <v>2020</v>
      </c>
      <c r="C8" s="159">
        <v>45</v>
      </c>
      <c r="D8" s="159">
        <v>45</v>
      </c>
      <c r="E8" s="159">
        <v>45</v>
      </c>
      <c r="F8" s="159">
        <v>35</v>
      </c>
      <c r="G8" s="159">
        <v>45</v>
      </c>
      <c r="H8" s="159">
        <v>45</v>
      </c>
      <c r="I8" s="160">
        <v>46</v>
      </c>
      <c r="J8" s="159">
        <v>45</v>
      </c>
      <c r="K8" s="159">
        <v>45</v>
      </c>
      <c r="L8" s="159">
        <v>45</v>
      </c>
      <c r="M8" s="160">
        <v>45</v>
      </c>
      <c r="N8" s="159">
        <v>45</v>
      </c>
    </row>
    <row r="9" spans="1:14" ht="11.1" customHeight="1" x14ac:dyDescent="0.25">
      <c r="A9" s="157"/>
      <c r="B9" s="158">
        <v>2021</v>
      </c>
      <c r="C9" s="159">
        <v>45</v>
      </c>
      <c r="D9" s="159">
        <v>45</v>
      </c>
      <c r="E9" s="159">
        <v>45</v>
      </c>
      <c r="F9" s="159">
        <v>45</v>
      </c>
      <c r="G9" s="159">
        <v>45</v>
      </c>
      <c r="H9" s="159">
        <v>45</v>
      </c>
      <c r="I9" s="160">
        <v>46</v>
      </c>
      <c r="J9" s="159">
        <v>45</v>
      </c>
      <c r="K9" s="159">
        <v>45</v>
      </c>
      <c r="L9" s="159">
        <v>45</v>
      </c>
      <c r="M9" s="160">
        <v>45</v>
      </c>
      <c r="N9" s="159">
        <v>45</v>
      </c>
    </row>
    <row r="10" spans="1:14" ht="11.1" customHeight="1" x14ac:dyDescent="0.25">
      <c r="A10" s="157"/>
      <c r="B10" s="158">
        <v>2022</v>
      </c>
      <c r="C10" s="159">
        <v>45</v>
      </c>
      <c r="D10" s="159">
        <v>45</v>
      </c>
      <c r="E10" s="159">
        <v>45</v>
      </c>
      <c r="F10" s="159">
        <v>40</v>
      </c>
      <c r="G10" s="159">
        <v>45</v>
      </c>
      <c r="H10" s="159">
        <v>45</v>
      </c>
      <c r="I10" s="160">
        <v>40</v>
      </c>
      <c r="J10" s="159">
        <v>40</v>
      </c>
      <c r="K10" s="159">
        <v>40</v>
      </c>
      <c r="L10" s="159">
        <v>40</v>
      </c>
      <c r="M10" s="159">
        <v>40</v>
      </c>
      <c r="N10" s="159">
        <v>40</v>
      </c>
    </row>
    <row r="11" spans="1:14" ht="11.1" customHeight="1" x14ac:dyDescent="0.25">
      <c r="A11" s="157"/>
      <c r="B11" s="158">
        <v>2023</v>
      </c>
      <c r="C11" s="159" t="s">
        <v>29</v>
      </c>
      <c r="D11" s="159" t="s">
        <v>29</v>
      </c>
      <c r="E11" s="159" t="s">
        <v>29</v>
      </c>
      <c r="F11" s="159">
        <v>50</v>
      </c>
      <c r="G11" s="159">
        <v>50</v>
      </c>
      <c r="H11" s="159">
        <v>50</v>
      </c>
      <c r="I11" s="160">
        <v>50</v>
      </c>
      <c r="J11" s="159">
        <v>50</v>
      </c>
      <c r="K11" s="159">
        <v>50</v>
      </c>
      <c r="L11" s="159">
        <v>50</v>
      </c>
      <c r="M11" s="159">
        <v>50</v>
      </c>
      <c r="N11" s="159">
        <v>50</v>
      </c>
    </row>
    <row r="12" spans="1:14" ht="11.1" customHeight="1" x14ac:dyDescent="0.25">
      <c r="A12" s="161"/>
      <c r="B12" s="162">
        <v>2024</v>
      </c>
      <c r="C12" s="163">
        <v>50</v>
      </c>
      <c r="D12" s="163">
        <v>50</v>
      </c>
      <c r="E12" s="159" t="s">
        <v>29</v>
      </c>
      <c r="F12" s="163">
        <v>56</v>
      </c>
      <c r="G12" s="163">
        <v>55</v>
      </c>
      <c r="H12" s="163"/>
      <c r="I12" s="164"/>
      <c r="J12" s="163"/>
      <c r="K12" s="163"/>
      <c r="L12" s="163"/>
      <c r="M12" s="163"/>
      <c r="N12" s="163"/>
    </row>
    <row r="13" spans="1:14" ht="11.1" customHeight="1" x14ac:dyDescent="0.25">
      <c r="A13" s="165" t="s">
        <v>447</v>
      </c>
      <c r="B13" s="166">
        <v>2018</v>
      </c>
      <c r="C13" s="167">
        <v>39.4</v>
      </c>
      <c r="D13" s="167">
        <v>39.299999999999997</v>
      </c>
      <c r="E13" s="167">
        <v>39.299999999999997</v>
      </c>
      <c r="F13" s="167">
        <v>39.595238095238088</v>
      </c>
      <c r="G13" s="167">
        <v>38.5</v>
      </c>
      <c r="H13" s="167">
        <v>38.5</v>
      </c>
      <c r="I13" s="168">
        <v>40.200000000000003</v>
      </c>
      <c r="J13" s="167">
        <v>39.5</v>
      </c>
      <c r="K13" s="167">
        <v>39.5</v>
      </c>
      <c r="L13" s="167">
        <v>38.904761904761912</v>
      </c>
      <c r="M13" s="168">
        <v>38.904761904761912</v>
      </c>
      <c r="N13" s="167">
        <v>38.5</v>
      </c>
    </row>
    <row r="14" spans="1:14" ht="11.1" customHeight="1" x14ac:dyDescent="0.25">
      <c r="A14" s="169"/>
      <c r="B14" s="158">
        <v>2019</v>
      </c>
      <c r="C14" s="159">
        <v>36.595238095238088</v>
      </c>
      <c r="D14" s="159">
        <v>39</v>
      </c>
      <c r="E14" s="159">
        <v>40.5</v>
      </c>
      <c r="F14" s="159">
        <v>41</v>
      </c>
      <c r="G14" s="159">
        <v>40.5</v>
      </c>
      <c r="H14" s="159">
        <v>40.5</v>
      </c>
      <c r="I14" s="160">
        <v>40.5</v>
      </c>
      <c r="J14" s="159">
        <v>41</v>
      </c>
      <c r="K14" s="159">
        <v>48</v>
      </c>
      <c r="L14" s="159">
        <v>44</v>
      </c>
      <c r="M14" s="160">
        <v>46.5</v>
      </c>
      <c r="N14" s="159">
        <v>45</v>
      </c>
    </row>
    <row r="15" spans="1:14" ht="11.1" customHeight="1" x14ac:dyDescent="0.25">
      <c r="A15" s="169"/>
      <c r="B15" s="158">
        <v>2020</v>
      </c>
      <c r="C15" s="159">
        <v>51</v>
      </c>
      <c r="D15" s="159" t="s">
        <v>29</v>
      </c>
      <c r="E15" s="159" t="s">
        <v>29</v>
      </c>
      <c r="F15" s="159" t="s">
        <v>29</v>
      </c>
      <c r="G15" s="159" t="s">
        <v>29</v>
      </c>
      <c r="H15" s="159" t="s">
        <v>29</v>
      </c>
      <c r="I15" s="160" t="s">
        <v>29</v>
      </c>
      <c r="J15" s="159">
        <v>50</v>
      </c>
      <c r="K15" s="159">
        <v>50</v>
      </c>
      <c r="L15" s="159">
        <v>50</v>
      </c>
      <c r="M15" s="160">
        <v>50</v>
      </c>
      <c r="N15" s="159">
        <v>50</v>
      </c>
    </row>
    <row r="16" spans="1:14" ht="11.1" customHeight="1" x14ac:dyDescent="0.25">
      <c r="A16" s="169"/>
      <c r="B16" s="158">
        <v>2021</v>
      </c>
      <c r="C16" s="159">
        <v>52.5</v>
      </c>
      <c r="D16" s="159">
        <v>45</v>
      </c>
      <c r="E16" s="159">
        <v>50</v>
      </c>
      <c r="F16" s="159">
        <v>50</v>
      </c>
      <c r="G16" s="159">
        <v>50</v>
      </c>
      <c r="H16" s="159">
        <v>55</v>
      </c>
      <c r="I16" s="160">
        <v>55</v>
      </c>
      <c r="J16" s="159">
        <v>55</v>
      </c>
      <c r="K16" s="159">
        <v>55</v>
      </c>
      <c r="L16" s="159">
        <v>55</v>
      </c>
      <c r="M16" s="160">
        <v>60</v>
      </c>
      <c r="N16" s="159">
        <v>60</v>
      </c>
    </row>
    <row r="17" spans="1:14" ht="11.1" customHeight="1" x14ac:dyDescent="0.25">
      <c r="A17" s="169"/>
      <c r="B17" s="158">
        <v>2022</v>
      </c>
      <c r="C17" s="159">
        <v>60</v>
      </c>
      <c r="D17" s="159">
        <v>60</v>
      </c>
      <c r="E17" s="159">
        <v>60</v>
      </c>
      <c r="F17" s="159">
        <v>60</v>
      </c>
      <c r="G17" s="159">
        <v>60</v>
      </c>
      <c r="H17" s="159">
        <v>55</v>
      </c>
      <c r="I17" s="160">
        <v>55</v>
      </c>
      <c r="J17" s="159">
        <v>55</v>
      </c>
      <c r="K17" s="159">
        <v>55</v>
      </c>
      <c r="L17" s="159">
        <v>55</v>
      </c>
      <c r="M17" s="160">
        <v>55</v>
      </c>
      <c r="N17" s="159">
        <v>55</v>
      </c>
    </row>
    <row r="18" spans="1:14" ht="11.1" customHeight="1" x14ac:dyDescent="0.25">
      <c r="A18" s="169"/>
      <c r="B18" s="158">
        <v>2023</v>
      </c>
      <c r="C18" s="159">
        <v>60</v>
      </c>
      <c r="D18" s="159">
        <v>62.5</v>
      </c>
      <c r="E18" s="159">
        <v>62.5</v>
      </c>
      <c r="F18" s="159">
        <v>62</v>
      </c>
      <c r="G18" s="159">
        <v>60</v>
      </c>
      <c r="H18" s="159">
        <v>60</v>
      </c>
      <c r="I18" s="160">
        <v>77</v>
      </c>
      <c r="J18" s="159">
        <v>73</v>
      </c>
      <c r="K18" s="159">
        <v>76</v>
      </c>
      <c r="L18" s="159">
        <v>70</v>
      </c>
      <c r="M18" s="159">
        <v>73</v>
      </c>
      <c r="N18" s="159">
        <v>77.5</v>
      </c>
    </row>
    <row r="19" spans="1:14" ht="11.1" customHeight="1" x14ac:dyDescent="0.25">
      <c r="A19" s="170"/>
      <c r="B19" s="162">
        <v>2024</v>
      </c>
      <c r="C19" s="163">
        <v>68</v>
      </c>
      <c r="D19" s="163">
        <v>83</v>
      </c>
      <c r="E19" s="163">
        <v>83</v>
      </c>
      <c r="F19" s="163">
        <v>79</v>
      </c>
      <c r="G19" s="163">
        <v>79</v>
      </c>
      <c r="H19" s="163"/>
      <c r="I19" s="164"/>
      <c r="J19" s="163"/>
      <c r="K19" s="163"/>
      <c r="L19" s="163"/>
      <c r="M19" s="163"/>
      <c r="N19" s="163"/>
    </row>
    <row r="20" spans="1:14" ht="15" customHeight="1" x14ac:dyDescent="0.2">
      <c r="A20" s="833" t="s">
        <v>566</v>
      </c>
      <c r="B20" s="162">
        <v>2024</v>
      </c>
      <c r="C20" s="392" t="s">
        <v>29</v>
      </c>
      <c r="D20" s="392" t="s">
        <v>29</v>
      </c>
      <c r="E20" s="392">
        <v>90</v>
      </c>
      <c r="F20" s="392">
        <v>90</v>
      </c>
      <c r="G20" s="392">
        <v>95</v>
      </c>
      <c r="H20" s="392"/>
      <c r="I20" s="393"/>
      <c r="J20" s="392"/>
      <c r="K20" s="392"/>
      <c r="L20" s="392"/>
      <c r="M20" s="392"/>
      <c r="N20" s="392"/>
    </row>
    <row r="21" spans="1:14" ht="11.1" customHeight="1" x14ac:dyDescent="0.25">
      <c r="A21" s="165" t="s">
        <v>448</v>
      </c>
      <c r="B21" s="166">
        <v>2018</v>
      </c>
      <c r="C21" s="167">
        <v>43</v>
      </c>
      <c r="D21" s="167">
        <v>42</v>
      </c>
      <c r="E21" s="167">
        <v>42.5</v>
      </c>
      <c r="F21" s="167">
        <v>40.5</v>
      </c>
      <c r="G21" s="167">
        <v>42</v>
      </c>
      <c r="H21" s="167">
        <v>42</v>
      </c>
      <c r="I21" s="168">
        <v>42</v>
      </c>
      <c r="J21" s="167">
        <v>43</v>
      </c>
      <c r="K21" s="167">
        <v>42.5</v>
      </c>
      <c r="L21" s="167">
        <v>44</v>
      </c>
      <c r="M21" s="168">
        <v>44</v>
      </c>
      <c r="N21" s="167">
        <v>44</v>
      </c>
    </row>
    <row r="22" spans="1:14" ht="11.1" customHeight="1" x14ac:dyDescent="0.25">
      <c r="A22" s="169"/>
      <c r="B22" s="158">
        <v>2019</v>
      </c>
      <c r="C22" s="159">
        <v>41.5</v>
      </c>
      <c r="D22" s="159">
        <v>43</v>
      </c>
      <c r="E22" s="159">
        <v>42.5</v>
      </c>
      <c r="F22" s="159">
        <v>43.5</v>
      </c>
      <c r="G22" s="159">
        <v>44</v>
      </c>
      <c r="H22" s="159">
        <v>43.5</v>
      </c>
      <c r="I22" s="160">
        <v>42.5</v>
      </c>
      <c r="J22" s="159">
        <v>44.5</v>
      </c>
      <c r="K22" s="159">
        <v>45</v>
      </c>
      <c r="L22" s="159">
        <v>47.5</v>
      </c>
      <c r="M22" s="160">
        <v>47.5</v>
      </c>
      <c r="N22" s="159">
        <v>45</v>
      </c>
    </row>
    <row r="23" spans="1:14" ht="11.1" customHeight="1" x14ac:dyDescent="0.25">
      <c r="A23" s="169"/>
      <c r="B23" s="158">
        <v>2020</v>
      </c>
      <c r="C23" s="159">
        <v>40</v>
      </c>
      <c r="D23" s="159">
        <v>40</v>
      </c>
      <c r="E23" s="159">
        <v>40</v>
      </c>
      <c r="F23" s="159">
        <v>40</v>
      </c>
      <c r="G23" s="159">
        <v>40</v>
      </c>
      <c r="H23" s="159">
        <v>45</v>
      </c>
      <c r="I23" s="160">
        <v>40</v>
      </c>
      <c r="J23" s="159">
        <v>40</v>
      </c>
      <c r="K23" s="159">
        <v>40</v>
      </c>
      <c r="L23" s="159">
        <v>40</v>
      </c>
      <c r="M23" s="160">
        <v>45</v>
      </c>
      <c r="N23" s="159">
        <v>45</v>
      </c>
    </row>
    <row r="24" spans="1:14" ht="11.1" customHeight="1" x14ac:dyDescent="0.25">
      <c r="A24" s="169"/>
      <c r="B24" s="158">
        <v>2021</v>
      </c>
      <c r="C24" s="159">
        <v>45</v>
      </c>
      <c r="D24" s="159">
        <v>52.5</v>
      </c>
      <c r="E24" s="159">
        <v>45</v>
      </c>
      <c r="F24" s="159">
        <v>52.5</v>
      </c>
      <c r="G24" s="159">
        <v>47.5</v>
      </c>
      <c r="H24" s="159">
        <v>55</v>
      </c>
      <c r="I24" s="160">
        <v>47.5</v>
      </c>
      <c r="J24" s="159">
        <v>50</v>
      </c>
      <c r="K24" s="159">
        <v>47.5</v>
      </c>
      <c r="L24" s="159">
        <v>52.5</v>
      </c>
      <c r="M24" s="160">
        <v>50</v>
      </c>
      <c r="N24" s="159">
        <v>47.5</v>
      </c>
    </row>
    <row r="25" spans="1:14" ht="11.1" customHeight="1" x14ac:dyDescent="0.25">
      <c r="A25" s="169"/>
      <c r="B25" s="158">
        <v>2022</v>
      </c>
      <c r="C25" s="159">
        <v>50</v>
      </c>
      <c r="D25" s="159">
        <v>50</v>
      </c>
      <c r="E25" s="159">
        <v>50</v>
      </c>
      <c r="F25" s="159">
        <v>50</v>
      </c>
      <c r="G25" s="159">
        <v>50</v>
      </c>
      <c r="H25" s="159">
        <v>50</v>
      </c>
      <c r="I25" s="160">
        <v>50</v>
      </c>
      <c r="J25" s="159">
        <v>50</v>
      </c>
      <c r="K25" s="159">
        <v>50</v>
      </c>
      <c r="L25" s="159">
        <v>55</v>
      </c>
      <c r="M25" s="160">
        <v>48</v>
      </c>
      <c r="N25" s="159">
        <v>55</v>
      </c>
    </row>
    <row r="26" spans="1:14" ht="11.1" customHeight="1" x14ac:dyDescent="0.25">
      <c r="A26" s="169"/>
      <c r="B26" s="158">
        <v>2023</v>
      </c>
      <c r="C26" s="159">
        <v>55</v>
      </c>
      <c r="D26" s="159">
        <v>55</v>
      </c>
      <c r="E26" s="159">
        <v>50</v>
      </c>
      <c r="F26" s="159">
        <v>52.5</v>
      </c>
      <c r="G26" s="159">
        <v>55</v>
      </c>
      <c r="H26" s="159">
        <v>60</v>
      </c>
      <c r="I26" s="160">
        <v>55</v>
      </c>
      <c r="J26" s="159">
        <v>60</v>
      </c>
      <c r="K26" s="159">
        <v>60</v>
      </c>
      <c r="L26" s="159">
        <v>70</v>
      </c>
      <c r="M26" s="159">
        <v>67.5</v>
      </c>
      <c r="N26" s="159">
        <v>67.5</v>
      </c>
    </row>
    <row r="27" spans="1:14" ht="11.1" customHeight="1" x14ac:dyDescent="0.25">
      <c r="A27" s="170"/>
      <c r="B27" s="162">
        <v>2024</v>
      </c>
      <c r="C27" s="163">
        <v>70</v>
      </c>
      <c r="D27" s="163">
        <v>68</v>
      </c>
      <c r="E27" s="163">
        <v>63</v>
      </c>
      <c r="F27" s="163">
        <v>63</v>
      </c>
      <c r="G27" s="163">
        <v>63</v>
      </c>
      <c r="H27" s="163"/>
      <c r="I27" s="164"/>
      <c r="J27" s="163"/>
      <c r="K27" s="163"/>
      <c r="L27" s="163"/>
      <c r="M27" s="163"/>
      <c r="N27" s="163"/>
    </row>
    <row r="28" spans="1:14" ht="11.1" customHeight="1" x14ac:dyDescent="0.25">
      <c r="A28" s="165" t="s">
        <v>43</v>
      </c>
      <c r="B28" s="166">
        <v>2018</v>
      </c>
      <c r="C28" s="167">
        <v>32</v>
      </c>
      <c r="D28" s="167">
        <v>32</v>
      </c>
      <c r="E28" s="167">
        <v>31.5</v>
      </c>
      <c r="F28" s="167">
        <v>32</v>
      </c>
      <c r="G28" s="167">
        <v>32</v>
      </c>
      <c r="H28" s="167">
        <v>32</v>
      </c>
      <c r="I28" s="168">
        <v>32</v>
      </c>
      <c r="J28" s="167">
        <v>32</v>
      </c>
      <c r="K28" s="167">
        <v>32.5</v>
      </c>
      <c r="L28" s="167">
        <v>32.5</v>
      </c>
      <c r="M28" s="168">
        <v>32.5</v>
      </c>
      <c r="N28" s="167">
        <v>32.5</v>
      </c>
    </row>
    <row r="29" spans="1:14" ht="11.1" customHeight="1" x14ac:dyDescent="0.25">
      <c r="A29" s="169"/>
      <c r="B29" s="158">
        <v>2019</v>
      </c>
      <c r="C29" s="159">
        <v>31.5</v>
      </c>
      <c r="D29" s="159">
        <v>30.5</v>
      </c>
      <c r="E29" s="159">
        <v>30.5</v>
      </c>
      <c r="F29" s="159">
        <v>31</v>
      </c>
      <c r="G29" s="159">
        <v>34</v>
      </c>
      <c r="H29" s="159">
        <v>32</v>
      </c>
      <c r="I29" s="160">
        <v>32</v>
      </c>
      <c r="J29" s="159">
        <v>33</v>
      </c>
      <c r="K29" s="159">
        <v>33.5</v>
      </c>
      <c r="L29" s="159">
        <v>32.5</v>
      </c>
      <c r="M29" s="160">
        <v>33</v>
      </c>
      <c r="N29" s="159">
        <v>32.5</v>
      </c>
    </row>
    <row r="30" spans="1:14" ht="11.1" customHeight="1" x14ac:dyDescent="0.25">
      <c r="A30" s="169"/>
      <c r="B30" s="158">
        <v>2020</v>
      </c>
      <c r="C30" s="159">
        <v>32.5</v>
      </c>
      <c r="D30" s="159" t="s">
        <v>29</v>
      </c>
      <c r="E30" s="159" t="s">
        <v>29</v>
      </c>
      <c r="F30" s="159" t="s">
        <v>29</v>
      </c>
      <c r="G30" s="159" t="s">
        <v>29</v>
      </c>
      <c r="H30" s="159">
        <v>37.5</v>
      </c>
      <c r="I30" s="160">
        <v>37.5</v>
      </c>
      <c r="J30" s="159">
        <v>32.5</v>
      </c>
      <c r="K30" s="159">
        <v>37.5</v>
      </c>
      <c r="L30" s="159">
        <v>37.5</v>
      </c>
      <c r="M30" s="160">
        <v>40</v>
      </c>
      <c r="N30" s="159">
        <v>37.5</v>
      </c>
    </row>
    <row r="31" spans="1:14" ht="11.1" customHeight="1" x14ac:dyDescent="0.25">
      <c r="A31" s="169"/>
      <c r="B31" s="158">
        <v>2021</v>
      </c>
      <c r="C31" s="159">
        <v>37.5</v>
      </c>
      <c r="D31" s="159">
        <v>37.5</v>
      </c>
      <c r="E31" s="159">
        <v>37.5</v>
      </c>
      <c r="F31" s="159">
        <v>40</v>
      </c>
      <c r="G31" s="159">
        <v>37.5</v>
      </c>
      <c r="H31" s="159">
        <v>37.5</v>
      </c>
      <c r="I31" s="160">
        <v>37.5</v>
      </c>
      <c r="J31" s="159">
        <v>37.5</v>
      </c>
      <c r="K31" s="159">
        <v>37.5</v>
      </c>
      <c r="L31" s="159">
        <v>37.5</v>
      </c>
      <c r="M31" s="160">
        <v>37.5</v>
      </c>
      <c r="N31" s="159">
        <v>37.5</v>
      </c>
    </row>
    <row r="32" spans="1:14" ht="11.1" customHeight="1" x14ac:dyDescent="0.25">
      <c r="A32" s="169"/>
      <c r="B32" s="158">
        <v>2022</v>
      </c>
      <c r="C32" s="159">
        <v>37.5</v>
      </c>
      <c r="D32" s="159">
        <v>45</v>
      </c>
      <c r="E32" s="159">
        <v>45</v>
      </c>
      <c r="F32" s="159">
        <v>45</v>
      </c>
      <c r="G32" s="159">
        <v>45</v>
      </c>
      <c r="H32" s="159">
        <v>45</v>
      </c>
      <c r="I32" s="160">
        <v>47.5</v>
      </c>
      <c r="J32" s="159">
        <v>47.5</v>
      </c>
      <c r="K32" s="159">
        <v>50</v>
      </c>
      <c r="L32" s="159">
        <v>47.5</v>
      </c>
      <c r="M32" s="160">
        <v>47.5</v>
      </c>
      <c r="N32" s="159">
        <v>47.5</v>
      </c>
    </row>
    <row r="33" spans="1:14" ht="11.1" customHeight="1" x14ac:dyDescent="0.25">
      <c r="A33" s="169"/>
      <c r="B33" s="158">
        <v>2023</v>
      </c>
      <c r="C33" s="159">
        <v>47.5</v>
      </c>
      <c r="D33" s="159">
        <v>48</v>
      </c>
      <c r="E33" s="159">
        <v>48</v>
      </c>
      <c r="F33" s="159">
        <v>48</v>
      </c>
      <c r="G33" s="159">
        <v>48</v>
      </c>
      <c r="H33" s="159">
        <v>47</v>
      </c>
      <c r="I33" s="160">
        <v>50</v>
      </c>
      <c r="J33" s="159">
        <v>52</v>
      </c>
      <c r="K33" s="159">
        <v>50</v>
      </c>
      <c r="L33" s="159">
        <v>50</v>
      </c>
      <c r="M33" s="159">
        <v>50</v>
      </c>
      <c r="N33" s="159">
        <v>50</v>
      </c>
    </row>
    <row r="34" spans="1:14" ht="11.1" customHeight="1" x14ac:dyDescent="0.25">
      <c r="A34" s="170"/>
      <c r="B34" s="162">
        <v>2024</v>
      </c>
      <c r="C34" s="163">
        <v>45</v>
      </c>
      <c r="D34" s="163">
        <v>45</v>
      </c>
      <c r="E34" s="163">
        <v>48</v>
      </c>
      <c r="F34" s="163">
        <v>55</v>
      </c>
      <c r="G34" s="163">
        <v>70</v>
      </c>
      <c r="H34" s="163"/>
      <c r="I34" s="164"/>
      <c r="J34" s="163"/>
      <c r="K34" s="163"/>
      <c r="L34" s="163"/>
      <c r="M34" s="163"/>
      <c r="N34" s="163"/>
    </row>
    <row r="35" spans="1:14" ht="11.1" customHeight="1" x14ac:dyDescent="0.25">
      <c r="A35" s="171" t="s">
        <v>54</v>
      </c>
      <c r="B35" s="166">
        <v>2018</v>
      </c>
      <c r="C35" s="172">
        <v>37</v>
      </c>
      <c r="D35" s="172">
        <v>34.5</v>
      </c>
      <c r="E35" s="167">
        <v>36</v>
      </c>
      <c r="F35" s="167">
        <v>35</v>
      </c>
      <c r="G35" s="167">
        <v>35</v>
      </c>
      <c r="H35" s="167">
        <v>35</v>
      </c>
      <c r="I35" s="168">
        <v>35</v>
      </c>
      <c r="J35" s="167">
        <v>35</v>
      </c>
      <c r="K35" s="167">
        <v>35.5</v>
      </c>
      <c r="L35" s="167">
        <v>35</v>
      </c>
      <c r="M35" s="168">
        <v>35</v>
      </c>
      <c r="N35" s="167">
        <v>36</v>
      </c>
    </row>
    <row r="36" spans="1:14" ht="11.1" customHeight="1" x14ac:dyDescent="0.25">
      <c r="A36" s="157"/>
      <c r="B36" s="158">
        <v>2019</v>
      </c>
      <c r="C36" s="159">
        <v>32.5</v>
      </c>
      <c r="D36" s="173">
        <v>34</v>
      </c>
      <c r="E36" s="159">
        <v>30</v>
      </c>
      <c r="F36" s="159">
        <v>38</v>
      </c>
      <c r="G36" s="159">
        <v>39.700000000000003</v>
      </c>
      <c r="H36" s="159">
        <v>40</v>
      </c>
      <c r="I36" s="160">
        <v>37</v>
      </c>
      <c r="J36" s="159">
        <v>40</v>
      </c>
      <c r="K36" s="159">
        <v>50</v>
      </c>
      <c r="L36" s="159">
        <v>50</v>
      </c>
      <c r="M36" s="160">
        <v>55</v>
      </c>
      <c r="N36" s="159">
        <v>55</v>
      </c>
    </row>
    <row r="37" spans="1:14" ht="11.1" customHeight="1" x14ac:dyDescent="0.25">
      <c r="A37" s="157"/>
      <c r="B37" s="158">
        <v>2020</v>
      </c>
      <c r="C37" s="159">
        <v>55</v>
      </c>
      <c r="D37" s="159" t="s">
        <v>29</v>
      </c>
      <c r="E37" s="159" t="s">
        <v>29</v>
      </c>
      <c r="F37" s="159" t="s">
        <v>29</v>
      </c>
      <c r="G37" s="159" t="s">
        <v>29</v>
      </c>
      <c r="H37" s="159" t="s">
        <v>29</v>
      </c>
      <c r="I37" s="160" t="s">
        <v>29</v>
      </c>
      <c r="J37" s="159" t="s">
        <v>29</v>
      </c>
      <c r="K37" s="159" t="s">
        <v>29</v>
      </c>
      <c r="L37" s="159" t="s">
        <v>29</v>
      </c>
      <c r="M37" s="160" t="s">
        <v>29</v>
      </c>
      <c r="N37" s="159" t="s">
        <v>29</v>
      </c>
    </row>
    <row r="38" spans="1:14" ht="11.1" customHeight="1" x14ac:dyDescent="0.25">
      <c r="A38" s="169"/>
      <c r="B38" s="158">
        <v>2021</v>
      </c>
      <c r="C38" s="159" t="s">
        <v>29</v>
      </c>
      <c r="D38" s="159" t="s">
        <v>29</v>
      </c>
      <c r="E38" s="159" t="s">
        <v>29</v>
      </c>
      <c r="F38" s="159" t="s">
        <v>29</v>
      </c>
      <c r="G38" s="159" t="s">
        <v>29</v>
      </c>
      <c r="H38" s="159" t="s">
        <v>29</v>
      </c>
      <c r="I38" s="160">
        <v>57.5</v>
      </c>
      <c r="J38" s="159">
        <v>57.5</v>
      </c>
      <c r="K38" s="159" t="s">
        <v>29</v>
      </c>
      <c r="L38" s="159" t="s">
        <v>29</v>
      </c>
      <c r="M38" s="160">
        <v>62.5</v>
      </c>
      <c r="N38" s="159" t="s">
        <v>29</v>
      </c>
    </row>
    <row r="39" spans="1:14" ht="11.1" customHeight="1" x14ac:dyDescent="0.25">
      <c r="A39" s="169"/>
      <c r="B39" s="158">
        <v>2022</v>
      </c>
      <c r="C39" s="159">
        <v>62.5</v>
      </c>
      <c r="D39" s="159">
        <v>57.5</v>
      </c>
      <c r="E39" s="159">
        <v>57.5</v>
      </c>
      <c r="F39" s="159">
        <v>57.5</v>
      </c>
      <c r="G39" s="159">
        <v>62.5</v>
      </c>
      <c r="H39" s="159">
        <v>62.5</v>
      </c>
      <c r="I39" s="160">
        <v>57.5</v>
      </c>
      <c r="J39" s="159">
        <v>57.5</v>
      </c>
      <c r="K39" s="159">
        <v>57.5</v>
      </c>
      <c r="L39" s="159">
        <v>57.5</v>
      </c>
      <c r="M39" s="160" t="s">
        <v>29</v>
      </c>
      <c r="N39" s="159">
        <v>57.5</v>
      </c>
    </row>
    <row r="40" spans="1:14" ht="11.1" customHeight="1" x14ac:dyDescent="0.25">
      <c r="A40" s="169"/>
      <c r="B40" s="158">
        <v>2023</v>
      </c>
      <c r="C40" s="159">
        <v>57.5</v>
      </c>
      <c r="D40" s="159">
        <v>57.5</v>
      </c>
      <c r="E40" s="159">
        <v>67.5</v>
      </c>
      <c r="F40" s="159">
        <v>67.5</v>
      </c>
      <c r="G40" s="159" t="s">
        <v>29</v>
      </c>
      <c r="H40" s="159" t="s">
        <v>29</v>
      </c>
      <c r="I40" s="159" t="s">
        <v>29</v>
      </c>
      <c r="J40" s="159" t="s">
        <v>29</v>
      </c>
      <c r="K40" s="159" t="s">
        <v>29</v>
      </c>
      <c r="L40" s="159">
        <v>57.5</v>
      </c>
      <c r="M40" s="159">
        <v>63</v>
      </c>
      <c r="N40" s="159">
        <v>64</v>
      </c>
    </row>
    <row r="41" spans="1:14" ht="11.1" customHeight="1" x14ac:dyDescent="0.25">
      <c r="A41" s="170"/>
      <c r="B41" s="162">
        <v>2024</v>
      </c>
      <c r="C41" s="163">
        <v>57.5</v>
      </c>
      <c r="D41" s="163">
        <v>54</v>
      </c>
      <c r="E41" s="163">
        <v>50</v>
      </c>
      <c r="F41" s="163">
        <v>53</v>
      </c>
      <c r="G41" s="163">
        <v>60</v>
      </c>
      <c r="H41" s="163"/>
      <c r="I41" s="163"/>
      <c r="J41" s="163"/>
      <c r="K41" s="163"/>
      <c r="L41" s="163"/>
      <c r="M41" s="163"/>
      <c r="N41" s="163"/>
    </row>
    <row r="42" spans="1:14" ht="11.1" customHeight="1" x14ac:dyDescent="0.25">
      <c r="A42" s="171" t="s">
        <v>65</v>
      </c>
      <c r="B42" s="166">
        <v>2018</v>
      </c>
      <c r="C42" s="167">
        <v>36.5</v>
      </c>
      <c r="D42" s="167">
        <v>36.5</v>
      </c>
      <c r="E42" s="167">
        <v>36.5</v>
      </c>
      <c r="F42" s="167">
        <v>36.799999999999997</v>
      </c>
      <c r="G42" s="167">
        <v>38</v>
      </c>
      <c r="H42" s="167">
        <v>38</v>
      </c>
      <c r="I42" s="168">
        <v>38</v>
      </c>
      <c r="J42" s="167">
        <v>34</v>
      </c>
      <c r="K42" s="167">
        <v>34</v>
      </c>
      <c r="L42" s="167">
        <v>34</v>
      </c>
      <c r="M42" s="168">
        <v>34</v>
      </c>
      <c r="N42" s="167">
        <v>36</v>
      </c>
    </row>
    <row r="43" spans="1:14" ht="11.1" customHeight="1" x14ac:dyDescent="0.25">
      <c r="A43" s="157"/>
      <c r="B43" s="158">
        <v>2019</v>
      </c>
      <c r="C43" s="159">
        <v>38</v>
      </c>
      <c r="D43" s="159">
        <v>38</v>
      </c>
      <c r="E43" s="159">
        <v>38</v>
      </c>
      <c r="F43" s="159">
        <v>38</v>
      </c>
      <c r="G43" s="159">
        <v>40</v>
      </c>
      <c r="H43" s="159">
        <v>40</v>
      </c>
      <c r="I43" s="160">
        <v>40</v>
      </c>
      <c r="J43" s="159">
        <v>40</v>
      </c>
      <c r="K43" s="159">
        <v>40</v>
      </c>
      <c r="L43" s="159">
        <v>40</v>
      </c>
      <c r="M43" s="160">
        <v>40</v>
      </c>
      <c r="N43" s="159">
        <v>40</v>
      </c>
    </row>
    <row r="44" spans="1:14" ht="11.1" customHeight="1" x14ac:dyDescent="0.25">
      <c r="A44" s="157"/>
      <c r="B44" s="158">
        <v>2020</v>
      </c>
      <c r="C44" s="159">
        <v>40</v>
      </c>
      <c r="D44" s="159" t="s">
        <v>29</v>
      </c>
      <c r="E44" s="159" t="s">
        <v>29</v>
      </c>
      <c r="F44" s="159" t="s">
        <v>29</v>
      </c>
      <c r="G44" s="159">
        <v>40</v>
      </c>
      <c r="H44" s="159">
        <v>40</v>
      </c>
      <c r="I44" s="160">
        <v>40</v>
      </c>
      <c r="J44" s="159">
        <v>40</v>
      </c>
      <c r="K44" s="159" t="s">
        <v>29</v>
      </c>
      <c r="L44" s="159">
        <v>40</v>
      </c>
      <c r="M44" s="160">
        <v>40</v>
      </c>
      <c r="N44" s="159">
        <v>40</v>
      </c>
    </row>
    <row r="45" spans="1:14" ht="11.1" customHeight="1" x14ac:dyDescent="0.25">
      <c r="A45" s="157"/>
      <c r="B45" s="158">
        <v>2021</v>
      </c>
      <c r="C45" s="159">
        <v>40</v>
      </c>
      <c r="D45" s="159">
        <v>40</v>
      </c>
      <c r="E45" s="159">
        <v>40</v>
      </c>
      <c r="F45" s="159">
        <v>40</v>
      </c>
      <c r="G45" s="159">
        <v>40</v>
      </c>
      <c r="H45" s="159">
        <v>40</v>
      </c>
      <c r="I45" s="160">
        <v>40</v>
      </c>
      <c r="J45" s="159">
        <v>40</v>
      </c>
      <c r="K45" s="159">
        <v>40</v>
      </c>
      <c r="L45" s="159">
        <v>40</v>
      </c>
      <c r="M45" s="160">
        <v>40</v>
      </c>
      <c r="N45" s="159">
        <v>42.5</v>
      </c>
    </row>
    <row r="46" spans="1:14" ht="11.1" customHeight="1" x14ac:dyDescent="0.25">
      <c r="A46" s="157"/>
      <c r="B46" s="158">
        <v>2022</v>
      </c>
      <c r="C46" s="159">
        <v>42.5</v>
      </c>
      <c r="D46" s="159">
        <v>42.5</v>
      </c>
      <c r="E46" s="159">
        <v>42.5</v>
      </c>
      <c r="F46" s="159">
        <v>43</v>
      </c>
      <c r="G46" s="159">
        <v>42.5</v>
      </c>
      <c r="H46" s="159">
        <v>43</v>
      </c>
      <c r="I46" s="160">
        <v>47.5</v>
      </c>
      <c r="J46" s="159">
        <v>47.5</v>
      </c>
      <c r="K46" s="159">
        <v>47.5</v>
      </c>
      <c r="L46" s="159">
        <v>47.5</v>
      </c>
      <c r="M46" s="160">
        <v>47.5</v>
      </c>
      <c r="N46" s="159">
        <v>47.5</v>
      </c>
    </row>
    <row r="47" spans="1:14" ht="11.1" customHeight="1" x14ac:dyDescent="0.25">
      <c r="A47" s="157"/>
      <c r="B47" s="158">
        <v>2023</v>
      </c>
      <c r="C47" s="159">
        <v>47.5</v>
      </c>
      <c r="D47" s="159">
        <v>47.5</v>
      </c>
      <c r="E47" s="159">
        <v>47.5</v>
      </c>
      <c r="F47" s="159">
        <v>47.5</v>
      </c>
      <c r="G47" s="159">
        <v>48</v>
      </c>
      <c r="H47" s="159">
        <v>47.5</v>
      </c>
      <c r="I47" s="160">
        <v>48</v>
      </c>
      <c r="J47" s="160">
        <v>48</v>
      </c>
      <c r="K47" s="159">
        <v>43</v>
      </c>
      <c r="L47" s="159">
        <v>48</v>
      </c>
      <c r="M47" s="159">
        <v>48</v>
      </c>
      <c r="N47" s="159">
        <v>48</v>
      </c>
    </row>
    <row r="48" spans="1:14" ht="11.1" customHeight="1" x14ac:dyDescent="0.25">
      <c r="A48" s="161"/>
      <c r="B48" s="162">
        <v>2024</v>
      </c>
      <c r="C48" s="163">
        <v>50</v>
      </c>
      <c r="D48" s="163">
        <v>58</v>
      </c>
      <c r="E48" s="163">
        <v>60</v>
      </c>
      <c r="F48" s="163">
        <v>58</v>
      </c>
      <c r="G48" s="163">
        <v>53</v>
      </c>
      <c r="H48" s="163"/>
      <c r="I48" s="164"/>
      <c r="J48" s="164"/>
      <c r="K48" s="163"/>
      <c r="L48" s="163"/>
      <c r="M48" s="163"/>
      <c r="N48" s="163"/>
    </row>
    <row r="49" spans="1:14" ht="11.1" customHeight="1" x14ac:dyDescent="0.25">
      <c r="A49" s="171" t="s">
        <v>70</v>
      </c>
      <c r="B49" s="166">
        <v>2018</v>
      </c>
      <c r="C49" s="167">
        <v>32</v>
      </c>
      <c r="D49" s="167">
        <v>32</v>
      </c>
      <c r="E49" s="167">
        <v>33</v>
      </c>
      <c r="F49" s="167">
        <v>34</v>
      </c>
      <c r="G49" s="167">
        <v>34</v>
      </c>
      <c r="H49" s="167">
        <v>34</v>
      </c>
      <c r="I49" s="168">
        <v>34</v>
      </c>
      <c r="J49" s="167">
        <v>34</v>
      </c>
      <c r="K49" s="167">
        <v>34</v>
      </c>
      <c r="L49" s="167">
        <v>33</v>
      </c>
      <c r="M49" s="168">
        <v>33</v>
      </c>
      <c r="N49" s="167">
        <v>33</v>
      </c>
    </row>
    <row r="50" spans="1:14" ht="11.1" customHeight="1" x14ac:dyDescent="0.25">
      <c r="A50" s="157"/>
      <c r="B50" s="158">
        <v>2019</v>
      </c>
      <c r="C50" s="159">
        <v>33</v>
      </c>
      <c r="D50" s="159">
        <v>33.5</v>
      </c>
      <c r="E50" s="159">
        <v>33.5</v>
      </c>
      <c r="F50" s="159">
        <v>34</v>
      </c>
      <c r="G50" s="159">
        <v>34</v>
      </c>
      <c r="H50" s="159">
        <v>37</v>
      </c>
      <c r="I50" s="160">
        <v>37</v>
      </c>
      <c r="J50" s="159">
        <v>37</v>
      </c>
      <c r="K50" s="159">
        <v>38</v>
      </c>
      <c r="L50" s="159">
        <v>35</v>
      </c>
      <c r="M50" s="160">
        <v>38</v>
      </c>
      <c r="N50" s="159">
        <v>38</v>
      </c>
    </row>
    <row r="51" spans="1:14" ht="11.1" customHeight="1" x14ac:dyDescent="0.25">
      <c r="A51" s="157"/>
      <c r="B51" s="158">
        <v>2020</v>
      </c>
      <c r="C51" s="159">
        <v>43</v>
      </c>
      <c r="D51" s="159">
        <v>43</v>
      </c>
      <c r="E51" s="159" t="s">
        <v>29</v>
      </c>
      <c r="F51" s="159">
        <v>43</v>
      </c>
      <c r="G51" s="159">
        <v>43</v>
      </c>
      <c r="H51" s="159">
        <v>43</v>
      </c>
      <c r="I51" s="160">
        <v>43</v>
      </c>
      <c r="J51" s="159">
        <v>43</v>
      </c>
      <c r="K51" s="159">
        <v>43</v>
      </c>
      <c r="L51" s="159">
        <v>63</v>
      </c>
      <c r="M51" s="160">
        <v>63</v>
      </c>
      <c r="N51" s="159">
        <v>63</v>
      </c>
    </row>
    <row r="52" spans="1:14" ht="11.1" customHeight="1" x14ac:dyDescent="0.25">
      <c r="A52" s="157"/>
      <c r="B52" s="158">
        <v>2021</v>
      </c>
      <c r="C52" s="159">
        <v>62.5</v>
      </c>
      <c r="D52" s="159">
        <v>62.5</v>
      </c>
      <c r="E52" s="159">
        <v>62.5</v>
      </c>
      <c r="F52" s="159">
        <v>62.5</v>
      </c>
      <c r="G52" s="159">
        <v>62.5</v>
      </c>
      <c r="H52" s="159">
        <v>62.5</v>
      </c>
      <c r="I52" s="160">
        <v>62.5</v>
      </c>
      <c r="J52" s="159">
        <v>62.5</v>
      </c>
      <c r="K52" s="159">
        <v>62.5</v>
      </c>
      <c r="L52" s="159">
        <v>62.5</v>
      </c>
      <c r="M52" s="160">
        <v>62.5</v>
      </c>
      <c r="N52" s="159">
        <v>62.5</v>
      </c>
    </row>
    <row r="53" spans="1:14" ht="11.1" customHeight="1" x14ac:dyDescent="0.25">
      <c r="A53" s="157"/>
      <c r="B53" s="158">
        <v>2022</v>
      </c>
      <c r="C53" s="159">
        <v>62.5</v>
      </c>
      <c r="D53" s="159">
        <v>65</v>
      </c>
      <c r="E53" s="159">
        <v>75</v>
      </c>
      <c r="F53" s="159">
        <v>72.5</v>
      </c>
      <c r="G53" s="159">
        <v>62.5</v>
      </c>
      <c r="H53" s="159">
        <v>75</v>
      </c>
      <c r="I53" s="160">
        <v>67.5</v>
      </c>
      <c r="J53" s="159">
        <v>65</v>
      </c>
      <c r="K53" s="159">
        <v>62.5</v>
      </c>
      <c r="L53" s="159">
        <v>65</v>
      </c>
      <c r="M53" s="160">
        <v>75</v>
      </c>
      <c r="N53" s="159">
        <v>65</v>
      </c>
    </row>
    <row r="54" spans="1:14" ht="11.1" customHeight="1" x14ac:dyDescent="0.25">
      <c r="A54" s="157"/>
      <c r="B54" s="158">
        <v>2023</v>
      </c>
      <c r="C54" s="159">
        <v>65</v>
      </c>
      <c r="D54" s="159">
        <v>67.5</v>
      </c>
      <c r="E54" s="159">
        <v>50</v>
      </c>
      <c r="F54" s="159">
        <v>60</v>
      </c>
      <c r="G54" s="159">
        <v>65</v>
      </c>
      <c r="H54" s="159">
        <v>70</v>
      </c>
      <c r="I54" s="159">
        <v>65</v>
      </c>
      <c r="J54" s="159">
        <v>65</v>
      </c>
      <c r="K54" s="159">
        <v>68</v>
      </c>
      <c r="L54" s="159">
        <v>55</v>
      </c>
      <c r="M54" s="159">
        <v>55</v>
      </c>
      <c r="N54" s="159">
        <v>60</v>
      </c>
    </row>
    <row r="55" spans="1:14" ht="11.1" customHeight="1" x14ac:dyDescent="0.25">
      <c r="A55" s="161"/>
      <c r="B55" s="162">
        <v>2024</v>
      </c>
      <c r="C55" s="163">
        <v>55</v>
      </c>
      <c r="D55" s="163">
        <v>55</v>
      </c>
      <c r="E55" s="163">
        <v>55</v>
      </c>
      <c r="F55" s="163">
        <v>49</v>
      </c>
      <c r="G55" s="163">
        <v>58</v>
      </c>
      <c r="H55" s="163"/>
      <c r="I55" s="163"/>
      <c r="J55" s="163"/>
      <c r="K55" s="163"/>
      <c r="L55" s="163"/>
      <c r="M55" s="163"/>
      <c r="N55" s="163"/>
    </row>
    <row r="56" spans="1:14" ht="11.1" customHeight="1" x14ac:dyDescent="0.25">
      <c r="A56" s="171" t="s">
        <v>187</v>
      </c>
      <c r="B56" s="166">
        <v>2018</v>
      </c>
      <c r="C56" s="167">
        <v>49</v>
      </c>
      <c r="D56" s="167">
        <v>49</v>
      </c>
      <c r="E56" s="167">
        <v>49</v>
      </c>
      <c r="F56" s="167">
        <v>50</v>
      </c>
      <c r="G56" s="167">
        <v>50</v>
      </c>
      <c r="H56" s="167">
        <v>50</v>
      </c>
      <c r="I56" s="168">
        <v>44</v>
      </c>
      <c r="J56" s="167">
        <v>44</v>
      </c>
      <c r="K56" s="167">
        <v>50</v>
      </c>
      <c r="L56" s="167">
        <v>49</v>
      </c>
      <c r="M56" s="168">
        <v>49</v>
      </c>
      <c r="N56" s="167">
        <v>49</v>
      </c>
    </row>
    <row r="57" spans="1:14" ht="11.1" customHeight="1" x14ac:dyDescent="0.25">
      <c r="A57" s="157"/>
      <c r="B57" s="158">
        <v>2019</v>
      </c>
      <c r="C57" s="159">
        <v>43</v>
      </c>
      <c r="D57" s="159">
        <v>44</v>
      </c>
      <c r="E57" s="159">
        <v>50</v>
      </c>
      <c r="F57" s="159">
        <v>50</v>
      </c>
      <c r="G57" s="159">
        <v>45</v>
      </c>
      <c r="H57" s="159">
        <v>45</v>
      </c>
      <c r="I57" s="160">
        <v>40</v>
      </c>
      <c r="J57" s="159">
        <v>40</v>
      </c>
      <c r="K57" s="159">
        <v>40</v>
      </c>
      <c r="L57" s="159">
        <v>40</v>
      </c>
      <c r="M57" s="159">
        <v>40</v>
      </c>
      <c r="N57" s="159">
        <v>40</v>
      </c>
    </row>
    <row r="58" spans="1:14" ht="11.1" customHeight="1" x14ac:dyDescent="0.25">
      <c r="A58" s="157"/>
      <c r="B58" s="158">
        <v>2020</v>
      </c>
      <c r="C58" s="159">
        <v>40</v>
      </c>
      <c r="D58" s="159" t="s">
        <v>29</v>
      </c>
      <c r="E58" s="159" t="s">
        <v>29</v>
      </c>
      <c r="F58" s="159" t="s">
        <v>29</v>
      </c>
      <c r="G58" s="159" t="s">
        <v>29</v>
      </c>
      <c r="H58" s="159" t="s">
        <v>29</v>
      </c>
      <c r="I58" s="160" t="s">
        <v>29</v>
      </c>
      <c r="J58" s="159" t="s">
        <v>29</v>
      </c>
      <c r="K58" s="159" t="s">
        <v>29</v>
      </c>
      <c r="L58" s="159" t="s">
        <v>29</v>
      </c>
      <c r="M58" s="160" t="s">
        <v>29</v>
      </c>
      <c r="N58" s="159" t="s">
        <v>29</v>
      </c>
    </row>
    <row r="59" spans="1:14" ht="11.1" customHeight="1" x14ac:dyDescent="0.25">
      <c r="A59" s="157"/>
      <c r="B59" s="158">
        <v>2021</v>
      </c>
      <c r="C59" s="159">
        <v>42.5</v>
      </c>
      <c r="D59" s="159">
        <v>42.5</v>
      </c>
      <c r="E59" s="159">
        <v>47.5</v>
      </c>
      <c r="F59" s="159">
        <v>47.5</v>
      </c>
      <c r="G59" s="159">
        <v>50</v>
      </c>
      <c r="H59" s="159">
        <v>50</v>
      </c>
      <c r="I59" s="160">
        <v>47.5</v>
      </c>
      <c r="J59" s="159">
        <v>47.5</v>
      </c>
      <c r="K59" s="159">
        <v>46</v>
      </c>
      <c r="L59" s="159">
        <v>49</v>
      </c>
      <c r="M59" s="160">
        <v>47.5</v>
      </c>
      <c r="N59" s="159">
        <v>49</v>
      </c>
    </row>
    <row r="60" spans="1:14" ht="11.1" customHeight="1" x14ac:dyDescent="0.25">
      <c r="A60" s="157"/>
      <c r="B60" s="158">
        <v>2022</v>
      </c>
      <c r="C60" s="159">
        <v>57.5</v>
      </c>
      <c r="D60" s="159">
        <v>57.5</v>
      </c>
      <c r="E60" s="159">
        <v>57.5</v>
      </c>
      <c r="F60" s="159">
        <v>57.5</v>
      </c>
      <c r="G60" s="159">
        <v>53</v>
      </c>
      <c r="H60" s="159">
        <v>53</v>
      </c>
      <c r="I60" s="160">
        <v>60</v>
      </c>
      <c r="J60" s="159">
        <v>65</v>
      </c>
      <c r="K60" s="159">
        <v>60</v>
      </c>
      <c r="L60" s="159">
        <v>57.5</v>
      </c>
      <c r="M60" s="160" t="s">
        <v>29</v>
      </c>
      <c r="N60" s="160" t="s">
        <v>29</v>
      </c>
    </row>
    <row r="61" spans="1:14" ht="11.1" customHeight="1" x14ac:dyDescent="0.25">
      <c r="A61" s="157"/>
      <c r="B61" s="158">
        <v>2023</v>
      </c>
      <c r="C61" s="159" t="s">
        <v>29</v>
      </c>
      <c r="D61" s="159" t="s">
        <v>29</v>
      </c>
      <c r="E61" s="159" t="s">
        <v>29</v>
      </c>
      <c r="F61" s="159" t="s">
        <v>29</v>
      </c>
      <c r="G61" s="159" t="s">
        <v>29</v>
      </c>
      <c r="H61" s="159" t="s">
        <v>29</v>
      </c>
      <c r="I61" s="160">
        <v>55</v>
      </c>
      <c r="J61" s="159">
        <v>65</v>
      </c>
      <c r="K61" s="159">
        <v>57.5</v>
      </c>
      <c r="L61" s="159">
        <v>63</v>
      </c>
      <c r="M61" s="159">
        <v>61</v>
      </c>
      <c r="N61" s="159">
        <v>62</v>
      </c>
    </row>
    <row r="62" spans="1:14" ht="11.1" customHeight="1" x14ac:dyDescent="0.25">
      <c r="A62" s="161"/>
      <c r="B62" s="162">
        <v>2024</v>
      </c>
      <c r="C62" s="163">
        <v>67</v>
      </c>
      <c r="D62" s="163">
        <v>66</v>
      </c>
      <c r="E62" s="163">
        <v>65</v>
      </c>
      <c r="F62" s="163">
        <v>60</v>
      </c>
      <c r="G62" s="163">
        <v>63</v>
      </c>
      <c r="H62" s="163"/>
      <c r="I62" s="164"/>
      <c r="J62" s="163"/>
      <c r="K62" s="163"/>
      <c r="L62" s="163"/>
      <c r="M62" s="163"/>
      <c r="N62" s="163"/>
    </row>
    <row r="63" spans="1:14" ht="11.1" customHeight="1" x14ac:dyDescent="0.2">
      <c r="A63" s="175"/>
      <c r="B63" s="176"/>
      <c r="C63" s="177"/>
      <c r="D63" s="177"/>
      <c r="E63" s="177"/>
      <c r="F63" s="177"/>
      <c r="G63" s="178"/>
      <c r="H63" s="178"/>
      <c r="I63" s="178"/>
      <c r="J63" s="177"/>
      <c r="K63" s="177"/>
      <c r="L63" s="178"/>
      <c r="M63" s="178"/>
      <c r="N63" s="179" t="s">
        <v>78</v>
      </c>
    </row>
    <row r="64" spans="1:14" ht="11.1" customHeight="1" x14ac:dyDescent="0.25">
      <c r="A64" s="950" t="s">
        <v>450</v>
      </c>
      <c r="B64" s="950"/>
      <c r="C64" s="950"/>
      <c r="D64" s="950"/>
      <c r="E64" s="950"/>
      <c r="F64" s="950"/>
      <c r="G64" s="8"/>
      <c r="H64" s="8"/>
      <c r="I64" s="9"/>
      <c r="J64" s="180"/>
      <c r="K64" s="159"/>
      <c r="L64" s="160"/>
      <c r="M64" s="160"/>
      <c r="N64" s="160"/>
    </row>
    <row r="65" spans="1:14" ht="18" customHeight="1" x14ac:dyDescent="0.2">
      <c r="A65" s="397" t="s">
        <v>446</v>
      </c>
      <c r="B65" s="397" t="s">
        <v>423</v>
      </c>
      <c r="C65" s="397" t="s">
        <v>425</v>
      </c>
      <c r="D65" s="397" t="s">
        <v>426</v>
      </c>
      <c r="E65" s="397" t="s">
        <v>427</v>
      </c>
      <c r="F65" s="397" t="s">
        <v>428</v>
      </c>
      <c r="G65" s="397" t="s">
        <v>429</v>
      </c>
      <c r="H65" s="397" t="s">
        <v>430</v>
      </c>
      <c r="I65" s="397" t="s">
        <v>431</v>
      </c>
      <c r="J65" s="398" t="s">
        <v>432</v>
      </c>
      <c r="K65" s="398" t="s">
        <v>433</v>
      </c>
      <c r="L65" s="397" t="s">
        <v>434</v>
      </c>
      <c r="M65" s="397" t="s">
        <v>435</v>
      </c>
      <c r="N65" s="397" t="s">
        <v>436</v>
      </c>
    </row>
    <row r="66" spans="1:14" ht="5.0999999999999996" customHeight="1" x14ac:dyDescent="0.2">
      <c r="A66" s="394"/>
      <c r="B66" s="394"/>
      <c r="C66" s="394"/>
      <c r="D66" s="394"/>
      <c r="E66" s="394"/>
      <c r="F66" s="394"/>
      <c r="G66" s="394"/>
      <c r="H66" s="394"/>
      <c r="I66" s="394"/>
      <c r="J66" s="395"/>
      <c r="K66" s="395"/>
      <c r="L66" s="394"/>
      <c r="M66" s="394"/>
      <c r="N66" s="394"/>
    </row>
    <row r="67" spans="1:14" ht="11.1" customHeight="1" x14ac:dyDescent="0.25">
      <c r="A67" s="390" t="s">
        <v>84</v>
      </c>
      <c r="B67" s="391">
        <v>2018</v>
      </c>
      <c r="C67" s="392">
        <v>45.625</v>
      </c>
      <c r="D67" s="392">
        <v>45.625</v>
      </c>
      <c r="E67" s="392">
        <v>45.625</v>
      </c>
      <c r="F67" s="392">
        <v>45</v>
      </c>
      <c r="G67" s="392">
        <v>45</v>
      </c>
      <c r="H67" s="392">
        <v>45</v>
      </c>
      <c r="I67" s="393">
        <v>47.2</v>
      </c>
      <c r="J67" s="392">
        <v>47.2</v>
      </c>
      <c r="K67" s="392">
        <v>47.5</v>
      </c>
      <c r="L67" s="392">
        <v>47.5</v>
      </c>
      <c r="M67" s="393">
        <v>47.5</v>
      </c>
      <c r="N67" s="392">
        <v>47.5</v>
      </c>
    </row>
    <row r="68" spans="1:14" ht="11.1" customHeight="1" x14ac:dyDescent="0.25">
      <c r="A68" s="157"/>
      <c r="B68" s="158">
        <v>2019</v>
      </c>
      <c r="C68" s="159">
        <v>45</v>
      </c>
      <c r="D68" s="159">
        <v>47</v>
      </c>
      <c r="E68" s="159">
        <v>47</v>
      </c>
      <c r="F68" s="159">
        <v>46</v>
      </c>
      <c r="G68" s="159">
        <v>46</v>
      </c>
      <c r="H68" s="159">
        <v>46</v>
      </c>
      <c r="I68" s="160">
        <v>45.5</v>
      </c>
      <c r="J68" s="159">
        <v>45.7</v>
      </c>
      <c r="K68" s="159">
        <v>45</v>
      </c>
      <c r="L68" s="159">
        <v>45</v>
      </c>
      <c r="M68" s="160">
        <v>45</v>
      </c>
      <c r="N68" s="159">
        <v>45</v>
      </c>
    </row>
    <row r="69" spans="1:14" ht="11.1" customHeight="1" x14ac:dyDescent="0.25">
      <c r="A69" s="157"/>
      <c r="B69" s="158">
        <v>2020</v>
      </c>
      <c r="C69" s="159">
        <v>45</v>
      </c>
      <c r="D69" s="159">
        <v>45</v>
      </c>
      <c r="E69" s="159">
        <v>45</v>
      </c>
      <c r="F69" s="159">
        <v>47.5</v>
      </c>
      <c r="G69" s="159">
        <v>47.5</v>
      </c>
      <c r="H69" s="159">
        <v>47.5</v>
      </c>
      <c r="I69" s="160">
        <v>50</v>
      </c>
      <c r="J69" s="159">
        <v>47.5</v>
      </c>
      <c r="K69" s="159">
        <v>47.5</v>
      </c>
      <c r="L69" s="159">
        <v>50</v>
      </c>
      <c r="M69" s="160">
        <v>50</v>
      </c>
      <c r="N69" s="159">
        <v>47.5</v>
      </c>
    </row>
    <row r="70" spans="1:14" ht="11.1" customHeight="1" x14ac:dyDescent="0.25">
      <c r="A70" s="157"/>
      <c r="B70" s="158">
        <v>2021</v>
      </c>
      <c r="C70" s="159">
        <v>47.5</v>
      </c>
      <c r="D70" s="159">
        <v>47.5</v>
      </c>
      <c r="E70" s="159">
        <v>50</v>
      </c>
      <c r="F70" s="159">
        <v>50</v>
      </c>
      <c r="G70" s="159">
        <v>50</v>
      </c>
      <c r="H70" s="159">
        <v>50</v>
      </c>
      <c r="I70" s="160">
        <v>50</v>
      </c>
      <c r="J70" s="159">
        <v>50</v>
      </c>
      <c r="K70" s="159">
        <v>50</v>
      </c>
      <c r="L70" s="159">
        <v>50</v>
      </c>
      <c r="M70" s="160">
        <v>50</v>
      </c>
      <c r="N70" s="159">
        <v>50</v>
      </c>
    </row>
    <row r="71" spans="1:14" ht="11.1" customHeight="1" x14ac:dyDescent="0.25">
      <c r="A71" s="157"/>
      <c r="B71" s="158">
        <v>2022</v>
      </c>
      <c r="C71" s="159">
        <v>50</v>
      </c>
      <c r="D71" s="159">
        <v>50</v>
      </c>
      <c r="E71" s="159">
        <v>55</v>
      </c>
      <c r="F71" s="159">
        <v>55</v>
      </c>
      <c r="G71" s="159">
        <v>55</v>
      </c>
      <c r="H71" s="159">
        <v>55</v>
      </c>
      <c r="I71" s="160">
        <v>62</v>
      </c>
      <c r="J71" s="159">
        <v>60</v>
      </c>
      <c r="K71" s="159">
        <v>60</v>
      </c>
      <c r="L71" s="159">
        <v>60</v>
      </c>
      <c r="M71" s="160">
        <v>60</v>
      </c>
      <c r="N71" s="159">
        <v>60</v>
      </c>
    </row>
    <row r="72" spans="1:14" ht="11.1" customHeight="1" x14ac:dyDescent="0.25">
      <c r="A72" s="157"/>
      <c r="B72" s="158">
        <v>2023</v>
      </c>
      <c r="C72" s="159">
        <v>55</v>
      </c>
      <c r="D72" s="159">
        <v>50</v>
      </c>
      <c r="E72" s="159">
        <v>65</v>
      </c>
      <c r="F72" s="159">
        <v>60</v>
      </c>
      <c r="G72" s="159">
        <v>60</v>
      </c>
      <c r="H72" s="159">
        <v>60</v>
      </c>
      <c r="I72" s="160">
        <v>55</v>
      </c>
      <c r="J72" s="159">
        <v>55</v>
      </c>
      <c r="K72" s="159">
        <v>60</v>
      </c>
      <c r="L72" s="159">
        <v>60</v>
      </c>
      <c r="M72" s="159">
        <v>65</v>
      </c>
      <c r="N72" s="159">
        <v>60</v>
      </c>
    </row>
    <row r="73" spans="1:14" ht="11.1" customHeight="1" x14ac:dyDescent="0.25">
      <c r="A73" s="161"/>
      <c r="B73" s="162">
        <v>2024</v>
      </c>
      <c r="C73" s="163">
        <v>65</v>
      </c>
      <c r="D73" s="163">
        <v>60</v>
      </c>
      <c r="E73" s="163">
        <v>60</v>
      </c>
      <c r="F73" s="163">
        <v>62</v>
      </c>
      <c r="G73" s="163">
        <v>63</v>
      </c>
      <c r="H73" s="163"/>
      <c r="I73" s="164"/>
      <c r="J73" s="163"/>
      <c r="K73" s="163"/>
      <c r="L73" s="163"/>
      <c r="M73" s="163"/>
      <c r="N73" s="163"/>
    </row>
    <row r="74" spans="1:14" ht="11.1" customHeight="1" x14ac:dyDescent="0.25">
      <c r="A74" s="157" t="s">
        <v>449</v>
      </c>
      <c r="B74" s="158">
        <v>2018</v>
      </c>
      <c r="C74" s="159">
        <v>34</v>
      </c>
      <c r="D74" s="159">
        <v>35</v>
      </c>
      <c r="E74" s="159">
        <v>34</v>
      </c>
      <c r="F74" s="159">
        <v>34</v>
      </c>
      <c r="G74" s="159">
        <v>34</v>
      </c>
      <c r="H74" s="159">
        <v>34</v>
      </c>
      <c r="I74" s="160">
        <v>34</v>
      </c>
      <c r="J74" s="159">
        <v>34</v>
      </c>
      <c r="K74" s="159">
        <v>34</v>
      </c>
      <c r="L74" s="159">
        <v>34</v>
      </c>
      <c r="M74" s="160">
        <v>34</v>
      </c>
      <c r="N74" s="159">
        <v>34</v>
      </c>
    </row>
    <row r="75" spans="1:14" ht="11.1" customHeight="1" x14ac:dyDescent="0.25">
      <c r="A75" s="157"/>
      <c r="B75" s="158">
        <v>2019</v>
      </c>
      <c r="C75" s="159">
        <v>35</v>
      </c>
      <c r="D75" s="159">
        <v>35</v>
      </c>
      <c r="E75" s="159">
        <v>35</v>
      </c>
      <c r="F75" s="159">
        <v>35</v>
      </c>
      <c r="G75" s="159">
        <v>35</v>
      </c>
      <c r="H75" s="159">
        <v>35</v>
      </c>
      <c r="I75" s="160">
        <v>35</v>
      </c>
      <c r="J75" s="159">
        <v>36</v>
      </c>
      <c r="K75" s="159">
        <v>40</v>
      </c>
      <c r="L75" s="159">
        <v>38</v>
      </c>
      <c r="M75" s="160">
        <v>35</v>
      </c>
      <c r="N75" s="159">
        <v>38</v>
      </c>
    </row>
    <row r="76" spans="1:14" ht="11.1" customHeight="1" x14ac:dyDescent="0.25">
      <c r="A76" s="157"/>
      <c r="B76" s="158">
        <v>2020</v>
      </c>
      <c r="C76" s="159">
        <v>38</v>
      </c>
      <c r="D76" s="159" t="s">
        <v>29</v>
      </c>
      <c r="E76" s="159" t="s">
        <v>29</v>
      </c>
      <c r="F76" s="159" t="s">
        <v>29</v>
      </c>
      <c r="G76" s="159" t="s">
        <v>29</v>
      </c>
      <c r="H76" s="159" t="s">
        <v>29</v>
      </c>
      <c r="I76" s="160">
        <v>35</v>
      </c>
      <c r="J76" s="159">
        <v>30</v>
      </c>
      <c r="K76" s="159">
        <v>38</v>
      </c>
      <c r="L76" s="159">
        <v>38</v>
      </c>
      <c r="M76" s="160">
        <v>40</v>
      </c>
      <c r="N76" s="159">
        <v>40</v>
      </c>
    </row>
    <row r="77" spans="1:14" ht="11.1" customHeight="1" x14ac:dyDescent="0.25">
      <c r="A77" s="157"/>
      <c r="B77" s="158">
        <v>2021</v>
      </c>
      <c r="C77" s="159">
        <v>45</v>
      </c>
      <c r="D77" s="159">
        <v>43</v>
      </c>
      <c r="E77" s="159">
        <v>42.5</v>
      </c>
      <c r="F77" s="159">
        <v>42.5</v>
      </c>
      <c r="G77" s="159">
        <v>42.5</v>
      </c>
      <c r="H77" s="159">
        <v>42.5</v>
      </c>
      <c r="I77" s="160">
        <v>42.5</v>
      </c>
      <c r="J77" s="159">
        <v>42.5</v>
      </c>
      <c r="K77" s="159">
        <v>42.5</v>
      </c>
      <c r="L77" s="159">
        <v>42.5</v>
      </c>
      <c r="M77" s="160">
        <v>42.5</v>
      </c>
      <c r="N77" s="159">
        <v>42.5</v>
      </c>
    </row>
    <row r="78" spans="1:14" ht="11.1" customHeight="1" x14ac:dyDescent="0.25">
      <c r="A78" s="157"/>
      <c r="B78" s="158">
        <v>2022</v>
      </c>
      <c r="C78" s="159">
        <v>42.5</v>
      </c>
      <c r="D78" s="159">
        <v>42.5</v>
      </c>
      <c r="E78" s="159">
        <v>45</v>
      </c>
      <c r="F78" s="159">
        <v>45</v>
      </c>
      <c r="G78" s="159">
        <v>45</v>
      </c>
      <c r="H78" s="159">
        <v>45</v>
      </c>
      <c r="I78" s="160">
        <v>45</v>
      </c>
      <c r="J78" s="159">
        <v>45</v>
      </c>
      <c r="K78" s="159">
        <v>45</v>
      </c>
      <c r="L78" s="159">
        <v>47.5</v>
      </c>
      <c r="M78" s="160">
        <v>45</v>
      </c>
      <c r="N78" s="159">
        <v>47.5</v>
      </c>
    </row>
    <row r="79" spans="1:14" ht="11.1" customHeight="1" x14ac:dyDescent="0.25">
      <c r="A79" s="157"/>
      <c r="B79" s="158">
        <v>2023</v>
      </c>
      <c r="C79" s="159">
        <v>47.5</v>
      </c>
      <c r="D79" s="159">
        <v>50</v>
      </c>
      <c r="E79" s="159">
        <v>50</v>
      </c>
      <c r="F79" s="159">
        <v>50</v>
      </c>
      <c r="G79" s="159">
        <v>50</v>
      </c>
      <c r="H79" s="159">
        <v>50</v>
      </c>
      <c r="I79" s="160">
        <v>48</v>
      </c>
      <c r="J79" s="160">
        <v>48</v>
      </c>
      <c r="K79" s="159">
        <v>48</v>
      </c>
      <c r="L79" s="159">
        <v>45</v>
      </c>
      <c r="M79" s="159">
        <v>50</v>
      </c>
      <c r="N79" s="159">
        <v>50</v>
      </c>
    </row>
    <row r="80" spans="1:14" ht="11.1" customHeight="1" x14ac:dyDescent="0.25">
      <c r="A80" s="161"/>
      <c r="B80" s="162">
        <v>2024</v>
      </c>
      <c r="C80" s="163">
        <v>51</v>
      </c>
      <c r="D80" s="163">
        <v>59</v>
      </c>
      <c r="E80" s="163">
        <v>50</v>
      </c>
      <c r="F80" s="163">
        <v>45</v>
      </c>
      <c r="G80" s="163">
        <v>45</v>
      </c>
      <c r="H80" s="163"/>
      <c r="I80" s="164"/>
      <c r="J80" s="164"/>
      <c r="K80" s="163"/>
      <c r="L80" s="163"/>
      <c r="M80" s="163"/>
      <c r="N80" s="163"/>
    </row>
    <row r="81" spans="1:14" ht="11.1" customHeight="1" x14ac:dyDescent="0.25">
      <c r="A81" s="157" t="s">
        <v>100</v>
      </c>
      <c r="B81" s="158">
        <v>2018</v>
      </c>
      <c r="C81" s="159">
        <v>35</v>
      </c>
      <c r="D81" s="159">
        <v>41</v>
      </c>
      <c r="E81" s="159">
        <v>35</v>
      </c>
      <c r="F81" s="159">
        <v>35</v>
      </c>
      <c r="G81" s="159">
        <v>35</v>
      </c>
      <c r="H81" s="159">
        <v>35</v>
      </c>
      <c r="I81" s="160">
        <v>41</v>
      </c>
      <c r="J81" s="159">
        <v>41</v>
      </c>
      <c r="K81" s="159">
        <v>43</v>
      </c>
      <c r="L81" s="159">
        <v>44</v>
      </c>
      <c r="M81" s="160">
        <v>44</v>
      </c>
      <c r="N81" s="159">
        <v>44</v>
      </c>
    </row>
    <row r="82" spans="1:14" ht="11.1" customHeight="1" x14ac:dyDescent="0.25">
      <c r="A82" s="157"/>
      <c r="B82" s="158">
        <v>2019</v>
      </c>
      <c r="C82" s="159">
        <v>37</v>
      </c>
      <c r="D82" s="159">
        <v>39</v>
      </c>
      <c r="E82" s="159">
        <v>39</v>
      </c>
      <c r="F82" s="159">
        <v>37.5</v>
      </c>
      <c r="G82" s="159">
        <v>36</v>
      </c>
      <c r="H82" s="159">
        <v>34</v>
      </c>
      <c r="I82" s="160">
        <v>34</v>
      </c>
      <c r="J82" s="159">
        <v>34</v>
      </c>
      <c r="K82" s="159">
        <v>28</v>
      </c>
      <c r="L82" s="159">
        <v>28.8</v>
      </c>
      <c r="M82" s="160">
        <v>37.5</v>
      </c>
      <c r="N82" s="159">
        <v>35</v>
      </c>
    </row>
    <row r="83" spans="1:14" ht="11.1" customHeight="1" x14ac:dyDescent="0.25">
      <c r="A83" s="157"/>
      <c r="B83" s="158">
        <v>2020</v>
      </c>
      <c r="C83" s="159">
        <v>40</v>
      </c>
      <c r="D83" s="159">
        <v>41</v>
      </c>
      <c r="E83" s="159">
        <v>39</v>
      </c>
      <c r="F83" s="159" t="s">
        <v>29</v>
      </c>
      <c r="G83" s="159" t="s">
        <v>29</v>
      </c>
      <c r="H83" s="159">
        <v>33</v>
      </c>
      <c r="I83" s="160">
        <v>42</v>
      </c>
      <c r="J83" s="159">
        <v>33</v>
      </c>
      <c r="K83" s="159">
        <v>33</v>
      </c>
      <c r="L83" s="159" t="s">
        <v>29</v>
      </c>
      <c r="M83" s="160">
        <v>33</v>
      </c>
      <c r="N83" s="159">
        <v>33.5</v>
      </c>
    </row>
    <row r="84" spans="1:14" ht="11.1" customHeight="1" x14ac:dyDescent="0.25">
      <c r="A84" s="174"/>
      <c r="B84" s="158">
        <v>2021</v>
      </c>
      <c r="C84" s="159">
        <v>42.5</v>
      </c>
      <c r="D84" s="159">
        <v>45</v>
      </c>
      <c r="E84" s="159">
        <v>45</v>
      </c>
      <c r="F84" s="159">
        <v>40</v>
      </c>
      <c r="G84" s="159">
        <v>39</v>
      </c>
      <c r="H84" s="159">
        <v>37.5</v>
      </c>
      <c r="I84" s="160">
        <v>42.5</v>
      </c>
      <c r="J84" s="159">
        <v>37.5</v>
      </c>
      <c r="K84" s="159">
        <v>37.5</v>
      </c>
      <c r="L84" s="159">
        <v>38.5</v>
      </c>
      <c r="M84" s="160">
        <v>41</v>
      </c>
      <c r="N84" s="159">
        <v>42.5</v>
      </c>
    </row>
    <row r="85" spans="1:14" ht="11.1" customHeight="1" x14ac:dyDescent="0.25">
      <c r="A85" s="174"/>
      <c r="B85" s="158">
        <v>2022</v>
      </c>
      <c r="C85" s="159">
        <v>45</v>
      </c>
      <c r="D85" s="159">
        <v>45</v>
      </c>
      <c r="E85" s="159">
        <v>50</v>
      </c>
      <c r="F85" s="159">
        <v>50</v>
      </c>
      <c r="G85" s="159">
        <v>50</v>
      </c>
      <c r="H85" s="159">
        <v>55</v>
      </c>
      <c r="I85" s="160">
        <v>55</v>
      </c>
      <c r="J85" s="159">
        <v>55</v>
      </c>
      <c r="K85" s="159">
        <v>55</v>
      </c>
      <c r="L85" s="159">
        <v>60</v>
      </c>
      <c r="M85" s="160">
        <v>60</v>
      </c>
      <c r="N85" s="159">
        <v>60</v>
      </c>
    </row>
    <row r="86" spans="1:14" ht="11.1" customHeight="1" x14ac:dyDescent="0.25">
      <c r="A86" s="174"/>
      <c r="B86" s="158">
        <v>2023</v>
      </c>
      <c r="C86" s="159">
        <v>55</v>
      </c>
      <c r="D86" s="159">
        <v>55</v>
      </c>
      <c r="E86" s="159">
        <v>50</v>
      </c>
      <c r="F86" s="159">
        <v>50</v>
      </c>
      <c r="G86" s="159">
        <v>50</v>
      </c>
      <c r="H86" s="159">
        <v>50</v>
      </c>
      <c r="I86" s="160">
        <v>50</v>
      </c>
      <c r="J86" s="160">
        <v>50</v>
      </c>
      <c r="K86" s="159">
        <v>50</v>
      </c>
      <c r="L86" s="159">
        <v>50</v>
      </c>
      <c r="M86" s="159">
        <v>50</v>
      </c>
      <c r="N86" s="159">
        <v>50</v>
      </c>
    </row>
    <row r="87" spans="1:14" ht="11.1" customHeight="1" x14ac:dyDescent="0.25">
      <c r="A87" s="437"/>
      <c r="B87" s="438">
        <v>2024</v>
      </c>
      <c r="C87" s="439">
        <v>50</v>
      </c>
      <c r="D87" s="439">
        <v>50</v>
      </c>
      <c r="E87" s="439">
        <v>50</v>
      </c>
      <c r="F87" s="439">
        <v>50</v>
      </c>
      <c r="G87" s="439">
        <v>50</v>
      </c>
      <c r="H87" s="439"/>
      <c r="I87" s="440"/>
      <c r="J87" s="440"/>
      <c r="K87" s="439"/>
      <c r="L87" s="439"/>
      <c r="M87" s="439"/>
      <c r="N87" s="439"/>
    </row>
    <row r="88" spans="1:14" ht="11.1" customHeight="1" x14ac:dyDescent="0.25">
      <c r="A88" s="26" t="s">
        <v>451</v>
      </c>
      <c r="B88" s="25">
        <v>2018</v>
      </c>
      <c r="C88" s="160">
        <v>56</v>
      </c>
      <c r="D88" s="160">
        <v>56</v>
      </c>
      <c r="E88" s="160">
        <v>56</v>
      </c>
      <c r="F88" s="159">
        <v>56</v>
      </c>
      <c r="G88" s="159">
        <v>56</v>
      </c>
      <c r="H88" s="159">
        <v>56</v>
      </c>
      <c r="I88" s="160">
        <v>56</v>
      </c>
      <c r="J88" s="160">
        <v>56</v>
      </c>
      <c r="K88" s="159">
        <v>56</v>
      </c>
      <c r="L88" s="159">
        <v>56</v>
      </c>
      <c r="M88" s="160">
        <v>56</v>
      </c>
      <c r="N88" s="159">
        <v>56</v>
      </c>
    </row>
    <row r="89" spans="1:14" ht="11.1" customHeight="1" x14ac:dyDescent="0.25">
      <c r="A89" s="26"/>
      <c r="B89" s="25">
        <v>2019</v>
      </c>
      <c r="C89" s="160">
        <v>52.5</v>
      </c>
      <c r="D89" s="160">
        <v>52</v>
      </c>
      <c r="E89" s="160">
        <v>52.5</v>
      </c>
      <c r="F89" s="159">
        <v>52</v>
      </c>
      <c r="G89" s="159">
        <v>52</v>
      </c>
      <c r="H89" s="159">
        <v>50</v>
      </c>
      <c r="I89" s="160">
        <v>51</v>
      </c>
      <c r="J89" s="160">
        <v>51</v>
      </c>
      <c r="K89" s="159">
        <v>50</v>
      </c>
      <c r="L89" s="159">
        <v>55</v>
      </c>
      <c r="M89" s="160">
        <v>55</v>
      </c>
      <c r="N89" s="159">
        <v>55</v>
      </c>
    </row>
    <row r="90" spans="1:14" ht="11.1" customHeight="1" x14ac:dyDescent="0.25">
      <c r="A90" s="26"/>
      <c r="B90" s="25">
        <v>2020</v>
      </c>
      <c r="C90" s="160">
        <v>55</v>
      </c>
      <c r="D90" s="160">
        <v>55</v>
      </c>
      <c r="E90" s="160" t="s">
        <v>29</v>
      </c>
      <c r="F90" s="159" t="s">
        <v>29</v>
      </c>
      <c r="G90" s="159" t="s">
        <v>29</v>
      </c>
      <c r="H90" s="159" t="s">
        <v>29</v>
      </c>
      <c r="I90" s="160">
        <v>50</v>
      </c>
      <c r="J90" s="160">
        <v>50</v>
      </c>
      <c r="K90" s="159" t="s">
        <v>29</v>
      </c>
      <c r="L90" s="159">
        <v>50</v>
      </c>
      <c r="M90" s="160">
        <v>50</v>
      </c>
      <c r="N90" s="159">
        <v>52.5</v>
      </c>
    </row>
    <row r="91" spans="1:14" ht="11.1" customHeight="1" x14ac:dyDescent="0.25">
      <c r="A91" s="26"/>
      <c r="B91" s="25">
        <v>2021</v>
      </c>
      <c r="C91" s="160">
        <v>52.5</v>
      </c>
      <c r="D91" s="160" t="s">
        <v>29</v>
      </c>
      <c r="E91" s="160" t="s">
        <v>29</v>
      </c>
      <c r="F91" s="159" t="s">
        <v>29</v>
      </c>
      <c r="G91" s="159" t="s">
        <v>29</v>
      </c>
      <c r="H91" s="159">
        <v>65</v>
      </c>
      <c r="I91" s="160">
        <v>65</v>
      </c>
      <c r="J91" s="160">
        <v>65</v>
      </c>
      <c r="K91" s="159">
        <v>60</v>
      </c>
      <c r="L91" s="159">
        <v>60</v>
      </c>
      <c r="M91" s="160">
        <v>65</v>
      </c>
      <c r="N91" s="159">
        <v>65</v>
      </c>
    </row>
    <row r="92" spans="1:14" ht="11.1" customHeight="1" x14ac:dyDescent="0.25">
      <c r="A92" s="26"/>
      <c r="B92" s="25">
        <v>2022</v>
      </c>
      <c r="C92" s="160">
        <v>65</v>
      </c>
      <c r="D92" s="160">
        <v>65</v>
      </c>
      <c r="E92" s="160">
        <v>65</v>
      </c>
      <c r="F92" s="159">
        <v>60</v>
      </c>
      <c r="G92" s="159">
        <v>65</v>
      </c>
      <c r="H92" s="159">
        <v>65</v>
      </c>
      <c r="I92" s="160">
        <v>65</v>
      </c>
      <c r="J92" s="160">
        <v>65</v>
      </c>
      <c r="K92" s="159">
        <v>65</v>
      </c>
      <c r="L92" s="159">
        <v>65</v>
      </c>
      <c r="M92" s="160">
        <v>65</v>
      </c>
      <c r="N92" s="159">
        <v>65</v>
      </c>
    </row>
    <row r="93" spans="1:14" ht="11.1" customHeight="1" x14ac:dyDescent="0.25">
      <c r="A93" s="26"/>
      <c r="B93" s="25">
        <v>2023</v>
      </c>
      <c r="C93" s="159">
        <v>60</v>
      </c>
      <c r="D93" s="159">
        <v>60</v>
      </c>
      <c r="E93" s="159">
        <v>55</v>
      </c>
      <c r="F93" s="159">
        <v>55</v>
      </c>
      <c r="G93" s="159">
        <v>55</v>
      </c>
      <c r="H93" s="159">
        <v>55</v>
      </c>
      <c r="I93" s="160">
        <v>60</v>
      </c>
      <c r="J93" s="160">
        <v>60</v>
      </c>
      <c r="K93" s="159">
        <v>65</v>
      </c>
      <c r="L93" s="160">
        <v>85</v>
      </c>
      <c r="M93" s="159">
        <v>85</v>
      </c>
      <c r="N93" s="159">
        <v>75</v>
      </c>
    </row>
    <row r="94" spans="1:14" ht="11.1" customHeight="1" x14ac:dyDescent="0.25">
      <c r="A94" s="181"/>
      <c r="B94" s="162">
        <v>2024</v>
      </c>
      <c r="C94" s="163">
        <v>75</v>
      </c>
      <c r="D94" s="163">
        <v>65</v>
      </c>
      <c r="E94" s="163">
        <v>73</v>
      </c>
      <c r="F94" s="163">
        <v>75</v>
      </c>
      <c r="G94" s="163">
        <v>75</v>
      </c>
      <c r="H94" s="163"/>
      <c r="I94" s="164"/>
      <c r="J94" s="164"/>
      <c r="K94" s="163"/>
      <c r="L94" s="163"/>
      <c r="M94" s="163"/>
      <c r="N94" s="163"/>
    </row>
    <row r="95" spans="1:14" ht="11.1" customHeight="1" x14ac:dyDescent="0.25">
      <c r="A95" s="157" t="s">
        <v>452</v>
      </c>
      <c r="B95" s="158">
        <v>2018</v>
      </c>
      <c r="C95" s="159">
        <v>42</v>
      </c>
      <c r="D95" s="159">
        <v>42</v>
      </c>
      <c r="E95" s="159">
        <v>42</v>
      </c>
      <c r="F95" s="159">
        <v>42</v>
      </c>
      <c r="G95" s="159">
        <v>42</v>
      </c>
      <c r="H95" s="159">
        <v>42</v>
      </c>
      <c r="I95" s="160" t="s">
        <v>29</v>
      </c>
      <c r="J95" s="160" t="s">
        <v>29</v>
      </c>
      <c r="K95" s="159" t="s">
        <v>29</v>
      </c>
      <c r="L95" s="159" t="s">
        <v>29</v>
      </c>
      <c r="M95" s="160" t="s">
        <v>29</v>
      </c>
      <c r="N95" s="159" t="s">
        <v>29</v>
      </c>
    </row>
    <row r="96" spans="1:14" ht="11.1" customHeight="1" x14ac:dyDescent="0.25">
      <c r="A96" s="157"/>
      <c r="B96" s="158">
        <v>2019</v>
      </c>
      <c r="C96" s="159">
        <v>42</v>
      </c>
      <c r="D96" s="159">
        <v>42.5</v>
      </c>
      <c r="E96" s="159">
        <v>42.5</v>
      </c>
      <c r="F96" s="159">
        <v>42.5</v>
      </c>
      <c r="G96" s="159">
        <v>44</v>
      </c>
      <c r="H96" s="159">
        <v>44</v>
      </c>
      <c r="I96" s="160">
        <v>44</v>
      </c>
      <c r="J96" s="160">
        <v>45</v>
      </c>
      <c r="K96" s="159">
        <v>48</v>
      </c>
      <c r="L96" s="159">
        <v>47.5</v>
      </c>
      <c r="M96" s="160">
        <v>47.5</v>
      </c>
      <c r="N96" s="159">
        <v>47.5</v>
      </c>
    </row>
    <row r="97" spans="1:14" ht="11.1" customHeight="1" x14ac:dyDescent="0.25">
      <c r="A97" s="157"/>
      <c r="B97" s="158">
        <v>2020</v>
      </c>
      <c r="C97" s="159">
        <v>47.5</v>
      </c>
      <c r="D97" s="159">
        <v>40</v>
      </c>
      <c r="E97" s="159" t="s">
        <v>29</v>
      </c>
      <c r="F97" s="159" t="s">
        <v>29</v>
      </c>
      <c r="G97" s="159">
        <v>47.5</v>
      </c>
      <c r="H97" s="159">
        <v>47.5</v>
      </c>
      <c r="I97" s="160">
        <v>50</v>
      </c>
      <c r="J97" s="160">
        <v>47.5</v>
      </c>
      <c r="K97" s="159">
        <v>47.5</v>
      </c>
      <c r="L97" s="159">
        <v>47.5</v>
      </c>
      <c r="M97" s="160" t="s">
        <v>29</v>
      </c>
      <c r="N97" s="159">
        <v>47.5</v>
      </c>
    </row>
    <row r="98" spans="1:14" ht="11.1" customHeight="1" x14ac:dyDescent="0.25">
      <c r="A98" s="157"/>
      <c r="B98" s="158">
        <v>2021</v>
      </c>
      <c r="C98" s="159">
        <v>49</v>
      </c>
      <c r="D98" s="159">
        <v>47.5</v>
      </c>
      <c r="E98" s="159">
        <v>50</v>
      </c>
      <c r="F98" s="159">
        <v>50</v>
      </c>
      <c r="G98" s="159">
        <v>50</v>
      </c>
      <c r="H98" s="159">
        <v>50</v>
      </c>
      <c r="I98" s="160">
        <v>50</v>
      </c>
      <c r="J98" s="160">
        <v>50</v>
      </c>
      <c r="K98" s="159">
        <v>52</v>
      </c>
      <c r="L98" s="159" t="s">
        <v>453</v>
      </c>
      <c r="M98" s="160">
        <v>53</v>
      </c>
      <c r="N98" s="159" t="s">
        <v>453</v>
      </c>
    </row>
    <row r="99" spans="1:14" ht="11.1" customHeight="1" x14ac:dyDescent="0.25">
      <c r="A99" s="157"/>
      <c r="B99" s="158">
        <v>2022</v>
      </c>
      <c r="C99" s="159">
        <v>55</v>
      </c>
      <c r="D99" s="159">
        <v>52.5</v>
      </c>
      <c r="E99" s="159">
        <v>55</v>
      </c>
      <c r="F99" s="159">
        <v>55</v>
      </c>
      <c r="G99" s="159">
        <v>55</v>
      </c>
      <c r="H99" s="159">
        <v>57.5</v>
      </c>
      <c r="I99" s="160">
        <v>60</v>
      </c>
      <c r="J99" s="160">
        <v>60</v>
      </c>
      <c r="K99" s="159">
        <v>60</v>
      </c>
      <c r="L99" s="159">
        <v>60</v>
      </c>
      <c r="M99" s="160">
        <v>60</v>
      </c>
      <c r="N99" s="159">
        <v>60</v>
      </c>
    </row>
    <row r="100" spans="1:14" ht="11.1" customHeight="1" x14ac:dyDescent="0.25">
      <c r="A100" s="157"/>
      <c r="B100" s="158">
        <v>2023</v>
      </c>
      <c r="C100" s="159">
        <v>63</v>
      </c>
      <c r="D100" s="159">
        <v>53</v>
      </c>
      <c r="E100" s="159">
        <v>55</v>
      </c>
      <c r="F100" s="159">
        <v>55</v>
      </c>
      <c r="G100" s="159">
        <v>63</v>
      </c>
      <c r="H100" s="159">
        <v>57.5</v>
      </c>
      <c r="I100" s="160">
        <v>63</v>
      </c>
      <c r="J100" s="160">
        <v>63</v>
      </c>
      <c r="K100" s="159">
        <v>63</v>
      </c>
      <c r="L100" s="159">
        <v>63</v>
      </c>
      <c r="M100" s="159">
        <v>63</v>
      </c>
      <c r="N100" s="159">
        <v>64</v>
      </c>
    </row>
    <row r="101" spans="1:14" ht="11.1" customHeight="1" x14ac:dyDescent="0.25">
      <c r="A101" s="161"/>
      <c r="B101" s="162">
        <v>2024</v>
      </c>
      <c r="C101" s="163">
        <v>61</v>
      </c>
      <c r="D101" s="163">
        <v>60</v>
      </c>
      <c r="E101" s="163">
        <v>66</v>
      </c>
      <c r="F101" s="163">
        <v>61</v>
      </c>
      <c r="G101" s="163">
        <v>62</v>
      </c>
      <c r="H101" s="163"/>
      <c r="I101" s="164"/>
      <c r="J101" s="164"/>
      <c r="K101" s="163"/>
      <c r="L101" s="163"/>
      <c r="M101" s="163"/>
      <c r="N101" s="163"/>
    </row>
    <row r="102" spans="1:14" ht="11.1" customHeight="1" x14ac:dyDescent="0.25">
      <c r="A102" s="157" t="s">
        <v>454</v>
      </c>
      <c r="B102" s="158">
        <v>2018</v>
      </c>
      <c r="C102" s="173">
        <v>33</v>
      </c>
      <c r="D102" s="173">
        <v>33</v>
      </c>
      <c r="E102" s="173">
        <v>33</v>
      </c>
      <c r="F102" s="173">
        <v>33</v>
      </c>
      <c r="G102" s="173">
        <v>33</v>
      </c>
      <c r="H102" s="173">
        <v>33</v>
      </c>
      <c r="I102" s="182">
        <v>33</v>
      </c>
      <c r="J102" s="182">
        <v>33</v>
      </c>
      <c r="K102" s="173">
        <v>33</v>
      </c>
      <c r="L102" s="173">
        <v>33</v>
      </c>
      <c r="M102" s="182">
        <v>33</v>
      </c>
      <c r="N102" s="173">
        <v>33</v>
      </c>
    </row>
    <row r="103" spans="1:14" ht="11.1" customHeight="1" x14ac:dyDescent="0.25">
      <c r="A103" s="157"/>
      <c r="B103" s="158">
        <v>2019</v>
      </c>
      <c r="C103" s="173">
        <v>33</v>
      </c>
      <c r="D103" s="173">
        <v>33</v>
      </c>
      <c r="E103" s="173">
        <v>33</v>
      </c>
      <c r="F103" s="173">
        <v>33</v>
      </c>
      <c r="G103" s="173">
        <v>33</v>
      </c>
      <c r="H103" s="173">
        <v>33</v>
      </c>
      <c r="I103" s="182">
        <v>33</v>
      </c>
      <c r="J103" s="182">
        <v>34</v>
      </c>
      <c r="K103" s="173">
        <v>37.5</v>
      </c>
      <c r="L103" s="173">
        <v>37.5</v>
      </c>
      <c r="M103" s="182">
        <v>37.5</v>
      </c>
      <c r="N103" s="173">
        <v>37.5</v>
      </c>
    </row>
    <row r="104" spans="1:14" ht="11.1" customHeight="1" x14ac:dyDescent="0.25">
      <c r="A104" s="157"/>
      <c r="B104" s="158">
        <v>2020</v>
      </c>
      <c r="C104" s="173">
        <v>32.5</v>
      </c>
      <c r="D104" s="159" t="s">
        <v>29</v>
      </c>
      <c r="E104" s="159" t="s">
        <v>29</v>
      </c>
      <c r="F104" s="159" t="s">
        <v>29</v>
      </c>
      <c r="G104" s="159" t="s">
        <v>29</v>
      </c>
      <c r="H104" s="159" t="s">
        <v>29</v>
      </c>
      <c r="I104" s="160" t="s">
        <v>29</v>
      </c>
      <c r="J104" s="160" t="s">
        <v>29</v>
      </c>
      <c r="K104" s="159" t="s">
        <v>29</v>
      </c>
      <c r="L104" s="159" t="s">
        <v>29</v>
      </c>
      <c r="M104" s="182">
        <v>37.5</v>
      </c>
      <c r="N104" s="173">
        <v>37.5</v>
      </c>
    </row>
    <row r="105" spans="1:14" ht="11.1" customHeight="1" x14ac:dyDescent="0.25">
      <c r="A105" s="157"/>
      <c r="B105" s="158">
        <v>2021</v>
      </c>
      <c r="C105" s="159">
        <v>37.5</v>
      </c>
      <c r="D105" s="159">
        <v>40</v>
      </c>
      <c r="E105" s="159">
        <v>45</v>
      </c>
      <c r="F105" s="159">
        <v>37.5</v>
      </c>
      <c r="G105" s="159">
        <v>45</v>
      </c>
      <c r="H105" s="159">
        <v>37.5</v>
      </c>
      <c r="I105" s="160">
        <v>45</v>
      </c>
      <c r="J105" s="160">
        <v>37.5</v>
      </c>
      <c r="K105" s="159">
        <v>45</v>
      </c>
      <c r="L105" s="159">
        <v>38</v>
      </c>
      <c r="M105" s="182">
        <v>38</v>
      </c>
      <c r="N105" s="173">
        <v>37.5</v>
      </c>
    </row>
    <row r="106" spans="1:14" ht="11.1" customHeight="1" x14ac:dyDescent="0.25">
      <c r="A106" s="157"/>
      <c r="B106" s="158">
        <v>2022</v>
      </c>
      <c r="C106" s="159">
        <v>45</v>
      </c>
      <c r="D106" s="159">
        <v>45</v>
      </c>
      <c r="E106" s="159">
        <v>37.5</v>
      </c>
      <c r="F106" s="159">
        <v>45</v>
      </c>
      <c r="G106" s="159">
        <v>45</v>
      </c>
      <c r="H106" s="159">
        <v>45</v>
      </c>
      <c r="I106" s="160">
        <v>43</v>
      </c>
      <c r="J106" s="160">
        <v>45</v>
      </c>
      <c r="K106" s="159">
        <v>45</v>
      </c>
      <c r="L106" s="159">
        <v>55</v>
      </c>
      <c r="M106" s="182">
        <v>50</v>
      </c>
      <c r="N106" s="173">
        <v>50</v>
      </c>
    </row>
    <row r="107" spans="1:14" ht="11.1" customHeight="1" x14ac:dyDescent="0.25">
      <c r="A107" s="157"/>
      <c r="B107" s="158">
        <v>2023</v>
      </c>
      <c r="C107" s="159">
        <v>55</v>
      </c>
      <c r="D107" s="159">
        <v>50</v>
      </c>
      <c r="E107" s="159">
        <v>50</v>
      </c>
      <c r="F107" s="159">
        <v>50</v>
      </c>
      <c r="G107" s="159">
        <v>63</v>
      </c>
      <c r="H107" s="159">
        <v>50</v>
      </c>
      <c r="I107" s="160">
        <v>55</v>
      </c>
      <c r="J107" s="160">
        <v>55</v>
      </c>
      <c r="K107" s="159">
        <v>50</v>
      </c>
      <c r="L107" s="159">
        <v>60</v>
      </c>
      <c r="M107" s="173">
        <v>55</v>
      </c>
      <c r="N107" s="173">
        <v>55</v>
      </c>
    </row>
    <row r="108" spans="1:14" ht="11.1" customHeight="1" x14ac:dyDescent="0.25">
      <c r="A108" s="161"/>
      <c r="B108" s="162">
        <v>2024</v>
      </c>
      <c r="C108" s="163">
        <v>50</v>
      </c>
      <c r="D108" s="163">
        <v>50</v>
      </c>
      <c r="E108" s="163">
        <v>54</v>
      </c>
      <c r="F108" s="163">
        <v>50</v>
      </c>
      <c r="G108" s="163">
        <v>50</v>
      </c>
      <c r="H108" s="163"/>
      <c r="I108" s="164"/>
      <c r="J108" s="164"/>
      <c r="K108" s="163"/>
      <c r="L108" s="163"/>
      <c r="M108" s="183"/>
      <c r="N108" s="183"/>
    </row>
    <row r="109" spans="1:14" ht="11.1" customHeight="1" x14ac:dyDescent="0.25">
      <c r="A109" s="157" t="s">
        <v>455</v>
      </c>
      <c r="B109" s="158">
        <v>2018</v>
      </c>
      <c r="C109" s="159">
        <v>47</v>
      </c>
      <c r="D109" s="159">
        <v>47</v>
      </c>
      <c r="E109" s="159">
        <v>47</v>
      </c>
      <c r="F109" s="159">
        <v>47</v>
      </c>
      <c r="G109" s="159">
        <v>47</v>
      </c>
      <c r="H109" s="159">
        <v>47</v>
      </c>
      <c r="I109" s="160">
        <v>47</v>
      </c>
      <c r="J109" s="160">
        <v>47</v>
      </c>
      <c r="K109" s="159">
        <v>47</v>
      </c>
      <c r="L109" s="159">
        <v>47</v>
      </c>
      <c r="M109" s="160">
        <v>47</v>
      </c>
      <c r="N109" s="159">
        <v>47</v>
      </c>
    </row>
    <row r="110" spans="1:14" ht="11.1" customHeight="1" x14ac:dyDescent="0.25">
      <c r="A110" s="157"/>
      <c r="B110" s="158">
        <v>2019</v>
      </c>
      <c r="C110" s="159">
        <v>47</v>
      </c>
      <c r="D110" s="159">
        <v>47</v>
      </c>
      <c r="E110" s="159">
        <v>47</v>
      </c>
      <c r="F110" s="159">
        <v>47</v>
      </c>
      <c r="G110" s="159">
        <v>47</v>
      </c>
      <c r="H110" s="159">
        <v>47</v>
      </c>
      <c r="I110" s="160">
        <v>47</v>
      </c>
      <c r="J110" s="182">
        <v>50</v>
      </c>
      <c r="K110" s="173">
        <v>55</v>
      </c>
      <c r="L110" s="173">
        <v>50</v>
      </c>
      <c r="M110" s="182">
        <v>55</v>
      </c>
      <c r="N110" s="173">
        <v>52.5</v>
      </c>
    </row>
    <row r="111" spans="1:14" ht="11.1" customHeight="1" x14ac:dyDescent="0.25">
      <c r="A111" s="157"/>
      <c r="B111" s="158">
        <v>2020</v>
      </c>
      <c r="C111" s="173">
        <v>52.5</v>
      </c>
      <c r="D111" s="173">
        <v>52.5</v>
      </c>
      <c r="E111" s="159">
        <v>70</v>
      </c>
      <c r="F111" s="159" t="s">
        <v>29</v>
      </c>
      <c r="G111" s="159">
        <v>55</v>
      </c>
      <c r="H111" s="159">
        <v>55</v>
      </c>
      <c r="I111" s="160">
        <v>67.5</v>
      </c>
      <c r="J111" s="160" t="s">
        <v>29</v>
      </c>
      <c r="K111" s="159" t="s">
        <v>29</v>
      </c>
      <c r="L111" s="159" t="s">
        <v>29</v>
      </c>
      <c r="M111" s="160" t="s">
        <v>29</v>
      </c>
      <c r="N111" s="159" t="s">
        <v>29</v>
      </c>
    </row>
    <row r="112" spans="1:14" ht="11.1" customHeight="1" x14ac:dyDescent="0.25">
      <c r="A112" s="157"/>
      <c r="B112" s="158">
        <v>2021</v>
      </c>
      <c r="C112" s="159">
        <v>55</v>
      </c>
      <c r="D112" s="159">
        <v>55</v>
      </c>
      <c r="E112" s="159">
        <v>55</v>
      </c>
      <c r="F112" s="159">
        <v>55</v>
      </c>
      <c r="G112" s="159">
        <v>55</v>
      </c>
      <c r="H112" s="159">
        <v>55</v>
      </c>
      <c r="I112" s="160">
        <v>55</v>
      </c>
      <c r="J112" s="160">
        <v>55</v>
      </c>
      <c r="K112" s="159">
        <v>55</v>
      </c>
      <c r="L112" s="159">
        <v>55</v>
      </c>
      <c r="M112" s="160">
        <v>55</v>
      </c>
      <c r="N112" s="173">
        <v>57.5</v>
      </c>
    </row>
    <row r="113" spans="1:14" ht="11.1" customHeight="1" x14ac:dyDescent="0.25">
      <c r="A113" s="157"/>
      <c r="B113" s="158">
        <v>2022</v>
      </c>
      <c r="C113" s="173">
        <v>57.5</v>
      </c>
      <c r="D113" s="173">
        <v>57.5</v>
      </c>
      <c r="E113" s="159">
        <v>60</v>
      </c>
      <c r="F113" s="159">
        <v>60</v>
      </c>
      <c r="G113" s="159">
        <v>65</v>
      </c>
      <c r="H113" s="159">
        <v>65</v>
      </c>
      <c r="I113" s="160">
        <v>67.5</v>
      </c>
      <c r="J113" s="160">
        <v>67.5</v>
      </c>
      <c r="K113" s="159">
        <v>67.5</v>
      </c>
      <c r="L113" s="159">
        <v>72.5</v>
      </c>
      <c r="M113" s="160">
        <v>72.5</v>
      </c>
      <c r="N113" s="159">
        <v>72.5</v>
      </c>
    </row>
    <row r="114" spans="1:14" ht="11.1" customHeight="1" x14ac:dyDescent="0.25">
      <c r="A114" s="157"/>
      <c r="B114" s="158">
        <v>2023</v>
      </c>
      <c r="C114" s="173">
        <v>70</v>
      </c>
      <c r="D114" s="173">
        <v>70</v>
      </c>
      <c r="E114" s="159">
        <v>70</v>
      </c>
      <c r="F114" s="159">
        <v>65</v>
      </c>
      <c r="G114" s="159">
        <v>70</v>
      </c>
      <c r="H114" s="159">
        <v>65</v>
      </c>
      <c r="I114" s="160">
        <v>70</v>
      </c>
      <c r="J114" s="160">
        <v>75</v>
      </c>
      <c r="K114" s="160">
        <v>75</v>
      </c>
      <c r="L114" s="159">
        <v>65</v>
      </c>
      <c r="M114" s="159">
        <v>80</v>
      </c>
      <c r="N114" s="159">
        <v>75</v>
      </c>
    </row>
    <row r="115" spans="1:14" ht="11.1" customHeight="1" x14ac:dyDescent="0.25">
      <c r="A115" s="161"/>
      <c r="B115" s="162">
        <v>2024</v>
      </c>
      <c r="C115" s="163">
        <v>80</v>
      </c>
      <c r="D115" s="163">
        <v>80</v>
      </c>
      <c r="E115" s="163">
        <v>78</v>
      </c>
      <c r="F115" s="163">
        <v>80</v>
      </c>
      <c r="G115" s="163">
        <v>80</v>
      </c>
      <c r="H115" s="163"/>
      <c r="I115" s="164"/>
      <c r="J115" s="164"/>
      <c r="K115" s="163"/>
      <c r="L115" s="163"/>
      <c r="M115" s="183"/>
      <c r="N115" s="183"/>
    </row>
    <row r="116" spans="1:14" ht="11.1" customHeight="1" x14ac:dyDescent="0.2">
      <c r="A116" s="175"/>
      <c r="B116" s="176"/>
      <c r="C116" s="177"/>
      <c r="D116" s="177"/>
      <c r="E116" s="177"/>
      <c r="F116" s="177"/>
      <c r="G116" s="178"/>
      <c r="H116" s="178"/>
      <c r="I116" s="178"/>
      <c r="J116" s="177"/>
      <c r="K116" s="177"/>
      <c r="L116" s="178"/>
      <c r="M116" s="178"/>
      <c r="N116" s="179" t="s">
        <v>78</v>
      </c>
    </row>
    <row r="117" spans="1:14" ht="14.1" customHeight="1" x14ac:dyDescent="0.25">
      <c r="A117" s="950" t="s">
        <v>450</v>
      </c>
      <c r="B117" s="950"/>
      <c r="C117" s="950"/>
      <c r="D117" s="950"/>
      <c r="E117" s="950"/>
      <c r="F117" s="950"/>
      <c r="G117" s="8"/>
      <c r="H117" s="8"/>
      <c r="I117" s="9"/>
      <c r="J117" s="180"/>
      <c r="K117" s="159"/>
      <c r="L117" s="160"/>
      <c r="M117" s="160"/>
      <c r="N117" s="160"/>
    </row>
    <row r="118" spans="1:14" ht="18" customHeight="1" x14ac:dyDescent="0.2">
      <c r="A118" s="397" t="s">
        <v>446</v>
      </c>
      <c r="B118" s="397" t="s">
        <v>423</v>
      </c>
      <c r="C118" s="397" t="s">
        <v>425</v>
      </c>
      <c r="D118" s="397" t="s">
        <v>426</v>
      </c>
      <c r="E118" s="397" t="s">
        <v>427</v>
      </c>
      <c r="F118" s="397" t="s">
        <v>428</v>
      </c>
      <c r="G118" s="397" t="s">
        <v>429</v>
      </c>
      <c r="H118" s="397" t="s">
        <v>430</v>
      </c>
      <c r="I118" s="397" t="s">
        <v>431</v>
      </c>
      <c r="J118" s="398" t="s">
        <v>432</v>
      </c>
      <c r="K118" s="398" t="s">
        <v>433</v>
      </c>
      <c r="L118" s="397" t="s">
        <v>434</v>
      </c>
      <c r="M118" s="397" t="s">
        <v>435</v>
      </c>
      <c r="N118" s="397" t="s">
        <v>436</v>
      </c>
    </row>
    <row r="119" spans="1:14" ht="5.0999999999999996" customHeight="1" x14ac:dyDescent="0.25">
      <c r="A119" s="390"/>
      <c r="B119" s="391"/>
      <c r="C119" s="392"/>
      <c r="D119" s="392"/>
      <c r="E119" s="392"/>
      <c r="F119" s="392"/>
      <c r="G119" s="392"/>
      <c r="H119" s="392"/>
      <c r="I119" s="393"/>
      <c r="J119" s="393"/>
      <c r="K119" s="392"/>
      <c r="L119" s="392"/>
      <c r="M119" s="396"/>
      <c r="N119" s="396"/>
    </row>
    <row r="120" spans="1:14" ht="11.1" customHeight="1" x14ac:dyDescent="0.25">
      <c r="A120" s="157" t="s">
        <v>456</v>
      </c>
      <c r="B120" s="158">
        <v>2018</v>
      </c>
      <c r="C120" s="173">
        <v>43</v>
      </c>
      <c r="D120" s="173">
        <v>46</v>
      </c>
      <c r="E120" s="173">
        <v>47.5</v>
      </c>
      <c r="F120" s="173">
        <v>47.5</v>
      </c>
      <c r="G120" s="173">
        <v>47.5</v>
      </c>
      <c r="H120" s="173">
        <v>47.5</v>
      </c>
      <c r="I120" s="182">
        <v>47.5</v>
      </c>
      <c r="J120" s="182">
        <v>47.5</v>
      </c>
      <c r="K120" s="173">
        <v>51</v>
      </c>
      <c r="L120" s="173">
        <v>50</v>
      </c>
      <c r="M120" s="182">
        <v>50</v>
      </c>
      <c r="N120" s="173">
        <v>50</v>
      </c>
    </row>
    <row r="121" spans="1:14" ht="11.1" customHeight="1" x14ac:dyDescent="0.25">
      <c r="A121" s="157"/>
      <c r="B121" s="158">
        <v>2019</v>
      </c>
      <c r="C121" s="173">
        <v>48</v>
      </c>
      <c r="D121" s="173">
        <v>48</v>
      </c>
      <c r="E121" s="173">
        <v>48</v>
      </c>
      <c r="F121" s="173">
        <v>48</v>
      </c>
      <c r="G121" s="173">
        <v>48</v>
      </c>
      <c r="H121" s="173">
        <v>48</v>
      </c>
      <c r="I121" s="182">
        <v>48</v>
      </c>
      <c r="J121" s="182">
        <v>48</v>
      </c>
      <c r="K121" s="173">
        <v>53</v>
      </c>
      <c r="L121" s="173">
        <v>52.5</v>
      </c>
      <c r="M121" s="182">
        <v>53</v>
      </c>
      <c r="N121" s="173">
        <v>52.5</v>
      </c>
    </row>
    <row r="122" spans="1:14" ht="11.1" customHeight="1" x14ac:dyDescent="0.25">
      <c r="A122" s="157"/>
      <c r="B122" s="158">
        <v>2020</v>
      </c>
      <c r="C122" s="173">
        <v>52.5</v>
      </c>
      <c r="D122" s="159" t="s">
        <v>29</v>
      </c>
      <c r="E122" s="159" t="s">
        <v>29</v>
      </c>
      <c r="F122" s="159" t="s">
        <v>29</v>
      </c>
      <c r="G122" s="159" t="s">
        <v>29</v>
      </c>
      <c r="H122" s="159" t="s">
        <v>29</v>
      </c>
      <c r="I122" s="160" t="s">
        <v>29</v>
      </c>
      <c r="J122" s="160" t="s">
        <v>29</v>
      </c>
      <c r="K122" s="159" t="s">
        <v>29</v>
      </c>
      <c r="L122" s="159" t="s">
        <v>29</v>
      </c>
      <c r="M122" s="160" t="s">
        <v>29</v>
      </c>
      <c r="N122" s="159" t="s">
        <v>29</v>
      </c>
    </row>
    <row r="123" spans="1:14" ht="11.1" customHeight="1" x14ac:dyDescent="0.25">
      <c r="A123" s="157"/>
      <c r="B123" s="158">
        <v>2021</v>
      </c>
      <c r="C123" s="159" t="s">
        <v>29</v>
      </c>
      <c r="D123" s="159" t="s">
        <v>29</v>
      </c>
      <c r="E123" s="159" t="s">
        <v>29</v>
      </c>
      <c r="F123" s="159" t="s">
        <v>29</v>
      </c>
      <c r="G123" s="159" t="s">
        <v>29</v>
      </c>
      <c r="H123" s="159">
        <v>57.5</v>
      </c>
      <c r="I123" s="160">
        <v>60</v>
      </c>
      <c r="J123" s="160">
        <v>60</v>
      </c>
      <c r="K123" s="159" t="s">
        <v>29</v>
      </c>
      <c r="L123" s="159">
        <v>65</v>
      </c>
      <c r="M123" s="160" t="s">
        <v>29</v>
      </c>
      <c r="N123" s="159" t="s">
        <v>29</v>
      </c>
    </row>
    <row r="124" spans="1:14" ht="11.1" customHeight="1" x14ac:dyDescent="0.25">
      <c r="A124" s="157"/>
      <c r="B124" s="158">
        <v>2022</v>
      </c>
      <c r="C124" s="159">
        <v>70</v>
      </c>
      <c r="D124" s="159">
        <v>70</v>
      </c>
      <c r="E124" s="159">
        <v>70</v>
      </c>
      <c r="F124" s="159">
        <v>70</v>
      </c>
      <c r="G124" s="159" t="s">
        <v>29</v>
      </c>
      <c r="H124" s="159">
        <v>70</v>
      </c>
      <c r="I124" s="160">
        <v>70</v>
      </c>
      <c r="J124" s="160">
        <v>70</v>
      </c>
      <c r="K124" s="159">
        <v>80</v>
      </c>
      <c r="L124" s="159">
        <v>80</v>
      </c>
      <c r="M124" s="160">
        <v>80</v>
      </c>
      <c r="N124" s="159">
        <v>80</v>
      </c>
    </row>
    <row r="125" spans="1:14" ht="11.1" customHeight="1" x14ac:dyDescent="0.25">
      <c r="A125" s="157"/>
      <c r="B125" s="158">
        <v>2023</v>
      </c>
      <c r="C125" s="159">
        <v>80</v>
      </c>
      <c r="D125" s="159">
        <v>80</v>
      </c>
      <c r="E125" s="159">
        <v>80</v>
      </c>
      <c r="F125" s="159" t="s">
        <v>29</v>
      </c>
      <c r="G125" s="159">
        <v>70</v>
      </c>
      <c r="H125" s="159">
        <v>80</v>
      </c>
      <c r="I125" s="160">
        <v>80</v>
      </c>
      <c r="J125" s="160">
        <v>80</v>
      </c>
      <c r="K125" s="160">
        <v>80</v>
      </c>
      <c r="L125" s="159">
        <v>80</v>
      </c>
      <c r="M125" s="159">
        <v>80</v>
      </c>
      <c r="N125" s="159">
        <v>80</v>
      </c>
    </row>
    <row r="126" spans="1:14" ht="11.1" customHeight="1" x14ac:dyDescent="0.25">
      <c r="A126" s="161"/>
      <c r="B126" s="162">
        <v>2024</v>
      </c>
      <c r="C126" s="163">
        <v>80</v>
      </c>
      <c r="D126" s="163">
        <v>80</v>
      </c>
      <c r="E126" s="163">
        <v>78</v>
      </c>
      <c r="F126" s="163">
        <v>80</v>
      </c>
      <c r="G126" s="163">
        <v>80</v>
      </c>
      <c r="H126" s="163"/>
      <c r="I126" s="163"/>
      <c r="J126" s="164"/>
      <c r="K126" s="164"/>
      <c r="L126" s="163"/>
      <c r="M126" s="163"/>
      <c r="N126" s="183"/>
    </row>
    <row r="127" spans="1:14" ht="11.1" customHeight="1" x14ac:dyDescent="0.25">
      <c r="A127" s="157" t="s">
        <v>120</v>
      </c>
      <c r="B127" s="158">
        <v>2018</v>
      </c>
      <c r="C127" s="173">
        <v>36</v>
      </c>
      <c r="D127" s="173">
        <v>37.5</v>
      </c>
      <c r="E127" s="173">
        <v>37.5</v>
      </c>
      <c r="F127" s="173">
        <v>37.5</v>
      </c>
      <c r="G127" s="173">
        <v>37.5</v>
      </c>
      <c r="H127" s="173">
        <v>37.5</v>
      </c>
      <c r="I127" s="182">
        <v>37.5</v>
      </c>
      <c r="J127" s="182">
        <v>37.5</v>
      </c>
      <c r="K127" s="173">
        <v>37.5</v>
      </c>
      <c r="L127" s="173">
        <v>37.5</v>
      </c>
      <c r="M127" s="182">
        <v>37.5</v>
      </c>
      <c r="N127" s="173">
        <v>37.5</v>
      </c>
    </row>
    <row r="128" spans="1:14" ht="11.1" customHeight="1" x14ac:dyDescent="0.25">
      <c r="A128" s="157"/>
      <c r="B128" s="158">
        <v>2019</v>
      </c>
      <c r="C128" s="173">
        <v>40</v>
      </c>
      <c r="D128" s="173">
        <v>40</v>
      </c>
      <c r="E128" s="173">
        <v>40</v>
      </c>
      <c r="F128" s="173">
        <v>40</v>
      </c>
      <c r="G128" s="173">
        <v>39</v>
      </c>
      <c r="H128" s="173">
        <v>40</v>
      </c>
      <c r="I128" s="182">
        <v>40</v>
      </c>
      <c r="J128" s="182">
        <v>40</v>
      </c>
      <c r="K128" s="173">
        <v>40</v>
      </c>
      <c r="L128" s="173">
        <v>40</v>
      </c>
      <c r="M128" s="182">
        <v>42.5</v>
      </c>
      <c r="N128" s="173">
        <v>42.5</v>
      </c>
    </row>
    <row r="129" spans="1:14" ht="11.1" customHeight="1" x14ac:dyDescent="0.25">
      <c r="A129" s="157"/>
      <c r="B129" s="158">
        <v>2020</v>
      </c>
      <c r="C129" s="173">
        <v>42.5</v>
      </c>
      <c r="D129" s="159">
        <v>40</v>
      </c>
      <c r="E129" s="159">
        <v>40</v>
      </c>
      <c r="F129" s="159" t="s">
        <v>29</v>
      </c>
      <c r="G129" s="159" t="s">
        <v>29</v>
      </c>
      <c r="H129" s="159" t="s">
        <v>29</v>
      </c>
      <c r="I129" s="160">
        <v>40</v>
      </c>
      <c r="J129" s="160">
        <v>45</v>
      </c>
      <c r="K129" s="159" t="s">
        <v>29</v>
      </c>
      <c r="L129" s="159" t="s">
        <v>29</v>
      </c>
      <c r="M129" s="160">
        <v>45</v>
      </c>
      <c r="N129" s="159">
        <v>45</v>
      </c>
    </row>
    <row r="130" spans="1:14" ht="11.1" customHeight="1" x14ac:dyDescent="0.25">
      <c r="A130" s="157"/>
      <c r="B130" s="158">
        <v>2021</v>
      </c>
      <c r="C130" s="173">
        <v>40</v>
      </c>
      <c r="D130" s="173">
        <v>40</v>
      </c>
      <c r="E130" s="173">
        <v>40</v>
      </c>
      <c r="F130" s="159">
        <v>37.5</v>
      </c>
      <c r="G130" s="159">
        <v>35</v>
      </c>
      <c r="H130" s="159">
        <v>40</v>
      </c>
      <c r="I130" s="160">
        <v>40</v>
      </c>
      <c r="J130" s="160">
        <v>40</v>
      </c>
      <c r="K130" s="159">
        <v>40</v>
      </c>
      <c r="L130" s="159">
        <v>40</v>
      </c>
      <c r="M130" s="160">
        <v>40</v>
      </c>
      <c r="N130" s="159">
        <v>37.5</v>
      </c>
    </row>
    <row r="131" spans="1:14" ht="11.1" customHeight="1" x14ac:dyDescent="0.25">
      <c r="A131" s="157"/>
      <c r="B131" s="158">
        <v>2022</v>
      </c>
      <c r="C131" s="173">
        <v>37.5</v>
      </c>
      <c r="D131" s="173">
        <v>42.5</v>
      </c>
      <c r="E131" s="173">
        <v>42.5</v>
      </c>
      <c r="F131" s="173">
        <v>42.5</v>
      </c>
      <c r="G131" s="173">
        <v>42.5</v>
      </c>
      <c r="H131" s="173">
        <v>42.5</v>
      </c>
      <c r="I131" s="182">
        <v>42.5</v>
      </c>
      <c r="J131" s="182">
        <v>42.5</v>
      </c>
      <c r="K131" s="159">
        <v>44.5</v>
      </c>
      <c r="L131" s="173">
        <v>45</v>
      </c>
      <c r="M131" s="160">
        <v>50</v>
      </c>
      <c r="N131" s="159">
        <v>47</v>
      </c>
    </row>
    <row r="132" spans="1:14" ht="11.1" customHeight="1" x14ac:dyDescent="0.25">
      <c r="A132" s="157"/>
      <c r="B132" s="158">
        <v>2023</v>
      </c>
      <c r="C132" s="173">
        <v>53</v>
      </c>
      <c r="D132" s="173">
        <v>46.5</v>
      </c>
      <c r="E132" s="173">
        <v>52</v>
      </c>
      <c r="F132" s="173">
        <v>52</v>
      </c>
      <c r="G132" s="173">
        <v>53</v>
      </c>
      <c r="H132" s="173">
        <v>52.5</v>
      </c>
      <c r="I132" s="182">
        <v>53</v>
      </c>
      <c r="J132" s="182">
        <v>53</v>
      </c>
      <c r="K132" s="182">
        <v>53</v>
      </c>
      <c r="L132" s="173">
        <v>53</v>
      </c>
      <c r="M132" s="173">
        <v>53</v>
      </c>
      <c r="N132" s="159">
        <v>51</v>
      </c>
    </row>
    <row r="133" spans="1:14" ht="11.1" customHeight="1" x14ac:dyDescent="0.25">
      <c r="A133" s="161"/>
      <c r="B133" s="162">
        <v>2024</v>
      </c>
      <c r="C133" s="183">
        <v>53</v>
      </c>
      <c r="D133" s="183">
        <v>53</v>
      </c>
      <c r="E133" s="183">
        <v>50</v>
      </c>
      <c r="F133" s="183">
        <v>53</v>
      </c>
      <c r="G133" s="183">
        <v>53</v>
      </c>
      <c r="H133" s="183"/>
      <c r="I133" s="184"/>
      <c r="J133" s="184"/>
      <c r="K133" s="184"/>
      <c r="L133" s="183"/>
      <c r="M133" s="183"/>
      <c r="N133" s="163"/>
    </row>
    <row r="134" spans="1:14" ht="11.1" customHeight="1" x14ac:dyDescent="0.25">
      <c r="A134" s="171" t="s">
        <v>125</v>
      </c>
      <c r="B134" s="166">
        <v>2018</v>
      </c>
      <c r="C134" s="172">
        <v>32.5</v>
      </c>
      <c r="D134" s="172">
        <v>32.5</v>
      </c>
      <c r="E134" s="172">
        <v>32.5</v>
      </c>
      <c r="F134" s="172">
        <v>34</v>
      </c>
      <c r="G134" s="172">
        <v>34</v>
      </c>
      <c r="H134" s="172">
        <v>35</v>
      </c>
      <c r="I134" s="185">
        <v>39</v>
      </c>
      <c r="J134" s="185">
        <v>39</v>
      </c>
      <c r="K134" s="172">
        <v>39</v>
      </c>
      <c r="L134" s="172">
        <v>39</v>
      </c>
      <c r="M134" s="185">
        <v>39</v>
      </c>
      <c r="N134" s="172">
        <v>40</v>
      </c>
    </row>
    <row r="135" spans="1:14" ht="11.1" customHeight="1" x14ac:dyDescent="0.25">
      <c r="A135" s="157"/>
      <c r="B135" s="158">
        <v>2019</v>
      </c>
      <c r="C135" s="173">
        <v>38</v>
      </c>
      <c r="D135" s="173">
        <v>38</v>
      </c>
      <c r="E135" s="173">
        <v>38</v>
      </c>
      <c r="F135" s="173">
        <v>37</v>
      </c>
      <c r="G135" s="173">
        <v>38</v>
      </c>
      <c r="H135" s="173">
        <v>41</v>
      </c>
      <c r="I135" s="182">
        <v>41</v>
      </c>
      <c r="J135" s="182">
        <v>40</v>
      </c>
      <c r="K135" s="173">
        <v>35</v>
      </c>
      <c r="L135" s="173">
        <v>35</v>
      </c>
      <c r="M135" s="182">
        <v>35</v>
      </c>
      <c r="N135" s="173">
        <v>35</v>
      </c>
    </row>
    <row r="136" spans="1:14" ht="11.1" customHeight="1" x14ac:dyDescent="0.25">
      <c r="A136" s="157"/>
      <c r="B136" s="158">
        <v>2020</v>
      </c>
      <c r="C136" s="173">
        <v>37.5</v>
      </c>
      <c r="D136" s="173">
        <v>37.5</v>
      </c>
      <c r="E136" s="173">
        <v>37.5</v>
      </c>
      <c r="F136" s="173">
        <v>37.5</v>
      </c>
      <c r="G136" s="173">
        <v>37.5</v>
      </c>
      <c r="H136" s="173">
        <v>37.5</v>
      </c>
      <c r="I136" s="182">
        <v>37.5</v>
      </c>
      <c r="J136" s="182">
        <v>37.5</v>
      </c>
      <c r="K136" s="173">
        <v>35</v>
      </c>
      <c r="L136" s="173">
        <v>35</v>
      </c>
      <c r="M136" s="182">
        <v>35</v>
      </c>
      <c r="N136" s="173">
        <v>37.5</v>
      </c>
    </row>
    <row r="137" spans="1:14" ht="11.1" customHeight="1" x14ac:dyDescent="0.25">
      <c r="A137" s="157"/>
      <c r="B137" s="158">
        <v>2021</v>
      </c>
      <c r="C137" s="173">
        <v>37.5</v>
      </c>
      <c r="D137" s="173">
        <v>37.5</v>
      </c>
      <c r="E137" s="173">
        <v>37.5</v>
      </c>
      <c r="F137" s="173">
        <v>35</v>
      </c>
      <c r="G137" s="173">
        <v>37.5</v>
      </c>
      <c r="H137" s="173">
        <v>37.5</v>
      </c>
      <c r="I137" s="182">
        <v>35</v>
      </c>
      <c r="J137" s="182">
        <v>52.5</v>
      </c>
      <c r="K137" s="173">
        <v>52.5</v>
      </c>
      <c r="L137" s="173">
        <v>50</v>
      </c>
      <c r="M137" s="182">
        <v>52.5</v>
      </c>
      <c r="N137" s="173">
        <v>52.5</v>
      </c>
    </row>
    <row r="138" spans="1:14" ht="11.1" customHeight="1" x14ac:dyDescent="0.25">
      <c r="A138" s="157"/>
      <c r="B138" s="158">
        <v>2022</v>
      </c>
      <c r="C138" s="173">
        <v>52.5</v>
      </c>
      <c r="D138" s="173">
        <v>53</v>
      </c>
      <c r="E138" s="173">
        <v>53</v>
      </c>
      <c r="F138" s="173">
        <v>53</v>
      </c>
      <c r="G138" s="173">
        <v>53</v>
      </c>
      <c r="H138" s="173">
        <v>47.5</v>
      </c>
      <c r="I138" s="182">
        <v>47.5</v>
      </c>
      <c r="J138" s="182">
        <v>47.5</v>
      </c>
      <c r="K138" s="173">
        <v>47.5</v>
      </c>
      <c r="L138" s="173">
        <v>55</v>
      </c>
      <c r="M138" s="182">
        <v>48</v>
      </c>
      <c r="N138" s="173">
        <v>47.5</v>
      </c>
    </row>
    <row r="139" spans="1:14" ht="11.1" customHeight="1" x14ac:dyDescent="0.25">
      <c r="A139" s="157"/>
      <c r="B139" s="158">
        <v>2023</v>
      </c>
      <c r="C139" s="173">
        <v>47.5</v>
      </c>
      <c r="D139" s="173">
        <v>47.5</v>
      </c>
      <c r="E139" s="173">
        <v>47.5</v>
      </c>
      <c r="F139" s="173">
        <v>47.5</v>
      </c>
      <c r="G139" s="173">
        <v>52</v>
      </c>
      <c r="H139" s="173">
        <v>57.5</v>
      </c>
      <c r="I139" s="182">
        <v>55</v>
      </c>
      <c r="J139" s="182">
        <v>53</v>
      </c>
      <c r="K139" s="173">
        <v>53</v>
      </c>
      <c r="L139" s="173">
        <v>50</v>
      </c>
      <c r="M139" s="173">
        <v>50</v>
      </c>
      <c r="N139" s="173">
        <v>43</v>
      </c>
    </row>
    <row r="140" spans="1:14" ht="11.1" customHeight="1" x14ac:dyDescent="0.25">
      <c r="A140" s="161"/>
      <c r="B140" s="162">
        <v>2024</v>
      </c>
      <c r="C140" s="183">
        <v>48</v>
      </c>
      <c r="D140" s="183">
        <v>50</v>
      </c>
      <c r="E140" s="183">
        <v>52</v>
      </c>
      <c r="F140" s="587">
        <v>47.5</v>
      </c>
      <c r="G140" s="183">
        <v>48</v>
      </c>
      <c r="H140" s="183"/>
      <c r="I140" s="184"/>
      <c r="J140" s="184"/>
      <c r="K140" s="183"/>
      <c r="L140" s="183"/>
      <c r="M140" s="183"/>
      <c r="N140" s="183"/>
    </row>
    <row r="141" spans="1:14" ht="11.1" customHeight="1" x14ac:dyDescent="0.25">
      <c r="A141" s="171" t="s">
        <v>511</v>
      </c>
      <c r="B141" s="158">
        <v>2018</v>
      </c>
      <c r="C141" s="173">
        <v>37.5</v>
      </c>
      <c r="D141" s="173">
        <v>36.81818181818182</v>
      </c>
      <c r="E141" s="173">
        <v>38.18181818181818</v>
      </c>
      <c r="F141" s="173">
        <v>38.636363636363633</v>
      </c>
      <c r="G141" s="173">
        <v>38.5</v>
      </c>
      <c r="H141" s="182">
        <v>38.5</v>
      </c>
      <c r="I141" s="182">
        <v>38.636363636363633</v>
      </c>
      <c r="J141" s="182">
        <v>40.68181818181818</v>
      </c>
      <c r="K141" s="182">
        <v>40.227272727272727</v>
      </c>
      <c r="L141" s="182">
        <v>40.454545454545453</v>
      </c>
      <c r="M141" s="182">
        <v>40.454545454545453</v>
      </c>
      <c r="N141" s="173">
        <v>40.454545454545453</v>
      </c>
    </row>
    <row r="142" spans="1:14" ht="11.1" customHeight="1" x14ac:dyDescent="0.25">
      <c r="A142" s="390"/>
      <c r="B142" s="158">
        <v>2019</v>
      </c>
      <c r="C142" s="173">
        <v>40</v>
      </c>
      <c r="D142" s="173">
        <v>40</v>
      </c>
      <c r="E142" s="173">
        <v>41.8</v>
      </c>
      <c r="F142" s="173">
        <v>41.8</v>
      </c>
      <c r="G142" s="173">
        <v>41.8</v>
      </c>
      <c r="H142" s="182">
        <v>43.5</v>
      </c>
      <c r="I142" s="182">
        <v>43.8</v>
      </c>
      <c r="J142" s="182">
        <v>44.5</v>
      </c>
      <c r="K142" s="182">
        <v>45</v>
      </c>
      <c r="L142" s="182">
        <v>45</v>
      </c>
      <c r="M142" s="182">
        <v>45</v>
      </c>
      <c r="N142" s="173">
        <v>47.5</v>
      </c>
    </row>
    <row r="143" spans="1:14" ht="11.1" customHeight="1" x14ac:dyDescent="0.25">
      <c r="A143" s="390"/>
      <c r="B143" s="158">
        <v>2020</v>
      </c>
      <c r="C143" s="173">
        <v>45</v>
      </c>
      <c r="D143" s="173">
        <v>45</v>
      </c>
      <c r="E143" s="159" t="s">
        <v>29</v>
      </c>
      <c r="F143" s="159" t="s">
        <v>29</v>
      </c>
      <c r="G143" s="173">
        <v>47.5</v>
      </c>
      <c r="H143" s="182">
        <v>47.5</v>
      </c>
      <c r="I143" s="160" t="s">
        <v>29</v>
      </c>
      <c r="J143" s="182">
        <v>47.5</v>
      </c>
      <c r="K143" s="182">
        <v>47.5</v>
      </c>
      <c r="L143" s="182">
        <v>45</v>
      </c>
      <c r="M143" s="182">
        <v>45</v>
      </c>
      <c r="N143" s="173">
        <v>45</v>
      </c>
    </row>
    <row r="144" spans="1:14" ht="11.1" customHeight="1" x14ac:dyDescent="0.25">
      <c r="A144" s="390"/>
      <c r="B144" s="158">
        <v>2021</v>
      </c>
      <c r="C144" s="173">
        <v>45</v>
      </c>
      <c r="D144" s="173">
        <v>45</v>
      </c>
      <c r="E144" s="173">
        <v>45</v>
      </c>
      <c r="F144" s="173">
        <v>45</v>
      </c>
      <c r="G144" s="173">
        <v>45</v>
      </c>
      <c r="H144" s="182">
        <v>45</v>
      </c>
      <c r="I144" s="182">
        <v>45</v>
      </c>
      <c r="J144" s="182">
        <v>45</v>
      </c>
      <c r="K144" s="182">
        <v>45</v>
      </c>
      <c r="L144" s="182">
        <v>45</v>
      </c>
      <c r="M144" s="182">
        <v>45</v>
      </c>
      <c r="N144" s="173">
        <v>45</v>
      </c>
    </row>
    <row r="145" spans="1:14" ht="11.1" customHeight="1" x14ac:dyDescent="0.25">
      <c r="A145" s="390"/>
      <c r="B145" s="158">
        <v>2022</v>
      </c>
      <c r="C145" s="173">
        <v>47.5</v>
      </c>
      <c r="D145" s="173">
        <v>52.5</v>
      </c>
      <c r="E145" s="173">
        <v>57.5</v>
      </c>
      <c r="F145" s="173">
        <v>55</v>
      </c>
      <c r="G145" s="173">
        <v>55</v>
      </c>
      <c r="H145" s="182">
        <v>58</v>
      </c>
      <c r="I145" s="182">
        <v>58</v>
      </c>
      <c r="J145" s="182">
        <v>62.5</v>
      </c>
      <c r="K145" s="182">
        <v>75.5</v>
      </c>
      <c r="L145" s="182">
        <v>58</v>
      </c>
      <c r="M145" s="182">
        <v>58</v>
      </c>
      <c r="N145" s="173">
        <v>62.5</v>
      </c>
    </row>
    <row r="146" spans="1:14" ht="11.1" customHeight="1" x14ac:dyDescent="0.25">
      <c r="A146" s="390"/>
      <c r="B146" s="158">
        <v>2023</v>
      </c>
      <c r="C146" s="173">
        <v>65</v>
      </c>
      <c r="D146" s="173">
        <v>65</v>
      </c>
      <c r="E146" s="173">
        <v>65</v>
      </c>
      <c r="F146" s="159" t="s">
        <v>29</v>
      </c>
      <c r="G146" s="159" t="s">
        <v>29</v>
      </c>
      <c r="H146" s="160" t="s">
        <v>29</v>
      </c>
      <c r="I146" s="160" t="s">
        <v>29</v>
      </c>
      <c r="J146" s="160" t="s">
        <v>29</v>
      </c>
      <c r="K146" s="160" t="s">
        <v>29</v>
      </c>
      <c r="L146" s="160" t="s">
        <v>29</v>
      </c>
      <c r="M146" s="160" t="s">
        <v>29</v>
      </c>
      <c r="N146" s="160" t="s">
        <v>29</v>
      </c>
    </row>
    <row r="147" spans="1:14" ht="11.1" customHeight="1" x14ac:dyDescent="0.25">
      <c r="A147" s="593"/>
      <c r="B147" s="438">
        <v>2024</v>
      </c>
      <c r="C147" s="439" t="s">
        <v>29</v>
      </c>
      <c r="D147" s="439" t="s">
        <v>29</v>
      </c>
      <c r="E147" s="581">
        <v>62</v>
      </c>
      <c r="F147" s="413">
        <v>68</v>
      </c>
      <c r="G147" s="413">
        <v>63</v>
      </c>
      <c r="H147" s="413"/>
      <c r="I147" s="413"/>
      <c r="J147" s="413"/>
      <c r="K147" s="413"/>
      <c r="L147" s="414"/>
      <c r="M147" s="414"/>
      <c r="N147" s="414"/>
    </row>
    <row r="148" spans="1:14" ht="11.1" customHeight="1" x14ac:dyDescent="0.25">
      <c r="A148" s="157" t="s">
        <v>457</v>
      </c>
      <c r="B148" s="158">
        <v>2018</v>
      </c>
      <c r="C148" s="173">
        <v>35</v>
      </c>
      <c r="D148" s="173">
        <v>35</v>
      </c>
      <c r="E148" s="173">
        <v>35</v>
      </c>
      <c r="F148" s="173">
        <v>35</v>
      </c>
      <c r="G148" s="173">
        <v>35</v>
      </c>
      <c r="H148" s="173">
        <v>36</v>
      </c>
      <c r="I148" s="182">
        <v>35</v>
      </c>
      <c r="J148" s="182">
        <v>34</v>
      </c>
      <c r="K148" s="173">
        <v>35</v>
      </c>
      <c r="L148" s="173">
        <v>35</v>
      </c>
      <c r="M148" s="182">
        <v>35</v>
      </c>
      <c r="N148" s="173">
        <v>35</v>
      </c>
    </row>
    <row r="149" spans="1:14" ht="11.1" customHeight="1" x14ac:dyDescent="0.25">
      <c r="A149" s="157"/>
      <c r="B149" s="158">
        <v>2019</v>
      </c>
      <c r="C149" s="173">
        <v>34</v>
      </c>
      <c r="D149" s="173">
        <v>34</v>
      </c>
      <c r="E149" s="173">
        <v>34</v>
      </c>
      <c r="F149" s="173">
        <v>35</v>
      </c>
      <c r="G149" s="173">
        <v>35</v>
      </c>
      <c r="H149" s="173">
        <v>36</v>
      </c>
      <c r="I149" s="182">
        <v>35</v>
      </c>
      <c r="J149" s="182">
        <v>35</v>
      </c>
      <c r="K149" s="173">
        <v>37.5</v>
      </c>
      <c r="L149" s="173">
        <v>37.5</v>
      </c>
      <c r="M149" s="182">
        <v>40</v>
      </c>
      <c r="N149" s="173">
        <v>40</v>
      </c>
    </row>
    <row r="150" spans="1:14" ht="11.1" customHeight="1" x14ac:dyDescent="0.25">
      <c r="A150" s="157"/>
      <c r="B150" s="158">
        <v>2020</v>
      </c>
      <c r="C150" s="173">
        <v>40</v>
      </c>
      <c r="D150" s="173">
        <v>40</v>
      </c>
      <c r="E150" s="173">
        <v>40</v>
      </c>
      <c r="F150" s="173">
        <v>40</v>
      </c>
      <c r="G150" s="173">
        <v>40</v>
      </c>
      <c r="H150" s="173">
        <v>40</v>
      </c>
      <c r="I150" s="182">
        <v>40</v>
      </c>
      <c r="J150" s="182">
        <v>40</v>
      </c>
      <c r="K150" s="173">
        <v>40</v>
      </c>
      <c r="L150" s="173">
        <v>40</v>
      </c>
      <c r="M150" s="182">
        <v>40</v>
      </c>
      <c r="N150" s="173">
        <v>38</v>
      </c>
    </row>
    <row r="151" spans="1:14" ht="11.1" customHeight="1" x14ac:dyDescent="0.25">
      <c r="A151" s="157"/>
      <c r="B151" s="158">
        <v>2021</v>
      </c>
      <c r="C151" s="173">
        <v>40</v>
      </c>
      <c r="D151" s="173">
        <v>40</v>
      </c>
      <c r="E151" s="173">
        <v>40</v>
      </c>
      <c r="F151" s="173">
        <v>40</v>
      </c>
      <c r="G151" s="173">
        <v>40</v>
      </c>
      <c r="H151" s="173">
        <v>45</v>
      </c>
      <c r="I151" s="182">
        <v>45</v>
      </c>
      <c r="J151" s="182">
        <v>45</v>
      </c>
      <c r="K151" s="173">
        <v>45</v>
      </c>
      <c r="L151" s="173">
        <v>45</v>
      </c>
      <c r="M151" s="182">
        <v>45</v>
      </c>
      <c r="N151" s="173">
        <v>40</v>
      </c>
    </row>
    <row r="152" spans="1:14" ht="11.1" customHeight="1" x14ac:dyDescent="0.25">
      <c r="A152" s="157"/>
      <c r="B152" s="158">
        <v>2022</v>
      </c>
      <c r="C152" s="173">
        <v>40</v>
      </c>
      <c r="D152" s="173">
        <v>45</v>
      </c>
      <c r="E152" s="173">
        <v>45</v>
      </c>
      <c r="F152" s="173">
        <v>40</v>
      </c>
      <c r="G152" s="173">
        <v>40</v>
      </c>
      <c r="H152" s="173">
        <v>45</v>
      </c>
      <c r="I152" s="182">
        <v>52.5</v>
      </c>
      <c r="J152" s="182">
        <v>52.5</v>
      </c>
      <c r="K152" s="173">
        <v>52.5</v>
      </c>
      <c r="L152" s="173">
        <v>53</v>
      </c>
      <c r="M152" s="182">
        <v>57.5</v>
      </c>
      <c r="N152" s="173">
        <v>57.5</v>
      </c>
    </row>
    <row r="153" spans="1:14" ht="11.1" customHeight="1" x14ac:dyDescent="0.25">
      <c r="A153" s="157"/>
      <c r="B153" s="158">
        <v>2023</v>
      </c>
      <c r="C153" s="173" t="s">
        <v>29</v>
      </c>
      <c r="D153" s="173" t="s">
        <v>29</v>
      </c>
      <c r="E153" s="173" t="s">
        <v>29</v>
      </c>
      <c r="F153" s="173">
        <v>67.5</v>
      </c>
      <c r="G153" s="173">
        <v>60</v>
      </c>
      <c r="H153" s="173">
        <v>57.5</v>
      </c>
      <c r="I153" s="182">
        <v>60</v>
      </c>
      <c r="J153" s="182">
        <v>62</v>
      </c>
      <c r="K153" s="173">
        <v>60</v>
      </c>
      <c r="L153" s="173">
        <v>60</v>
      </c>
      <c r="M153" s="173">
        <v>60</v>
      </c>
      <c r="N153" s="173">
        <v>60</v>
      </c>
    </row>
    <row r="154" spans="1:14" ht="11.1" customHeight="1" x14ac:dyDescent="0.25">
      <c r="A154" s="161"/>
      <c r="B154" s="162">
        <v>2024</v>
      </c>
      <c r="C154" s="183">
        <v>60</v>
      </c>
      <c r="D154" s="183">
        <v>60</v>
      </c>
      <c r="E154" s="183">
        <v>56</v>
      </c>
      <c r="F154" s="183">
        <v>80</v>
      </c>
      <c r="G154" s="183">
        <v>80</v>
      </c>
      <c r="H154" s="183"/>
      <c r="I154" s="184"/>
      <c r="J154" s="184"/>
      <c r="K154" s="183"/>
      <c r="L154" s="183"/>
      <c r="M154" s="183"/>
      <c r="N154" s="183"/>
    </row>
    <row r="155" spans="1:14" ht="11.1" customHeight="1" x14ac:dyDescent="0.25">
      <c r="A155" s="157" t="s">
        <v>169</v>
      </c>
      <c r="B155" s="158">
        <v>2018</v>
      </c>
      <c r="C155" s="173">
        <v>57</v>
      </c>
      <c r="D155" s="173">
        <v>57</v>
      </c>
      <c r="E155" s="173">
        <v>57</v>
      </c>
      <c r="F155" s="173">
        <v>57</v>
      </c>
      <c r="G155" s="173">
        <v>57</v>
      </c>
      <c r="H155" s="173">
        <v>57</v>
      </c>
      <c r="I155" s="182">
        <v>54</v>
      </c>
      <c r="J155" s="182">
        <v>54.5</v>
      </c>
      <c r="K155" s="173">
        <v>55</v>
      </c>
      <c r="L155" s="173">
        <v>55</v>
      </c>
      <c r="M155" s="182">
        <v>55</v>
      </c>
      <c r="N155" s="173">
        <v>55</v>
      </c>
    </row>
    <row r="156" spans="1:14" ht="11.1" customHeight="1" x14ac:dyDescent="0.25">
      <c r="A156" s="157"/>
      <c r="B156" s="158">
        <v>2019</v>
      </c>
      <c r="C156" s="173">
        <v>57.5</v>
      </c>
      <c r="D156" s="173">
        <v>56</v>
      </c>
      <c r="E156" s="173">
        <v>56</v>
      </c>
      <c r="F156" s="173">
        <v>56</v>
      </c>
      <c r="G156" s="173">
        <v>59</v>
      </c>
      <c r="H156" s="173">
        <v>58</v>
      </c>
      <c r="I156" s="182">
        <v>57.5</v>
      </c>
      <c r="J156" s="182">
        <v>57.5</v>
      </c>
      <c r="K156" s="173">
        <v>57.5</v>
      </c>
      <c r="L156" s="173">
        <v>57.5</v>
      </c>
      <c r="M156" s="182">
        <v>57.5</v>
      </c>
      <c r="N156" s="173">
        <v>57.5</v>
      </c>
    </row>
    <row r="157" spans="1:14" ht="11.1" customHeight="1" x14ac:dyDescent="0.25">
      <c r="A157" s="157"/>
      <c r="B157" s="158">
        <v>2020</v>
      </c>
      <c r="C157" s="173">
        <v>57.5</v>
      </c>
      <c r="D157" s="173">
        <v>57.5</v>
      </c>
      <c r="E157" s="173">
        <v>59</v>
      </c>
      <c r="F157" s="173">
        <v>56.5</v>
      </c>
      <c r="G157" s="173">
        <v>56.5</v>
      </c>
      <c r="H157" s="173">
        <v>56.5</v>
      </c>
      <c r="I157" s="182">
        <v>59</v>
      </c>
      <c r="J157" s="182">
        <v>57.5</v>
      </c>
      <c r="K157" s="173">
        <v>57.5</v>
      </c>
      <c r="L157" s="173">
        <v>59</v>
      </c>
      <c r="M157" s="182">
        <v>62.5</v>
      </c>
      <c r="N157" s="173">
        <v>57.5</v>
      </c>
    </row>
    <row r="158" spans="1:14" ht="11.1" customHeight="1" x14ac:dyDescent="0.25">
      <c r="A158" s="157"/>
      <c r="B158" s="158">
        <v>2021</v>
      </c>
      <c r="C158" s="173" t="s">
        <v>29</v>
      </c>
      <c r="D158" s="173" t="s">
        <v>29</v>
      </c>
      <c r="E158" s="173" t="s">
        <v>29</v>
      </c>
      <c r="F158" s="173" t="s">
        <v>29</v>
      </c>
      <c r="G158" s="173" t="s">
        <v>29</v>
      </c>
      <c r="H158" s="173" t="s">
        <v>29</v>
      </c>
      <c r="I158" s="182" t="s">
        <v>29</v>
      </c>
      <c r="J158" s="182" t="s">
        <v>29</v>
      </c>
      <c r="K158" s="173" t="s">
        <v>29</v>
      </c>
      <c r="L158" s="173" t="s">
        <v>29</v>
      </c>
      <c r="M158" s="182" t="s">
        <v>29</v>
      </c>
      <c r="N158" s="173" t="s">
        <v>29</v>
      </c>
    </row>
    <row r="159" spans="1:14" ht="11.1" customHeight="1" x14ac:dyDescent="0.25">
      <c r="A159" s="157"/>
      <c r="B159" s="158">
        <v>2022</v>
      </c>
      <c r="C159" s="173">
        <v>63</v>
      </c>
      <c r="D159" s="173">
        <v>60</v>
      </c>
      <c r="E159" s="173">
        <v>60</v>
      </c>
      <c r="F159" s="173">
        <v>70</v>
      </c>
      <c r="G159" s="173">
        <v>70</v>
      </c>
      <c r="H159" s="173">
        <v>70</v>
      </c>
      <c r="I159" s="182">
        <v>70</v>
      </c>
      <c r="J159" s="182">
        <v>70</v>
      </c>
      <c r="K159" s="173">
        <v>70</v>
      </c>
      <c r="L159" s="173">
        <v>70</v>
      </c>
      <c r="M159" s="182">
        <v>75</v>
      </c>
      <c r="N159" s="173">
        <v>80</v>
      </c>
    </row>
    <row r="160" spans="1:14" ht="11.1" customHeight="1" x14ac:dyDescent="0.25">
      <c r="A160" s="157"/>
      <c r="B160" s="158">
        <v>2023</v>
      </c>
      <c r="C160" s="173">
        <v>80</v>
      </c>
      <c r="D160" s="173">
        <v>80</v>
      </c>
      <c r="E160" s="173">
        <v>82</v>
      </c>
      <c r="F160" s="173">
        <v>82</v>
      </c>
      <c r="G160" s="173">
        <v>83</v>
      </c>
      <c r="H160" s="173">
        <v>83</v>
      </c>
      <c r="I160" s="182">
        <v>85</v>
      </c>
      <c r="J160" s="182">
        <v>79</v>
      </c>
      <c r="K160" s="173">
        <v>78</v>
      </c>
      <c r="L160" s="173">
        <v>80</v>
      </c>
      <c r="M160" s="173">
        <v>80</v>
      </c>
      <c r="N160" s="173">
        <v>80</v>
      </c>
    </row>
    <row r="161" spans="1:14" ht="11.1" customHeight="1" x14ac:dyDescent="0.25">
      <c r="A161" s="161"/>
      <c r="B161" s="162">
        <v>2024</v>
      </c>
      <c r="C161" s="183">
        <v>80</v>
      </c>
      <c r="D161" s="183">
        <v>80</v>
      </c>
      <c r="E161" s="183">
        <v>80</v>
      </c>
      <c r="F161" s="183">
        <v>80</v>
      </c>
      <c r="G161" s="183">
        <v>80</v>
      </c>
      <c r="H161" s="183"/>
      <c r="I161" s="184"/>
      <c r="J161" s="184"/>
      <c r="K161" s="183"/>
      <c r="L161" s="183"/>
      <c r="M161" s="183"/>
      <c r="N161" s="183"/>
    </row>
    <row r="162" spans="1:14" ht="11.1" customHeight="1" x14ac:dyDescent="0.25">
      <c r="A162" s="171" t="s">
        <v>129</v>
      </c>
      <c r="B162" s="166">
        <v>2018</v>
      </c>
      <c r="C162" s="172">
        <v>42.5</v>
      </c>
      <c r="D162" s="172">
        <v>42.5</v>
      </c>
      <c r="E162" s="172">
        <v>42</v>
      </c>
      <c r="F162" s="172">
        <v>42.5</v>
      </c>
      <c r="G162" s="172">
        <v>42.5</v>
      </c>
      <c r="H162" s="172">
        <v>42.5</v>
      </c>
      <c r="I162" s="185">
        <v>42.5</v>
      </c>
      <c r="J162" s="185">
        <v>42.5</v>
      </c>
      <c r="K162" s="172">
        <v>42.5</v>
      </c>
      <c r="L162" s="172">
        <v>43.5</v>
      </c>
      <c r="M162" s="185">
        <v>43.5</v>
      </c>
      <c r="N162" s="172">
        <v>43.5</v>
      </c>
    </row>
    <row r="163" spans="1:14" ht="11.1" customHeight="1" x14ac:dyDescent="0.25">
      <c r="A163" s="157"/>
      <c r="B163" s="158">
        <v>2019</v>
      </c>
      <c r="C163" s="173">
        <v>43</v>
      </c>
      <c r="D163" s="173">
        <v>42.5</v>
      </c>
      <c r="E163" s="173">
        <v>43.4</v>
      </c>
      <c r="F163" s="173">
        <v>43.4</v>
      </c>
      <c r="G163" s="173">
        <v>42.5</v>
      </c>
      <c r="H163" s="173">
        <v>44.5</v>
      </c>
      <c r="I163" s="182">
        <v>43.5</v>
      </c>
      <c r="J163" s="182">
        <v>42.5</v>
      </c>
      <c r="K163" s="173">
        <v>43</v>
      </c>
      <c r="L163" s="173">
        <v>45</v>
      </c>
      <c r="M163" s="182">
        <v>45</v>
      </c>
      <c r="N163" s="173">
        <v>45</v>
      </c>
    </row>
    <row r="164" spans="1:14" ht="11.1" customHeight="1" x14ac:dyDescent="0.25">
      <c r="A164" s="157"/>
      <c r="B164" s="158">
        <v>2020</v>
      </c>
      <c r="C164" s="173">
        <v>45</v>
      </c>
      <c r="D164" s="173">
        <v>45</v>
      </c>
      <c r="E164" s="173">
        <v>45</v>
      </c>
      <c r="F164" s="173">
        <v>45</v>
      </c>
      <c r="G164" s="173">
        <v>45</v>
      </c>
      <c r="H164" s="173">
        <v>50</v>
      </c>
      <c r="I164" s="182">
        <v>45</v>
      </c>
      <c r="J164" s="182">
        <v>45</v>
      </c>
      <c r="K164" s="173">
        <v>45</v>
      </c>
      <c r="L164" s="173">
        <v>45</v>
      </c>
      <c r="M164" s="182">
        <v>45</v>
      </c>
      <c r="N164" s="173">
        <v>45</v>
      </c>
    </row>
    <row r="165" spans="1:14" ht="11.1" customHeight="1" x14ac:dyDescent="0.25">
      <c r="A165" s="157"/>
      <c r="B165" s="158">
        <v>2021</v>
      </c>
      <c r="C165" s="173">
        <v>45</v>
      </c>
      <c r="D165" s="173">
        <v>45</v>
      </c>
      <c r="E165" s="173">
        <v>45</v>
      </c>
      <c r="F165" s="173">
        <v>50</v>
      </c>
      <c r="G165" s="173">
        <v>45</v>
      </c>
      <c r="H165" s="173">
        <v>47.5</v>
      </c>
      <c r="I165" s="182">
        <v>45</v>
      </c>
      <c r="J165" s="182">
        <v>45</v>
      </c>
      <c r="K165" s="173">
        <v>45</v>
      </c>
      <c r="L165" s="173">
        <v>45</v>
      </c>
      <c r="M165" s="182">
        <v>50</v>
      </c>
      <c r="N165" s="173">
        <v>50</v>
      </c>
    </row>
    <row r="166" spans="1:14" ht="11.1" customHeight="1" x14ac:dyDescent="0.25">
      <c r="A166" s="157"/>
      <c r="B166" s="158">
        <v>2022</v>
      </c>
      <c r="C166" s="173">
        <v>50</v>
      </c>
      <c r="D166" s="173">
        <v>60</v>
      </c>
      <c r="E166" s="173">
        <v>50</v>
      </c>
      <c r="F166" s="173">
        <v>62.5</v>
      </c>
      <c r="G166" s="173">
        <v>62.5</v>
      </c>
      <c r="H166" s="173">
        <v>65</v>
      </c>
      <c r="I166" s="182">
        <v>65</v>
      </c>
      <c r="J166" s="182">
        <v>65</v>
      </c>
      <c r="K166" s="173">
        <v>65</v>
      </c>
      <c r="L166" s="173">
        <v>65</v>
      </c>
      <c r="M166" s="182">
        <v>65</v>
      </c>
      <c r="N166" s="173">
        <v>65</v>
      </c>
    </row>
    <row r="167" spans="1:14" ht="11.1" customHeight="1" x14ac:dyDescent="0.25">
      <c r="A167" s="157"/>
      <c r="B167" s="158">
        <v>2023</v>
      </c>
      <c r="C167" s="173">
        <v>65</v>
      </c>
      <c r="D167" s="173">
        <v>65</v>
      </c>
      <c r="E167" s="173">
        <v>65</v>
      </c>
      <c r="F167" s="173">
        <v>65</v>
      </c>
      <c r="G167" s="173">
        <v>65</v>
      </c>
      <c r="H167" s="173">
        <v>65</v>
      </c>
      <c r="I167" s="182">
        <v>65</v>
      </c>
      <c r="J167" s="182">
        <v>65</v>
      </c>
      <c r="K167" s="173">
        <v>65</v>
      </c>
      <c r="L167" s="173">
        <v>65</v>
      </c>
      <c r="M167" s="173">
        <v>65</v>
      </c>
      <c r="N167" s="173">
        <v>65</v>
      </c>
    </row>
    <row r="168" spans="1:14" ht="11.1" customHeight="1" x14ac:dyDescent="0.25">
      <c r="A168" s="161"/>
      <c r="B168" s="162">
        <v>2024</v>
      </c>
      <c r="C168" s="183">
        <v>65</v>
      </c>
      <c r="D168" s="183">
        <v>65</v>
      </c>
      <c r="E168" s="183">
        <v>68</v>
      </c>
      <c r="F168" s="183">
        <v>65</v>
      </c>
      <c r="G168" s="183">
        <v>65</v>
      </c>
      <c r="H168" s="183"/>
      <c r="I168" s="184"/>
      <c r="J168" s="184"/>
      <c r="K168" s="183"/>
      <c r="L168" s="183"/>
      <c r="M168" s="183"/>
      <c r="N168" s="183"/>
    </row>
    <row r="169" spans="1:14" ht="11.1" customHeight="1" x14ac:dyDescent="0.25">
      <c r="A169" s="157" t="s">
        <v>111</v>
      </c>
      <c r="B169" s="158">
        <v>2018</v>
      </c>
      <c r="C169" s="159">
        <v>30</v>
      </c>
      <c r="D169" s="159">
        <v>30</v>
      </c>
      <c r="E169" s="159">
        <v>30</v>
      </c>
      <c r="F169" s="159">
        <v>30</v>
      </c>
      <c r="G169" s="159">
        <v>30.5</v>
      </c>
      <c r="H169" s="159">
        <v>31</v>
      </c>
      <c r="I169" s="160">
        <v>31</v>
      </c>
      <c r="J169" s="160">
        <v>31</v>
      </c>
      <c r="K169" s="159">
        <v>31</v>
      </c>
      <c r="L169" s="159">
        <v>31</v>
      </c>
      <c r="M169" s="160">
        <v>31</v>
      </c>
      <c r="N169" s="159">
        <v>32</v>
      </c>
    </row>
    <row r="170" spans="1:14" ht="11.1" customHeight="1" x14ac:dyDescent="0.25">
      <c r="A170" s="157"/>
      <c r="B170" s="158">
        <v>2019</v>
      </c>
      <c r="C170" s="159">
        <v>35</v>
      </c>
      <c r="D170" s="159">
        <v>35</v>
      </c>
      <c r="E170" s="159">
        <v>35</v>
      </c>
      <c r="F170" s="159">
        <v>35</v>
      </c>
      <c r="G170" s="159">
        <v>35</v>
      </c>
      <c r="H170" s="159">
        <v>30</v>
      </c>
      <c r="I170" s="160">
        <v>36.5</v>
      </c>
      <c r="J170" s="160">
        <v>37.5</v>
      </c>
      <c r="K170" s="159">
        <v>33</v>
      </c>
      <c r="L170" s="159">
        <v>32.5</v>
      </c>
      <c r="M170" s="160">
        <v>35</v>
      </c>
      <c r="N170" s="159">
        <v>32.5</v>
      </c>
    </row>
    <row r="171" spans="1:14" ht="11.1" customHeight="1" x14ac:dyDescent="0.25">
      <c r="A171" s="174"/>
      <c r="B171" s="158">
        <v>2020</v>
      </c>
      <c r="C171" s="173">
        <v>42.5</v>
      </c>
      <c r="D171" s="173" t="s">
        <v>29</v>
      </c>
      <c r="E171" s="173" t="s">
        <v>29</v>
      </c>
      <c r="F171" s="173" t="s">
        <v>29</v>
      </c>
      <c r="G171" s="173" t="s">
        <v>29</v>
      </c>
      <c r="H171" s="173" t="s">
        <v>29</v>
      </c>
      <c r="I171" s="182" t="s">
        <v>29</v>
      </c>
      <c r="J171" s="182" t="s">
        <v>29</v>
      </c>
      <c r="K171" s="173" t="s">
        <v>29</v>
      </c>
      <c r="L171" s="173" t="s">
        <v>29</v>
      </c>
      <c r="M171" s="182" t="s">
        <v>29</v>
      </c>
      <c r="N171" s="173" t="s">
        <v>29</v>
      </c>
    </row>
    <row r="172" spans="1:14" ht="11.1" customHeight="1" x14ac:dyDescent="0.25">
      <c r="A172" s="174"/>
      <c r="B172" s="158">
        <v>2021</v>
      </c>
      <c r="C172" s="173" t="s">
        <v>29</v>
      </c>
      <c r="D172" s="173">
        <v>37.5</v>
      </c>
      <c r="E172" s="173" t="s">
        <v>29</v>
      </c>
      <c r="F172" s="173">
        <v>37.5</v>
      </c>
      <c r="G172" s="173">
        <v>37.5</v>
      </c>
      <c r="H172" s="173">
        <v>40</v>
      </c>
      <c r="I172" s="182">
        <v>42.5</v>
      </c>
      <c r="J172" s="182">
        <v>42.5</v>
      </c>
      <c r="K172" s="173">
        <v>42.5</v>
      </c>
      <c r="L172" s="173">
        <v>45</v>
      </c>
      <c r="M172" s="182">
        <v>47.5</v>
      </c>
      <c r="N172" s="173">
        <v>47.5</v>
      </c>
    </row>
    <row r="173" spans="1:14" ht="11.1" customHeight="1" x14ac:dyDescent="0.25">
      <c r="A173" s="174"/>
      <c r="B173" s="158">
        <v>2022</v>
      </c>
      <c r="C173" s="173">
        <v>48</v>
      </c>
      <c r="D173" s="173">
        <v>48</v>
      </c>
      <c r="E173" s="173">
        <v>62</v>
      </c>
      <c r="F173" s="173">
        <v>57</v>
      </c>
      <c r="G173" s="173">
        <v>62.5</v>
      </c>
      <c r="H173" s="173">
        <v>42.5</v>
      </c>
      <c r="I173" s="182">
        <v>42.5</v>
      </c>
      <c r="J173" s="182">
        <v>47</v>
      </c>
      <c r="K173" s="173">
        <v>48</v>
      </c>
      <c r="L173" s="173">
        <v>48</v>
      </c>
      <c r="M173" s="182">
        <v>48</v>
      </c>
      <c r="N173" s="173">
        <v>52</v>
      </c>
    </row>
    <row r="174" spans="1:14" ht="11.1" customHeight="1" x14ac:dyDescent="0.25">
      <c r="A174" s="174"/>
      <c r="B174" s="158">
        <v>2023</v>
      </c>
      <c r="C174" s="173">
        <v>50</v>
      </c>
      <c r="D174" s="173">
        <v>50</v>
      </c>
      <c r="E174" s="173">
        <v>55</v>
      </c>
      <c r="F174" s="173">
        <v>62.5</v>
      </c>
      <c r="G174" s="173">
        <v>55</v>
      </c>
      <c r="H174" s="173">
        <v>55</v>
      </c>
      <c r="I174" s="182">
        <v>55</v>
      </c>
      <c r="J174" s="182">
        <v>53</v>
      </c>
      <c r="K174" s="173">
        <v>53</v>
      </c>
      <c r="L174" s="173">
        <v>53</v>
      </c>
      <c r="M174" s="173">
        <v>53</v>
      </c>
      <c r="N174" s="173">
        <v>53</v>
      </c>
    </row>
    <row r="175" spans="1:14" ht="11.1" customHeight="1" x14ac:dyDescent="0.25">
      <c r="A175" s="174"/>
      <c r="B175" s="158">
        <v>2024</v>
      </c>
      <c r="C175" s="173">
        <v>60</v>
      </c>
      <c r="D175" s="173">
        <v>53</v>
      </c>
      <c r="E175" s="173">
        <v>53</v>
      </c>
      <c r="F175" s="173">
        <v>55</v>
      </c>
      <c r="G175" s="173" t="s">
        <v>193</v>
      </c>
      <c r="H175" s="173"/>
      <c r="I175" s="182"/>
      <c r="J175" s="182"/>
      <c r="K175" s="173"/>
      <c r="L175" s="173"/>
      <c r="M175" s="173"/>
      <c r="N175" s="173"/>
    </row>
    <row r="176" spans="1:14" ht="13.5" x14ac:dyDescent="0.25">
      <c r="A176" s="186" t="s">
        <v>135</v>
      </c>
      <c r="B176" s="187"/>
      <c r="C176" s="187"/>
      <c r="D176" s="187"/>
      <c r="E176" s="187"/>
      <c r="F176" s="187"/>
      <c r="G176" s="187"/>
      <c r="H176" s="57"/>
      <c r="I176" s="57"/>
      <c r="J176" s="57"/>
      <c r="K176" s="57"/>
      <c r="L176" s="57"/>
      <c r="M176" s="57"/>
      <c r="N176" s="57"/>
    </row>
    <row r="177" spans="1:14" ht="9" customHeight="1" x14ac:dyDescent="0.25">
      <c r="A177" s="949" t="s">
        <v>441</v>
      </c>
      <c r="B177" s="949"/>
      <c r="C177" s="949"/>
      <c r="D177" s="949"/>
      <c r="E177" s="949"/>
      <c r="F177" s="949"/>
      <c r="G177" s="949"/>
      <c r="H177" s="2"/>
      <c r="I177" s="2"/>
      <c r="J177" s="2"/>
      <c r="K177" s="2"/>
      <c r="L177" s="2"/>
      <c r="M177" s="2"/>
      <c r="N177" s="2"/>
    </row>
    <row r="178" spans="1:14" x14ac:dyDescent="0.2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</row>
    <row r="179" spans="1:14" x14ac:dyDescent="0.2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</row>
    <row r="180" spans="1:14" x14ac:dyDescent="0.2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</row>
    <row r="181" spans="1:14" x14ac:dyDescent="0.2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</row>
    <row r="182" spans="1:14" x14ac:dyDescent="0.2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</row>
  </sheetData>
  <mergeCells count="5">
    <mergeCell ref="A1:N1"/>
    <mergeCell ref="A2:N2"/>
    <mergeCell ref="A177:G177"/>
    <mergeCell ref="A64:F64"/>
    <mergeCell ref="A117:F117"/>
  </mergeCells>
  <pageMargins left="0" right="0" top="0" bottom="0" header="0" footer="0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10DEF-6126-4D54-A0B3-3E7FA7462B2D}">
  <dimension ref="A1:O110"/>
  <sheetViews>
    <sheetView showGridLines="0" zoomScaleNormal="100" workbookViewId="0">
      <selection sqref="A1:N72"/>
    </sheetView>
  </sheetViews>
  <sheetFormatPr baseColWidth="10" defaultColWidth="10.85546875" defaultRowHeight="12.75" x14ac:dyDescent="0.2"/>
  <cols>
    <col min="1" max="1" width="13.42578125" style="55" customWidth="1"/>
    <col min="2" max="4" width="4.85546875" style="55" customWidth="1"/>
    <col min="5" max="5" width="1.28515625" style="55" customWidth="1"/>
    <col min="6" max="6" width="13.42578125" style="55" customWidth="1"/>
    <col min="7" max="9" width="4.85546875" style="55" customWidth="1"/>
    <col min="10" max="10" width="1.140625" style="55" customWidth="1"/>
    <col min="11" max="11" width="13.42578125" style="55" customWidth="1"/>
    <col min="12" max="12" width="6.140625" style="55" customWidth="1"/>
    <col min="13" max="14" width="7.42578125" style="55" customWidth="1"/>
    <col min="15" max="16384" width="10.85546875" style="55"/>
  </cols>
  <sheetData>
    <row r="1" spans="1:15" ht="13.5" x14ac:dyDescent="0.25">
      <c r="A1" s="188" t="s">
        <v>743</v>
      </c>
      <c r="B1" s="189"/>
      <c r="C1" s="189"/>
      <c r="D1" s="190"/>
      <c r="E1" s="190"/>
      <c r="F1" s="189"/>
      <c r="G1" s="189"/>
      <c r="H1" s="189"/>
      <c r="I1" s="2"/>
      <c r="J1" s="2"/>
      <c r="K1" s="2"/>
      <c r="L1" s="2"/>
      <c r="M1" s="2"/>
    </row>
    <row r="2" spans="1:15" ht="13.5" x14ac:dyDescent="0.25">
      <c r="A2" s="191" t="s">
        <v>458</v>
      </c>
      <c r="B2" s="189"/>
      <c r="C2" s="189"/>
      <c r="D2" s="189"/>
      <c r="E2" s="189"/>
      <c r="F2" s="189"/>
      <c r="G2" s="189"/>
      <c r="H2" s="189"/>
      <c r="I2" s="2"/>
      <c r="J2" s="2"/>
      <c r="K2" s="2"/>
      <c r="L2" s="2"/>
      <c r="M2" s="2"/>
    </row>
    <row r="3" spans="1:15" ht="5.0999999999999996" customHeight="1" x14ac:dyDescent="0.25">
      <c r="A3" s="189"/>
      <c r="B3" s="189"/>
      <c r="C3" s="189"/>
      <c r="D3" s="189"/>
      <c r="E3" s="189"/>
      <c r="F3" s="189"/>
      <c r="G3" s="189"/>
      <c r="H3" s="189"/>
      <c r="I3" s="2"/>
      <c r="J3" s="2"/>
      <c r="K3" s="2"/>
      <c r="L3" s="2"/>
      <c r="M3" s="2"/>
    </row>
    <row r="4" spans="1:15" ht="14.25" customHeight="1" x14ac:dyDescent="0.2">
      <c r="A4" s="951" t="s">
        <v>744</v>
      </c>
      <c r="B4" s="953" t="s">
        <v>670</v>
      </c>
      <c r="C4" s="954"/>
      <c r="D4" s="955"/>
      <c r="E4" s="192"/>
      <c r="F4" s="951" t="s">
        <v>744</v>
      </c>
      <c r="G4" s="953" t="s">
        <v>670</v>
      </c>
      <c r="H4" s="954"/>
      <c r="I4" s="955"/>
      <c r="J4" s="17"/>
      <c r="K4" s="951" t="s">
        <v>744</v>
      </c>
      <c r="L4" s="953" t="s">
        <v>670</v>
      </c>
      <c r="M4" s="954"/>
      <c r="N4" s="955"/>
    </row>
    <row r="5" spans="1:15" ht="15.75" customHeight="1" x14ac:dyDescent="0.2">
      <c r="A5" s="952"/>
      <c r="B5" s="397">
        <v>2023</v>
      </c>
      <c r="C5" s="397">
        <v>2024</v>
      </c>
      <c r="D5" s="397" t="s">
        <v>23</v>
      </c>
      <c r="E5" s="192"/>
      <c r="F5" s="952"/>
      <c r="G5" s="397">
        <v>2023</v>
      </c>
      <c r="H5" s="397">
        <v>2024</v>
      </c>
      <c r="I5" s="397" t="s">
        <v>23</v>
      </c>
      <c r="J5" s="17"/>
      <c r="K5" s="952"/>
      <c r="L5" s="397">
        <v>2023</v>
      </c>
      <c r="M5" s="397">
        <v>2024</v>
      </c>
      <c r="N5" s="397" t="s">
        <v>23</v>
      </c>
    </row>
    <row r="6" spans="1:15" ht="5.0999999999999996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512"/>
      <c r="L6" s="512"/>
      <c r="M6" s="512"/>
      <c r="N6" s="512"/>
    </row>
    <row r="7" spans="1:15" ht="10.7" customHeight="1" x14ac:dyDescent="0.2">
      <c r="A7" s="399" t="s">
        <v>622</v>
      </c>
      <c r="B7" s="17"/>
      <c r="C7" s="17"/>
      <c r="D7" s="17"/>
      <c r="E7" s="17"/>
      <c r="F7" s="400" t="s">
        <v>61</v>
      </c>
      <c r="G7" s="197"/>
      <c r="H7" s="197"/>
      <c r="I7" s="208"/>
      <c r="J7" s="17"/>
      <c r="K7" s="401" t="s">
        <v>112</v>
      </c>
      <c r="L7" s="201"/>
      <c r="M7" s="194"/>
      <c r="N7" s="17"/>
    </row>
    <row r="8" spans="1:15" ht="10.7" customHeight="1" x14ac:dyDescent="0.25">
      <c r="A8" s="518" t="s">
        <v>614</v>
      </c>
      <c r="B8" s="834">
        <v>55</v>
      </c>
      <c r="C8" s="257">
        <v>55</v>
      </c>
      <c r="D8" s="835">
        <f t="shared" ref="D8:D14" si="0">((C8/B8)-    1)*100</f>
        <v>0</v>
      </c>
      <c r="E8" s="17"/>
      <c r="F8" s="199" t="s">
        <v>62</v>
      </c>
      <c r="G8" s="844">
        <v>55</v>
      </c>
      <c r="H8" s="173">
        <v>45</v>
      </c>
      <c r="I8" s="835">
        <f t="shared" ref="I8:I10" si="1">((H8/G8)-    1)*100</f>
        <v>-18.181818181818176</v>
      </c>
      <c r="J8" s="17"/>
      <c r="K8" s="200" t="s">
        <v>494</v>
      </c>
      <c r="L8" s="220">
        <v>65</v>
      </c>
      <c r="M8" s="220">
        <v>80</v>
      </c>
      <c r="N8" s="835">
        <f>((M8/L8)-    1)*100</f>
        <v>23.076923076923084</v>
      </c>
      <c r="O8" s="524"/>
    </row>
    <row r="9" spans="1:15" ht="10.7" customHeight="1" x14ac:dyDescent="0.25">
      <c r="A9" s="518" t="s">
        <v>615</v>
      </c>
      <c r="B9" s="834">
        <v>47.5</v>
      </c>
      <c r="C9" s="220">
        <v>55</v>
      </c>
      <c r="D9" s="835">
        <f t="shared" si="0"/>
        <v>15.789473684210531</v>
      </c>
      <c r="E9" s="17"/>
      <c r="F9" s="199" t="s">
        <v>63</v>
      </c>
      <c r="G9" s="844">
        <v>47.5</v>
      </c>
      <c r="H9" s="173">
        <v>48</v>
      </c>
      <c r="I9" s="835">
        <f t="shared" si="1"/>
        <v>1.0526315789473717</v>
      </c>
      <c r="J9" s="17"/>
      <c r="K9" s="200" t="s">
        <v>114</v>
      </c>
      <c r="L9" s="220">
        <v>65</v>
      </c>
      <c r="M9" s="220">
        <v>75</v>
      </c>
      <c r="N9" s="835">
        <f>((M9/L9)-    1)*100</f>
        <v>15.384615384615374</v>
      </c>
      <c r="O9" s="524"/>
    </row>
    <row r="10" spans="1:15" ht="10.7" customHeight="1" x14ac:dyDescent="0.25">
      <c r="A10" s="518" t="s">
        <v>616</v>
      </c>
      <c r="B10" s="834">
        <v>45</v>
      </c>
      <c r="C10" s="257">
        <v>55</v>
      </c>
      <c r="D10" s="835">
        <f t="shared" si="0"/>
        <v>22.222222222222232</v>
      </c>
      <c r="E10" s="17"/>
      <c r="F10" s="199" t="s">
        <v>497</v>
      </c>
      <c r="G10" s="844">
        <v>42.5</v>
      </c>
      <c r="H10" s="173">
        <v>45</v>
      </c>
      <c r="I10" s="835">
        <f t="shared" si="1"/>
        <v>5.8823529411764719</v>
      </c>
      <c r="J10" s="17"/>
      <c r="K10" s="203" t="s">
        <v>113</v>
      </c>
      <c r="L10" s="843">
        <v>75</v>
      </c>
      <c r="M10" s="843">
        <v>80</v>
      </c>
      <c r="N10" s="837">
        <f>((M10/L10)-    1)*100</f>
        <v>6.6666666666666652</v>
      </c>
      <c r="O10" s="524"/>
    </row>
    <row r="11" spans="1:15" ht="10.7" customHeight="1" x14ac:dyDescent="0.25">
      <c r="A11" s="518" t="s">
        <v>617</v>
      </c>
      <c r="B11" s="834">
        <v>42.5</v>
      </c>
      <c r="C11" s="257">
        <v>55</v>
      </c>
      <c r="D11" s="835">
        <f t="shared" si="0"/>
        <v>29.411764705882359</v>
      </c>
      <c r="E11" s="17"/>
      <c r="F11" s="199" t="s">
        <v>64</v>
      </c>
      <c r="G11" s="844">
        <v>37.5</v>
      </c>
      <c r="H11" s="173">
        <v>38</v>
      </c>
      <c r="I11" s="835">
        <f>((H11/G11)-    1)*100</f>
        <v>1.3333333333333419</v>
      </c>
      <c r="J11" s="17"/>
      <c r="K11" s="401" t="s">
        <v>115</v>
      </c>
      <c r="L11" s="870"/>
      <c r="M11" s="220"/>
      <c r="N11" s="871"/>
      <c r="O11" s="524"/>
    </row>
    <row r="12" spans="1:15" ht="10.7" customHeight="1" x14ac:dyDescent="0.25">
      <c r="A12" s="518" t="s">
        <v>618</v>
      </c>
      <c r="B12" s="834">
        <v>42.5</v>
      </c>
      <c r="C12" s="257">
        <v>55</v>
      </c>
      <c r="D12" s="835">
        <f t="shared" si="0"/>
        <v>29.411764705882359</v>
      </c>
      <c r="E12" s="17"/>
      <c r="F12" s="200" t="s">
        <v>65</v>
      </c>
      <c r="G12" s="844">
        <v>55</v>
      </c>
      <c r="H12" s="173">
        <v>58</v>
      </c>
      <c r="I12" s="835">
        <f t="shared" ref="I12:I13" si="2">((H12/G12)-    1)*100</f>
        <v>5.4545454545454453</v>
      </c>
      <c r="J12" s="17"/>
      <c r="K12" s="200" t="s">
        <v>146</v>
      </c>
      <c r="L12" s="220">
        <v>70</v>
      </c>
      <c r="M12" s="220">
        <v>85</v>
      </c>
      <c r="N12" s="835">
        <f>((M12/L12)-    1)*100</f>
        <v>21.42857142857142</v>
      </c>
      <c r="O12" s="524"/>
    </row>
    <row r="13" spans="1:15" ht="10.7" customHeight="1" x14ac:dyDescent="0.25">
      <c r="A13" s="518" t="s">
        <v>619</v>
      </c>
      <c r="B13" s="834">
        <v>47.5</v>
      </c>
      <c r="C13" s="257">
        <v>55</v>
      </c>
      <c r="D13" s="835">
        <f t="shared" si="0"/>
        <v>15.789473684210531</v>
      </c>
      <c r="E13" s="17"/>
      <c r="F13" s="200" t="s">
        <v>498</v>
      </c>
      <c r="G13" s="844">
        <v>47.5</v>
      </c>
      <c r="H13" s="173">
        <v>45</v>
      </c>
      <c r="I13" s="835">
        <f t="shared" si="2"/>
        <v>-5.2631578947368478</v>
      </c>
      <c r="J13" s="17"/>
      <c r="K13" s="203" t="s">
        <v>116</v>
      </c>
      <c r="L13" s="843">
        <v>105</v>
      </c>
      <c r="M13" s="843">
        <v>105</v>
      </c>
      <c r="N13" s="841">
        <f>((M13/L13)-    1)*100</f>
        <v>0</v>
      </c>
      <c r="O13" s="524"/>
    </row>
    <row r="14" spans="1:15" ht="10.7" customHeight="1" x14ac:dyDescent="0.25">
      <c r="A14" s="446" t="s">
        <v>620</v>
      </c>
      <c r="B14" s="836">
        <v>45</v>
      </c>
      <c r="C14" s="259">
        <v>53</v>
      </c>
      <c r="D14" s="837">
        <f t="shared" si="0"/>
        <v>17.777777777777782</v>
      </c>
      <c r="E14" s="17"/>
      <c r="F14" s="203" t="s">
        <v>66</v>
      </c>
      <c r="G14" s="845">
        <v>55</v>
      </c>
      <c r="H14" s="183">
        <v>65</v>
      </c>
      <c r="I14" s="837">
        <f>((H14/G14)-    1)*100</f>
        <v>18.181818181818187</v>
      </c>
      <c r="J14" s="17"/>
      <c r="K14" s="401" t="s">
        <v>117</v>
      </c>
      <c r="L14" s="856"/>
      <c r="M14" s="220"/>
      <c r="N14" s="858"/>
      <c r="O14" s="524"/>
    </row>
    <row r="15" spans="1:15" ht="10.7" customHeight="1" x14ac:dyDescent="0.2">
      <c r="A15" s="399" t="s">
        <v>163</v>
      </c>
      <c r="B15" s="204"/>
      <c r="C15" s="204"/>
      <c r="D15" s="838"/>
      <c r="E15" s="17"/>
      <c r="F15" s="403" t="s">
        <v>67</v>
      </c>
      <c r="G15" s="846"/>
      <c r="H15" s="846"/>
      <c r="I15" s="847"/>
      <c r="J15" s="17"/>
      <c r="K15" s="200" t="s">
        <v>118</v>
      </c>
      <c r="L15" s="173">
        <v>53</v>
      </c>
      <c r="M15" s="173">
        <v>53</v>
      </c>
      <c r="N15" s="835">
        <f>((M15/L15)-    1)*100</f>
        <v>0</v>
      </c>
      <c r="O15" s="524"/>
    </row>
    <row r="16" spans="1:15" ht="10.7" customHeight="1" x14ac:dyDescent="0.2">
      <c r="A16" s="206" t="s">
        <v>25</v>
      </c>
      <c r="B16" s="321">
        <v>70</v>
      </c>
      <c r="C16" s="173">
        <v>95</v>
      </c>
      <c r="D16" s="835">
        <f>((C16/B16)-    1)*100</f>
        <v>35.714285714285722</v>
      </c>
      <c r="E16" s="17"/>
      <c r="F16" s="199" t="s">
        <v>68</v>
      </c>
      <c r="G16" s="321">
        <v>50</v>
      </c>
      <c r="H16" s="396">
        <v>50</v>
      </c>
      <c r="I16" s="835">
        <f t="shared" ref="I16:I25" si="3">((H16/G16)-    1)*100</f>
        <v>0</v>
      </c>
      <c r="J16" s="17"/>
      <c r="K16" s="200" t="s">
        <v>119</v>
      </c>
      <c r="L16" s="173">
        <v>50</v>
      </c>
      <c r="M16" s="173">
        <v>53</v>
      </c>
      <c r="N16" s="835">
        <f>((M16/L16)-    1)*100</f>
        <v>6.0000000000000053</v>
      </c>
      <c r="O16" s="524"/>
    </row>
    <row r="17" spans="1:15" ht="10.7" customHeight="1" x14ac:dyDescent="0.2">
      <c r="A17" s="199" t="s">
        <v>306</v>
      </c>
      <c r="B17" s="173">
        <v>75</v>
      </c>
      <c r="C17" s="173">
        <v>85</v>
      </c>
      <c r="D17" s="835">
        <f>((C17/B17)-    1)*100</f>
        <v>13.33333333333333</v>
      </c>
      <c r="E17" s="17"/>
      <c r="F17" s="199" t="s">
        <v>69</v>
      </c>
      <c r="G17" s="848">
        <v>37.5</v>
      </c>
      <c r="H17" s="559">
        <v>45</v>
      </c>
      <c r="I17" s="835">
        <f t="shared" si="3"/>
        <v>19.999999999999996</v>
      </c>
      <c r="J17" s="17"/>
      <c r="K17" s="203" t="s">
        <v>120</v>
      </c>
      <c r="L17" s="587">
        <v>53</v>
      </c>
      <c r="M17" s="183">
        <v>48</v>
      </c>
      <c r="N17" s="841">
        <f>((M17/L17)-    1)*100</f>
        <v>-9.4339622641509422</v>
      </c>
      <c r="O17" s="524"/>
    </row>
    <row r="18" spans="1:15" ht="10.7" customHeight="1" x14ac:dyDescent="0.2">
      <c r="A18" s="199" t="s">
        <v>621</v>
      </c>
      <c r="B18" s="173">
        <v>45</v>
      </c>
      <c r="C18" s="839" t="s">
        <v>459</v>
      </c>
      <c r="D18" s="835" t="s">
        <v>175</v>
      </c>
      <c r="E18" s="17"/>
      <c r="F18" s="199" t="s">
        <v>71</v>
      </c>
      <c r="G18" s="848">
        <v>42.5</v>
      </c>
      <c r="H18" s="559">
        <v>43</v>
      </c>
      <c r="I18" s="835">
        <f t="shared" si="3"/>
        <v>1.1764705882352899</v>
      </c>
      <c r="J18" s="17"/>
      <c r="K18" s="401" t="s">
        <v>121</v>
      </c>
      <c r="L18" s="182"/>
      <c r="M18" s="220"/>
      <c r="N18" s="858"/>
      <c r="O18" s="524"/>
    </row>
    <row r="19" spans="1:15" ht="10.7" customHeight="1" x14ac:dyDescent="0.2">
      <c r="A19" s="199" t="s">
        <v>462</v>
      </c>
      <c r="B19" s="173" t="s">
        <v>151</v>
      </c>
      <c r="C19" s="173">
        <v>60</v>
      </c>
      <c r="D19" s="835" t="s">
        <v>175</v>
      </c>
      <c r="E19" s="17"/>
      <c r="F19" s="199" t="s">
        <v>70</v>
      </c>
      <c r="G19" s="321">
        <v>40</v>
      </c>
      <c r="H19" s="173">
        <v>75</v>
      </c>
      <c r="I19" s="835">
        <f t="shared" si="3"/>
        <v>87.5</v>
      </c>
      <c r="J19" s="17"/>
      <c r="K19" s="200" t="s">
        <v>122</v>
      </c>
      <c r="L19" s="220">
        <v>48</v>
      </c>
      <c r="M19" s="220">
        <v>55</v>
      </c>
      <c r="N19" s="835">
        <f>((M19/L19)-    1)*100</f>
        <v>14.583333333333325</v>
      </c>
      <c r="O19" s="524"/>
    </row>
    <row r="20" spans="1:15" ht="10.7" customHeight="1" x14ac:dyDescent="0.2">
      <c r="A20" s="199" t="s">
        <v>463</v>
      </c>
      <c r="B20" s="173">
        <v>55</v>
      </c>
      <c r="C20" s="396">
        <v>75</v>
      </c>
      <c r="D20" s="835">
        <f>((C20/B20)-    1)*100</f>
        <v>36.363636363636353</v>
      </c>
      <c r="E20" s="17"/>
      <c r="F20" s="199" t="s">
        <v>72</v>
      </c>
      <c r="G20" s="848">
        <v>40</v>
      </c>
      <c r="H20" s="559">
        <v>40</v>
      </c>
      <c r="I20" s="835">
        <f t="shared" si="3"/>
        <v>0</v>
      </c>
      <c r="J20" s="17"/>
      <c r="K20" s="200" t="s">
        <v>123</v>
      </c>
      <c r="L20" s="220">
        <v>28</v>
      </c>
      <c r="M20" s="220">
        <v>28</v>
      </c>
      <c r="N20" s="835">
        <f>((M20/L20)-    1)*100</f>
        <v>0</v>
      </c>
      <c r="O20" s="524"/>
    </row>
    <row r="21" spans="1:15" ht="10.7" customHeight="1" x14ac:dyDescent="0.2">
      <c r="A21" s="199" t="s">
        <v>623</v>
      </c>
      <c r="B21" s="173" t="s">
        <v>151</v>
      </c>
      <c r="C21" s="220">
        <v>44</v>
      </c>
      <c r="D21" s="835" t="s">
        <v>175</v>
      </c>
      <c r="E21" s="17"/>
      <c r="F21" s="199" t="s">
        <v>460</v>
      </c>
      <c r="G21" s="321">
        <v>37.5</v>
      </c>
      <c r="H21" s="559">
        <v>50</v>
      </c>
      <c r="I21" s="835">
        <f t="shared" si="3"/>
        <v>33.333333333333329</v>
      </c>
      <c r="J21" s="17"/>
      <c r="K21" s="200" t="s">
        <v>124</v>
      </c>
      <c r="L21" s="220">
        <v>55</v>
      </c>
      <c r="M21" s="220">
        <v>55</v>
      </c>
      <c r="N21" s="835">
        <f>((M21/L21)-    1)*100</f>
        <v>0</v>
      </c>
      <c r="O21" s="524"/>
    </row>
    <row r="22" spans="1:15" ht="10.7" customHeight="1" x14ac:dyDescent="0.2">
      <c r="A22" s="441" t="s">
        <v>570</v>
      </c>
      <c r="B22" s="587">
        <v>45</v>
      </c>
      <c r="C22" s="840" t="s">
        <v>459</v>
      </c>
      <c r="D22" s="841" t="s">
        <v>175</v>
      </c>
      <c r="E22" s="17"/>
      <c r="F22" s="199" t="s">
        <v>73</v>
      </c>
      <c r="G22" s="848">
        <v>45</v>
      </c>
      <c r="H22" s="559">
        <v>50</v>
      </c>
      <c r="I22" s="835">
        <f t="shared" si="3"/>
        <v>11.111111111111116</v>
      </c>
      <c r="J22" s="17"/>
      <c r="K22" s="200" t="s">
        <v>125</v>
      </c>
      <c r="L22" s="220">
        <v>65</v>
      </c>
      <c r="M22" s="220">
        <v>50</v>
      </c>
      <c r="N22" s="835">
        <f>((M22/L22)-    1)*100</f>
        <v>-23.076923076923073</v>
      </c>
      <c r="O22" s="524"/>
    </row>
    <row r="23" spans="1:15" ht="10.7" customHeight="1" x14ac:dyDescent="0.2">
      <c r="A23" s="401" t="s">
        <v>27</v>
      </c>
      <c r="B23" s="173"/>
      <c r="C23" s="588"/>
      <c r="D23" s="842"/>
      <c r="E23" s="17"/>
      <c r="F23" s="199" t="s">
        <v>74</v>
      </c>
      <c r="G23" s="848">
        <v>45</v>
      </c>
      <c r="H23" s="559">
        <v>45</v>
      </c>
      <c r="I23" s="835">
        <f t="shared" si="3"/>
        <v>0</v>
      </c>
      <c r="J23" s="17"/>
      <c r="K23" s="203" t="s">
        <v>126</v>
      </c>
      <c r="L23" s="843">
        <v>63</v>
      </c>
      <c r="M23" s="843">
        <v>53</v>
      </c>
      <c r="N23" s="837">
        <f>((M23/L23)-    1)*100</f>
        <v>-15.873015873015872</v>
      </c>
      <c r="O23" s="524"/>
    </row>
    <row r="24" spans="1:15" ht="10.7" customHeight="1" x14ac:dyDescent="0.2">
      <c r="A24" s="200" t="s">
        <v>30</v>
      </c>
      <c r="B24" s="182" t="s">
        <v>151</v>
      </c>
      <c r="C24" s="220">
        <v>100</v>
      </c>
      <c r="D24" s="835" t="s">
        <v>175</v>
      </c>
      <c r="E24" s="17"/>
      <c r="F24" s="199" t="s">
        <v>75</v>
      </c>
      <c r="G24" s="848">
        <v>47.5</v>
      </c>
      <c r="H24" s="849">
        <v>50</v>
      </c>
      <c r="I24" s="835">
        <f t="shared" si="3"/>
        <v>5.2631578947368363</v>
      </c>
      <c r="J24" s="17"/>
      <c r="K24" s="401" t="s">
        <v>599</v>
      </c>
      <c r="L24" s="872"/>
      <c r="M24" s="872"/>
      <c r="N24" s="872"/>
      <c r="O24" s="524"/>
    </row>
    <row r="25" spans="1:15" ht="10.7" customHeight="1" x14ac:dyDescent="0.2">
      <c r="A25" s="200" t="s">
        <v>466</v>
      </c>
      <c r="B25" s="182" t="s">
        <v>151</v>
      </c>
      <c r="C25" s="220">
        <v>105</v>
      </c>
      <c r="D25" s="835" t="s">
        <v>175</v>
      </c>
      <c r="E25" s="17"/>
      <c r="F25" s="207" t="s">
        <v>461</v>
      </c>
      <c r="G25" s="850">
        <v>32.5</v>
      </c>
      <c r="H25" s="851">
        <v>33</v>
      </c>
      <c r="I25" s="841">
        <f t="shared" si="3"/>
        <v>1.538461538461533</v>
      </c>
      <c r="J25" s="17"/>
      <c r="K25" s="200" t="s">
        <v>600</v>
      </c>
      <c r="L25" s="220" t="s">
        <v>459</v>
      </c>
      <c r="M25" s="220">
        <v>60</v>
      </c>
      <c r="N25" s="835" t="s">
        <v>175</v>
      </c>
      <c r="O25" s="524"/>
    </row>
    <row r="26" spans="1:15" ht="10.7" customHeight="1" x14ac:dyDescent="0.2">
      <c r="A26" s="200" t="s">
        <v>468</v>
      </c>
      <c r="B26" s="182" t="s">
        <v>151</v>
      </c>
      <c r="C26" s="220">
        <v>95</v>
      </c>
      <c r="D26" s="835" t="s">
        <v>175</v>
      </c>
      <c r="E26" s="17"/>
      <c r="F26" s="623" t="s">
        <v>76</v>
      </c>
      <c r="G26" s="209"/>
      <c r="H26" s="852"/>
      <c r="I26" s="847"/>
      <c r="J26" s="17"/>
      <c r="K26" s="200" t="s">
        <v>601</v>
      </c>
      <c r="L26" s="209">
        <v>65</v>
      </c>
      <c r="M26" s="220">
        <v>68</v>
      </c>
      <c r="N26" s="859">
        <f t="shared" ref="N26:N27" si="4">((M26/L26)-    1)*100</f>
        <v>4.6153846153846212</v>
      </c>
      <c r="O26" s="524"/>
    </row>
    <row r="27" spans="1:15" ht="10.7" customHeight="1" x14ac:dyDescent="0.2">
      <c r="A27" s="200" t="s">
        <v>315</v>
      </c>
      <c r="B27" s="182" t="s">
        <v>151</v>
      </c>
      <c r="C27" s="220">
        <v>85</v>
      </c>
      <c r="D27" s="835" t="s">
        <v>175</v>
      </c>
      <c r="E27" s="17"/>
      <c r="F27" s="200" t="s">
        <v>464</v>
      </c>
      <c r="G27" s="853" t="s">
        <v>459</v>
      </c>
      <c r="H27" s="220">
        <v>56</v>
      </c>
      <c r="I27" s="835" t="s">
        <v>175</v>
      </c>
      <c r="J27" s="17"/>
      <c r="K27" s="200" t="s">
        <v>602</v>
      </c>
      <c r="L27" s="873">
        <v>55</v>
      </c>
      <c r="M27" s="220">
        <v>55</v>
      </c>
      <c r="N27" s="859">
        <f t="shared" si="4"/>
        <v>0</v>
      </c>
      <c r="O27" s="524"/>
    </row>
    <row r="28" spans="1:15" ht="10.7" customHeight="1" x14ac:dyDescent="0.2">
      <c r="A28" s="200" t="s">
        <v>316</v>
      </c>
      <c r="B28" s="182" t="s">
        <v>151</v>
      </c>
      <c r="C28" s="220">
        <v>90</v>
      </c>
      <c r="D28" s="835" t="s">
        <v>175</v>
      </c>
      <c r="E28" s="17"/>
      <c r="F28" s="200" t="s">
        <v>187</v>
      </c>
      <c r="G28" s="853" t="s">
        <v>459</v>
      </c>
      <c r="H28" s="220">
        <v>44</v>
      </c>
      <c r="I28" s="835" t="s">
        <v>175</v>
      </c>
      <c r="J28" s="17"/>
      <c r="K28" s="200" t="s">
        <v>603</v>
      </c>
      <c r="L28" s="220" t="s">
        <v>459</v>
      </c>
      <c r="M28" s="220">
        <v>68</v>
      </c>
      <c r="N28" s="835" t="s">
        <v>175</v>
      </c>
      <c r="O28" s="524"/>
    </row>
    <row r="29" spans="1:15" ht="10.7" customHeight="1" x14ac:dyDescent="0.2">
      <c r="A29" s="200" t="s">
        <v>419</v>
      </c>
      <c r="B29" s="182" t="s">
        <v>151</v>
      </c>
      <c r="C29" s="220">
        <v>70</v>
      </c>
      <c r="D29" s="835" t="s">
        <v>175</v>
      </c>
      <c r="E29" s="17"/>
      <c r="F29" s="200" t="s">
        <v>465</v>
      </c>
      <c r="G29" s="853" t="s">
        <v>459</v>
      </c>
      <c r="H29" s="220">
        <v>75</v>
      </c>
      <c r="I29" s="835" t="s">
        <v>175</v>
      </c>
      <c r="J29" s="17"/>
      <c r="K29" s="200" t="s">
        <v>604</v>
      </c>
      <c r="L29" s="220" t="s">
        <v>459</v>
      </c>
      <c r="M29" s="220">
        <v>65</v>
      </c>
      <c r="N29" s="835" t="s">
        <v>175</v>
      </c>
      <c r="O29" s="524"/>
    </row>
    <row r="30" spans="1:15" ht="10.7" customHeight="1" x14ac:dyDescent="0.2">
      <c r="A30" s="200" t="s">
        <v>318</v>
      </c>
      <c r="B30" s="182" t="s">
        <v>151</v>
      </c>
      <c r="C30" s="220">
        <v>85</v>
      </c>
      <c r="D30" s="835" t="s">
        <v>175</v>
      </c>
      <c r="E30" s="17"/>
      <c r="F30" s="200" t="s">
        <v>467</v>
      </c>
      <c r="G30" s="853" t="s">
        <v>459</v>
      </c>
      <c r="H30" s="220">
        <v>70</v>
      </c>
      <c r="I30" s="835" t="s">
        <v>175</v>
      </c>
      <c r="J30" s="17"/>
      <c r="K30" s="200" t="s">
        <v>605</v>
      </c>
      <c r="L30" s="220" t="s">
        <v>459</v>
      </c>
      <c r="M30" s="220">
        <v>55</v>
      </c>
      <c r="N30" s="835" t="s">
        <v>175</v>
      </c>
      <c r="O30" s="524"/>
    </row>
    <row r="31" spans="1:15" ht="10.7" customHeight="1" x14ac:dyDescent="0.2">
      <c r="A31" s="203" t="s">
        <v>470</v>
      </c>
      <c r="B31" s="633" t="s">
        <v>151</v>
      </c>
      <c r="C31" s="843">
        <v>75</v>
      </c>
      <c r="D31" s="837" t="s">
        <v>175</v>
      </c>
      <c r="E31" s="17"/>
      <c r="F31" s="203" t="s">
        <v>308</v>
      </c>
      <c r="G31" s="854" t="s">
        <v>459</v>
      </c>
      <c r="H31" s="843">
        <v>55</v>
      </c>
      <c r="I31" s="855" t="s">
        <v>175</v>
      </c>
      <c r="J31" s="17"/>
      <c r="K31" s="200" t="s">
        <v>596</v>
      </c>
      <c r="L31" s="209">
        <v>55</v>
      </c>
      <c r="M31" s="220">
        <v>60</v>
      </c>
      <c r="N31" s="859">
        <f t="shared" ref="N31:N60" si="5">((M31/L31)-    1)*100</f>
        <v>9.0909090909090828</v>
      </c>
      <c r="O31" s="524"/>
    </row>
    <row r="32" spans="1:15" ht="10.7" customHeight="1" x14ac:dyDescent="0.2">
      <c r="A32" s="401" t="s">
        <v>32</v>
      </c>
      <c r="B32" s="173"/>
      <c r="C32" s="173"/>
      <c r="D32" s="842"/>
      <c r="E32" s="205"/>
      <c r="F32" s="404" t="s">
        <v>469</v>
      </c>
      <c r="G32" s="856"/>
      <c r="H32" s="857"/>
      <c r="I32" s="858"/>
      <c r="J32" s="17"/>
      <c r="K32" s="200" t="s">
        <v>606</v>
      </c>
      <c r="L32" s="220" t="s">
        <v>459</v>
      </c>
      <c r="M32" s="220">
        <v>53</v>
      </c>
      <c r="N32" s="835" t="s">
        <v>175</v>
      </c>
      <c r="O32" s="524"/>
    </row>
    <row r="33" spans="1:15" ht="10.7" customHeight="1" x14ac:dyDescent="0.2">
      <c r="A33" s="200" t="s">
        <v>33</v>
      </c>
      <c r="B33" s="220">
        <v>45</v>
      </c>
      <c r="C33" s="220">
        <v>45</v>
      </c>
      <c r="D33" s="835">
        <f>((C33/B33)-    1)*100</f>
        <v>0</v>
      </c>
      <c r="E33" s="205"/>
      <c r="F33" s="200" t="s">
        <v>189</v>
      </c>
      <c r="G33" s="321">
        <v>60</v>
      </c>
      <c r="H33" s="173">
        <v>58</v>
      </c>
      <c r="I33" s="859">
        <f>((H33/G33)-    1)*100</f>
        <v>-3.3333333333333326</v>
      </c>
      <c r="J33" s="17"/>
      <c r="K33" s="200" t="s">
        <v>598</v>
      </c>
      <c r="L33" s="209">
        <v>73</v>
      </c>
      <c r="M33" s="220">
        <v>78</v>
      </c>
      <c r="N33" s="859">
        <f t="shared" si="5"/>
        <v>6.8493150684931559</v>
      </c>
      <c r="O33" s="524"/>
    </row>
    <row r="34" spans="1:15" ht="10.7" customHeight="1" x14ac:dyDescent="0.2">
      <c r="A34" s="200" t="s">
        <v>34</v>
      </c>
      <c r="B34" s="220">
        <v>42.5</v>
      </c>
      <c r="C34" s="220">
        <v>53</v>
      </c>
      <c r="D34" s="835">
        <f>((C34/B34)-    1)*100</f>
        <v>24.705882352941178</v>
      </c>
      <c r="E34" s="205"/>
      <c r="F34" s="200" t="s">
        <v>190</v>
      </c>
      <c r="G34" s="848">
        <v>70</v>
      </c>
      <c r="H34" s="559">
        <v>78</v>
      </c>
      <c r="I34" s="859">
        <f t="shared" ref="I34:I40" si="6">((H34/G34)-    1)*100</f>
        <v>11.428571428571432</v>
      </c>
      <c r="J34" s="17"/>
      <c r="K34" s="200" t="s">
        <v>607</v>
      </c>
      <c r="L34" s="220" t="s">
        <v>459</v>
      </c>
      <c r="M34" s="220">
        <v>55</v>
      </c>
      <c r="N34" s="835" t="s">
        <v>175</v>
      </c>
      <c r="O34" s="524"/>
    </row>
    <row r="35" spans="1:15" ht="10.7" customHeight="1" x14ac:dyDescent="0.2">
      <c r="A35" s="200" t="s">
        <v>475</v>
      </c>
      <c r="B35" s="220">
        <v>50</v>
      </c>
      <c r="C35" s="220">
        <v>60</v>
      </c>
      <c r="D35" s="835">
        <f t="shared" ref="D35:D43" si="7">((C35/B35)-    1)*100</f>
        <v>19.999999999999996</v>
      </c>
      <c r="E35" s="205"/>
      <c r="F35" s="212" t="s">
        <v>82</v>
      </c>
      <c r="G35" s="848">
        <v>70</v>
      </c>
      <c r="H35" s="559">
        <v>65</v>
      </c>
      <c r="I35" s="859">
        <f t="shared" si="6"/>
        <v>-7.1428571428571397</v>
      </c>
      <c r="J35" s="17"/>
      <c r="K35" s="200" t="s">
        <v>608</v>
      </c>
      <c r="L35" s="209">
        <v>55</v>
      </c>
      <c r="M35" s="220">
        <v>55</v>
      </c>
      <c r="N35" s="859">
        <f t="shared" si="5"/>
        <v>0</v>
      </c>
      <c r="O35" s="524"/>
    </row>
    <row r="36" spans="1:15" ht="10.7" customHeight="1" x14ac:dyDescent="0.2">
      <c r="A36" s="200" t="s">
        <v>35</v>
      </c>
      <c r="B36" s="220">
        <v>53</v>
      </c>
      <c r="C36" s="220">
        <v>53</v>
      </c>
      <c r="D36" s="835">
        <f t="shared" si="7"/>
        <v>0</v>
      </c>
      <c r="E36" s="205"/>
      <c r="F36" s="212" t="s">
        <v>83</v>
      </c>
      <c r="G36" s="848">
        <v>65</v>
      </c>
      <c r="H36" s="559">
        <v>65</v>
      </c>
      <c r="I36" s="859">
        <f t="shared" si="6"/>
        <v>0</v>
      </c>
      <c r="J36" s="17"/>
      <c r="K36" s="200" t="s">
        <v>609</v>
      </c>
      <c r="L36" s="220" t="s">
        <v>459</v>
      </c>
      <c r="M36" s="220">
        <v>75</v>
      </c>
      <c r="N36" s="835" t="s">
        <v>175</v>
      </c>
      <c r="O36" s="524"/>
    </row>
    <row r="37" spans="1:15" ht="10.7" customHeight="1" x14ac:dyDescent="0.2">
      <c r="A37" s="200" t="s">
        <v>36</v>
      </c>
      <c r="B37" s="220">
        <v>45</v>
      </c>
      <c r="C37" s="220">
        <v>70</v>
      </c>
      <c r="D37" s="835">
        <f t="shared" si="7"/>
        <v>55.555555555555557</v>
      </c>
      <c r="E37" s="205"/>
      <c r="F37" s="212" t="s">
        <v>473</v>
      </c>
      <c r="G37" s="848">
        <v>55</v>
      </c>
      <c r="H37" s="559">
        <v>78</v>
      </c>
      <c r="I37" s="859">
        <f t="shared" si="6"/>
        <v>41.81818181818182</v>
      </c>
      <c r="J37" s="17"/>
      <c r="K37" s="442" t="s">
        <v>597</v>
      </c>
      <c r="L37" s="874">
        <v>67.5</v>
      </c>
      <c r="M37" s="220">
        <v>65</v>
      </c>
      <c r="N37" s="859">
        <f t="shared" si="5"/>
        <v>-3.703703703703709</v>
      </c>
      <c r="O37" s="524"/>
    </row>
    <row r="38" spans="1:15" ht="10.7" customHeight="1" x14ac:dyDescent="0.2">
      <c r="A38" s="200" t="s">
        <v>37</v>
      </c>
      <c r="B38" s="220">
        <v>60</v>
      </c>
      <c r="C38" s="220">
        <v>70</v>
      </c>
      <c r="D38" s="835">
        <f t="shared" si="7"/>
        <v>16.666666666666675</v>
      </c>
      <c r="E38" s="205"/>
      <c r="F38" s="212" t="s">
        <v>85</v>
      </c>
      <c r="G38" s="848">
        <v>57.5</v>
      </c>
      <c r="H38" s="559">
        <v>58</v>
      </c>
      <c r="I38" s="859">
        <f t="shared" si="6"/>
        <v>0.86956521739129933</v>
      </c>
      <c r="J38" s="17"/>
      <c r="K38" s="401" t="s">
        <v>182</v>
      </c>
      <c r="L38" s="872"/>
      <c r="M38" s="875"/>
      <c r="N38" s="875"/>
      <c r="O38" s="524"/>
    </row>
    <row r="39" spans="1:15" ht="10.7" customHeight="1" x14ac:dyDescent="0.25">
      <c r="A39" s="200" t="s">
        <v>476</v>
      </c>
      <c r="B39" s="220">
        <v>55</v>
      </c>
      <c r="C39" s="220">
        <v>73</v>
      </c>
      <c r="D39" s="835">
        <f t="shared" si="7"/>
        <v>32.727272727272741</v>
      </c>
      <c r="E39" s="205"/>
      <c r="F39" s="200" t="s">
        <v>86</v>
      </c>
      <c r="G39" s="848">
        <v>45</v>
      </c>
      <c r="H39" s="559">
        <v>48</v>
      </c>
      <c r="I39" s="859">
        <f t="shared" si="6"/>
        <v>6.6666666666666652</v>
      </c>
      <c r="J39" s="17"/>
      <c r="K39" s="196" t="s">
        <v>183</v>
      </c>
      <c r="L39" s="863">
        <v>50</v>
      </c>
      <c r="M39" s="876">
        <v>58</v>
      </c>
      <c r="N39" s="859">
        <f t="shared" si="5"/>
        <v>15.999999999999993</v>
      </c>
      <c r="O39" s="524"/>
    </row>
    <row r="40" spans="1:15" ht="10.7" customHeight="1" x14ac:dyDescent="0.25">
      <c r="A40" s="200" t="s">
        <v>39</v>
      </c>
      <c r="B40" s="220">
        <v>70</v>
      </c>
      <c r="C40" s="220">
        <v>75</v>
      </c>
      <c r="D40" s="835">
        <f t="shared" si="7"/>
        <v>7.1428571428571397</v>
      </c>
      <c r="E40" s="205"/>
      <c r="F40" s="442" t="s">
        <v>87</v>
      </c>
      <c r="G40" s="850">
        <v>55</v>
      </c>
      <c r="H40" s="860">
        <v>55</v>
      </c>
      <c r="I40" s="861">
        <f t="shared" si="6"/>
        <v>0</v>
      </c>
      <c r="J40" s="17"/>
      <c r="K40" s="196" t="s">
        <v>568</v>
      </c>
      <c r="L40" s="863">
        <v>45</v>
      </c>
      <c r="M40" s="876">
        <v>50</v>
      </c>
      <c r="N40" s="859">
        <f t="shared" si="5"/>
        <v>11.111111111111116</v>
      </c>
      <c r="O40" s="524"/>
    </row>
    <row r="41" spans="1:15" ht="10.7" customHeight="1" x14ac:dyDescent="0.25">
      <c r="A41" s="200" t="s">
        <v>41</v>
      </c>
      <c r="B41" s="220">
        <v>55</v>
      </c>
      <c r="C41" s="220">
        <v>65</v>
      </c>
      <c r="D41" s="835">
        <f t="shared" si="7"/>
        <v>18.181818181818187</v>
      </c>
      <c r="E41" s="205"/>
      <c r="F41" s="401" t="s">
        <v>88</v>
      </c>
      <c r="G41" s="856"/>
      <c r="H41" s="856"/>
      <c r="I41" s="862"/>
      <c r="J41" s="17"/>
      <c r="K41" s="196" t="s">
        <v>311</v>
      </c>
      <c r="L41" s="863">
        <v>50</v>
      </c>
      <c r="M41" s="876">
        <v>48</v>
      </c>
      <c r="N41" s="859">
        <f t="shared" si="5"/>
        <v>-4.0000000000000036</v>
      </c>
      <c r="O41" s="524"/>
    </row>
    <row r="42" spans="1:15" ht="10.7" customHeight="1" x14ac:dyDescent="0.25">
      <c r="A42" s="200" t="s">
        <v>158</v>
      </c>
      <c r="B42" s="220">
        <v>48</v>
      </c>
      <c r="C42" s="220">
        <v>50</v>
      </c>
      <c r="D42" s="835">
        <f t="shared" si="7"/>
        <v>4.1666666666666741</v>
      </c>
      <c r="E42" s="205"/>
      <c r="F42" s="200" t="s">
        <v>89</v>
      </c>
      <c r="G42" s="863">
        <v>53</v>
      </c>
      <c r="H42" s="220">
        <v>48</v>
      </c>
      <c r="I42" s="859">
        <f t="shared" ref="I42:I43" si="8">((H42/G42)-    1)*100</f>
        <v>-9.4339622641509422</v>
      </c>
      <c r="J42" s="17"/>
      <c r="K42" s="196" t="s">
        <v>313</v>
      </c>
      <c r="L42" s="863">
        <v>50</v>
      </c>
      <c r="M42" s="876">
        <v>45</v>
      </c>
      <c r="N42" s="859">
        <f t="shared" si="5"/>
        <v>-9.9999999999999982</v>
      </c>
      <c r="O42" s="524"/>
    </row>
    <row r="43" spans="1:15" ht="10.7" customHeight="1" x14ac:dyDescent="0.25">
      <c r="A43" s="442" t="s">
        <v>40</v>
      </c>
      <c r="B43" s="840">
        <v>45</v>
      </c>
      <c r="C43" s="840">
        <v>58</v>
      </c>
      <c r="D43" s="841">
        <f t="shared" si="7"/>
        <v>28.888888888888896</v>
      </c>
      <c r="E43" s="205"/>
      <c r="F43" s="200" t="s">
        <v>90</v>
      </c>
      <c r="G43" s="863">
        <v>47.5</v>
      </c>
      <c r="H43" s="220">
        <v>53</v>
      </c>
      <c r="I43" s="859">
        <f t="shared" si="8"/>
        <v>11.578947368421044</v>
      </c>
      <c r="J43" s="17"/>
      <c r="K43" s="196" t="s">
        <v>185</v>
      </c>
      <c r="L43" s="863">
        <v>67</v>
      </c>
      <c r="M43" s="876">
        <v>60</v>
      </c>
      <c r="N43" s="859">
        <f t="shared" si="5"/>
        <v>-10.447761194029848</v>
      </c>
      <c r="O43" s="524"/>
    </row>
    <row r="44" spans="1:15" ht="10.7" customHeight="1" x14ac:dyDescent="0.25">
      <c r="A44" s="401" t="s">
        <v>42</v>
      </c>
      <c r="B44" s="396"/>
      <c r="C44" s="396"/>
      <c r="D44" s="842"/>
      <c r="E44" s="205"/>
      <c r="F44" s="200" t="s">
        <v>477</v>
      </c>
      <c r="G44" s="863">
        <v>45</v>
      </c>
      <c r="H44" s="220">
        <v>45</v>
      </c>
      <c r="I44" s="859">
        <f t="shared" ref="I44:I45" si="9">((H44/G44)-    1)*100</f>
        <v>0</v>
      </c>
      <c r="J44" s="17"/>
      <c r="K44" s="196" t="s">
        <v>312</v>
      </c>
      <c r="L44" s="863">
        <v>55</v>
      </c>
      <c r="M44" s="876">
        <v>45</v>
      </c>
      <c r="N44" s="859">
        <f t="shared" si="5"/>
        <v>-18.181818181818176</v>
      </c>
      <c r="O44" s="524"/>
    </row>
    <row r="45" spans="1:15" ht="10.7" customHeight="1" x14ac:dyDescent="0.25">
      <c r="A45" s="200" t="s">
        <v>159</v>
      </c>
      <c r="B45" s="220" t="s">
        <v>151</v>
      </c>
      <c r="C45" s="173">
        <v>78</v>
      </c>
      <c r="D45" s="835" t="s">
        <v>175</v>
      </c>
      <c r="E45" s="205"/>
      <c r="F45" s="200" t="s">
        <v>478</v>
      </c>
      <c r="G45" s="321">
        <v>50</v>
      </c>
      <c r="H45" s="173">
        <v>40</v>
      </c>
      <c r="I45" s="859">
        <f t="shared" si="9"/>
        <v>-19.999999999999996</v>
      </c>
      <c r="J45" s="17"/>
      <c r="K45" s="196" t="s">
        <v>184</v>
      </c>
      <c r="L45" s="863">
        <v>55</v>
      </c>
      <c r="M45" s="876">
        <v>55</v>
      </c>
      <c r="N45" s="859">
        <f t="shared" si="5"/>
        <v>0</v>
      </c>
      <c r="O45" s="524"/>
    </row>
    <row r="46" spans="1:15" ht="10.7" customHeight="1" x14ac:dyDescent="0.25">
      <c r="A46" s="200" t="s">
        <v>43</v>
      </c>
      <c r="B46" s="220" t="s">
        <v>151</v>
      </c>
      <c r="C46" s="173">
        <v>110</v>
      </c>
      <c r="D46" s="835" t="s">
        <v>175</v>
      </c>
      <c r="E46" s="205"/>
      <c r="F46" s="200" t="s">
        <v>92</v>
      </c>
      <c r="G46" s="863">
        <v>50</v>
      </c>
      <c r="H46" s="220">
        <v>50</v>
      </c>
      <c r="I46" s="859">
        <f t="shared" ref="I46:I50" si="10">((H46/G46)-    1)*100</f>
        <v>0</v>
      </c>
      <c r="J46" s="17"/>
      <c r="K46" s="518" t="s">
        <v>192</v>
      </c>
      <c r="L46" s="834">
        <v>60</v>
      </c>
      <c r="M46" s="876">
        <v>55</v>
      </c>
      <c r="N46" s="859">
        <f t="shared" si="5"/>
        <v>-8.3333333333333375</v>
      </c>
      <c r="O46" s="524"/>
    </row>
    <row r="47" spans="1:15" ht="10.7" customHeight="1" x14ac:dyDescent="0.25">
      <c r="A47" s="200" t="s">
        <v>482</v>
      </c>
      <c r="B47" s="220" t="s">
        <v>151</v>
      </c>
      <c r="C47" s="173">
        <v>53</v>
      </c>
      <c r="D47" s="835" t="s">
        <v>175</v>
      </c>
      <c r="E47" s="205"/>
      <c r="F47" s="200" t="s">
        <v>191</v>
      </c>
      <c r="G47" s="863">
        <v>47.5</v>
      </c>
      <c r="H47" s="220">
        <v>58</v>
      </c>
      <c r="I47" s="859">
        <f t="shared" si="10"/>
        <v>22.10526315789474</v>
      </c>
      <c r="J47" s="17"/>
      <c r="K47" s="446" t="s">
        <v>569</v>
      </c>
      <c r="L47" s="840" t="s">
        <v>459</v>
      </c>
      <c r="M47" s="877">
        <v>85</v>
      </c>
      <c r="N47" s="841" t="s">
        <v>175</v>
      </c>
      <c r="O47" s="524"/>
    </row>
    <row r="48" spans="1:15" ht="10.7" customHeight="1" x14ac:dyDescent="0.2">
      <c r="A48" s="200" t="s">
        <v>44</v>
      </c>
      <c r="B48" s="220">
        <v>45</v>
      </c>
      <c r="C48" s="173">
        <v>45</v>
      </c>
      <c r="D48" s="835">
        <f t="shared" ref="D48" si="11">((C48/B48)-    1)*100</f>
        <v>0</v>
      </c>
      <c r="E48" s="205"/>
      <c r="F48" s="200" t="s">
        <v>93</v>
      </c>
      <c r="G48" s="863">
        <v>53</v>
      </c>
      <c r="H48" s="220">
        <v>55</v>
      </c>
      <c r="I48" s="859">
        <f t="shared" si="10"/>
        <v>3.7735849056603765</v>
      </c>
      <c r="J48" s="17"/>
      <c r="K48" s="401" t="s">
        <v>168</v>
      </c>
      <c r="L48" s="872"/>
      <c r="M48" s="872"/>
      <c r="N48" s="872"/>
      <c r="O48" s="524"/>
    </row>
    <row r="49" spans="1:15" ht="10.7" customHeight="1" x14ac:dyDescent="0.2">
      <c r="A49" s="200" t="s">
        <v>171</v>
      </c>
      <c r="B49" s="220" t="s">
        <v>151</v>
      </c>
      <c r="C49" s="173">
        <v>55</v>
      </c>
      <c r="D49" s="835" t="s">
        <v>175</v>
      </c>
      <c r="E49" s="205"/>
      <c r="F49" s="200" t="s">
        <v>95</v>
      </c>
      <c r="G49" s="863">
        <v>45</v>
      </c>
      <c r="H49" s="220">
        <v>45</v>
      </c>
      <c r="I49" s="859">
        <f t="shared" si="10"/>
        <v>0</v>
      </c>
      <c r="J49" s="17"/>
      <c r="K49" s="213" t="s">
        <v>471</v>
      </c>
      <c r="L49" s="321">
        <v>80</v>
      </c>
      <c r="M49" s="220">
        <v>75</v>
      </c>
      <c r="N49" s="859">
        <f t="shared" si="5"/>
        <v>-6.25</v>
      </c>
      <c r="O49" s="524"/>
    </row>
    <row r="50" spans="1:15" ht="10.7" customHeight="1" x14ac:dyDescent="0.2">
      <c r="A50" s="200" t="s">
        <v>483</v>
      </c>
      <c r="B50" s="220">
        <v>45</v>
      </c>
      <c r="C50" s="173">
        <v>35</v>
      </c>
      <c r="D50" s="835">
        <f t="shared" ref="D50" si="12">((C50/B50)-    1)*100</f>
        <v>-22.222222222222221</v>
      </c>
      <c r="E50" s="205"/>
      <c r="F50" s="203" t="s">
        <v>96</v>
      </c>
      <c r="G50" s="836">
        <v>50</v>
      </c>
      <c r="H50" s="843">
        <v>50</v>
      </c>
      <c r="I50" s="855">
        <f t="shared" si="10"/>
        <v>0</v>
      </c>
      <c r="J50" s="17"/>
      <c r="K50" s="213" t="s">
        <v>472</v>
      </c>
      <c r="L50" s="321">
        <v>85</v>
      </c>
      <c r="M50" s="220">
        <v>85</v>
      </c>
      <c r="N50" s="859">
        <f t="shared" si="5"/>
        <v>0</v>
      </c>
      <c r="O50" s="524"/>
    </row>
    <row r="51" spans="1:15" ht="10.7" customHeight="1" x14ac:dyDescent="0.2">
      <c r="A51" s="200" t="s">
        <v>485</v>
      </c>
      <c r="B51" s="220">
        <v>55</v>
      </c>
      <c r="C51" s="173" t="s">
        <v>151</v>
      </c>
      <c r="D51" s="835" t="s">
        <v>175</v>
      </c>
      <c r="E51" s="205"/>
      <c r="F51" s="402" t="s">
        <v>481</v>
      </c>
      <c r="G51" s="864"/>
      <c r="H51" s="172"/>
      <c r="I51" s="865"/>
      <c r="J51" s="17"/>
      <c r="K51" s="213" t="s">
        <v>169</v>
      </c>
      <c r="L51" s="321">
        <v>78</v>
      </c>
      <c r="M51" s="220">
        <v>85</v>
      </c>
      <c r="N51" s="859">
        <f t="shared" si="5"/>
        <v>8.9743589743589638</v>
      </c>
      <c r="O51" s="524"/>
    </row>
    <row r="52" spans="1:15" ht="10.7" customHeight="1" x14ac:dyDescent="0.2">
      <c r="A52" s="200" t="s">
        <v>486</v>
      </c>
      <c r="B52" s="220">
        <v>50</v>
      </c>
      <c r="C52" s="173">
        <v>48</v>
      </c>
      <c r="D52" s="835">
        <f t="shared" ref="D52:D53" si="13">((C52/B52)-    1)*100</f>
        <v>-4.0000000000000036</v>
      </c>
      <c r="E52" s="205"/>
      <c r="F52" s="200" t="s">
        <v>98</v>
      </c>
      <c r="G52" s="396">
        <v>50</v>
      </c>
      <c r="H52" s="220">
        <v>50</v>
      </c>
      <c r="I52" s="859">
        <f>((H52/G52)-    1)*100</f>
        <v>0</v>
      </c>
      <c r="J52" s="17"/>
      <c r="K52" s="442" t="s">
        <v>474</v>
      </c>
      <c r="L52" s="845">
        <v>80</v>
      </c>
      <c r="M52" s="220">
        <v>75</v>
      </c>
      <c r="N52" s="861">
        <f t="shared" si="5"/>
        <v>-6.25</v>
      </c>
      <c r="O52" s="524"/>
    </row>
    <row r="53" spans="1:15" ht="10.7" customHeight="1" x14ac:dyDescent="0.2">
      <c r="A53" s="200" t="s">
        <v>487</v>
      </c>
      <c r="B53" s="220">
        <v>50</v>
      </c>
      <c r="C53" s="173">
        <v>45</v>
      </c>
      <c r="D53" s="835">
        <f t="shared" si="13"/>
        <v>-9.9999999999999982</v>
      </c>
      <c r="E53" s="205"/>
      <c r="F53" s="200" t="s">
        <v>99</v>
      </c>
      <c r="G53" s="396">
        <v>50</v>
      </c>
      <c r="H53" s="220">
        <v>50</v>
      </c>
      <c r="I53" s="859">
        <f t="shared" ref="I53:I55" si="14">((H53/G53)-    1)*100</f>
        <v>0</v>
      </c>
      <c r="J53" s="17"/>
      <c r="K53" s="401" t="s">
        <v>479</v>
      </c>
      <c r="L53" s="872"/>
      <c r="M53" s="875"/>
      <c r="N53" s="872"/>
      <c r="O53" s="524"/>
    </row>
    <row r="54" spans="1:15" ht="10.7" customHeight="1" x14ac:dyDescent="0.2">
      <c r="A54" s="200" t="s">
        <v>46</v>
      </c>
      <c r="B54" s="220" t="s">
        <v>151</v>
      </c>
      <c r="C54" s="173">
        <v>45</v>
      </c>
      <c r="D54" s="835" t="s">
        <v>175</v>
      </c>
      <c r="E54" s="205"/>
      <c r="F54" s="442" t="s">
        <v>100</v>
      </c>
      <c r="G54" s="587">
        <v>50</v>
      </c>
      <c r="H54" s="840">
        <v>50</v>
      </c>
      <c r="I54" s="861">
        <f t="shared" si="14"/>
        <v>0</v>
      </c>
      <c r="J54" s="17"/>
      <c r="K54" s="447" t="s">
        <v>480</v>
      </c>
      <c r="L54" s="321">
        <v>65</v>
      </c>
      <c r="M54" s="220">
        <v>65</v>
      </c>
      <c r="N54" s="859">
        <f t="shared" si="5"/>
        <v>0</v>
      </c>
      <c r="O54" s="524"/>
    </row>
    <row r="55" spans="1:15" ht="10.7" customHeight="1" x14ac:dyDescent="0.2">
      <c r="A55" s="200" t="s">
        <v>160</v>
      </c>
      <c r="B55" s="220" t="s">
        <v>151</v>
      </c>
      <c r="C55" s="173">
        <v>50</v>
      </c>
      <c r="D55" s="835" t="s">
        <v>175</v>
      </c>
      <c r="E55" s="205"/>
      <c r="F55" s="405" t="s">
        <v>484</v>
      </c>
      <c r="G55" s="866">
        <v>65</v>
      </c>
      <c r="H55" s="867">
        <v>75</v>
      </c>
      <c r="I55" s="868">
        <f t="shared" si="14"/>
        <v>15.384615384615374</v>
      </c>
      <c r="J55" s="17"/>
      <c r="K55" s="200" t="s">
        <v>479</v>
      </c>
      <c r="L55" s="321">
        <v>55</v>
      </c>
      <c r="M55" s="220">
        <v>65</v>
      </c>
      <c r="N55" s="859">
        <f t="shared" si="5"/>
        <v>18.181818181818187</v>
      </c>
      <c r="O55" s="524"/>
    </row>
    <row r="56" spans="1:15" ht="10.7" customHeight="1" x14ac:dyDescent="0.25">
      <c r="A56" s="200" t="s">
        <v>47</v>
      </c>
      <c r="B56" s="220" t="s">
        <v>151</v>
      </c>
      <c r="C56" s="173">
        <v>35</v>
      </c>
      <c r="D56" s="835" t="s">
        <v>175</v>
      </c>
      <c r="E56" s="205"/>
      <c r="F56" s="406" t="s">
        <v>173</v>
      </c>
      <c r="G56" s="209"/>
      <c r="H56" s="220"/>
      <c r="I56" s="835"/>
      <c r="J56" s="17"/>
      <c r="K56" s="203" t="s">
        <v>130</v>
      </c>
      <c r="L56" s="845">
        <v>52.5</v>
      </c>
      <c r="M56" s="220">
        <v>53</v>
      </c>
      <c r="N56" s="859">
        <f t="shared" si="5"/>
        <v>0.952380952380949</v>
      </c>
      <c r="O56" s="524"/>
    </row>
    <row r="57" spans="1:15" ht="10.7" customHeight="1" x14ac:dyDescent="0.25">
      <c r="A57" s="203" t="s">
        <v>489</v>
      </c>
      <c r="B57" s="840">
        <v>43</v>
      </c>
      <c r="C57" s="183">
        <v>55</v>
      </c>
      <c r="D57" s="837">
        <f t="shared" ref="D57" si="15">((C57/B57)-    1)*100</f>
        <v>27.906976744186053</v>
      </c>
      <c r="E57" s="205"/>
      <c r="F57" s="216" t="s">
        <v>144</v>
      </c>
      <c r="G57" s="839">
        <v>50</v>
      </c>
      <c r="H57" s="220">
        <v>65</v>
      </c>
      <c r="I57" s="859">
        <f t="shared" ref="I57" si="16">((H57/G57)-    1)*100</f>
        <v>30.000000000000004</v>
      </c>
      <c r="J57" s="17"/>
      <c r="K57" s="401" t="s">
        <v>131</v>
      </c>
      <c r="L57" s="872"/>
      <c r="M57" s="875"/>
      <c r="N57" s="875"/>
      <c r="O57" s="524"/>
    </row>
    <row r="58" spans="1:15" ht="10.7" customHeight="1" x14ac:dyDescent="0.25">
      <c r="A58" s="590" t="s">
        <v>48</v>
      </c>
      <c r="B58" s="204"/>
      <c r="C58" s="173"/>
      <c r="D58" s="835"/>
      <c r="E58" s="205"/>
      <c r="F58" s="216" t="s">
        <v>103</v>
      </c>
      <c r="G58" s="220" t="s">
        <v>548</v>
      </c>
      <c r="H58" s="220">
        <v>70</v>
      </c>
      <c r="I58" s="835" t="s">
        <v>175</v>
      </c>
      <c r="J58" s="17"/>
      <c r="K58" s="447" t="s">
        <v>132</v>
      </c>
      <c r="L58" s="313">
        <v>55</v>
      </c>
      <c r="M58" s="220">
        <v>38</v>
      </c>
      <c r="N58" s="859">
        <f t="shared" si="5"/>
        <v>-30.909090909090907</v>
      </c>
      <c r="O58" s="524"/>
    </row>
    <row r="59" spans="1:15" ht="10.7" customHeight="1" x14ac:dyDescent="0.25">
      <c r="A59" s="199" t="s">
        <v>49</v>
      </c>
      <c r="B59" s="588" t="s">
        <v>151</v>
      </c>
      <c r="C59" s="173">
        <v>50</v>
      </c>
      <c r="D59" s="835" t="s">
        <v>175</v>
      </c>
      <c r="E59" s="205"/>
      <c r="F59" s="216" t="s">
        <v>488</v>
      </c>
      <c r="G59" s="839">
        <v>50</v>
      </c>
      <c r="H59" s="220">
        <v>50</v>
      </c>
      <c r="I59" s="859">
        <f t="shared" ref="I59:I61" si="17">((H59/G59)-    1)*100</f>
        <v>0</v>
      </c>
      <c r="J59" s="17"/>
      <c r="K59" s="200" t="s">
        <v>133</v>
      </c>
      <c r="L59" s="321">
        <v>60</v>
      </c>
      <c r="M59" s="220">
        <v>60</v>
      </c>
      <c r="N59" s="859">
        <f t="shared" si="5"/>
        <v>0</v>
      </c>
      <c r="O59" s="524"/>
    </row>
    <row r="60" spans="1:15" ht="10.7" customHeight="1" x14ac:dyDescent="0.25">
      <c r="A60" s="199" t="s">
        <v>50</v>
      </c>
      <c r="B60" s="588" t="s">
        <v>151</v>
      </c>
      <c r="C60" s="173">
        <v>43</v>
      </c>
      <c r="D60" s="835" t="s">
        <v>175</v>
      </c>
      <c r="E60" s="205"/>
      <c r="F60" s="216" t="s">
        <v>106</v>
      </c>
      <c r="G60" s="839">
        <v>57.5</v>
      </c>
      <c r="H60" s="220">
        <v>65</v>
      </c>
      <c r="I60" s="859">
        <f t="shared" si="17"/>
        <v>13.043478260869556</v>
      </c>
      <c r="J60" s="17"/>
      <c r="K60" s="203" t="s">
        <v>134</v>
      </c>
      <c r="L60" s="845">
        <v>50</v>
      </c>
      <c r="M60" s="840">
        <v>55</v>
      </c>
      <c r="N60" s="861">
        <f t="shared" si="5"/>
        <v>10.000000000000009</v>
      </c>
      <c r="O60" s="524"/>
    </row>
    <row r="61" spans="1:15" ht="10.7" customHeight="1" x14ac:dyDescent="0.25">
      <c r="A61" s="199" t="s">
        <v>172</v>
      </c>
      <c r="B61" s="588" t="s">
        <v>151</v>
      </c>
      <c r="C61" s="173">
        <v>50</v>
      </c>
      <c r="D61" s="835" t="s">
        <v>175</v>
      </c>
      <c r="E61" s="205"/>
      <c r="F61" s="216" t="s">
        <v>167</v>
      </c>
      <c r="G61" s="839">
        <v>63</v>
      </c>
      <c r="H61" s="839">
        <v>63</v>
      </c>
      <c r="I61" s="859">
        <f t="shared" si="17"/>
        <v>0</v>
      </c>
      <c r="J61" s="17"/>
      <c r="K61" s="214" t="s">
        <v>135</v>
      </c>
      <c r="L61" s="214"/>
      <c r="M61" s="214"/>
      <c r="N61" s="516"/>
    </row>
    <row r="62" spans="1:15" ht="10.7" customHeight="1" x14ac:dyDescent="0.25">
      <c r="A62" s="199" t="s">
        <v>176</v>
      </c>
      <c r="B62" s="588" t="s">
        <v>151</v>
      </c>
      <c r="C62" s="173">
        <v>50</v>
      </c>
      <c r="D62" s="835" t="s">
        <v>175</v>
      </c>
      <c r="E62" s="205"/>
      <c r="F62" s="445" t="s">
        <v>105</v>
      </c>
      <c r="G62" s="840" t="s">
        <v>548</v>
      </c>
      <c r="H62" s="840">
        <v>82</v>
      </c>
      <c r="I62" s="841" t="s">
        <v>175</v>
      </c>
      <c r="J62" s="17"/>
      <c r="K62" s="215" t="s">
        <v>441</v>
      </c>
      <c r="L62" s="215"/>
      <c r="M62" s="215"/>
      <c r="N62" s="576"/>
    </row>
    <row r="63" spans="1:15" ht="10.7" customHeight="1" x14ac:dyDescent="0.2">
      <c r="A63" s="199" t="s">
        <v>53</v>
      </c>
      <c r="B63" s="588" t="s">
        <v>151</v>
      </c>
      <c r="C63" s="173">
        <v>50</v>
      </c>
      <c r="D63" s="835" t="s">
        <v>175</v>
      </c>
      <c r="E63" s="205"/>
      <c r="F63" s="401" t="s">
        <v>107</v>
      </c>
      <c r="G63" s="869"/>
      <c r="H63" s="220"/>
      <c r="I63" s="858"/>
      <c r="J63" s="630"/>
      <c r="K63" s="214"/>
      <c r="L63" s="214"/>
      <c r="M63" s="649"/>
      <c r="N63" s="516"/>
    </row>
    <row r="64" spans="1:15" ht="10.7" customHeight="1" x14ac:dyDescent="0.2">
      <c r="A64" s="199" t="s">
        <v>54</v>
      </c>
      <c r="B64" s="588" t="s">
        <v>151</v>
      </c>
      <c r="C64" s="173">
        <v>58</v>
      </c>
      <c r="D64" s="835" t="s">
        <v>175</v>
      </c>
      <c r="E64" s="205"/>
      <c r="F64" s="200" t="s">
        <v>490</v>
      </c>
      <c r="G64" s="220">
        <v>43</v>
      </c>
      <c r="H64" s="220">
        <v>43</v>
      </c>
      <c r="I64" s="859">
        <f t="shared" ref="I64:I70" si="18">((H64/G64)-    1)*100</f>
        <v>0</v>
      </c>
      <c r="J64" s="630"/>
      <c r="K64" s="215"/>
      <c r="L64" s="215"/>
      <c r="M64" s="215"/>
      <c r="N64" s="576"/>
    </row>
    <row r="65" spans="1:14" ht="10.7" customHeight="1" x14ac:dyDescent="0.25">
      <c r="A65" s="199" t="s">
        <v>493</v>
      </c>
      <c r="B65" s="588" t="s">
        <v>151</v>
      </c>
      <c r="C65" s="173">
        <v>65</v>
      </c>
      <c r="D65" s="835" t="s">
        <v>175</v>
      </c>
      <c r="E65" s="205"/>
      <c r="F65" s="200" t="s">
        <v>491</v>
      </c>
      <c r="G65" s="220">
        <v>43</v>
      </c>
      <c r="H65" s="220">
        <v>43</v>
      </c>
      <c r="I65" s="859">
        <f t="shared" si="18"/>
        <v>0</v>
      </c>
      <c r="J65" s="630"/>
      <c r="K65" s="745"/>
      <c r="L65" s="745"/>
      <c r="M65" s="745"/>
      <c r="N65" s="750"/>
    </row>
    <row r="66" spans="1:14" ht="10.7" customHeight="1" x14ac:dyDescent="0.3">
      <c r="A66" s="199" t="s">
        <v>55</v>
      </c>
      <c r="B66" s="588" t="s">
        <v>151</v>
      </c>
      <c r="C66" s="173">
        <v>50</v>
      </c>
      <c r="D66" s="835" t="s">
        <v>175</v>
      </c>
      <c r="E66" s="205"/>
      <c r="F66" s="200" t="s">
        <v>454</v>
      </c>
      <c r="G66" s="220">
        <v>43</v>
      </c>
      <c r="H66" s="220">
        <v>43</v>
      </c>
      <c r="I66" s="859">
        <f t="shared" si="18"/>
        <v>0</v>
      </c>
      <c r="J66" s="630"/>
      <c r="K66" s="624"/>
      <c r="L66" s="624"/>
      <c r="M66" s="624"/>
      <c r="N66" s="750"/>
    </row>
    <row r="67" spans="1:14" ht="10.7" customHeight="1" x14ac:dyDescent="0.2">
      <c r="A67" s="199" t="s">
        <v>495</v>
      </c>
      <c r="B67" s="588" t="s">
        <v>151</v>
      </c>
      <c r="C67" s="173">
        <v>58</v>
      </c>
      <c r="D67" s="835" t="s">
        <v>175</v>
      </c>
      <c r="E67" s="205"/>
      <c r="F67" s="200" t="s">
        <v>110</v>
      </c>
      <c r="G67" s="220">
        <v>55</v>
      </c>
      <c r="H67" s="220">
        <v>55</v>
      </c>
      <c r="I67" s="859">
        <f t="shared" si="18"/>
        <v>0</v>
      </c>
      <c r="J67" s="630"/>
    </row>
    <row r="68" spans="1:14" ht="10.7" customHeight="1" x14ac:dyDescent="0.2">
      <c r="A68" s="199" t="s">
        <v>56</v>
      </c>
      <c r="B68" s="588" t="s">
        <v>151</v>
      </c>
      <c r="C68" s="173">
        <v>53</v>
      </c>
      <c r="D68" s="835" t="s">
        <v>175</v>
      </c>
      <c r="E68" s="205"/>
      <c r="F68" s="200" t="s">
        <v>109</v>
      </c>
      <c r="G68" s="220">
        <v>43</v>
      </c>
      <c r="H68" s="220">
        <v>43</v>
      </c>
      <c r="I68" s="859">
        <f t="shared" si="18"/>
        <v>0</v>
      </c>
      <c r="J68" s="630"/>
    </row>
    <row r="69" spans="1:14" ht="10.7" customHeight="1" x14ac:dyDescent="0.2">
      <c r="A69" s="199" t="s">
        <v>496</v>
      </c>
      <c r="B69" s="588" t="s">
        <v>151</v>
      </c>
      <c r="C69" s="173">
        <v>53</v>
      </c>
      <c r="D69" s="835" t="s">
        <v>175</v>
      </c>
      <c r="E69" s="205"/>
      <c r="F69" s="200" t="s">
        <v>492</v>
      </c>
      <c r="G69" s="220">
        <v>43</v>
      </c>
      <c r="H69" s="220">
        <v>43</v>
      </c>
      <c r="I69" s="859">
        <f t="shared" si="18"/>
        <v>0</v>
      </c>
      <c r="J69" s="17"/>
    </row>
    <row r="70" spans="1:14" ht="10.7" customHeight="1" x14ac:dyDescent="0.2">
      <c r="A70" s="199" t="s">
        <v>59</v>
      </c>
      <c r="B70" s="588" t="s">
        <v>151</v>
      </c>
      <c r="C70" s="173">
        <v>53</v>
      </c>
      <c r="D70" s="835" t="s">
        <v>175</v>
      </c>
      <c r="E70" s="205"/>
      <c r="F70" s="203" t="s">
        <v>111</v>
      </c>
      <c r="G70" s="843">
        <v>43</v>
      </c>
      <c r="H70" s="840">
        <v>43</v>
      </c>
      <c r="I70" s="855">
        <f t="shared" si="18"/>
        <v>0</v>
      </c>
      <c r="J70" s="742"/>
    </row>
    <row r="71" spans="1:14" ht="10.7" customHeight="1" x14ac:dyDescent="0.2">
      <c r="A71" s="441" t="s">
        <v>60</v>
      </c>
      <c r="B71" s="589" t="s">
        <v>151</v>
      </c>
      <c r="C71" s="587">
        <v>50</v>
      </c>
      <c r="D71" s="841" t="s">
        <v>175</v>
      </c>
      <c r="E71" s="205"/>
      <c r="I71" s="219" t="s">
        <v>78</v>
      </c>
      <c r="J71" s="742"/>
    </row>
    <row r="72" spans="1:14" ht="10.7" customHeight="1" x14ac:dyDescent="0.2">
      <c r="D72" s="219" t="s">
        <v>78</v>
      </c>
      <c r="E72" s="205"/>
      <c r="J72" s="742"/>
    </row>
    <row r="73" spans="1:14" ht="11.1" customHeight="1" x14ac:dyDescent="0.2">
      <c r="E73" s="205"/>
      <c r="J73" s="627"/>
    </row>
    <row r="74" spans="1:14" ht="11.1" customHeight="1" x14ac:dyDescent="0.2">
      <c r="E74" s="205"/>
      <c r="J74" s="627"/>
    </row>
    <row r="75" spans="1:14" ht="11.1" customHeight="1" x14ac:dyDescent="0.2">
      <c r="E75" s="205"/>
      <c r="J75" s="627"/>
    </row>
    <row r="76" spans="1:14" ht="11.1" customHeight="1" x14ac:dyDescent="0.3">
      <c r="E76" s="205"/>
      <c r="J76" s="627"/>
      <c r="K76" s="624"/>
      <c r="L76" s="624"/>
      <c r="M76" s="624"/>
      <c r="N76" s="750"/>
    </row>
    <row r="77" spans="1:14" ht="11.1" customHeight="1" x14ac:dyDescent="0.3">
      <c r="E77" s="205"/>
      <c r="J77" s="627"/>
      <c r="K77" s="624"/>
      <c r="L77" s="624"/>
      <c r="M77" s="624"/>
      <c r="N77" s="750"/>
    </row>
    <row r="78" spans="1:14" ht="11.1" customHeight="1" x14ac:dyDescent="0.3">
      <c r="E78" s="205"/>
      <c r="J78" s="627"/>
      <c r="K78" s="624"/>
      <c r="L78" s="624"/>
      <c r="M78" s="624"/>
      <c r="N78" s="624"/>
    </row>
    <row r="79" spans="1:14" ht="11.1" customHeight="1" x14ac:dyDescent="0.3">
      <c r="E79" s="205"/>
      <c r="J79" s="627"/>
      <c r="K79" s="624"/>
      <c r="L79" s="624"/>
      <c r="M79" s="624"/>
      <c r="N79" s="624"/>
    </row>
    <row r="80" spans="1:14" ht="12.75" customHeight="1" x14ac:dyDescent="0.3">
      <c r="E80" s="205"/>
      <c r="J80" s="627"/>
      <c r="K80" s="624"/>
      <c r="L80" s="624"/>
      <c r="M80" s="624"/>
      <c r="N80" s="624"/>
    </row>
    <row r="81" spans="1:14" ht="11.1" customHeight="1" x14ac:dyDescent="0.3">
      <c r="E81" s="205"/>
      <c r="J81" s="627"/>
      <c r="K81" s="624"/>
      <c r="L81" s="624"/>
      <c r="M81" s="624"/>
      <c r="N81" s="750"/>
    </row>
    <row r="82" spans="1:14" ht="11.1" customHeight="1" x14ac:dyDescent="0.3">
      <c r="E82" s="217"/>
      <c r="J82" s="627"/>
      <c r="K82" s="624"/>
      <c r="L82" s="624"/>
      <c r="M82" s="624"/>
      <c r="N82" s="624"/>
    </row>
    <row r="83" spans="1:14" ht="11.1" customHeight="1" x14ac:dyDescent="0.3">
      <c r="E83" s="217"/>
      <c r="J83" s="627"/>
      <c r="K83" s="751"/>
      <c r="L83" s="751"/>
      <c r="M83" s="751"/>
      <c r="N83" s="624"/>
    </row>
    <row r="84" spans="1:14" ht="11.1" customHeight="1" x14ac:dyDescent="0.3">
      <c r="E84" s="195"/>
      <c r="J84" s="627"/>
      <c r="K84" s="624"/>
      <c r="L84" s="624"/>
      <c r="M84" s="624"/>
      <c r="N84" s="624"/>
    </row>
    <row r="85" spans="1:14" ht="11.1" customHeight="1" x14ac:dyDescent="0.3">
      <c r="E85" s="195"/>
      <c r="J85" s="627"/>
      <c r="K85" s="624"/>
      <c r="L85" s="624"/>
      <c r="M85" s="624"/>
      <c r="N85" s="752"/>
    </row>
    <row r="86" spans="1:14" ht="11.1" customHeight="1" x14ac:dyDescent="0.3">
      <c r="E86" s="195"/>
      <c r="J86" s="627"/>
      <c r="K86" s="624"/>
      <c r="L86" s="624"/>
      <c r="M86" s="624"/>
      <c r="N86" s="749"/>
    </row>
    <row r="87" spans="1:14" ht="11.1" customHeight="1" x14ac:dyDescent="0.3">
      <c r="E87" s="195"/>
      <c r="J87" s="627"/>
      <c r="K87" s="624"/>
      <c r="L87" s="624"/>
      <c r="M87" s="624"/>
      <c r="N87" s="748"/>
    </row>
    <row r="88" spans="1:14" ht="11.1" customHeight="1" x14ac:dyDescent="0.3">
      <c r="E88" s="195"/>
      <c r="F88" s="200"/>
      <c r="G88" s="194"/>
      <c r="H88" s="218"/>
      <c r="I88" s="219" t="s">
        <v>78</v>
      </c>
      <c r="J88" s="627"/>
      <c r="K88" s="750"/>
      <c r="L88" s="750"/>
      <c r="M88" s="750"/>
      <c r="N88" s="748"/>
    </row>
    <row r="89" spans="1:14" ht="11.1" customHeight="1" x14ac:dyDescent="0.3">
      <c r="E89" s="195"/>
      <c r="J89" s="627"/>
      <c r="K89" s="624"/>
      <c r="L89" s="592"/>
      <c r="M89" s="592"/>
      <c r="N89" s="208"/>
    </row>
    <row r="90" spans="1:14" ht="11.1" customHeight="1" x14ac:dyDescent="0.3">
      <c r="E90" s="195"/>
      <c r="J90" s="627"/>
      <c r="K90" s="624"/>
      <c r="L90" s="592"/>
      <c r="M90" s="592"/>
      <c r="N90" s="208"/>
    </row>
    <row r="91" spans="1:14" ht="11.1" customHeight="1" x14ac:dyDescent="0.3">
      <c r="A91" s="200"/>
      <c r="B91" s="515"/>
      <c r="C91" s="511"/>
      <c r="E91" s="195"/>
      <c r="F91" s="200"/>
      <c r="G91" s="443"/>
      <c r="H91" s="513"/>
      <c r="I91" s="741"/>
      <c r="J91" s="627"/>
      <c r="K91" s="624"/>
      <c r="L91" s="592"/>
      <c r="M91" s="592"/>
      <c r="N91" s="208"/>
    </row>
    <row r="92" spans="1:14" ht="11.1" customHeight="1" x14ac:dyDescent="0.3">
      <c r="A92" s="200"/>
      <c r="B92" s="515"/>
      <c r="C92" s="511"/>
      <c r="D92" s="219"/>
      <c r="E92" s="195"/>
      <c r="F92" s="746"/>
      <c r="G92" s="629"/>
      <c r="H92" s="631"/>
      <c r="I92" s="577"/>
      <c r="J92" s="632"/>
      <c r="K92" s="748"/>
      <c r="L92" s="747"/>
      <c r="M92" s="747"/>
      <c r="N92" s="208"/>
    </row>
    <row r="93" spans="1:14" ht="11.1" customHeight="1" x14ac:dyDescent="0.3">
      <c r="A93" s="200"/>
      <c r="B93" s="515"/>
      <c r="C93" s="511"/>
      <c r="D93" s="219"/>
      <c r="E93" s="195"/>
      <c r="F93" s="746"/>
      <c r="G93" s="753"/>
      <c r="H93" s="624"/>
      <c r="I93" s="749"/>
      <c r="J93" s="624"/>
      <c r="K93" s="748"/>
      <c r="L93" s="747"/>
      <c r="M93" s="747"/>
      <c r="N93" s="208"/>
    </row>
    <row r="94" spans="1:14" ht="11.1" customHeight="1" x14ac:dyDescent="0.3">
      <c r="A94" s="199"/>
      <c r="B94" s="202"/>
      <c r="C94" s="202"/>
      <c r="D94" s="198"/>
      <c r="E94" s="195"/>
      <c r="F94" s="746"/>
      <c r="G94" s="748"/>
      <c r="H94" s="748"/>
      <c r="I94" s="748"/>
      <c r="J94" s="748"/>
      <c r="K94" s="748"/>
      <c r="L94" s="747"/>
      <c r="M94" s="747"/>
      <c r="N94" s="208"/>
    </row>
    <row r="95" spans="1:14" ht="11.1" customHeight="1" x14ac:dyDescent="0.3">
      <c r="A95" s="199"/>
      <c r="B95" s="202"/>
      <c r="C95" s="202"/>
      <c r="D95" s="198"/>
      <c r="E95" s="195"/>
      <c r="F95" s="746"/>
      <c r="G95" s="748"/>
      <c r="H95" s="748"/>
      <c r="I95" s="748"/>
      <c r="J95" s="748"/>
      <c r="K95" s="748"/>
      <c r="L95" s="747"/>
      <c r="M95" s="747"/>
      <c r="N95" s="208"/>
    </row>
    <row r="96" spans="1:14" ht="11.1" customHeight="1" x14ac:dyDescent="0.3">
      <c r="A96" s="199"/>
      <c r="B96" s="202"/>
      <c r="C96" s="578"/>
      <c r="D96" s="198"/>
      <c r="E96" s="195"/>
      <c r="F96" s="518"/>
      <c r="G96" s="624"/>
      <c r="H96" s="624"/>
      <c r="I96" s="624"/>
      <c r="J96" s="624"/>
      <c r="K96" s="629"/>
      <c r="L96" s="200"/>
      <c r="M96" s="200"/>
      <c r="N96" s="208"/>
    </row>
    <row r="97" spans="1:14" ht="11.1" customHeight="1" x14ac:dyDescent="0.3">
      <c r="A97" s="199"/>
      <c r="B97" s="586"/>
      <c r="C97" s="202"/>
      <c r="D97" s="198"/>
      <c r="E97" s="195"/>
      <c r="F97" s="518"/>
      <c r="G97" s="624"/>
      <c r="H97" s="624"/>
      <c r="I97" s="624"/>
      <c r="J97" s="624"/>
      <c r="K97" s="200"/>
      <c r="L97" s="200"/>
      <c r="M97" s="200"/>
      <c r="N97" s="208"/>
    </row>
    <row r="98" spans="1:14" ht="11.1" customHeight="1" x14ac:dyDescent="0.3">
      <c r="A98" s="200"/>
      <c r="B98" s="515"/>
      <c r="C98" s="511"/>
      <c r="D98" s="514"/>
      <c r="E98" s="195"/>
      <c r="F98" s="518"/>
      <c r="G98" s="754"/>
      <c r="H98" s="624"/>
      <c r="I98" s="748"/>
      <c r="J98" s="624"/>
      <c r="K98" s="200"/>
      <c r="L98" s="200"/>
      <c r="M98" s="200"/>
      <c r="N98" s="208"/>
    </row>
    <row r="99" spans="1:14" ht="11.1" customHeight="1" x14ac:dyDescent="0.3">
      <c r="A99" s="56"/>
      <c r="B99" s="56"/>
      <c r="C99" s="56"/>
      <c r="D99" s="514"/>
      <c r="E99" s="195"/>
      <c r="F99" s="518"/>
      <c r="G99" s="753"/>
      <c r="H99" s="624"/>
      <c r="I99" s="749"/>
      <c r="J99" s="624"/>
      <c r="K99" s="200"/>
      <c r="L99" s="200"/>
      <c r="M99" s="200"/>
      <c r="N99" s="208"/>
    </row>
    <row r="100" spans="1:14" ht="11.1" customHeight="1" x14ac:dyDescent="0.3">
      <c r="A100" s="199"/>
      <c r="B100" s="515"/>
      <c r="C100" s="511"/>
      <c r="D100" s="56"/>
      <c r="E100" s="195"/>
      <c r="F100" s="518"/>
      <c r="G100" s="624"/>
      <c r="H100" s="624"/>
      <c r="I100" s="748"/>
      <c r="J100" s="748"/>
      <c r="K100" s="624"/>
      <c r="L100" s="624"/>
      <c r="M100" s="624"/>
      <c r="N100" s="579"/>
    </row>
    <row r="101" spans="1:14" ht="16.5" x14ac:dyDescent="0.3">
      <c r="A101" s="200"/>
      <c r="B101" s="515"/>
      <c r="C101" s="511"/>
      <c r="D101" s="198"/>
      <c r="E101" s="195"/>
      <c r="F101" s="518"/>
      <c r="G101" s="624"/>
      <c r="H101" s="624"/>
      <c r="I101" s="748"/>
      <c r="J101" s="748"/>
      <c r="K101" s="624"/>
      <c r="L101" s="624"/>
      <c r="M101" s="624"/>
      <c r="N101" s="579"/>
    </row>
    <row r="102" spans="1:14" ht="16.5" x14ac:dyDescent="0.3">
      <c r="A102" s="200"/>
      <c r="B102" s="201"/>
      <c r="C102" s="211"/>
      <c r="D102" s="198"/>
      <c r="E102" s="195"/>
      <c r="F102" s="518"/>
      <c r="G102" s="751"/>
      <c r="H102" s="751"/>
      <c r="I102" s="751"/>
      <c r="J102" s="751"/>
      <c r="K102" s="751"/>
      <c r="L102" s="751"/>
      <c r="M102" s="751"/>
      <c r="N102" s="348"/>
    </row>
    <row r="103" spans="1:14" ht="16.5" x14ac:dyDescent="0.3">
      <c r="A103" s="200"/>
      <c r="B103" s="201"/>
      <c r="C103" s="211"/>
      <c r="D103" s="198"/>
      <c r="E103" s="195"/>
      <c r="G103" s="344"/>
      <c r="H103" s="344"/>
      <c r="I103" s="344"/>
      <c r="J103" s="444"/>
      <c r="K103" s="346"/>
      <c r="L103" s="346"/>
      <c r="M103" s="346"/>
    </row>
    <row r="104" spans="1:14" ht="16.5" x14ac:dyDescent="0.3">
      <c r="D104" s="219"/>
      <c r="E104" s="210"/>
      <c r="F104" s="334"/>
      <c r="G104" s="350"/>
      <c r="H104" s="347"/>
      <c r="I104" s="351"/>
      <c r="J104" s="346"/>
      <c r="K104" s="346"/>
      <c r="L104" s="346"/>
      <c r="M104" s="346"/>
    </row>
    <row r="105" spans="1:14" ht="16.5" x14ac:dyDescent="0.3">
      <c r="E105" s="210"/>
      <c r="F105" s="334"/>
      <c r="G105" s="346"/>
      <c r="H105" s="347"/>
      <c r="I105" s="349"/>
      <c r="J105" s="349"/>
      <c r="K105" s="346"/>
      <c r="L105" s="346"/>
      <c r="M105" s="346"/>
      <c r="N105" s="208"/>
    </row>
    <row r="106" spans="1:14" ht="16.5" x14ac:dyDescent="0.3">
      <c r="F106" s="334"/>
      <c r="G106" s="346"/>
      <c r="H106" s="347"/>
      <c r="I106" s="349"/>
      <c r="J106" s="349"/>
      <c r="K106" s="346"/>
      <c r="L106" s="346"/>
      <c r="M106" s="346"/>
      <c r="N106" s="352"/>
    </row>
    <row r="107" spans="1:14" ht="16.5" x14ac:dyDescent="0.3">
      <c r="A107" s="199"/>
      <c r="B107" s="220"/>
      <c r="C107" s="197"/>
      <c r="D107" s="198"/>
      <c r="F107" s="45"/>
      <c r="G107" s="353"/>
      <c r="H107" s="353"/>
      <c r="I107" s="353"/>
      <c r="J107" s="353"/>
      <c r="K107" s="353"/>
      <c r="L107" s="353"/>
      <c r="M107" s="353"/>
      <c r="N107" s="354"/>
    </row>
    <row r="108" spans="1:14" ht="13.5" x14ac:dyDescent="0.25">
      <c r="F108" s="45"/>
      <c r="G108" s="355"/>
      <c r="H108" s="355"/>
      <c r="I108" s="356"/>
      <c r="J108" s="355"/>
      <c r="K108" s="357"/>
      <c r="L108" s="357"/>
      <c r="M108" s="357"/>
    </row>
    <row r="109" spans="1:14" ht="13.5" x14ac:dyDescent="0.25">
      <c r="F109" s="45"/>
      <c r="G109" s="355"/>
      <c r="H109" s="358"/>
      <c r="I109" s="358"/>
      <c r="J109" s="358"/>
      <c r="K109" s="358"/>
      <c r="L109" s="358"/>
      <c r="M109" s="358"/>
    </row>
    <row r="110" spans="1:14" ht="13.5" x14ac:dyDescent="0.25">
      <c r="F110" s="45"/>
      <c r="G110" s="355"/>
      <c r="H110" s="358"/>
      <c r="I110" s="355"/>
      <c r="J110" s="355"/>
      <c r="K110" s="357"/>
      <c r="L110" s="357"/>
      <c r="M110" s="357"/>
    </row>
  </sheetData>
  <mergeCells count="6">
    <mergeCell ref="L4:N4"/>
    <mergeCell ref="A4:A5"/>
    <mergeCell ref="B4:D4"/>
    <mergeCell ref="F4:F5"/>
    <mergeCell ref="G4:I4"/>
    <mergeCell ref="K4:K5"/>
  </mergeCells>
  <pageMargins left="0" right="0" top="0" bottom="0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F6256-3069-4854-8868-67FC0B82D891}">
  <dimension ref="A1:N181"/>
  <sheetViews>
    <sheetView showGridLines="0" topLeftCell="A97" zoomScaleNormal="100" workbookViewId="0">
      <selection activeCell="A117" sqref="A117:N177"/>
    </sheetView>
  </sheetViews>
  <sheetFormatPr baseColWidth="10" defaultColWidth="10.85546875" defaultRowHeight="12.75" x14ac:dyDescent="0.2"/>
  <cols>
    <col min="1" max="1" width="9.140625" style="55" customWidth="1"/>
    <col min="2" max="2" width="5.42578125" style="55" customWidth="1"/>
    <col min="3" max="14" width="6.28515625" style="55" customWidth="1"/>
    <col min="15" max="16384" width="10.85546875" style="55"/>
  </cols>
  <sheetData>
    <row r="1" spans="1:14" ht="13.5" x14ac:dyDescent="0.25">
      <c r="A1" s="946" t="s">
        <v>671</v>
      </c>
      <c r="B1" s="946"/>
      <c r="C1" s="946"/>
      <c r="D1" s="946"/>
      <c r="E1" s="946"/>
      <c r="F1" s="946"/>
      <c r="G1" s="946"/>
      <c r="H1" s="946"/>
      <c r="I1" s="946"/>
      <c r="J1" s="946"/>
      <c r="K1" s="946"/>
      <c r="L1" s="946"/>
      <c r="M1" s="947"/>
      <c r="N1" s="947"/>
    </row>
    <row r="2" spans="1:14" ht="13.5" x14ac:dyDescent="0.25">
      <c r="A2" s="125" t="s">
        <v>499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5"/>
      <c r="N2" s="155"/>
    </row>
    <row r="3" spans="1:14" ht="6.95" customHeight="1" x14ac:dyDescent="0.25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</row>
    <row r="4" spans="1:14" ht="15.95" customHeight="1" x14ac:dyDescent="0.2">
      <c r="A4" s="397" t="s">
        <v>446</v>
      </c>
      <c r="B4" s="397" t="s">
        <v>500</v>
      </c>
      <c r="C4" s="397" t="s">
        <v>425</v>
      </c>
      <c r="D4" s="397" t="s">
        <v>426</v>
      </c>
      <c r="E4" s="397" t="s">
        <v>427</v>
      </c>
      <c r="F4" s="397" t="s">
        <v>428</v>
      </c>
      <c r="G4" s="397" t="s">
        <v>429</v>
      </c>
      <c r="H4" s="397" t="s">
        <v>430</v>
      </c>
      <c r="I4" s="397" t="s">
        <v>431</v>
      </c>
      <c r="J4" s="397" t="s">
        <v>432</v>
      </c>
      <c r="K4" s="397" t="s">
        <v>433</v>
      </c>
      <c r="L4" s="397" t="s">
        <v>434</v>
      </c>
      <c r="M4" s="397" t="s">
        <v>435</v>
      </c>
      <c r="N4" s="397" t="s">
        <v>436</v>
      </c>
    </row>
    <row r="5" spans="1:14" ht="6.75" customHeight="1" x14ac:dyDescent="0.25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</row>
    <row r="6" spans="1:14" ht="11.1" customHeight="1" x14ac:dyDescent="0.25">
      <c r="A6" s="26" t="s">
        <v>186</v>
      </c>
      <c r="B6" s="25">
        <v>2018</v>
      </c>
      <c r="C6" s="221">
        <v>97</v>
      </c>
      <c r="D6" s="221">
        <v>98.5</v>
      </c>
      <c r="E6" s="222">
        <v>100.5</v>
      </c>
      <c r="F6" s="223">
        <v>100.5</v>
      </c>
      <c r="G6" s="224">
        <v>100.5</v>
      </c>
      <c r="H6" s="223">
        <v>100</v>
      </c>
      <c r="I6" s="223">
        <v>102</v>
      </c>
      <c r="J6" s="223">
        <v>102</v>
      </c>
      <c r="K6" s="223">
        <v>102</v>
      </c>
      <c r="L6" s="223">
        <v>102</v>
      </c>
      <c r="M6" s="223">
        <v>102</v>
      </c>
      <c r="N6" s="224">
        <v>102</v>
      </c>
    </row>
    <row r="7" spans="1:14" ht="11.1" customHeight="1" x14ac:dyDescent="0.25">
      <c r="A7" s="26"/>
      <c r="B7" s="25">
        <v>2019</v>
      </c>
      <c r="C7" s="224">
        <v>101.5</v>
      </c>
      <c r="D7" s="224">
        <v>101.5</v>
      </c>
      <c r="E7" s="223">
        <v>100.5</v>
      </c>
      <c r="F7" s="223">
        <v>100.5</v>
      </c>
      <c r="G7" s="224">
        <v>100.5</v>
      </c>
      <c r="H7" s="223">
        <v>100.5</v>
      </c>
      <c r="I7" s="223">
        <v>100.5</v>
      </c>
      <c r="J7" s="223">
        <v>100.5</v>
      </c>
      <c r="K7" s="223">
        <v>102.5</v>
      </c>
      <c r="L7" s="223">
        <v>102.5</v>
      </c>
      <c r="M7" s="223">
        <v>102.5</v>
      </c>
      <c r="N7" s="221">
        <v>102.5</v>
      </c>
    </row>
    <row r="8" spans="1:14" ht="11.1" customHeight="1" x14ac:dyDescent="0.25">
      <c r="A8" s="26"/>
      <c r="B8" s="25">
        <v>2020</v>
      </c>
      <c r="C8" s="221">
        <v>102.5</v>
      </c>
      <c r="D8" s="224">
        <v>127</v>
      </c>
      <c r="E8" s="223">
        <v>130</v>
      </c>
      <c r="F8" s="223">
        <v>102.5</v>
      </c>
      <c r="G8" s="224">
        <v>129</v>
      </c>
      <c r="H8" s="223">
        <v>129</v>
      </c>
      <c r="I8" s="223">
        <v>129</v>
      </c>
      <c r="J8" s="223">
        <v>129</v>
      </c>
      <c r="K8" s="223">
        <v>129</v>
      </c>
      <c r="L8" s="223">
        <v>104</v>
      </c>
      <c r="M8" s="223">
        <v>129</v>
      </c>
      <c r="N8" s="224">
        <v>129</v>
      </c>
    </row>
    <row r="9" spans="1:14" ht="11.1" customHeight="1" x14ac:dyDescent="0.25">
      <c r="A9" s="26"/>
      <c r="B9" s="25">
        <v>2021</v>
      </c>
      <c r="C9" s="225">
        <v>102.5</v>
      </c>
      <c r="D9" s="221">
        <v>102.5</v>
      </c>
      <c r="E9" s="222">
        <v>102.5</v>
      </c>
      <c r="F9" s="222">
        <v>102.5</v>
      </c>
      <c r="G9" s="221">
        <v>102.5</v>
      </c>
      <c r="H9" s="222">
        <v>102.5</v>
      </c>
      <c r="I9" s="223">
        <v>129</v>
      </c>
      <c r="J9" s="222">
        <v>102.5</v>
      </c>
      <c r="K9" s="222">
        <v>102.5</v>
      </c>
      <c r="L9" s="222">
        <v>102.5</v>
      </c>
      <c r="M9" s="223">
        <v>107.5</v>
      </c>
      <c r="N9" s="221">
        <v>102.5</v>
      </c>
    </row>
    <row r="10" spans="1:14" ht="11.1" customHeight="1" x14ac:dyDescent="0.25">
      <c r="A10" s="26"/>
      <c r="B10" s="25">
        <v>2022</v>
      </c>
      <c r="C10" s="225">
        <v>117.5</v>
      </c>
      <c r="D10" s="221">
        <v>107.5</v>
      </c>
      <c r="E10" s="222">
        <v>107.5</v>
      </c>
      <c r="F10" s="222">
        <v>117.5</v>
      </c>
      <c r="G10" s="221">
        <v>107.5</v>
      </c>
      <c r="H10" s="222">
        <v>107.5</v>
      </c>
      <c r="I10" s="222">
        <v>107.5</v>
      </c>
      <c r="J10" s="222">
        <v>109</v>
      </c>
      <c r="K10" s="222">
        <v>119</v>
      </c>
      <c r="L10" s="222">
        <v>118</v>
      </c>
      <c r="M10" s="226" t="s">
        <v>501</v>
      </c>
      <c r="N10" s="221">
        <v>118</v>
      </c>
    </row>
    <row r="11" spans="1:14" ht="11.1" customHeight="1" x14ac:dyDescent="0.25">
      <c r="A11" s="26"/>
      <c r="B11" s="25">
        <v>2023</v>
      </c>
      <c r="C11" s="227" t="s">
        <v>29</v>
      </c>
      <c r="D11" s="227" t="s">
        <v>29</v>
      </c>
      <c r="E11" s="227" t="s">
        <v>29</v>
      </c>
      <c r="F11" s="222">
        <v>118</v>
      </c>
      <c r="G11" s="221">
        <v>115</v>
      </c>
      <c r="H11" s="222">
        <v>133</v>
      </c>
      <c r="I11" s="222">
        <v>152</v>
      </c>
      <c r="J11" s="222">
        <v>152</v>
      </c>
      <c r="K11" s="222">
        <v>155</v>
      </c>
      <c r="L11" s="222">
        <v>143</v>
      </c>
      <c r="M11" s="223">
        <v>123</v>
      </c>
      <c r="N11" s="222">
        <v>113</v>
      </c>
    </row>
    <row r="12" spans="1:14" ht="11.1" customHeight="1" x14ac:dyDescent="0.25">
      <c r="A12" s="228"/>
      <c r="B12" s="229">
        <v>2024</v>
      </c>
      <c r="C12" s="230">
        <v>113</v>
      </c>
      <c r="D12" s="230">
        <v>118</v>
      </c>
      <c r="E12" s="230" t="s">
        <v>29</v>
      </c>
      <c r="F12" s="231">
        <v>125</v>
      </c>
      <c r="G12" s="634">
        <v>133</v>
      </c>
      <c r="H12" s="231"/>
      <c r="I12" s="231"/>
      <c r="J12" s="231"/>
      <c r="K12" s="231"/>
      <c r="L12" s="231"/>
      <c r="M12" s="232"/>
      <c r="N12" s="231"/>
    </row>
    <row r="13" spans="1:14" ht="11.1" customHeight="1" x14ac:dyDescent="0.25">
      <c r="A13" s="233" t="s">
        <v>447</v>
      </c>
      <c r="B13" s="25">
        <v>2018</v>
      </c>
      <c r="C13" s="222">
        <v>73</v>
      </c>
      <c r="D13" s="221">
        <v>71</v>
      </c>
      <c r="E13" s="222">
        <v>70.5</v>
      </c>
      <c r="F13" s="222">
        <v>71</v>
      </c>
      <c r="G13" s="224">
        <v>71.5</v>
      </c>
      <c r="H13" s="223">
        <v>71.5</v>
      </c>
      <c r="I13" s="223">
        <v>71.5</v>
      </c>
      <c r="J13" s="223">
        <v>72</v>
      </c>
      <c r="K13" s="223">
        <v>71.5</v>
      </c>
      <c r="L13" s="223">
        <v>71.5</v>
      </c>
      <c r="M13" s="223">
        <v>71.5</v>
      </c>
      <c r="N13" s="224">
        <v>69.5</v>
      </c>
    </row>
    <row r="14" spans="1:14" ht="11.1" customHeight="1" x14ac:dyDescent="0.25">
      <c r="A14" s="233"/>
      <c r="B14" s="25">
        <v>2019</v>
      </c>
      <c r="C14" s="223">
        <v>68</v>
      </c>
      <c r="D14" s="224">
        <v>66</v>
      </c>
      <c r="E14" s="223">
        <v>67</v>
      </c>
      <c r="F14" s="223">
        <v>67</v>
      </c>
      <c r="G14" s="224">
        <v>67</v>
      </c>
      <c r="H14" s="223">
        <v>70</v>
      </c>
      <c r="I14" s="223">
        <v>69.599999999999994</v>
      </c>
      <c r="J14" s="222">
        <v>70.5</v>
      </c>
      <c r="K14" s="222">
        <v>70</v>
      </c>
      <c r="L14" s="222">
        <v>71</v>
      </c>
      <c r="M14" s="222">
        <v>71</v>
      </c>
      <c r="N14" s="221">
        <v>82.5</v>
      </c>
    </row>
    <row r="15" spans="1:14" ht="11.1" customHeight="1" x14ac:dyDescent="0.25">
      <c r="A15" s="233"/>
      <c r="B15" s="25">
        <v>2020</v>
      </c>
      <c r="C15" s="222">
        <v>82.5</v>
      </c>
      <c r="D15" s="14" t="s">
        <v>29</v>
      </c>
      <c r="E15" s="226" t="s">
        <v>501</v>
      </c>
      <c r="F15" s="226" t="s">
        <v>501</v>
      </c>
      <c r="G15" s="14" t="s">
        <v>501</v>
      </c>
      <c r="H15" s="226" t="s">
        <v>501</v>
      </c>
      <c r="I15" s="226" t="s">
        <v>29</v>
      </c>
      <c r="J15" s="223">
        <v>90</v>
      </c>
      <c r="K15" s="223">
        <v>90</v>
      </c>
      <c r="L15" s="222">
        <v>80</v>
      </c>
      <c r="M15" s="222">
        <v>80</v>
      </c>
      <c r="N15" s="221">
        <v>82.5</v>
      </c>
    </row>
    <row r="16" spans="1:14" ht="11.1" customHeight="1" x14ac:dyDescent="0.25">
      <c r="A16" s="233"/>
      <c r="B16" s="25">
        <v>2021</v>
      </c>
      <c r="C16" s="222">
        <v>82</v>
      </c>
      <c r="D16" s="224">
        <v>90</v>
      </c>
      <c r="E16" s="223">
        <v>90</v>
      </c>
      <c r="F16" s="223">
        <v>90</v>
      </c>
      <c r="G16" s="224">
        <v>90</v>
      </c>
      <c r="H16" s="234">
        <v>90</v>
      </c>
      <c r="I16" s="223">
        <v>90</v>
      </c>
      <c r="J16" s="223">
        <v>90</v>
      </c>
      <c r="K16" s="223">
        <v>95</v>
      </c>
      <c r="L16" s="223">
        <v>90</v>
      </c>
      <c r="M16" s="222">
        <v>95</v>
      </c>
      <c r="N16" s="221">
        <v>95</v>
      </c>
    </row>
    <row r="17" spans="1:14" ht="11.1" customHeight="1" x14ac:dyDescent="0.25">
      <c r="A17" s="233"/>
      <c r="B17" s="25">
        <v>2022</v>
      </c>
      <c r="C17" s="222">
        <v>95</v>
      </c>
      <c r="D17" s="224">
        <v>97.5</v>
      </c>
      <c r="E17" s="222">
        <v>95</v>
      </c>
      <c r="F17" s="222">
        <v>95</v>
      </c>
      <c r="G17" s="224">
        <v>95</v>
      </c>
      <c r="H17" s="234">
        <v>95</v>
      </c>
      <c r="I17" s="234">
        <v>95</v>
      </c>
      <c r="J17" s="223">
        <v>100</v>
      </c>
      <c r="K17" s="234">
        <v>95</v>
      </c>
      <c r="L17" s="223">
        <v>100</v>
      </c>
      <c r="M17" s="223">
        <v>100</v>
      </c>
      <c r="N17" s="224">
        <v>100</v>
      </c>
    </row>
    <row r="18" spans="1:14" ht="11.1" customHeight="1" x14ac:dyDescent="0.25">
      <c r="A18" s="233"/>
      <c r="B18" s="25">
        <v>2023</v>
      </c>
      <c r="C18" s="222">
        <v>95</v>
      </c>
      <c r="D18" s="223">
        <v>97.5</v>
      </c>
      <c r="E18" s="222">
        <v>100</v>
      </c>
      <c r="F18" s="222">
        <v>90</v>
      </c>
      <c r="G18" s="221">
        <v>90</v>
      </c>
      <c r="H18" s="222">
        <v>90</v>
      </c>
      <c r="I18" s="234">
        <v>88</v>
      </c>
      <c r="J18" s="234">
        <v>88</v>
      </c>
      <c r="K18" s="234">
        <v>89</v>
      </c>
      <c r="L18" s="223">
        <v>95</v>
      </c>
      <c r="M18" s="223">
        <v>105</v>
      </c>
      <c r="N18" s="235">
        <v>93</v>
      </c>
    </row>
    <row r="19" spans="1:14" ht="11.1" customHeight="1" x14ac:dyDescent="0.25">
      <c r="A19" s="236"/>
      <c r="B19" s="229">
        <v>2024</v>
      </c>
      <c r="C19" s="231">
        <v>90</v>
      </c>
      <c r="D19" s="232">
        <v>90</v>
      </c>
      <c r="E19" s="231">
        <v>90</v>
      </c>
      <c r="F19" s="231">
        <v>92</v>
      </c>
      <c r="G19" s="634">
        <v>93</v>
      </c>
      <c r="H19" s="231"/>
      <c r="I19" s="237"/>
      <c r="J19" s="237"/>
      <c r="K19" s="237"/>
      <c r="L19" s="232"/>
      <c r="M19" s="232"/>
      <c r="N19" s="238"/>
    </row>
    <row r="20" spans="1:14" ht="14.1" customHeight="1" x14ac:dyDescent="0.2">
      <c r="A20" s="878" t="s">
        <v>30</v>
      </c>
      <c r="B20" s="229">
        <v>2024</v>
      </c>
      <c r="C20" s="650" t="s">
        <v>29</v>
      </c>
      <c r="D20" s="650" t="s">
        <v>29</v>
      </c>
      <c r="E20" s="505">
        <v>110</v>
      </c>
      <c r="F20" s="505">
        <v>110</v>
      </c>
      <c r="G20" s="635">
        <v>115</v>
      </c>
      <c r="H20" s="505"/>
      <c r="I20" s="507"/>
      <c r="J20" s="507"/>
      <c r="K20" s="507"/>
      <c r="L20" s="506"/>
      <c r="M20" s="506"/>
      <c r="N20" s="508"/>
    </row>
    <row r="21" spans="1:14" ht="11.1" customHeight="1" x14ac:dyDescent="0.25">
      <c r="A21" s="233" t="s">
        <v>448</v>
      </c>
      <c r="B21" s="25">
        <v>2018</v>
      </c>
      <c r="C21" s="222">
        <v>73</v>
      </c>
      <c r="D21" s="223">
        <v>68</v>
      </c>
      <c r="E21" s="222">
        <v>70</v>
      </c>
      <c r="F21" s="222">
        <v>70</v>
      </c>
      <c r="G21" s="224">
        <v>71</v>
      </c>
      <c r="H21" s="223">
        <v>71</v>
      </c>
      <c r="I21" s="223">
        <v>72.3</v>
      </c>
      <c r="J21" s="223">
        <v>71</v>
      </c>
      <c r="K21" s="223">
        <v>71</v>
      </c>
      <c r="L21" s="223">
        <v>74.5</v>
      </c>
      <c r="M21" s="223">
        <v>74.5</v>
      </c>
      <c r="N21" s="224">
        <v>74.5</v>
      </c>
    </row>
    <row r="22" spans="1:14" ht="11.1" customHeight="1" x14ac:dyDescent="0.25">
      <c r="A22" s="233"/>
      <c r="B22" s="25">
        <v>2019</v>
      </c>
      <c r="C22" s="223">
        <v>71</v>
      </c>
      <c r="D22" s="223">
        <v>72</v>
      </c>
      <c r="E22" s="223">
        <v>74</v>
      </c>
      <c r="F22" s="223">
        <v>74</v>
      </c>
      <c r="G22" s="224">
        <v>75</v>
      </c>
      <c r="H22" s="223">
        <v>75</v>
      </c>
      <c r="I22" s="223">
        <v>74.45</v>
      </c>
      <c r="J22" s="222">
        <v>74.5</v>
      </c>
      <c r="K22" s="222">
        <v>82.5</v>
      </c>
      <c r="L22" s="222">
        <v>82.5</v>
      </c>
      <c r="M22" s="222">
        <v>82.5</v>
      </c>
      <c r="N22" s="221">
        <v>100</v>
      </c>
    </row>
    <row r="23" spans="1:14" ht="11.1" customHeight="1" x14ac:dyDescent="0.25">
      <c r="A23" s="233"/>
      <c r="B23" s="25">
        <v>2020</v>
      </c>
      <c r="C23" s="222">
        <v>120</v>
      </c>
      <c r="D23" s="223" t="s">
        <v>502</v>
      </c>
      <c r="E23" s="223">
        <v>117.5</v>
      </c>
      <c r="F23" s="223">
        <v>117.5</v>
      </c>
      <c r="G23" s="224">
        <v>117.5</v>
      </c>
      <c r="H23" s="223">
        <v>117.5</v>
      </c>
      <c r="I23" s="223">
        <v>95</v>
      </c>
      <c r="J23" s="223">
        <v>95</v>
      </c>
      <c r="K23" s="222">
        <v>112.5</v>
      </c>
      <c r="L23" s="222">
        <v>120</v>
      </c>
      <c r="M23" s="222">
        <v>112.5</v>
      </c>
      <c r="N23" s="221">
        <v>112.5</v>
      </c>
    </row>
    <row r="24" spans="1:14" ht="11.1" customHeight="1" x14ac:dyDescent="0.25">
      <c r="A24" s="233"/>
      <c r="B24" s="25">
        <v>2021</v>
      </c>
      <c r="C24" s="222">
        <v>112.5</v>
      </c>
      <c r="D24" s="222">
        <v>107.5</v>
      </c>
      <c r="E24" s="223">
        <v>72.5</v>
      </c>
      <c r="F24" s="223">
        <v>72.5</v>
      </c>
      <c r="G24" s="224">
        <v>80</v>
      </c>
      <c r="H24" s="223">
        <v>90</v>
      </c>
      <c r="I24" s="223">
        <v>77.5</v>
      </c>
      <c r="J24" s="239">
        <v>105</v>
      </c>
      <c r="K24" s="223">
        <v>80</v>
      </c>
      <c r="L24" s="223">
        <v>80</v>
      </c>
      <c r="M24" s="222">
        <v>110</v>
      </c>
      <c r="N24" s="221">
        <v>110</v>
      </c>
    </row>
    <row r="25" spans="1:14" ht="11.1" customHeight="1" x14ac:dyDescent="0.25">
      <c r="A25" s="233"/>
      <c r="B25" s="25">
        <v>2022</v>
      </c>
      <c r="C25" s="222">
        <v>102.5</v>
      </c>
      <c r="D25" s="223">
        <v>80</v>
      </c>
      <c r="E25" s="223">
        <v>85</v>
      </c>
      <c r="F25" s="223">
        <v>85</v>
      </c>
      <c r="G25" s="224">
        <v>85</v>
      </c>
      <c r="H25" s="223">
        <v>85</v>
      </c>
      <c r="I25" s="223">
        <v>85</v>
      </c>
      <c r="J25" s="223">
        <v>85</v>
      </c>
      <c r="K25" s="223">
        <v>105</v>
      </c>
      <c r="L25" s="223">
        <v>115</v>
      </c>
      <c r="M25" s="222">
        <v>90</v>
      </c>
      <c r="N25" s="221">
        <v>95</v>
      </c>
    </row>
    <row r="26" spans="1:14" ht="11.1" customHeight="1" x14ac:dyDescent="0.25">
      <c r="A26" s="233"/>
      <c r="B26" s="25">
        <v>2023</v>
      </c>
      <c r="C26" s="222">
        <v>100</v>
      </c>
      <c r="D26" s="223">
        <v>80</v>
      </c>
      <c r="E26" s="223">
        <v>80</v>
      </c>
      <c r="F26" s="223">
        <v>85</v>
      </c>
      <c r="G26" s="224">
        <v>90</v>
      </c>
      <c r="H26" s="223">
        <v>105</v>
      </c>
      <c r="I26" s="223">
        <v>105</v>
      </c>
      <c r="J26" s="223">
        <v>105</v>
      </c>
      <c r="K26" s="223">
        <v>105</v>
      </c>
      <c r="L26" s="223">
        <v>125</v>
      </c>
      <c r="M26" s="222">
        <v>120</v>
      </c>
      <c r="N26" s="222">
        <v>120</v>
      </c>
    </row>
    <row r="27" spans="1:14" ht="11.1" customHeight="1" x14ac:dyDescent="0.25">
      <c r="A27" s="236"/>
      <c r="B27" s="229">
        <v>2024</v>
      </c>
      <c r="C27" s="231">
        <v>115</v>
      </c>
      <c r="D27" s="232">
        <v>120</v>
      </c>
      <c r="E27" s="232">
        <v>130</v>
      </c>
      <c r="F27" s="232">
        <v>120</v>
      </c>
      <c r="G27" s="636">
        <v>120</v>
      </c>
      <c r="H27" s="232"/>
      <c r="I27" s="232"/>
      <c r="J27" s="232"/>
      <c r="K27" s="232"/>
      <c r="L27" s="232"/>
      <c r="M27" s="231"/>
      <c r="N27" s="231"/>
    </row>
    <row r="28" spans="1:14" ht="11.1" customHeight="1" x14ac:dyDescent="0.25">
      <c r="A28" s="169" t="s">
        <v>43</v>
      </c>
      <c r="B28" s="25">
        <v>2018</v>
      </c>
      <c r="C28" s="222">
        <v>60</v>
      </c>
      <c r="D28" s="222">
        <v>60</v>
      </c>
      <c r="E28" s="222">
        <v>60</v>
      </c>
      <c r="F28" s="222">
        <v>60</v>
      </c>
      <c r="G28" s="221">
        <v>60</v>
      </c>
      <c r="H28" s="222">
        <v>60</v>
      </c>
      <c r="I28" s="223">
        <v>60.269230769230766</v>
      </c>
      <c r="J28" s="222">
        <v>60</v>
      </c>
      <c r="K28" s="222">
        <v>60</v>
      </c>
      <c r="L28" s="222">
        <v>60</v>
      </c>
      <c r="M28" s="222">
        <v>60</v>
      </c>
      <c r="N28" s="221">
        <v>60</v>
      </c>
    </row>
    <row r="29" spans="1:14" ht="11.1" customHeight="1" x14ac:dyDescent="0.25">
      <c r="A29" s="233"/>
      <c r="B29" s="25">
        <v>2019</v>
      </c>
      <c r="C29" s="223">
        <v>61</v>
      </c>
      <c r="D29" s="223">
        <v>61</v>
      </c>
      <c r="E29" s="223">
        <v>61</v>
      </c>
      <c r="F29" s="223">
        <v>63</v>
      </c>
      <c r="G29" s="224">
        <v>69</v>
      </c>
      <c r="H29" s="223">
        <v>61</v>
      </c>
      <c r="I29" s="223">
        <v>60.653846153846153</v>
      </c>
      <c r="J29" s="222">
        <v>63</v>
      </c>
      <c r="K29" s="222">
        <v>60</v>
      </c>
      <c r="L29" s="223">
        <v>77.5</v>
      </c>
      <c r="M29" s="222">
        <v>72.5</v>
      </c>
      <c r="N29" s="221">
        <v>80</v>
      </c>
    </row>
    <row r="30" spans="1:14" ht="11.1" customHeight="1" x14ac:dyDescent="0.25">
      <c r="A30" s="233"/>
      <c r="B30" s="25">
        <v>2020</v>
      </c>
      <c r="C30" s="222">
        <v>102.5</v>
      </c>
      <c r="D30" s="226" t="s">
        <v>29</v>
      </c>
      <c r="E30" s="226" t="s">
        <v>501</v>
      </c>
      <c r="F30" s="226" t="s">
        <v>501</v>
      </c>
      <c r="G30" s="14" t="s">
        <v>501</v>
      </c>
      <c r="H30" s="223">
        <v>107</v>
      </c>
      <c r="I30" s="223">
        <v>100.25</v>
      </c>
      <c r="J30" s="222">
        <v>89</v>
      </c>
      <c r="K30" s="222">
        <v>102.5</v>
      </c>
      <c r="L30" s="222">
        <v>102.5</v>
      </c>
      <c r="M30" s="222">
        <v>80</v>
      </c>
      <c r="N30" s="221">
        <v>80</v>
      </c>
    </row>
    <row r="31" spans="1:14" ht="11.1" customHeight="1" x14ac:dyDescent="0.25">
      <c r="A31" s="233"/>
      <c r="B31" s="25">
        <v>2021</v>
      </c>
      <c r="C31" s="222">
        <v>100</v>
      </c>
      <c r="D31" s="222">
        <v>100</v>
      </c>
      <c r="E31" s="222">
        <v>100</v>
      </c>
      <c r="F31" s="223">
        <v>95</v>
      </c>
      <c r="G31" s="221">
        <v>100</v>
      </c>
      <c r="H31" s="226" t="s">
        <v>501</v>
      </c>
      <c r="I31" s="234">
        <v>112.5</v>
      </c>
      <c r="J31" s="223">
        <v>107.5</v>
      </c>
      <c r="K31" s="223">
        <v>107.5</v>
      </c>
      <c r="L31" s="223">
        <v>107.5</v>
      </c>
      <c r="M31" s="222">
        <v>95</v>
      </c>
      <c r="N31" s="222">
        <v>95</v>
      </c>
    </row>
    <row r="32" spans="1:14" ht="11.1" customHeight="1" x14ac:dyDescent="0.25">
      <c r="A32" s="233"/>
      <c r="B32" s="25">
        <v>2022</v>
      </c>
      <c r="C32" s="222">
        <v>122.5</v>
      </c>
      <c r="D32" s="222">
        <v>110.5</v>
      </c>
      <c r="E32" s="222">
        <v>107.5</v>
      </c>
      <c r="F32" s="223">
        <v>95</v>
      </c>
      <c r="G32" s="221">
        <v>106</v>
      </c>
      <c r="H32" s="223">
        <v>112.5</v>
      </c>
      <c r="I32" s="223">
        <v>113</v>
      </c>
      <c r="J32" s="223">
        <v>113</v>
      </c>
      <c r="K32" s="223">
        <v>112.5</v>
      </c>
      <c r="L32" s="223">
        <v>113</v>
      </c>
      <c r="M32" s="222">
        <v>120</v>
      </c>
      <c r="N32" s="221">
        <v>113</v>
      </c>
    </row>
    <row r="33" spans="1:14" ht="11.1" customHeight="1" x14ac:dyDescent="0.25">
      <c r="A33" s="233"/>
      <c r="B33" s="25">
        <v>2023</v>
      </c>
      <c r="C33" s="240" t="s">
        <v>29</v>
      </c>
      <c r="D33" s="222">
        <v>82</v>
      </c>
      <c r="E33" s="222">
        <v>82</v>
      </c>
      <c r="F33" s="222">
        <v>82</v>
      </c>
      <c r="G33" s="221">
        <v>82</v>
      </c>
      <c r="H33" s="223">
        <v>81</v>
      </c>
      <c r="I33" s="223">
        <v>86</v>
      </c>
      <c r="J33" s="223">
        <v>86</v>
      </c>
      <c r="K33" s="223">
        <v>90</v>
      </c>
      <c r="L33" s="223">
        <v>93</v>
      </c>
      <c r="M33" s="222">
        <v>91</v>
      </c>
      <c r="N33" s="222">
        <v>93</v>
      </c>
    </row>
    <row r="34" spans="1:14" ht="11.1" customHeight="1" x14ac:dyDescent="0.25">
      <c r="A34" s="236"/>
      <c r="B34" s="229">
        <v>2024</v>
      </c>
      <c r="C34" s="230">
        <v>93</v>
      </c>
      <c r="D34" s="231">
        <v>118</v>
      </c>
      <c r="E34" s="231">
        <v>106</v>
      </c>
      <c r="F34" s="231">
        <v>118</v>
      </c>
      <c r="G34" s="634">
        <v>100</v>
      </c>
      <c r="H34" s="232"/>
      <c r="I34" s="232"/>
      <c r="J34" s="232"/>
      <c r="K34" s="232"/>
      <c r="L34" s="232"/>
      <c r="M34" s="231"/>
      <c r="N34" s="241"/>
    </row>
    <row r="35" spans="1:14" ht="11.1" customHeight="1" x14ac:dyDescent="0.25">
      <c r="A35" s="233" t="s">
        <v>503</v>
      </c>
      <c r="B35" s="25">
        <v>2018</v>
      </c>
      <c r="C35" s="222">
        <v>64</v>
      </c>
      <c r="D35" s="221">
        <v>64</v>
      </c>
      <c r="E35" s="222">
        <v>62</v>
      </c>
      <c r="F35" s="223">
        <v>63</v>
      </c>
      <c r="G35" s="221">
        <v>62</v>
      </c>
      <c r="H35" s="223">
        <v>66</v>
      </c>
      <c r="I35" s="223">
        <v>65.13636363636364</v>
      </c>
      <c r="J35" s="223">
        <v>63</v>
      </c>
      <c r="K35" s="226" t="s">
        <v>501</v>
      </c>
      <c r="L35" s="223">
        <v>65</v>
      </c>
      <c r="M35" s="223">
        <v>65</v>
      </c>
      <c r="N35" s="224">
        <v>66</v>
      </c>
    </row>
    <row r="36" spans="1:14" ht="11.1" customHeight="1" x14ac:dyDescent="0.25">
      <c r="A36" s="233"/>
      <c r="B36" s="25">
        <v>2019</v>
      </c>
      <c r="C36" s="223">
        <v>72</v>
      </c>
      <c r="D36" s="224">
        <v>71</v>
      </c>
      <c r="E36" s="223">
        <v>71</v>
      </c>
      <c r="F36" s="223">
        <v>70</v>
      </c>
      <c r="G36" s="224">
        <v>68.5</v>
      </c>
      <c r="H36" s="223">
        <v>69.5</v>
      </c>
      <c r="I36" s="223">
        <v>69.5</v>
      </c>
      <c r="J36" s="222">
        <v>69</v>
      </c>
      <c r="K36" s="222">
        <v>82</v>
      </c>
      <c r="L36" s="222">
        <v>83</v>
      </c>
      <c r="M36" s="222">
        <v>83</v>
      </c>
      <c r="N36" s="221">
        <v>83</v>
      </c>
    </row>
    <row r="37" spans="1:14" ht="11.1" customHeight="1" x14ac:dyDescent="0.25">
      <c r="A37" s="233"/>
      <c r="B37" s="25">
        <v>2020</v>
      </c>
      <c r="C37" s="222">
        <v>83</v>
      </c>
      <c r="D37" s="14" t="s">
        <v>29</v>
      </c>
      <c r="E37" s="226" t="s">
        <v>501</v>
      </c>
      <c r="F37" s="226" t="s">
        <v>501</v>
      </c>
      <c r="G37" s="14" t="s">
        <v>501</v>
      </c>
      <c r="H37" s="226" t="s">
        <v>501</v>
      </c>
      <c r="I37" s="226" t="s">
        <v>29</v>
      </c>
      <c r="J37" s="226" t="s">
        <v>501</v>
      </c>
      <c r="K37" s="226" t="s">
        <v>501</v>
      </c>
      <c r="L37" s="226" t="s">
        <v>501</v>
      </c>
      <c r="M37" s="226" t="s">
        <v>501</v>
      </c>
      <c r="N37" s="14" t="s">
        <v>501</v>
      </c>
    </row>
    <row r="38" spans="1:14" ht="11.1" customHeight="1" x14ac:dyDescent="0.25">
      <c r="A38" s="233"/>
      <c r="B38" s="25">
        <v>2021</v>
      </c>
      <c r="C38" s="226" t="s">
        <v>501</v>
      </c>
      <c r="D38" s="14" t="s">
        <v>29</v>
      </c>
      <c r="E38" s="226" t="s">
        <v>501</v>
      </c>
      <c r="F38" s="226" t="s">
        <v>501</v>
      </c>
      <c r="G38" s="14" t="s">
        <v>501</v>
      </c>
      <c r="H38" s="226" t="s">
        <v>501</v>
      </c>
      <c r="I38" s="234">
        <v>77.5</v>
      </c>
      <c r="J38" s="234">
        <v>77.5</v>
      </c>
      <c r="K38" s="226" t="s">
        <v>501</v>
      </c>
      <c r="L38" s="226" t="s">
        <v>501</v>
      </c>
      <c r="M38" s="222">
        <v>77.5</v>
      </c>
      <c r="N38" s="14" t="s">
        <v>501</v>
      </c>
    </row>
    <row r="39" spans="1:14" ht="11.1" customHeight="1" x14ac:dyDescent="0.25">
      <c r="A39" s="233"/>
      <c r="B39" s="25">
        <v>2022</v>
      </c>
      <c r="C39" s="222">
        <v>75</v>
      </c>
      <c r="D39" s="221">
        <v>77.5</v>
      </c>
      <c r="E39" s="222">
        <v>90</v>
      </c>
      <c r="F39" s="223">
        <v>77.5</v>
      </c>
      <c r="G39" s="224">
        <v>77.5</v>
      </c>
      <c r="H39" s="223">
        <v>77.5</v>
      </c>
      <c r="I39" s="223">
        <v>77.5</v>
      </c>
      <c r="J39" s="223">
        <v>77.5</v>
      </c>
      <c r="K39" s="223">
        <v>77.5</v>
      </c>
      <c r="L39" s="223">
        <v>77.5</v>
      </c>
      <c r="M39" s="226" t="s">
        <v>501</v>
      </c>
      <c r="N39" s="224">
        <v>77.5</v>
      </c>
    </row>
    <row r="40" spans="1:14" ht="11.1" customHeight="1" x14ac:dyDescent="0.25">
      <c r="A40" s="233"/>
      <c r="B40" s="25">
        <v>2023</v>
      </c>
      <c r="C40" s="222">
        <v>77.5</v>
      </c>
      <c r="D40" s="222">
        <v>77.5</v>
      </c>
      <c r="E40" s="222">
        <v>77.5</v>
      </c>
      <c r="F40" s="226" t="s">
        <v>501</v>
      </c>
      <c r="G40" s="14" t="s">
        <v>501</v>
      </c>
      <c r="H40" s="223">
        <v>77.5</v>
      </c>
      <c r="I40" s="223">
        <v>78</v>
      </c>
      <c r="J40" s="223">
        <v>78</v>
      </c>
      <c r="K40" s="223">
        <v>78</v>
      </c>
      <c r="L40" s="223">
        <v>78</v>
      </c>
      <c r="M40" s="223">
        <v>78</v>
      </c>
      <c r="N40" s="223">
        <v>90</v>
      </c>
    </row>
    <row r="41" spans="1:14" ht="11.1" customHeight="1" x14ac:dyDescent="0.25">
      <c r="A41" s="236"/>
      <c r="B41" s="229">
        <v>2024</v>
      </c>
      <c r="C41" s="231">
        <v>90</v>
      </c>
      <c r="D41" s="231">
        <v>90</v>
      </c>
      <c r="E41" s="231">
        <v>90</v>
      </c>
      <c r="F41" s="413">
        <v>90</v>
      </c>
      <c r="G41" s="637">
        <v>90</v>
      </c>
      <c r="H41" s="232"/>
      <c r="I41" s="232"/>
      <c r="J41" s="232"/>
      <c r="K41" s="232"/>
      <c r="L41" s="232"/>
      <c r="M41" s="232"/>
      <c r="N41" s="232"/>
    </row>
    <row r="42" spans="1:14" ht="11.1" customHeight="1" x14ac:dyDescent="0.25">
      <c r="A42" s="26" t="s">
        <v>65</v>
      </c>
      <c r="B42" s="25">
        <v>2018</v>
      </c>
      <c r="C42" s="222">
        <v>70</v>
      </c>
      <c r="D42" s="221">
        <v>70</v>
      </c>
      <c r="E42" s="222">
        <v>70</v>
      </c>
      <c r="F42" s="223">
        <v>71</v>
      </c>
      <c r="G42" s="224">
        <v>73</v>
      </c>
      <c r="H42" s="223">
        <v>73</v>
      </c>
      <c r="I42" s="223">
        <v>72.900000000000006</v>
      </c>
      <c r="J42" s="223">
        <v>73</v>
      </c>
      <c r="K42" s="223">
        <v>73</v>
      </c>
      <c r="L42" s="223">
        <v>75</v>
      </c>
      <c r="M42" s="223">
        <v>75</v>
      </c>
      <c r="N42" s="224">
        <v>74</v>
      </c>
    </row>
    <row r="43" spans="1:14" ht="11.1" customHeight="1" x14ac:dyDescent="0.25">
      <c r="A43" s="26"/>
      <c r="B43" s="25">
        <v>2019</v>
      </c>
      <c r="C43" s="223">
        <v>74</v>
      </c>
      <c r="D43" s="224">
        <v>74</v>
      </c>
      <c r="E43" s="223">
        <v>74</v>
      </c>
      <c r="F43" s="223">
        <v>74</v>
      </c>
      <c r="G43" s="224">
        <v>74</v>
      </c>
      <c r="H43" s="223">
        <v>74</v>
      </c>
      <c r="I43" s="223">
        <v>74.285714285714292</v>
      </c>
      <c r="J43" s="223">
        <v>74</v>
      </c>
      <c r="K43" s="222">
        <v>75</v>
      </c>
      <c r="L43" s="222">
        <v>75</v>
      </c>
      <c r="M43" s="222">
        <v>75</v>
      </c>
      <c r="N43" s="221">
        <v>75</v>
      </c>
    </row>
    <row r="44" spans="1:14" ht="11.1" customHeight="1" x14ac:dyDescent="0.25">
      <c r="A44" s="26"/>
      <c r="B44" s="25">
        <v>2020</v>
      </c>
      <c r="C44" s="222">
        <v>75</v>
      </c>
      <c r="D44" s="14" t="s">
        <v>29</v>
      </c>
      <c r="E44" s="226" t="s">
        <v>501</v>
      </c>
      <c r="F44" s="226" t="s">
        <v>501</v>
      </c>
      <c r="G44" s="221">
        <v>75</v>
      </c>
      <c r="H44" s="222">
        <v>75</v>
      </c>
      <c r="I44" s="222">
        <v>75</v>
      </c>
      <c r="J44" s="234">
        <v>75</v>
      </c>
      <c r="K44" s="226" t="s">
        <v>501</v>
      </c>
      <c r="L44" s="242">
        <v>75</v>
      </c>
      <c r="M44" s="242">
        <v>75</v>
      </c>
      <c r="N44" s="243">
        <v>75</v>
      </c>
    </row>
    <row r="45" spans="1:14" ht="11.1" customHeight="1" x14ac:dyDescent="0.25">
      <c r="A45" s="26"/>
      <c r="B45" s="25">
        <v>2021</v>
      </c>
      <c r="C45" s="222">
        <v>75</v>
      </c>
      <c r="D45" s="221">
        <v>75</v>
      </c>
      <c r="E45" s="222">
        <v>75</v>
      </c>
      <c r="F45" s="222">
        <v>75</v>
      </c>
      <c r="G45" s="221">
        <v>75</v>
      </c>
      <c r="H45" s="222">
        <v>75</v>
      </c>
      <c r="I45" s="222">
        <v>75</v>
      </c>
      <c r="J45" s="222">
        <v>75</v>
      </c>
      <c r="K45" s="222">
        <v>75</v>
      </c>
      <c r="L45" s="222">
        <v>75</v>
      </c>
      <c r="M45" s="222">
        <v>75</v>
      </c>
      <c r="N45" s="243">
        <v>85</v>
      </c>
    </row>
    <row r="46" spans="1:14" ht="11.1" customHeight="1" x14ac:dyDescent="0.25">
      <c r="A46" s="26"/>
      <c r="B46" s="25">
        <v>2022</v>
      </c>
      <c r="C46" s="242">
        <v>85</v>
      </c>
      <c r="D46" s="243">
        <v>85</v>
      </c>
      <c r="E46" s="222">
        <v>85</v>
      </c>
      <c r="F46" s="222">
        <v>85</v>
      </c>
      <c r="G46" s="221">
        <v>85</v>
      </c>
      <c r="H46" s="222">
        <v>85</v>
      </c>
      <c r="I46" s="222">
        <v>85</v>
      </c>
      <c r="J46" s="222">
        <v>85</v>
      </c>
      <c r="K46" s="222">
        <v>85</v>
      </c>
      <c r="L46" s="222">
        <v>85</v>
      </c>
      <c r="M46" s="222">
        <v>85</v>
      </c>
      <c r="N46" s="243">
        <v>85</v>
      </c>
    </row>
    <row r="47" spans="1:14" ht="11.1" customHeight="1" x14ac:dyDescent="0.25">
      <c r="A47" s="26"/>
      <c r="B47" s="25">
        <v>2023</v>
      </c>
      <c r="C47" s="242">
        <v>85</v>
      </c>
      <c r="D47" s="242">
        <v>85</v>
      </c>
      <c r="E47" s="242">
        <v>85</v>
      </c>
      <c r="F47" s="242">
        <v>85</v>
      </c>
      <c r="G47" s="221">
        <v>85</v>
      </c>
      <c r="H47" s="222">
        <v>85</v>
      </c>
      <c r="I47" s="222">
        <v>85</v>
      </c>
      <c r="J47" s="222">
        <v>85</v>
      </c>
      <c r="K47" s="222">
        <v>85</v>
      </c>
      <c r="L47" s="222">
        <v>85</v>
      </c>
      <c r="M47" s="222">
        <v>85</v>
      </c>
      <c r="N47" s="222">
        <v>85</v>
      </c>
    </row>
    <row r="48" spans="1:14" ht="11.1" customHeight="1" x14ac:dyDescent="0.25">
      <c r="A48" s="228"/>
      <c r="B48" s="229">
        <v>2024</v>
      </c>
      <c r="C48" s="244">
        <v>85</v>
      </c>
      <c r="D48" s="244">
        <v>90</v>
      </c>
      <c r="E48" s="244">
        <v>90</v>
      </c>
      <c r="F48" s="244">
        <v>90</v>
      </c>
      <c r="G48" s="634">
        <v>90</v>
      </c>
      <c r="H48" s="231"/>
      <c r="I48" s="231"/>
      <c r="J48" s="231"/>
      <c r="K48" s="231"/>
      <c r="L48" s="231"/>
      <c r="M48" s="231"/>
      <c r="N48" s="231"/>
    </row>
    <row r="49" spans="1:14" ht="11.1" customHeight="1" x14ac:dyDescent="0.25">
      <c r="A49" s="26" t="s">
        <v>70</v>
      </c>
      <c r="B49" s="25">
        <v>2018</v>
      </c>
      <c r="C49" s="222">
        <v>86.571428571428569</v>
      </c>
      <c r="D49" s="221">
        <v>86.5</v>
      </c>
      <c r="E49" s="222">
        <v>82</v>
      </c>
      <c r="F49" s="223">
        <v>89</v>
      </c>
      <c r="G49" s="224">
        <v>89</v>
      </c>
      <c r="H49" s="223">
        <v>84</v>
      </c>
      <c r="I49" s="223">
        <v>83.357142857142861</v>
      </c>
      <c r="J49" s="223">
        <v>96</v>
      </c>
      <c r="K49" s="223">
        <v>96</v>
      </c>
      <c r="L49" s="223">
        <v>97</v>
      </c>
      <c r="M49" s="223">
        <v>97</v>
      </c>
      <c r="N49" s="224">
        <v>94.6</v>
      </c>
    </row>
    <row r="50" spans="1:14" ht="11.1" customHeight="1" x14ac:dyDescent="0.25">
      <c r="A50" s="26"/>
      <c r="B50" s="25">
        <v>2019</v>
      </c>
      <c r="C50" s="223">
        <v>95</v>
      </c>
      <c r="D50" s="224">
        <v>97</v>
      </c>
      <c r="E50" s="223">
        <v>98</v>
      </c>
      <c r="F50" s="223">
        <v>98</v>
      </c>
      <c r="G50" s="224">
        <v>99</v>
      </c>
      <c r="H50" s="223">
        <v>98</v>
      </c>
      <c r="I50" s="223">
        <v>97.055555555555557</v>
      </c>
      <c r="J50" s="222">
        <v>97</v>
      </c>
      <c r="K50" s="222">
        <v>100</v>
      </c>
      <c r="L50" s="222">
        <v>100</v>
      </c>
      <c r="M50" s="222">
        <v>100</v>
      </c>
      <c r="N50" s="221">
        <v>105</v>
      </c>
    </row>
    <row r="51" spans="1:14" ht="11.1" customHeight="1" x14ac:dyDescent="0.25">
      <c r="A51" s="26"/>
      <c r="B51" s="25">
        <v>2020</v>
      </c>
      <c r="C51" s="223">
        <v>100</v>
      </c>
      <c r="D51" s="224">
        <v>95</v>
      </c>
      <c r="E51" s="226" t="s">
        <v>501</v>
      </c>
      <c r="F51" s="223">
        <v>90</v>
      </c>
      <c r="G51" s="224">
        <v>100</v>
      </c>
      <c r="H51" s="223">
        <v>100</v>
      </c>
      <c r="I51" s="223">
        <v>100</v>
      </c>
      <c r="J51" s="223">
        <v>100</v>
      </c>
      <c r="K51" s="223">
        <v>100</v>
      </c>
      <c r="L51" s="223">
        <v>100</v>
      </c>
      <c r="M51" s="222">
        <v>95</v>
      </c>
      <c r="N51" s="221">
        <v>100</v>
      </c>
    </row>
    <row r="52" spans="1:14" ht="11.1" customHeight="1" x14ac:dyDescent="0.25">
      <c r="A52" s="26"/>
      <c r="B52" s="25">
        <v>2021</v>
      </c>
      <c r="C52" s="223">
        <v>105</v>
      </c>
      <c r="D52" s="224">
        <v>100</v>
      </c>
      <c r="E52" s="223">
        <v>105</v>
      </c>
      <c r="F52" s="223">
        <v>100</v>
      </c>
      <c r="G52" s="224">
        <v>100</v>
      </c>
      <c r="H52" s="223">
        <v>100</v>
      </c>
      <c r="I52" s="223">
        <v>100</v>
      </c>
      <c r="J52" s="223">
        <v>125</v>
      </c>
      <c r="K52" s="223">
        <v>110</v>
      </c>
      <c r="L52" s="222">
        <v>95</v>
      </c>
      <c r="M52" s="222">
        <v>100</v>
      </c>
      <c r="N52" s="221">
        <v>105</v>
      </c>
    </row>
    <row r="53" spans="1:14" ht="11.1" customHeight="1" x14ac:dyDescent="0.25">
      <c r="A53" s="26"/>
      <c r="B53" s="25">
        <v>2022</v>
      </c>
      <c r="C53" s="223">
        <v>125</v>
      </c>
      <c r="D53" s="224">
        <v>125</v>
      </c>
      <c r="E53" s="223">
        <v>150</v>
      </c>
      <c r="F53" s="223">
        <v>125</v>
      </c>
      <c r="G53" s="224">
        <v>117.5</v>
      </c>
      <c r="H53" s="223">
        <v>145</v>
      </c>
      <c r="I53" s="223">
        <v>145</v>
      </c>
      <c r="J53" s="223">
        <v>140</v>
      </c>
      <c r="K53" s="223">
        <v>140</v>
      </c>
      <c r="L53" s="222">
        <v>135</v>
      </c>
      <c r="M53" s="222">
        <v>135</v>
      </c>
      <c r="N53" s="221">
        <v>130</v>
      </c>
    </row>
    <row r="54" spans="1:14" ht="11.1" customHeight="1" x14ac:dyDescent="0.25">
      <c r="A54" s="26"/>
      <c r="B54" s="25">
        <v>2023</v>
      </c>
      <c r="C54" s="223">
        <v>130</v>
      </c>
      <c r="D54" s="223">
        <v>130</v>
      </c>
      <c r="E54" s="223">
        <v>130</v>
      </c>
      <c r="F54" s="223">
        <v>130</v>
      </c>
      <c r="G54" s="224">
        <v>140</v>
      </c>
      <c r="H54" s="223">
        <v>135</v>
      </c>
      <c r="I54" s="223">
        <v>125</v>
      </c>
      <c r="J54" s="223">
        <v>125</v>
      </c>
      <c r="K54" s="223">
        <v>130</v>
      </c>
      <c r="L54" s="222">
        <v>130</v>
      </c>
      <c r="M54" s="222">
        <v>130</v>
      </c>
      <c r="N54" s="222">
        <v>133</v>
      </c>
    </row>
    <row r="55" spans="1:14" ht="11.1" customHeight="1" x14ac:dyDescent="0.25">
      <c r="A55" s="228"/>
      <c r="B55" s="229">
        <v>2024</v>
      </c>
      <c r="C55" s="231">
        <v>133</v>
      </c>
      <c r="D55" s="232">
        <v>133</v>
      </c>
      <c r="E55" s="232">
        <v>135</v>
      </c>
      <c r="F55" s="232">
        <v>130</v>
      </c>
      <c r="G55" s="636">
        <v>135</v>
      </c>
      <c r="H55" s="232"/>
      <c r="I55" s="232"/>
      <c r="J55" s="232"/>
      <c r="K55" s="232"/>
      <c r="L55" s="231"/>
      <c r="M55" s="231"/>
      <c r="N55" s="231"/>
    </row>
    <row r="56" spans="1:14" ht="11.1" customHeight="1" x14ac:dyDescent="0.25">
      <c r="A56" s="245" t="s">
        <v>187</v>
      </c>
      <c r="B56" s="246">
        <v>2018</v>
      </c>
      <c r="C56" s="247">
        <v>88.49</v>
      </c>
      <c r="D56" s="248">
        <v>88.405000000000001</v>
      </c>
      <c r="E56" s="247">
        <v>88.474999999999994</v>
      </c>
      <c r="F56" s="249">
        <v>89.424999999999997</v>
      </c>
      <c r="G56" s="250">
        <v>89.575000000000003</v>
      </c>
      <c r="H56" s="249">
        <v>89.275000000000006</v>
      </c>
      <c r="I56" s="249">
        <v>91.22</v>
      </c>
      <c r="J56" s="249">
        <v>89.3</v>
      </c>
      <c r="K56" s="249">
        <v>89.26</v>
      </c>
      <c r="L56" s="249">
        <v>90.034999999999997</v>
      </c>
      <c r="M56" s="249">
        <v>90.034999999999997</v>
      </c>
      <c r="N56" s="250">
        <v>90.034999999999997</v>
      </c>
    </row>
    <row r="57" spans="1:14" ht="11.1" customHeight="1" x14ac:dyDescent="0.25">
      <c r="A57" s="26"/>
      <c r="B57" s="25">
        <v>2019</v>
      </c>
      <c r="C57" s="223">
        <v>101.25</v>
      </c>
      <c r="D57" s="224">
        <v>103.75</v>
      </c>
      <c r="E57" s="223">
        <v>104.375</v>
      </c>
      <c r="F57" s="223">
        <v>104.375</v>
      </c>
      <c r="G57" s="224">
        <v>103.75</v>
      </c>
      <c r="H57" s="223">
        <v>104.375</v>
      </c>
      <c r="I57" s="223">
        <v>104.375</v>
      </c>
      <c r="J57" s="222">
        <v>106.875</v>
      </c>
      <c r="K57" s="222">
        <v>125</v>
      </c>
      <c r="L57" s="222">
        <v>97.5</v>
      </c>
      <c r="M57" s="223">
        <v>95</v>
      </c>
      <c r="N57" s="224">
        <v>95</v>
      </c>
    </row>
    <row r="58" spans="1:14" ht="11.1" customHeight="1" x14ac:dyDescent="0.25">
      <c r="A58" s="26"/>
      <c r="B58" s="25">
        <v>2020</v>
      </c>
      <c r="C58" s="223">
        <v>95</v>
      </c>
      <c r="D58" s="14" t="s">
        <v>29</v>
      </c>
      <c r="E58" s="226" t="s">
        <v>501</v>
      </c>
      <c r="F58" s="226" t="s">
        <v>501</v>
      </c>
      <c r="G58" s="14" t="s">
        <v>501</v>
      </c>
      <c r="H58" s="226" t="s">
        <v>501</v>
      </c>
      <c r="I58" s="226" t="s">
        <v>29</v>
      </c>
      <c r="J58" s="226" t="s">
        <v>501</v>
      </c>
      <c r="K58" s="226" t="s">
        <v>501</v>
      </c>
      <c r="L58" s="226" t="s">
        <v>501</v>
      </c>
      <c r="M58" s="226" t="s">
        <v>501</v>
      </c>
      <c r="N58" s="14" t="s">
        <v>501</v>
      </c>
    </row>
    <row r="59" spans="1:14" ht="11.1" customHeight="1" x14ac:dyDescent="0.25">
      <c r="A59" s="26"/>
      <c r="B59" s="25">
        <v>2021</v>
      </c>
      <c r="C59" s="223">
        <v>85</v>
      </c>
      <c r="D59" s="224">
        <v>85</v>
      </c>
      <c r="E59" s="223">
        <v>90</v>
      </c>
      <c r="F59" s="223">
        <v>95</v>
      </c>
      <c r="G59" s="224">
        <v>100</v>
      </c>
      <c r="H59" s="223">
        <v>100</v>
      </c>
      <c r="I59" s="223">
        <v>100</v>
      </c>
      <c r="J59" s="223">
        <v>105</v>
      </c>
      <c r="K59" s="223">
        <v>105</v>
      </c>
      <c r="L59" s="223">
        <v>105</v>
      </c>
      <c r="M59" s="223">
        <v>105</v>
      </c>
      <c r="N59" s="224">
        <v>105</v>
      </c>
    </row>
    <row r="60" spans="1:14" ht="11.1" customHeight="1" x14ac:dyDescent="0.25">
      <c r="A60" s="26"/>
      <c r="B60" s="25">
        <v>2022</v>
      </c>
      <c r="C60" s="223">
        <v>105</v>
      </c>
      <c r="D60" s="224">
        <v>105</v>
      </c>
      <c r="E60" s="223">
        <v>117</v>
      </c>
      <c r="F60" s="223">
        <v>102</v>
      </c>
      <c r="G60" s="224">
        <v>115</v>
      </c>
      <c r="H60" s="223">
        <v>113</v>
      </c>
      <c r="I60" s="223">
        <v>113</v>
      </c>
      <c r="J60" s="223">
        <v>113</v>
      </c>
      <c r="K60" s="223">
        <v>105</v>
      </c>
      <c r="L60" s="223">
        <v>115</v>
      </c>
      <c r="M60" s="223">
        <v>115</v>
      </c>
      <c r="N60" s="14" t="s">
        <v>501</v>
      </c>
    </row>
    <row r="61" spans="1:14" ht="11.1" customHeight="1" x14ac:dyDescent="0.25">
      <c r="A61" s="26"/>
      <c r="B61" s="25">
        <v>2023</v>
      </c>
      <c r="C61" s="226" t="s">
        <v>501</v>
      </c>
      <c r="D61" s="14" t="s">
        <v>501</v>
      </c>
      <c r="E61" s="14" t="s">
        <v>501</v>
      </c>
      <c r="F61" s="226" t="s">
        <v>501</v>
      </c>
      <c r="G61" s="14" t="s">
        <v>501</v>
      </c>
      <c r="H61" s="226" t="s">
        <v>501</v>
      </c>
      <c r="I61" s="223">
        <v>130</v>
      </c>
      <c r="J61" s="223">
        <v>130</v>
      </c>
      <c r="K61" s="223">
        <v>131</v>
      </c>
      <c r="L61" s="223">
        <v>132</v>
      </c>
      <c r="M61" s="223">
        <v>131</v>
      </c>
      <c r="N61" s="226">
        <v>148</v>
      </c>
    </row>
    <row r="62" spans="1:14" ht="11.1" customHeight="1" x14ac:dyDescent="0.25">
      <c r="A62" s="228"/>
      <c r="B62" s="229">
        <v>2024</v>
      </c>
      <c r="C62" s="241">
        <v>148</v>
      </c>
      <c r="D62" s="241">
        <v>148</v>
      </c>
      <c r="E62" s="241">
        <v>150</v>
      </c>
      <c r="F62" s="241">
        <v>137</v>
      </c>
      <c r="G62" s="638">
        <v>146</v>
      </c>
      <c r="H62" s="241"/>
      <c r="I62" s="232"/>
      <c r="J62" s="232"/>
      <c r="K62" s="232"/>
      <c r="L62" s="232"/>
      <c r="M62" s="232"/>
      <c r="N62" s="241"/>
    </row>
    <row r="63" spans="1:14" x14ac:dyDescent="0.2">
      <c r="A63" s="252"/>
      <c r="B63" s="253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9" t="s">
        <v>78</v>
      </c>
    </row>
    <row r="64" spans="1:14" ht="13.5" x14ac:dyDescent="0.25">
      <c r="A64" s="939" t="s">
        <v>504</v>
      </c>
      <c r="B64" s="939"/>
      <c r="C64" s="939"/>
      <c r="D64" s="939"/>
      <c r="E64" s="939"/>
      <c r="F64" s="939"/>
      <c r="G64" s="8"/>
      <c r="H64" s="8"/>
      <c r="I64" s="8"/>
      <c r="J64" s="9"/>
      <c r="K64" s="160"/>
      <c r="L64" s="160"/>
      <c r="M64" s="160"/>
      <c r="N64" s="160"/>
    </row>
    <row r="65" spans="1:14" ht="15.95" customHeight="1" x14ac:dyDescent="0.2">
      <c r="A65" s="397" t="s">
        <v>446</v>
      </c>
      <c r="B65" s="397" t="s">
        <v>500</v>
      </c>
      <c r="C65" s="397" t="s">
        <v>425</v>
      </c>
      <c r="D65" s="397" t="s">
        <v>426</v>
      </c>
      <c r="E65" s="397" t="s">
        <v>427</v>
      </c>
      <c r="F65" s="397" t="s">
        <v>428</v>
      </c>
      <c r="G65" s="397" t="s">
        <v>429</v>
      </c>
      <c r="H65" s="397" t="s">
        <v>430</v>
      </c>
      <c r="I65" s="397" t="s">
        <v>431</v>
      </c>
      <c r="J65" s="397" t="s">
        <v>432</v>
      </c>
      <c r="K65" s="397" t="s">
        <v>433</v>
      </c>
      <c r="L65" s="397" t="s">
        <v>434</v>
      </c>
      <c r="M65" s="397" t="s">
        <v>435</v>
      </c>
      <c r="N65" s="397" t="s">
        <v>436</v>
      </c>
    </row>
    <row r="66" spans="1:14" ht="3.95" customHeight="1" x14ac:dyDescent="0.25">
      <c r="A66" s="407"/>
      <c r="B66" s="408"/>
      <c r="C66" s="409"/>
      <c r="D66" s="410"/>
      <c r="E66" s="410"/>
      <c r="F66" s="410"/>
      <c r="G66" s="410"/>
      <c r="H66" s="410"/>
      <c r="I66" s="410"/>
      <c r="J66" s="410"/>
      <c r="K66" s="410"/>
      <c r="L66" s="409"/>
      <c r="M66" s="409"/>
      <c r="N66" s="409"/>
    </row>
    <row r="67" spans="1:14" ht="12" customHeight="1" x14ac:dyDescent="0.25">
      <c r="A67" s="26" t="s">
        <v>84</v>
      </c>
      <c r="B67" s="25">
        <v>2018</v>
      </c>
      <c r="C67" s="223">
        <v>97</v>
      </c>
      <c r="D67" s="224">
        <v>97</v>
      </c>
      <c r="E67" s="223">
        <v>98</v>
      </c>
      <c r="F67" s="223">
        <v>98</v>
      </c>
      <c r="G67" s="224">
        <v>98</v>
      </c>
      <c r="H67" s="223">
        <v>98</v>
      </c>
      <c r="I67" s="223">
        <v>97.9</v>
      </c>
      <c r="J67" s="222">
        <v>99.5</v>
      </c>
      <c r="K67" s="222">
        <v>99</v>
      </c>
      <c r="L67" s="222">
        <v>100</v>
      </c>
      <c r="M67" s="222">
        <v>100</v>
      </c>
      <c r="N67" s="224">
        <v>101</v>
      </c>
    </row>
    <row r="68" spans="1:14" ht="12" customHeight="1" x14ac:dyDescent="0.25">
      <c r="A68" s="26"/>
      <c r="B68" s="25">
        <v>2019</v>
      </c>
      <c r="C68" s="223">
        <v>103.5</v>
      </c>
      <c r="D68" s="224">
        <v>103.5</v>
      </c>
      <c r="E68" s="223">
        <v>104</v>
      </c>
      <c r="F68" s="223">
        <v>104</v>
      </c>
      <c r="G68" s="224">
        <v>104</v>
      </c>
      <c r="H68" s="223">
        <v>104</v>
      </c>
      <c r="I68" s="223">
        <v>104.38</v>
      </c>
      <c r="J68" s="222">
        <v>107</v>
      </c>
      <c r="K68" s="222">
        <v>125</v>
      </c>
      <c r="L68" s="222">
        <v>125</v>
      </c>
      <c r="M68" s="223">
        <v>125</v>
      </c>
      <c r="N68" s="224">
        <v>125</v>
      </c>
    </row>
    <row r="69" spans="1:14" ht="12" customHeight="1" x14ac:dyDescent="0.25">
      <c r="A69" s="26"/>
      <c r="B69" s="25">
        <v>2020</v>
      </c>
      <c r="C69" s="223">
        <v>125</v>
      </c>
      <c r="D69" s="224">
        <v>125</v>
      </c>
      <c r="E69" s="223">
        <v>125</v>
      </c>
      <c r="F69" s="223">
        <v>125</v>
      </c>
      <c r="G69" s="224">
        <v>125</v>
      </c>
      <c r="H69" s="223">
        <v>125</v>
      </c>
      <c r="I69" s="223">
        <v>125</v>
      </c>
      <c r="J69" s="223">
        <v>125</v>
      </c>
      <c r="K69" s="223">
        <v>125</v>
      </c>
      <c r="L69" s="223">
        <v>125</v>
      </c>
      <c r="M69" s="223">
        <v>125</v>
      </c>
      <c r="N69" s="224">
        <v>125</v>
      </c>
    </row>
    <row r="70" spans="1:14" ht="12" customHeight="1" x14ac:dyDescent="0.25">
      <c r="A70" s="26"/>
      <c r="B70" s="25">
        <v>2021</v>
      </c>
      <c r="C70" s="223">
        <v>125</v>
      </c>
      <c r="D70" s="224">
        <v>112.5</v>
      </c>
      <c r="E70" s="223">
        <v>125</v>
      </c>
      <c r="F70" s="223">
        <v>125</v>
      </c>
      <c r="G70" s="224">
        <v>132.5</v>
      </c>
      <c r="H70" s="223">
        <v>125</v>
      </c>
      <c r="I70" s="223">
        <v>125</v>
      </c>
      <c r="J70" s="223">
        <v>130</v>
      </c>
      <c r="K70" s="223">
        <v>130</v>
      </c>
      <c r="L70" s="223">
        <v>130</v>
      </c>
      <c r="M70" s="223">
        <v>150</v>
      </c>
      <c r="N70" s="224">
        <v>130</v>
      </c>
    </row>
    <row r="71" spans="1:14" ht="12" customHeight="1" x14ac:dyDescent="0.25">
      <c r="A71" s="26"/>
      <c r="B71" s="25">
        <v>2022</v>
      </c>
      <c r="C71" s="223">
        <v>150</v>
      </c>
      <c r="D71" s="224">
        <v>130</v>
      </c>
      <c r="E71" s="223">
        <v>130</v>
      </c>
      <c r="F71" s="223">
        <v>126</v>
      </c>
      <c r="G71" s="224">
        <v>130</v>
      </c>
      <c r="H71" s="223">
        <v>130</v>
      </c>
      <c r="I71" s="223">
        <v>113</v>
      </c>
      <c r="J71" s="223">
        <v>160</v>
      </c>
      <c r="K71" s="223">
        <v>130</v>
      </c>
      <c r="L71" s="223">
        <v>130</v>
      </c>
      <c r="M71" s="223">
        <v>130</v>
      </c>
      <c r="N71" s="224">
        <v>130</v>
      </c>
    </row>
    <row r="72" spans="1:14" ht="12" customHeight="1" x14ac:dyDescent="0.25">
      <c r="A72" s="26"/>
      <c r="B72" s="25">
        <v>2023</v>
      </c>
      <c r="C72" s="223">
        <v>133</v>
      </c>
      <c r="D72" s="223">
        <v>150</v>
      </c>
      <c r="E72" s="223">
        <v>150</v>
      </c>
      <c r="F72" s="223">
        <v>150</v>
      </c>
      <c r="G72" s="224">
        <v>150</v>
      </c>
      <c r="H72" s="223">
        <v>163</v>
      </c>
      <c r="I72" s="223">
        <v>175</v>
      </c>
      <c r="J72" s="223">
        <v>175</v>
      </c>
      <c r="K72" s="223">
        <v>200</v>
      </c>
      <c r="L72" s="223">
        <v>190</v>
      </c>
      <c r="M72" s="223">
        <v>210</v>
      </c>
      <c r="N72" s="223">
        <v>210</v>
      </c>
    </row>
    <row r="73" spans="1:14" ht="12" customHeight="1" x14ac:dyDescent="0.25">
      <c r="A73" s="228"/>
      <c r="B73" s="229">
        <v>2024</v>
      </c>
      <c r="C73" s="232">
        <v>200</v>
      </c>
      <c r="D73" s="232">
        <v>210</v>
      </c>
      <c r="E73" s="232">
        <v>210</v>
      </c>
      <c r="F73" s="232">
        <v>173</v>
      </c>
      <c r="G73" s="636">
        <v>200</v>
      </c>
      <c r="H73" s="232"/>
      <c r="I73" s="232"/>
      <c r="J73" s="232"/>
      <c r="K73" s="232"/>
      <c r="L73" s="232"/>
      <c r="M73" s="232"/>
      <c r="N73" s="232"/>
    </row>
    <row r="74" spans="1:14" ht="12" customHeight="1" x14ac:dyDescent="0.25">
      <c r="A74" s="26" t="s">
        <v>449</v>
      </c>
      <c r="B74" s="25">
        <v>2018</v>
      </c>
      <c r="C74" s="223">
        <v>94</v>
      </c>
      <c r="D74" s="224">
        <v>94</v>
      </c>
      <c r="E74" s="223">
        <v>95</v>
      </c>
      <c r="F74" s="223">
        <v>99</v>
      </c>
      <c r="G74" s="224">
        <v>99</v>
      </c>
      <c r="H74" s="223">
        <v>99.5</v>
      </c>
      <c r="I74" s="223">
        <v>100</v>
      </c>
      <c r="J74" s="223">
        <v>100</v>
      </c>
      <c r="K74" s="223">
        <v>100</v>
      </c>
      <c r="L74" s="223">
        <v>100.5</v>
      </c>
      <c r="M74" s="223">
        <v>100.5</v>
      </c>
      <c r="N74" s="224">
        <v>100.5</v>
      </c>
    </row>
    <row r="75" spans="1:14" ht="12" customHeight="1" x14ac:dyDescent="0.25">
      <c r="A75" s="26"/>
      <c r="B75" s="25">
        <v>2019</v>
      </c>
      <c r="C75" s="223">
        <v>100</v>
      </c>
      <c r="D75" s="224">
        <v>100</v>
      </c>
      <c r="E75" s="223">
        <v>99</v>
      </c>
      <c r="F75" s="223">
        <v>98</v>
      </c>
      <c r="G75" s="224">
        <v>98</v>
      </c>
      <c r="H75" s="223">
        <v>97</v>
      </c>
      <c r="I75" s="223">
        <v>94.318181818181813</v>
      </c>
      <c r="J75" s="222">
        <v>94</v>
      </c>
      <c r="K75" s="222">
        <v>115</v>
      </c>
      <c r="L75" s="222">
        <v>115</v>
      </c>
      <c r="M75" s="223">
        <v>110</v>
      </c>
      <c r="N75" s="224">
        <v>105</v>
      </c>
    </row>
    <row r="76" spans="1:14" ht="12" customHeight="1" x14ac:dyDescent="0.25">
      <c r="A76" s="26"/>
      <c r="B76" s="25">
        <v>2020</v>
      </c>
      <c r="C76" s="223">
        <v>110</v>
      </c>
      <c r="D76" s="14" t="s">
        <v>29</v>
      </c>
      <c r="E76" s="226" t="s">
        <v>501</v>
      </c>
      <c r="F76" s="226" t="s">
        <v>501</v>
      </c>
      <c r="G76" s="14" t="s">
        <v>501</v>
      </c>
      <c r="H76" s="226" t="s">
        <v>501</v>
      </c>
      <c r="I76" s="223">
        <v>115</v>
      </c>
      <c r="J76" s="223">
        <v>110</v>
      </c>
      <c r="K76" s="222">
        <v>115</v>
      </c>
      <c r="L76" s="222">
        <v>115</v>
      </c>
      <c r="M76" s="223">
        <v>100</v>
      </c>
      <c r="N76" s="224">
        <v>100</v>
      </c>
    </row>
    <row r="77" spans="1:14" ht="12" customHeight="1" x14ac:dyDescent="0.25">
      <c r="A77" s="26"/>
      <c r="B77" s="25">
        <v>2021</v>
      </c>
      <c r="C77" s="223">
        <v>110</v>
      </c>
      <c r="D77" s="224">
        <v>110</v>
      </c>
      <c r="E77" s="223">
        <v>110</v>
      </c>
      <c r="F77" s="223">
        <v>110</v>
      </c>
      <c r="G77" s="224">
        <v>110</v>
      </c>
      <c r="H77" s="223">
        <v>115</v>
      </c>
      <c r="I77" s="223">
        <v>120</v>
      </c>
      <c r="J77" s="223">
        <v>115</v>
      </c>
      <c r="K77" s="222">
        <v>117.5</v>
      </c>
      <c r="L77" s="222">
        <v>130</v>
      </c>
      <c r="M77" s="223">
        <v>120</v>
      </c>
      <c r="N77" s="224">
        <v>120</v>
      </c>
    </row>
    <row r="78" spans="1:14" ht="12" customHeight="1" x14ac:dyDescent="0.25">
      <c r="A78" s="26"/>
      <c r="B78" s="25">
        <v>2022</v>
      </c>
      <c r="C78" s="223">
        <v>120</v>
      </c>
      <c r="D78" s="224">
        <v>120</v>
      </c>
      <c r="E78" s="223">
        <v>130</v>
      </c>
      <c r="F78" s="223">
        <v>120</v>
      </c>
      <c r="G78" s="224">
        <v>130</v>
      </c>
      <c r="H78" s="223">
        <v>130</v>
      </c>
      <c r="I78" s="223">
        <v>130</v>
      </c>
      <c r="J78" s="223">
        <v>140</v>
      </c>
      <c r="K78" s="222">
        <v>147.5</v>
      </c>
      <c r="L78" s="222">
        <v>138</v>
      </c>
      <c r="M78" s="223">
        <v>147</v>
      </c>
      <c r="N78" s="224">
        <v>147</v>
      </c>
    </row>
    <row r="79" spans="1:14" ht="12" customHeight="1" x14ac:dyDescent="0.25">
      <c r="A79" s="26"/>
      <c r="B79" s="25">
        <v>2023</v>
      </c>
      <c r="C79" s="223">
        <v>155</v>
      </c>
      <c r="D79" s="223">
        <v>155</v>
      </c>
      <c r="E79" s="223">
        <v>155</v>
      </c>
      <c r="F79" s="223">
        <v>155</v>
      </c>
      <c r="G79" s="224">
        <v>140</v>
      </c>
      <c r="H79" s="223">
        <v>140</v>
      </c>
      <c r="I79" s="223">
        <v>160</v>
      </c>
      <c r="J79" s="223">
        <v>160</v>
      </c>
      <c r="K79" s="222">
        <v>155</v>
      </c>
      <c r="L79" s="222">
        <v>140</v>
      </c>
      <c r="M79" s="222">
        <v>140</v>
      </c>
      <c r="N79" s="222">
        <v>140</v>
      </c>
    </row>
    <row r="80" spans="1:14" ht="12" customHeight="1" x14ac:dyDescent="0.25">
      <c r="A80" s="228"/>
      <c r="B80" s="229">
        <v>2024</v>
      </c>
      <c r="C80" s="232">
        <v>140</v>
      </c>
      <c r="D80" s="232">
        <v>134</v>
      </c>
      <c r="E80" s="232">
        <v>131</v>
      </c>
      <c r="F80" s="232">
        <v>145</v>
      </c>
      <c r="G80" s="636">
        <v>160</v>
      </c>
      <c r="H80" s="232"/>
      <c r="I80" s="232"/>
      <c r="J80" s="232"/>
      <c r="K80" s="231"/>
      <c r="L80" s="231"/>
      <c r="M80" s="231"/>
      <c r="N80" s="231"/>
    </row>
    <row r="81" spans="1:14" ht="12" customHeight="1" x14ac:dyDescent="0.25">
      <c r="A81" s="26" t="s">
        <v>100</v>
      </c>
      <c r="B81" s="25">
        <v>2018</v>
      </c>
      <c r="C81" s="223">
        <v>144</v>
      </c>
      <c r="D81" s="224">
        <v>141</v>
      </c>
      <c r="E81" s="223">
        <v>141</v>
      </c>
      <c r="F81" s="223">
        <v>141</v>
      </c>
      <c r="G81" s="224">
        <v>141</v>
      </c>
      <c r="H81" s="223">
        <v>141</v>
      </c>
      <c r="I81" s="223">
        <v>147.5</v>
      </c>
      <c r="J81" s="223">
        <v>147.5</v>
      </c>
      <c r="K81" s="223">
        <v>149</v>
      </c>
      <c r="L81" s="223">
        <v>152</v>
      </c>
      <c r="M81" s="223">
        <v>152</v>
      </c>
      <c r="N81" s="224">
        <v>152</v>
      </c>
    </row>
    <row r="82" spans="1:14" ht="12" customHeight="1" x14ac:dyDescent="0.25">
      <c r="A82" s="26"/>
      <c r="B82" s="25">
        <v>2019</v>
      </c>
      <c r="C82" s="223">
        <v>139</v>
      </c>
      <c r="D82" s="224">
        <v>140</v>
      </c>
      <c r="E82" s="223">
        <v>142</v>
      </c>
      <c r="F82" s="223">
        <v>141</v>
      </c>
      <c r="G82" s="224">
        <v>137</v>
      </c>
      <c r="H82" s="223">
        <v>136</v>
      </c>
      <c r="I82" s="223">
        <v>145.29166666666666</v>
      </c>
      <c r="J82" s="222">
        <v>145</v>
      </c>
      <c r="K82" s="222">
        <v>140</v>
      </c>
      <c r="L82" s="223">
        <v>140</v>
      </c>
      <c r="M82" s="223">
        <v>140</v>
      </c>
      <c r="N82" s="224">
        <v>140</v>
      </c>
    </row>
    <row r="83" spans="1:14" ht="12" customHeight="1" x14ac:dyDescent="0.25">
      <c r="A83" s="58"/>
      <c r="B83" s="25">
        <v>2020</v>
      </c>
      <c r="C83" s="223">
        <v>140</v>
      </c>
      <c r="D83" s="251">
        <v>140</v>
      </c>
      <c r="E83" s="223">
        <v>140</v>
      </c>
      <c r="F83" s="223">
        <v>140</v>
      </c>
      <c r="G83" s="224">
        <v>140</v>
      </c>
      <c r="H83" s="223">
        <v>140</v>
      </c>
      <c r="I83" s="223">
        <v>140</v>
      </c>
      <c r="J83" s="223">
        <v>140</v>
      </c>
      <c r="K83" s="223">
        <v>140</v>
      </c>
      <c r="L83" s="240" t="s">
        <v>501</v>
      </c>
      <c r="M83" s="223">
        <v>155</v>
      </c>
      <c r="N83" s="224">
        <v>140</v>
      </c>
    </row>
    <row r="84" spans="1:14" ht="12" customHeight="1" x14ac:dyDescent="0.25">
      <c r="A84" s="58"/>
      <c r="B84" s="25">
        <v>2021</v>
      </c>
      <c r="C84" s="223">
        <v>140</v>
      </c>
      <c r="D84" s="251">
        <v>146</v>
      </c>
      <c r="E84" s="234">
        <v>140</v>
      </c>
      <c r="F84" s="223">
        <v>141.5</v>
      </c>
      <c r="G84" s="224">
        <v>140</v>
      </c>
      <c r="H84" s="223">
        <v>140</v>
      </c>
      <c r="I84" s="223">
        <v>135</v>
      </c>
      <c r="J84" s="223">
        <v>140</v>
      </c>
      <c r="K84" s="222">
        <v>147.5</v>
      </c>
      <c r="L84" s="222">
        <v>150</v>
      </c>
      <c r="M84" s="223">
        <v>155</v>
      </c>
      <c r="N84" s="221">
        <v>150</v>
      </c>
    </row>
    <row r="85" spans="1:14" ht="12" customHeight="1" x14ac:dyDescent="0.25">
      <c r="A85" s="58"/>
      <c r="B85" s="25">
        <v>2022</v>
      </c>
      <c r="C85" s="223">
        <v>150</v>
      </c>
      <c r="D85" s="224">
        <v>150</v>
      </c>
      <c r="E85" s="234">
        <v>175</v>
      </c>
      <c r="F85" s="223">
        <v>175</v>
      </c>
      <c r="G85" s="224">
        <v>175</v>
      </c>
      <c r="H85" s="223">
        <v>175</v>
      </c>
      <c r="I85" s="223">
        <v>175</v>
      </c>
      <c r="J85" s="223">
        <v>175</v>
      </c>
      <c r="K85" s="223">
        <v>175</v>
      </c>
      <c r="L85" s="222">
        <v>178</v>
      </c>
      <c r="M85" s="223">
        <v>178</v>
      </c>
      <c r="N85" s="221">
        <v>180</v>
      </c>
    </row>
    <row r="86" spans="1:14" ht="12" customHeight="1" x14ac:dyDescent="0.25">
      <c r="A86" s="58"/>
      <c r="B86" s="25">
        <v>2023</v>
      </c>
      <c r="C86" s="223">
        <v>180</v>
      </c>
      <c r="D86" s="223">
        <v>180</v>
      </c>
      <c r="E86" s="234">
        <v>172.5</v>
      </c>
      <c r="F86" s="223">
        <v>175</v>
      </c>
      <c r="G86" s="224">
        <v>175</v>
      </c>
      <c r="H86" s="223">
        <v>175</v>
      </c>
      <c r="I86" s="223">
        <v>175</v>
      </c>
      <c r="J86" s="223">
        <v>175</v>
      </c>
      <c r="K86" s="223">
        <v>175</v>
      </c>
      <c r="L86" s="222">
        <v>175</v>
      </c>
      <c r="M86" s="222">
        <v>175</v>
      </c>
      <c r="N86" s="222">
        <v>175</v>
      </c>
    </row>
    <row r="87" spans="1:14" ht="12" customHeight="1" x14ac:dyDescent="0.25">
      <c r="A87" s="411"/>
      <c r="B87" s="412">
        <v>2024</v>
      </c>
      <c r="C87" s="413">
        <v>178</v>
      </c>
      <c r="D87" s="413">
        <v>176</v>
      </c>
      <c r="E87" s="581">
        <v>176</v>
      </c>
      <c r="F87" s="413">
        <v>175</v>
      </c>
      <c r="G87" s="637">
        <v>176</v>
      </c>
      <c r="H87" s="413"/>
      <c r="I87" s="413"/>
      <c r="J87" s="413"/>
      <c r="K87" s="413"/>
      <c r="L87" s="414"/>
      <c r="M87" s="414"/>
      <c r="N87" s="414"/>
    </row>
    <row r="88" spans="1:14" ht="12" customHeight="1" x14ac:dyDescent="0.25">
      <c r="A88" s="26" t="s">
        <v>505</v>
      </c>
      <c r="B88" s="25">
        <v>2018</v>
      </c>
      <c r="C88" s="221">
        <v>97.5</v>
      </c>
      <c r="D88" s="225">
        <v>99</v>
      </c>
      <c r="E88" s="222">
        <v>99</v>
      </c>
      <c r="F88" s="222">
        <v>99</v>
      </c>
      <c r="G88" s="221">
        <v>99</v>
      </c>
      <c r="H88" s="222">
        <v>99</v>
      </c>
      <c r="I88" s="222">
        <v>99</v>
      </c>
      <c r="J88" s="224">
        <v>101</v>
      </c>
      <c r="K88" s="224">
        <v>101</v>
      </c>
      <c r="L88" s="251">
        <v>101</v>
      </c>
      <c r="M88" s="223">
        <v>101</v>
      </c>
      <c r="N88" s="224">
        <v>101</v>
      </c>
    </row>
    <row r="89" spans="1:14" ht="12" customHeight="1" x14ac:dyDescent="0.25">
      <c r="A89" s="26" t="s">
        <v>506</v>
      </c>
      <c r="B89" s="25">
        <v>2019</v>
      </c>
      <c r="C89" s="224">
        <v>101</v>
      </c>
      <c r="D89" s="251">
        <v>104</v>
      </c>
      <c r="E89" s="223">
        <v>101</v>
      </c>
      <c r="F89" s="223">
        <v>104</v>
      </c>
      <c r="G89" s="224">
        <v>101</v>
      </c>
      <c r="H89" s="223">
        <v>104</v>
      </c>
      <c r="I89" s="224">
        <v>101.25</v>
      </c>
      <c r="J89" s="224">
        <v>106</v>
      </c>
      <c r="K89" s="221">
        <v>108</v>
      </c>
      <c r="L89" s="251">
        <v>112.5</v>
      </c>
      <c r="M89" s="223">
        <v>113</v>
      </c>
      <c r="N89" s="224">
        <v>112.5</v>
      </c>
    </row>
    <row r="90" spans="1:14" ht="12" customHeight="1" x14ac:dyDescent="0.25">
      <c r="A90" s="26"/>
      <c r="B90" s="25">
        <v>2020</v>
      </c>
      <c r="C90" s="224">
        <v>112.5</v>
      </c>
      <c r="D90" s="251">
        <v>112.5</v>
      </c>
      <c r="E90" s="226" t="s">
        <v>501</v>
      </c>
      <c r="F90" s="226" t="s">
        <v>501</v>
      </c>
      <c r="G90" s="14" t="s">
        <v>501</v>
      </c>
      <c r="H90" s="226" t="s">
        <v>501</v>
      </c>
      <c r="I90" s="224">
        <v>112.5</v>
      </c>
      <c r="J90" s="224">
        <v>112.5</v>
      </c>
      <c r="K90" s="14" t="s">
        <v>501</v>
      </c>
      <c r="L90" s="251">
        <v>112.5</v>
      </c>
      <c r="M90" s="226" t="s">
        <v>501</v>
      </c>
      <c r="N90" s="14" t="s">
        <v>501</v>
      </c>
    </row>
    <row r="91" spans="1:14" ht="12" customHeight="1" x14ac:dyDescent="0.25">
      <c r="A91" s="26"/>
      <c r="B91" s="25">
        <v>2021</v>
      </c>
      <c r="C91" s="224">
        <v>112.5</v>
      </c>
      <c r="D91" s="14" t="s">
        <v>501</v>
      </c>
      <c r="E91" s="226" t="s">
        <v>501</v>
      </c>
      <c r="F91" s="226" t="s">
        <v>501</v>
      </c>
      <c r="G91" s="14" t="s">
        <v>501</v>
      </c>
      <c r="H91" s="226" t="s">
        <v>501</v>
      </c>
      <c r="I91" s="224">
        <v>112.5</v>
      </c>
      <c r="J91" s="224">
        <v>112.5</v>
      </c>
      <c r="K91" s="221">
        <v>120</v>
      </c>
      <c r="L91" s="251">
        <v>120</v>
      </c>
      <c r="M91" s="234">
        <v>120</v>
      </c>
      <c r="N91" s="251">
        <v>120</v>
      </c>
    </row>
    <row r="92" spans="1:14" ht="12" customHeight="1" x14ac:dyDescent="0.25">
      <c r="A92" s="26"/>
      <c r="B92" s="25">
        <v>2022</v>
      </c>
      <c r="C92" s="224">
        <v>100</v>
      </c>
      <c r="D92" s="251">
        <v>100</v>
      </c>
      <c r="E92" s="234">
        <v>100</v>
      </c>
      <c r="F92" s="223">
        <v>120</v>
      </c>
      <c r="G92" s="224">
        <v>100</v>
      </c>
      <c r="H92" s="223">
        <v>95</v>
      </c>
      <c r="I92" s="224">
        <v>100</v>
      </c>
      <c r="J92" s="224">
        <v>100</v>
      </c>
      <c r="K92" s="224">
        <v>100</v>
      </c>
      <c r="L92" s="251">
        <v>100</v>
      </c>
      <c r="M92" s="234">
        <v>100</v>
      </c>
      <c r="N92" s="251">
        <v>100</v>
      </c>
    </row>
    <row r="93" spans="1:14" ht="12" customHeight="1" x14ac:dyDescent="0.25">
      <c r="A93" s="26"/>
      <c r="B93" s="158">
        <v>2023</v>
      </c>
      <c r="C93" s="224">
        <v>120</v>
      </c>
      <c r="D93" s="223">
        <v>120</v>
      </c>
      <c r="E93" s="223">
        <v>120</v>
      </c>
      <c r="F93" s="223">
        <v>120</v>
      </c>
      <c r="G93" s="224">
        <v>120</v>
      </c>
      <c r="H93" s="223">
        <v>120</v>
      </c>
      <c r="I93" s="223">
        <v>120</v>
      </c>
      <c r="J93" s="223">
        <v>120</v>
      </c>
      <c r="K93" s="223">
        <v>100</v>
      </c>
      <c r="L93" s="14">
        <v>110</v>
      </c>
      <c r="M93" s="234">
        <v>110</v>
      </c>
      <c r="N93" s="234">
        <v>105</v>
      </c>
    </row>
    <row r="94" spans="1:14" ht="12" customHeight="1" x14ac:dyDescent="0.25">
      <c r="A94" s="254"/>
      <c r="B94" s="229">
        <v>2024</v>
      </c>
      <c r="C94" s="232">
        <v>105</v>
      </c>
      <c r="D94" s="232">
        <v>95</v>
      </c>
      <c r="E94" s="232">
        <v>95</v>
      </c>
      <c r="F94" s="232">
        <v>95</v>
      </c>
      <c r="G94" s="636">
        <v>95</v>
      </c>
      <c r="H94" s="232"/>
      <c r="I94" s="232"/>
      <c r="J94" s="232"/>
      <c r="K94" s="232"/>
      <c r="L94" s="231"/>
      <c r="M94" s="231"/>
      <c r="N94" s="231"/>
    </row>
    <row r="95" spans="1:14" ht="12" customHeight="1" x14ac:dyDescent="0.25">
      <c r="A95" s="26" t="s">
        <v>452</v>
      </c>
      <c r="B95" s="25">
        <v>2018</v>
      </c>
      <c r="C95" s="222">
        <v>98</v>
      </c>
      <c r="D95" s="225">
        <v>98</v>
      </c>
      <c r="E95" s="222">
        <v>98</v>
      </c>
      <c r="F95" s="223">
        <v>98</v>
      </c>
      <c r="G95" s="221">
        <v>98</v>
      </c>
      <c r="H95" s="223">
        <v>95</v>
      </c>
      <c r="I95" s="224" t="s">
        <v>28</v>
      </c>
      <c r="J95" s="224" t="s">
        <v>507</v>
      </c>
      <c r="K95" s="224" t="s">
        <v>507</v>
      </c>
      <c r="L95" s="14" t="s">
        <v>507</v>
      </c>
      <c r="M95" s="223" t="s">
        <v>507</v>
      </c>
      <c r="N95" s="224" t="s">
        <v>507</v>
      </c>
    </row>
    <row r="96" spans="1:14" ht="12" customHeight="1" x14ac:dyDescent="0.25">
      <c r="A96" s="26"/>
      <c r="B96" s="25">
        <v>2019</v>
      </c>
      <c r="C96" s="223">
        <v>100</v>
      </c>
      <c r="D96" s="251">
        <v>102</v>
      </c>
      <c r="E96" s="223">
        <v>110.5</v>
      </c>
      <c r="F96" s="223">
        <v>109.5</v>
      </c>
      <c r="G96" s="224">
        <v>110.5</v>
      </c>
      <c r="H96" s="223">
        <v>110.5</v>
      </c>
      <c r="I96" s="224">
        <v>108.125</v>
      </c>
      <c r="J96" s="221">
        <v>108</v>
      </c>
      <c r="K96" s="221">
        <v>110</v>
      </c>
      <c r="L96" s="225">
        <v>110</v>
      </c>
      <c r="M96" s="223">
        <v>110</v>
      </c>
      <c r="N96" s="224">
        <v>110</v>
      </c>
    </row>
    <row r="97" spans="1:14" ht="12" customHeight="1" x14ac:dyDescent="0.25">
      <c r="A97" s="26"/>
      <c r="B97" s="25">
        <v>2020</v>
      </c>
      <c r="C97" s="223">
        <v>110</v>
      </c>
      <c r="D97" s="251">
        <v>110</v>
      </c>
      <c r="E97" s="226" t="s">
        <v>501</v>
      </c>
      <c r="F97" s="226" t="s">
        <v>501</v>
      </c>
      <c r="G97" s="224">
        <v>110</v>
      </c>
      <c r="H97" s="223">
        <v>135</v>
      </c>
      <c r="I97" s="224">
        <v>125</v>
      </c>
      <c r="J97" s="224">
        <v>135</v>
      </c>
      <c r="K97" s="224">
        <v>135</v>
      </c>
      <c r="L97" s="251">
        <v>135</v>
      </c>
      <c r="M97" s="223" t="s">
        <v>507</v>
      </c>
      <c r="N97" s="224">
        <v>135</v>
      </c>
    </row>
    <row r="98" spans="1:14" ht="12" customHeight="1" x14ac:dyDescent="0.25">
      <c r="A98" s="26"/>
      <c r="B98" s="25">
        <v>2021</v>
      </c>
      <c r="C98" s="223">
        <v>135</v>
      </c>
      <c r="D98" s="251">
        <v>135</v>
      </c>
      <c r="E98" s="223">
        <v>125</v>
      </c>
      <c r="F98" s="223">
        <v>120</v>
      </c>
      <c r="G98" s="224">
        <v>140</v>
      </c>
      <c r="H98" s="223">
        <v>140</v>
      </c>
      <c r="I98" s="224">
        <v>140</v>
      </c>
      <c r="J98" s="221">
        <v>150</v>
      </c>
      <c r="K98" s="251">
        <v>175</v>
      </c>
      <c r="L98" s="251">
        <v>175</v>
      </c>
      <c r="M98" s="234">
        <v>150</v>
      </c>
      <c r="N98" s="251">
        <v>150</v>
      </c>
    </row>
    <row r="99" spans="1:14" ht="12" customHeight="1" x14ac:dyDescent="0.25">
      <c r="A99" s="26"/>
      <c r="B99" s="25">
        <v>2022</v>
      </c>
      <c r="C99" s="223">
        <v>150</v>
      </c>
      <c r="D99" s="251">
        <v>150</v>
      </c>
      <c r="E99" s="223">
        <v>175</v>
      </c>
      <c r="F99" s="223">
        <v>175</v>
      </c>
      <c r="G99" s="224">
        <v>205</v>
      </c>
      <c r="H99" s="223">
        <v>200</v>
      </c>
      <c r="I99" s="224">
        <v>250</v>
      </c>
      <c r="J99" s="224">
        <v>260</v>
      </c>
      <c r="K99" s="251">
        <v>250</v>
      </c>
      <c r="L99" s="251">
        <v>250</v>
      </c>
      <c r="M99" s="234">
        <v>250</v>
      </c>
      <c r="N99" s="251">
        <v>250</v>
      </c>
    </row>
    <row r="100" spans="1:14" ht="12" customHeight="1" x14ac:dyDescent="0.25">
      <c r="A100" s="26"/>
      <c r="B100" s="25">
        <v>2023</v>
      </c>
      <c r="C100" s="255">
        <v>150</v>
      </c>
      <c r="D100" s="255">
        <v>150</v>
      </c>
      <c r="E100" s="223">
        <v>140</v>
      </c>
      <c r="F100" s="223">
        <v>140</v>
      </c>
      <c r="G100" s="224">
        <v>130</v>
      </c>
      <c r="H100" s="223">
        <v>120</v>
      </c>
      <c r="I100" s="223">
        <v>120</v>
      </c>
      <c r="J100" s="223">
        <v>120</v>
      </c>
      <c r="K100" s="234">
        <v>155</v>
      </c>
      <c r="L100" s="234">
        <v>160</v>
      </c>
      <c r="M100" s="234">
        <v>165</v>
      </c>
      <c r="N100" s="234">
        <v>135</v>
      </c>
    </row>
    <row r="101" spans="1:14" ht="12" customHeight="1" x14ac:dyDescent="0.25">
      <c r="A101" s="254"/>
      <c r="B101" s="229">
        <v>2024</v>
      </c>
      <c r="C101" s="232">
        <v>140</v>
      </c>
      <c r="D101" s="232">
        <v>165</v>
      </c>
      <c r="E101" s="237">
        <v>156</v>
      </c>
      <c r="F101" s="232">
        <v>170</v>
      </c>
      <c r="G101" s="636">
        <v>190</v>
      </c>
      <c r="H101" s="232"/>
      <c r="I101" s="232"/>
      <c r="J101" s="232"/>
      <c r="K101" s="232"/>
      <c r="L101" s="231"/>
      <c r="M101" s="231"/>
      <c r="N101" s="231"/>
    </row>
    <row r="102" spans="1:14" ht="12" customHeight="1" x14ac:dyDescent="0.25">
      <c r="A102" s="26" t="s">
        <v>454</v>
      </c>
      <c r="B102" s="25">
        <v>2018</v>
      </c>
      <c r="C102" s="223">
        <v>102.5</v>
      </c>
      <c r="D102" s="251">
        <v>102.5</v>
      </c>
      <c r="E102" s="223">
        <v>102.5</v>
      </c>
      <c r="F102" s="223">
        <v>102.5</v>
      </c>
      <c r="G102" s="224">
        <v>102.5</v>
      </c>
      <c r="H102" s="223">
        <v>102.5</v>
      </c>
      <c r="I102" s="224">
        <v>102.5</v>
      </c>
      <c r="J102" s="224">
        <v>102.5</v>
      </c>
      <c r="K102" s="224">
        <v>102.5</v>
      </c>
      <c r="L102" s="251">
        <v>102.5</v>
      </c>
      <c r="M102" s="223">
        <v>102.5</v>
      </c>
      <c r="N102" s="224">
        <v>102.5</v>
      </c>
    </row>
    <row r="103" spans="1:14" ht="12" customHeight="1" x14ac:dyDescent="0.25">
      <c r="A103" s="26"/>
      <c r="B103" s="25">
        <v>2019</v>
      </c>
      <c r="C103" s="223">
        <v>102.5</v>
      </c>
      <c r="D103" s="251">
        <v>102.5</v>
      </c>
      <c r="E103" s="223">
        <v>102.5</v>
      </c>
      <c r="F103" s="223">
        <v>102.5</v>
      </c>
      <c r="G103" s="224">
        <v>102.5</v>
      </c>
      <c r="H103" s="223">
        <v>102.5</v>
      </c>
      <c r="I103" s="224">
        <v>102.5</v>
      </c>
      <c r="J103" s="224">
        <v>102.5</v>
      </c>
      <c r="K103" s="221">
        <v>100</v>
      </c>
      <c r="L103" s="225">
        <v>100</v>
      </c>
      <c r="M103" s="222">
        <v>100</v>
      </c>
      <c r="N103" s="221">
        <v>100</v>
      </c>
    </row>
    <row r="104" spans="1:14" ht="12" customHeight="1" x14ac:dyDescent="0.25">
      <c r="A104" s="26"/>
      <c r="B104" s="25">
        <v>2020</v>
      </c>
      <c r="C104" s="223">
        <v>100</v>
      </c>
      <c r="D104" s="14" t="s">
        <v>501</v>
      </c>
      <c r="E104" s="226" t="s">
        <v>501</v>
      </c>
      <c r="F104" s="226" t="s">
        <v>501</v>
      </c>
      <c r="G104" s="14" t="s">
        <v>501</v>
      </c>
      <c r="H104" s="226" t="s">
        <v>501</v>
      </c>
      <c r="I104" s="14" t="s">
        <v>29</v>
      </c>
      <c r="J104" s="14" t="s">
        <v>501</v>
      </c>
      <c r="K104" s="14" t="s">
        <v>501</v>
      </c>
      <c r="L104" s="14" t="s">
        <v>501</v>
      </c>
      <c r="M104" s="222">
        <v>125</v>
      </c>
      <c r="N104" s="221">
        <v>125</v>
      </c>
    </row>
    <row r="105" spans="1:14" ht="12" customHeight="1" x14ac:dyDescent="0.25">
      <c r="A105" s="26"/>
      <c r="B105" s="25">
        <v>2021</v>
      </c>
      <c r="C105" s="223">
        <v>125</v>
      </c>
      <c r="D105" s="251">
        <v>125</v>
      </c>
      <c r="E105" s="223">
        <v>125</v>
      </c>
      <c r="F105" s="223">
        <v>125</v>
      </c>
      <c r="G105" s="224">
        <v>125</v>
      </c>
      <c r="H105" s="223">
        <v>125</v>
      </c>
      <c r="I105" s="224">
        <v>125</v>
      </c>
      <c r="J105" s="224">
        <v>125</v>
      </c>
      <c r="K105" s="251">
        <v>125</v>
      </c>
      <c r="L105" s="251">
        <v>125</v>
      </c>
      <c r="M105" s="234">
        <v>125</v>
      </c>
      <c r="N105" s="251">
        <v>125</v>
      </c>
    </row>
    <row r="106" spans="1:14" ht="12" customHeight="1" x14ac:dyDescent="0.25">
      <c r="A106" s="26"/>
      <c r="B106" s="25">
        <v>2022</v>
      </c>
      <c r="C106" s="223">
        <v>125</v>
      </c>
      <c r="D106" s="251">
        <v>130</v>
      </c>
      <c r="E106" s="223">
        <v>125</v>
      </c>
      <c r="F106" s="223">
        <v>125</v>
      </c>
      <c r="G106" s="224">
        <v>125</v>
      </c>
      <c r="H106" s="223">
        <v>125</v>
      </c>
      <c r="I106" s="224">
        <v>125</v>
      </c>
      <c r="J106" s="224">
        <v>125</v>
      </c>
      <c r="K106" s="224">
        <v>125</v>
      </c>
      <c r="L106" s="251">
        <v>125</v>
      </c>
      <c r="M106" s="234">
        <v>125</v>
      </c>
      <c r="N106" s="251">
        <v>125</v>
      </c>
    </row>
    <row r="107" spans="1:14" ht="12" customHeight="1" x14ac:dyDescent="0.25">
      <c r="A107" s="26"/>
      <c r="B107" s="25">
        <v>2023</v>
      </c>
      <c r="C107" s="223">
        <v>140</v>
      </c>
      <c r="D107" s="234">
        <v>165</v>
      </c>
      <c r="E107" s="223">
        <v>150</v>
      </c>
      <c r="F107" s="223">
        <v>150</v>
      </c>
      <c r="G107" s="224">
        <v>140</v>
      </c>
      <c r="H107" s="223">
        <v>140</v>
      </c>
      <c r="I107" s="223">
        <v>140</v>
      </c>
      <c r="J107" s="223">
        <v>140</v>
      </c>
      <c r="K107" s="223">
        <v>140</v>
      </c>
      <c r="L107" s="234">
        <v>165</v>
      </c>
      <c r="M107" s="234">
        <v>165</v>
      </c>
      <c r="N107" s="234">
        <v>150</v>
      </c>
    </row>
    <row r="108" spans="1:14" ht="12" customHeight="1" x14ac:dyDescent="0.25">
      <c r="A108" s="254"/>
      <c r="B108" s="229">
        <v>2024</v>
      </c>
      <c r="C108" s="232">
        <v>140</v>
      </c>
      <c r="D108" s="232">
        <v>140</v>
      </c>
      <c r="E108" s="237">
        <v>137</v>
      </c>
      <c r="F108" s="232">
        <v>140</v>
      </c>
      <c r="G108" s="636">
        <v>140</v>
      </c>
      <c r="H108" s="232"/>
      <c r="I108" s="232"/>
      <c r="J108" s="232"/>
      <c r="K108" s="232"/>
      <c r="L108" s="231"/>
      <c r="M108" s="231"/>
      <c r="N108" s="231"/>
    </row>
    <row r="109" spans="1:14" ht="12" customHeight="1" x14ac:dyDescent="0.25">
      <c r="A109" s="26" t="s">
        <v>455</v>
      </c>
      <c r="B109" s="25">
        <v>2018</v>
      </c>
      <c r="C109" s="223">
        <v>75</v>
      </c>
      <c r="D109" s="251">
        <v>75</v>
      </c>
      <c r="E109" s="223">
        <v>75</v>
      </c>
      <c r="F109" s="223">
        <v>75</v>
      </c>
      <c r="G109" s="224">
        <v>75</v>
      </c>
      <c r="H109" s="223">
        <v>75</v>
      </c>
      <c r="I109" s="224">
        <v>75</v>
      </c>
      <c r="J109" s="224">
        <v>75</v>
      </c>
      <c r="K109" s="224">
        <v>75</v>
      </c>
      <c r="L109" s="251">
        <v>50</v>
      </c>
      <c r="M109" s="223">
        <v>50</v>
      </c>
      <c r="N109" s="224">
        <v>50</v>
      </c>
    </row>
    <row r="110" spans="1:14" ht="12" customHeight="1" x14ac:dyDescent="0.25">
      <c r="A110" s="26"/>
      <c r="B110" s="25">
        <v>2019</v>
      </c>
      <c r="C110" s="223">
        <v>50</v>
      </c>
      <c r="D110" s="251">
        <v>50</v>
      </c>
      <c r="E110" s="223">
        <v>75</v>
      </c>
      <c r="F110" s="223">
        <v>75</v>
      </c>
      <c r="G110" s="224">
        <v>75</v>
      </c>
      <c r="H110" s="223">
        <v>75</v>
      </c>
      <c r="I110" s="224">
        <v>75</v>
      </c>
      <c r="J110" s="224">
        <v>75</v>
      </c>
      <c r="K110" s="221">
        <v>75</v>
      </c>
      <c r="L110" s="251">
        <v>75</v>
      </c>
      <c r="M110" s="223">
        <v>75</v>
      </c>
      <c r="N110" s="224">
        <v>75</v>
      </c>
    </row>
    <row r="111" spans="1:14" ht="12" customHeight="1" x14ac:dyDescent="0.25">
      <c r="A111" s="26"/>
      <c r="B111" s="25">
        <v>2020</v>
      </c>
      <c r="C111" s="223">
        <v>75</v>
      </c>
      <c r="D111" s="251">
        <v>75</v>
      </c>
      <c r="E111" s="226" t="s">
        <v>501</v>
      </c>
      <c r="F111" s="226" t="s">
        <v>501</v>
      </c>
      <c r="G111" s="224">
        <v>75</v>
      </c>
      <c r="H111" s="226" t="s">
        <v>501</v>
      </c>
      <c r="I111" s="14" t="s">
        <v>29</v>
      </c>
      <c r="J111" s="14" t="s">
        <v>501</v>
      </c>
      <c r="K111" s="14" t="s">
        <v>501</v>
      </c>
      <c r="L111" s="14" t="s">
        <v>501</v>
      </c>
      <c r="M111" s="226" t="s">
        <v>501</v>
      </c>
      <c r="N111" s="14" t="s">
        <v>501</v>
      </c>
    </row>
    <row r="112" spans="1:14" ht="12" customHeight="1" x14ac:dyDescent="0.25">
      <c r="A112" s="26"/>
      <c r="B112" s="25">
        <v>2021</v>
      </c>
      <c r="C112" s="223">
        <v>75</v>
      </c>
      <c r="D112" s="251">
        <v>75</v>
      </c>
      <c r="E112" s="223">
        <v>75</v>
      </c>
      <c r="F112" s="223">
        <v>75</v>
      </c>
      <c r="G112" s="224">
        <v>75</v>
      </c>
      <c r="H112" s="223">
        <v>75</v>
      </c>
      <c r="I112" s="224">
        <v>75</v>
      </c>
      <c r="J112" s="224">
        <v>75</v>
      </c>
      <c r="K112" s="251">
        <v>75</v>
      </c>
      <c r="L112" s="251">
        <v>75</v>
      </c>
      <c r="M112" s="234">
        <v>75</v>
      </c>
      <c r="N112" s="251">
        <v>75</v>
      </c>
    </row>
    <row r="113" spans="1:14" ht="12" customHeight="1" x14ac:dyDescent="0.25">
      <c r="A113" s="26"/>
      <c r="B113" s="25">
        <v>2022</v>
      </c>
      <c r="C113" s="223">
        <v>75</v>
      </c>
      <c r="D113" s="251">
        <v>75</v>
      </c>
      <c r="E113" s="223">
        <v>75</v>
      </c>
      <c r="F113" s="223">
        <v>75</v>
      </c>
      <c r="G113" s="224">
        <v>75</v>
      </c>
      <c r="H113" s="223">
        <v>75</v>
      </c>
      <c r="I113" s="224">
        <v>75</v>
      </c>
      <c r="J113" s="224">
        <v>75</v>
      </c>
      <c r="K113" s="224">
        <v>75</v>
      </c>
      <c r="L113" s="251">
        <v>75</v>
      </c>
      <c r="M113" s="234">
        <v>75</v>
      </c>
      <c r="N113" s="251">
        <v>75</v>
      </c>
    </row>
    <row r="114" spans="1:14" ht="12" customHeight="1" x14ac:dyDescent="0.25">
      <c r="A114" s="26"/>
      <c r="B114" s="25">
        <v>2023</v>
      </c>
      <c r="C114" s="223">
        <v>121</v>
      </c>
      <c r="D114" s="234">
        <v>137.5</v>
      </c>
      <c r="E114" s="223">
        <v>123</v>
      </c>
      <c r="F114" s="223">
        <v>135</v>
      </c>
      <c r="G114" s="224">
        <v>120</v>
      </c>
      <c r="H114" s="223">
        <v>118</v>
      </c>
      <c r="I114" s="223">
        <v>113</v>
      </c>
      <c r="J114" s="224">
        <v>115</v>
      </c>
      <c r="K114" s="223">
        <v>118</v>
      </c>
      <c r="L114" s="223">
        <v>118</v>
      </c>
      <c r="M114" s="234">
        <v>118</v>
      </c>
      <c r="N114" s="234">
        <v>118</v>
      </c>
    </row>
    <row r="115" spans="1:14" ht="12" customHeight="1" x14ac:dyDescent="0.25">
      <c r="A115" s="254"/>
      <c r="B115" s="229">
        <v>2024</v>
      </c>
      <c r="C115" s="232">
        <v>155</v>
      </c>
      <c r="D115" s="232">
        <v>155</v>
      </c>
      <c r="E115" s="237">
        <v>155</v>
      </c>
      <c r="F115" s="232">
        <v>165</v>
      </c>
      <c r="G115" s="636">
        <v>165</v>
      </c>
      <c r="H115" s="232"/>
      <c r="I115" s="232"/>
      <c r="J115" s="232"/>
      <c r="K115" s="232"/>
      <c r="L115" s="231"/>
      <c r="M115" s="231"/>
      <c r="N115" s="231"/>
    </row>
    <row r="116" spans="1:14" x14ac:dyDescent="0.2">
      <c r="A116" s="252"/>
      <c r="B116" s="253"/>
      <c r="C116" s="178"/>
      <c r="D116" s="178"/>
      <c r="E116" s="178"/>
      <c r="F116" s="178"/>
      <c r="G116" s="178"/>
      <c r="H116" s="178"/>
      <c r="I116" s="178"/>
      <c r="J116" s="178"/>
      <c r="K116" s="178"/>
      <c r="L116" s="178"/>
      <c r="M116" s="178"/>
      <c r="N116" s="179" t="s">
        <v>78</v>
      </c>
    </row>
    <row r="117" spans="1:14" ht="13.5" x14ac:dyDescent="0.25">
      <c r="A117" s="939" t="s">
        <v>504</v>
      </c>
      <c r="B117" s="939"/>
      <c r="C117" s="939"/>
      <c r="D117" s="939"/>
      <c r="E117" s="939"/>
      <c r="F117" s="939"/>
      <c r="G117" s="8"/>
      <c r="H117" s="8"/>
      <c r="I117" s="8"/>
      <c r="J117" s="9"/>
      <c r="K117" s="160"/>
      <c r="L117" s="160"/>
      <c r="M117" s="160"/>
      <c r="N117" s="160"/>
    </row>
    <row r="118" spans="1:14" ht="15.95" customHeight="1" x14ac:dyDescent="0.2">
      <c r="A118" s="397" t="s">
        <v>446</v>
      </c>
      <c r="B118" s="397" t="s">
        <v>500</v>
      </c>
      <c r="C118" s="397" t="s">
        <v>425</v>
      </c>
      <c r="D118" s="397" t="s">
        <v>426</v>
      </c>
      <c r="E118" s="397" t="s">
        <v>427</v>
      </c>
      <c r="F118" s="397" t="s">
        <v>428</v>
      </c>
      <c r="G118" s="397" t="s">
        <v>429</v>
      </c>
      <c r="H118" s="397" t="s">
        <v>430</v>
      </c>
      <c r="I118" s="397" t="s">
        <v>431</v>
      </c>
      <c r="J118" s="397" t="s">
        <v>432</v>
      </c>
      <c r="K118" s="397" t="s">
        <v>433</v>
      </c>
      <c r="L118" s="397" t="s">
        <v>434</v>
      </c>
      <c r="M118" s="397" t="s">
        <v>435</v>
      </c>
      <c r="N118" s="397" t="s">
        <v>436</v>
      </c>
    </row>
    <row r="119" spans="1:14" ht="3.95" customHeight="1" x14ac:dyDescent="0.25">
      <c r="A119" s="415"/>
      <c r="B119" s="408"/>
      <c r="C119" s="410"/>
      <c r="D119" s="410"/>
      <c r="E119" s="416"/>
      <c r="F119" s="410"/>
      <c r="G119" s="410"/>
      <c r="H119" s="410"/>
      <c r="I119" s="410"/>
      <c r="J119" s="410"/>
      <c r="K119" s="410"/>
      <c r="L119" s="409"/>
      <c r="M119" s="409"/>
      <c r="N119" s="409"/>
    </row>
    <row r="120" spans="1:14" ht="12" customHeight="1" x14ac:dyDescent="0.25">
      <c r="A120" s="26" t="s">
        <v>456</v>
      </c>
      <c r="B120" s="25">
        <v>2018</v>
      </c>
      <c r="C120" s="222">
        <v>58</v>
      </c>
      <c r="D120" s="225">
        <v>60</v>
      </c>
      <c r="E120" s="222">
        <v>59</v>
      </c>
      <c r="F120" s="222">
        <v>59</v>
      </c>
      <c r="G120" s="221">
        <v>59</v>
      </c>
      <c r="H120" s="222">
        <v>59</v>
      </c>
      <c r="I120" s="224">
        <v>59.75</v>
      </c>
      <c r="J120" s="224">
        <v>60</v>
      </c>
      <c r="K120" s="224">
        <v>60</v>
      </c>
      <c r="L120" s="251">
        <v>58</v>
      </c>
      <c r="M120" s="223">
        <v>57.5</v>
      </c>
      <c r="N120" s="224">
        <v>57.5</v>
      </c>
    </row>
    <row r="121" spans="1:14" ht="12" customHeight="1" x14ac:dyDescent="0.25">
      <c r="A121" s="26"/>
      <c r="B121" s="25">
        <v>2019</v>
      </c>
      <c r="C121" s="223">
        <v>57.5</v>
      </c>
      <c r="D121" s="251">
        <v>57.5</v>
      </c>
      <c r="E121" s="223">
        <v>57.5</v>
      </c>
      <c r="F121" s="223">
        <v>57.5</v>
      </c>
      <c r="G121" s="224">
        <v>57.5</v>
      </c>
      <c r="H121" s="223">
        <v>57.5</v>
      </c>
      <c r="I121" s="224">
        <v>57.5</v>
      </c>
      <c r="J121" s="221">
        <v>57.5</v>
      </c>
      <c r="K121" s="221">
        <v>66</v>
      </c>
      <c r="L121" s="251">
        <v>65.5</v>
      </c>
      <c r="M121" s="223">
        <v>65.5</v>
      </c>
      <c r="N121" s="224">
        <v>65.5</v>
      </c>
    </row>
    <row r="122" spans="1:14" ht="12" customHeight="1" x14ac:dyDescent="0.25">
      <c r="A122" s="26"/>
      <c r="B122" s="25">
        <v>2020</v>
      </c>
      <c r="C122" s="223">
        <v>65.5</v>
      </c>
      <c r="D122" s="14" t="s">
        <v>501</v>
      </c>
      <c r="E122" s="226" t="s">
        <v>501</v>
      </c>
      <c r="F122" s="226" t="s">
        <v>501</v>
      </c>
      <c r="G122" s="14" t="s">
        <v>501</v>
      </c>
      <c r="H122" s="226" t="s">
        <v>501</v>
      </c>
      <c r="I122" s="14" t="s">
        <v>29</v>
      </c>
      <c r="J122" s="14" t="s">
        <v>501</v>
      </c>
      <c r="K122" s="14" t="s">
        <v>501</v>
      </c>
      <c r="L122" s="14" t="s">
        <v>501</v>
      </c>
      <c r="M122" s="226" t="s">
        <v>501</v>
      </c>
      <c r="N122" s="14" t="s">
        <v>501</v>
      </c>
    </row>
    <row r="123" spans="1:14" ht="12" customHeight="1" x14ac:dyDescent="0.25">
      <c r="A123" s="26"/>
      <c r="B123" s="25">
        <v>2021</v>
      </c>
      <c r="C123" s="226" t="s">
        <v>501</v>
      </c>
      <c r="D123" s="14" t="s">
        <v>501</v>
      </c>
      <c r="E123" s="226" t="s">
        <v>501</v>
      </c>
      <c r="F123" s="226" t="s">
        <v>501</v>
      </c>
      <c r="G123" s="14" t="s">
        <v>501</v>
      </c>
      <c r="H123" s="223">
        <v>70</v>
      </c>
      <c r="I123" s="224">
        <v>70</v>
      </c>
      <c r="J123" s="224">
        <v>70</v>
      </c>
      <c r="K123" s="14" t="s">
        <v>501</v>
      </c>
      <c r="L123" s="224">
        <v>92.5</v>
      </c>
      <c r="M123" s="226" t="s">
        <v>501</v>
      </c>
      <c r="N123" s="14" t="s">
        <v>501</v>
      </c>
    </row>
    <row r="124" spans="1:14" ht="12" customHeight="1" x14ac:dyDescent="0.25">
      <c r="A124" s="26"/>
      <c r="B124" s="25">
        <v>2022</v>
      </c>
      <c r="C124" s="223">
        <v>93</v>
      </c>
      <c r="D124" s="221">
        <v>95</v>
      </c>
      <c r="E124" s="223">
        <v>93</v>
      </c>
      <c r="F124" s="223">
        <v>95</v>
      </c>
      <c r="G124" s="224">
        <v>95</v>
      </c>
      <c r="H124" s="223">
        <v>95</v>
      </c>
      <c r="I124" s="224">
        <v>90</v>
      </c>
      <c r="J124" s="224">
        <v>90</v>
      </c>
      <c r="K124" s="224">
        <v>90</v>
      </c>
      <c r="L124" s="224">
        <v>90</v>
      </c>
      <c r="M124" s="223">
        <v>90</v>
      </c>
      <c r="N124" s="224">
        <v>90</v>
      </c>
    </row>
    <row r="125" spans="1:14" ht="12" customHeight="1" x14ac:dyDescent="0.25">
      <c r="A125" s="26"/>
      <c r="B125" s="25">
        <v>2023</v>
      </c>
      <c r="C125" s="223">
        <v>90</v>
      </c>
      <c r="D125" s="222">
        <v>92.5</v>
      </c>
      <c r="E125" s="223">
        <v>93</v>
      </c>
      <c r="F125" s="226" t="s">
        <v>501</v>
      </c>
      <c r="G125" s="224">
        <v>95</v>
      </c>
      <c r="H125" s="223">
        <v>95</v>
      </c>
      <c r="I125" s="223">
        <v>95</v>
      </c>
      <c r="J125" s="224">
        <v>95</v>
      </c>
      <c r="K125" s="224">
        <v>95</v>
      </c>
      <c r="L125" s="223">
        <v>95</v>
      </c>
      <c r="M125" s="223">
        <v>95</v>
      </c>
      <c r="N125" s="223">
        <v>95</v>
      </c>
    </row>
    <row r="126" spans="1:14" ht="12" customHeight="1" x14ac:dyDescent="0.25">
      <c r="A126" s="254"/>
      <c r="B126" s="229">
        <v>2024</v>
      </c>
      <c r="C126" s="232">
        <v>95</v>
      </c>
      <c r="D126" s="232">
        <v>95</v>
      </c>
      <c r="E126" s="237">
        <v>91</v>
      </c>
      <c r="F126" s="232">
        <v>103</v>
      </c>
      <c r="G126" s="636">
        <v>103</v>
      </c>
      <c r="H126" s="232"/>
      <c r="I126" s="232"/>
      <c r="J126" s="232"/>
      <c r="K126" s="232"/>
      <c r="L126" s="231"/>
      <c r="M126" s="231"/>
      <c r="N126" s="231"/>
    </row>
    <row r="127" spans="1:14" ht="12" customHeight="1" x14ac:dyDescent="0.25">
      <c r="A127" s="26" t="s">
        <v>120</v>
      </c>
      <c r="B127" s="25">
        <v>2018</v>
      </c>
      <c r="C127" s="222">
        <v>87.5</v>
      </c>
      <c r="D127" s="221">
        <v>82</v>
      </c>
      <c r="E127" s="222">
        <v>89</v>
      </c>
      <c r="F127" s="222">
        <v>89</v>
      </c>
      <c r="G127" s="224">
        <v>87.5</v>
      </c>
      <c r="H127" s="223">
        <v>87.5</v>
      </c>
      <c r="I127" s="224">
        <v>87.5</v>
      </c>
      <c r="J127" s="224">
        <v>87.5</v>
      </c>
      <c r="K127" s="224">
        <v>92.5</v>
      </c>
      <c r="L127" s="224">
        <v>92.5</v>
      </c>
      <c r="M127" s="223">
        <v>92.5</v>
      </c>
      <c r="N127" s="224">
        <v>92.5</v>
      </c>
    </row>
    <row r="128" spans="1:14" ht="12" customHeight="1" x14ac:dyDescent="0.25">
      <c r="A128" s="26"/>
      <c r="B128" s="25">
        <v>2019</v>
      </c>
      <c r="C128" s="223">
        <v>94</v>
      </c>
      <c r="D128" s="224">
        <v>94</v>
      </c>
      <c r="E128" s="223">
        <v>94</v>
      </c>
      <c r="F128" s="223">
        <v>94</v>
      </c>
      <c r="G128" s="224">
        <v>94</v>
      </c>
      <c r="H128" s="223">
        <v>94</v>
      </c>
      <c r="I128" s="224">
        <v>94.2</v>
      </c>
      <c r="J128" s="224">
        <v>94</v>
      </c>
      <c r="K128" s="221">
        <v>108</v>
      </c>
      <c r="L128" s="224">
        <v>107.5</v>
      </c>
      <c r="M128" s="223">
        <v>107.5</v>
      </c>
      <c r="N128" s="224">
        <v>107.5</v>
      </c>
    </row>
    <row r="129" spans="1:14" ht="12" customHeight="1" x14ac:dyDescent="0.25">
      <c r="A129" s="26"/>
      <c r="B129" s="25">
        <v>2020</v>
      </c>
      <c r="C129" s="223">
        <v>107.5</v>
      </c>
      <c r="D129" s="224">
        <v>105</v>
      </c>
      <c r="E129" s="226" t="s">
        <v>501</v>
      </c>
      <c r="F129" s="226" t="s">
        <v>501</v>
      </c>
      <c r="G129" s="14" t="s">
        <v>501</v>
      </c>
      <c r="H129" s="234">
        <v>105</v>
      </c>
      <c r="I129" s="251">
        <v>105</v>
      </c>
      <c r="J129" s="251">
        <v>105</v>
      </c>
      <c r="K129" s="14" t="s">
        <v>501</v>
      </c>
      <c r="L129" s="14" t="s">
        <v>501</v>
      </c>
      <c r="M129" s="223">
        <v>112.5</v>
      </c>
      <c r="N129" s="224">
        <v>107.5</v>
      </c>
    </row>
    <row r="130" spans="1:14" ht="12" customHeight="1" x14ac:dyDescent="0.25">
      <c r="A130" s="26"/>
      <c r="B130" s="25">
        <v>2021</v>
      </c>
      <c r="C130" s="223">
        <v>95</v>
      </c>
      <c r="D130" s="224">
        <v>100</v>
      </c>
      <c r="E130" s="223">
        <v>95</v>
      </c>
      <c r="F130" s="223">
        <v>85</v>
      </c>
      <c r="G130" s="224">
        <v>80</v>
      </c>
      <c r="H130" s="223">
        <v>100</v>
      </c>
      <c r="I130" s="224">
        <v>100</v>
      </c>
      <c r="J130" s="224">
        <v>100</v>
      </c>
      <c r="K130" s="224">
        <v>100</v>
      </c>
      <c r="L130" s="224">
        <v>97.5</v>
      </c>
      <c r="M130" s="223">
        <v>97.5</v>
      </c>
      <c r="N130" s="224">
        <v>110</v>
      </c>
    </row>
    <row r="131" spans="1:14" ht="12" customHeight="1" x14ac:dyDescent="0.25">
      <c r="A131" s="26"/>
      <c r="B131" s="25">
        <v>2022</v>
      </c>
      <c r="C131" s="223">
        <v>117.5</v>
      </c>
      <c r="D131" s="224">
        <v>117</v>
      </c>
      <c r="E131" s="223">
        <v>117.5</v>
      </c>
      <c r="F131" s="223">
        <v>120</v>
      </c>
      <c r="G131" s="224">
        <v>120</v>
      </c>
      <c r="H131" s="223">
        <v>120</v>
      </c>
      <c r="I131" s="224">
        <v>125</v>
      </c>
      <c r="J131" s="224">
        <v>125</v>
      </c>
      <c r="K131" s="224">
        <v>135</v>
      </c>
      <c r="L131" s="224">
        <v>135</v>
      </c>
      <c r="M131" s="223">
        <v>135</v>
      </c>
      <c r="N131" s="224">
        <v>135</v>
      </c>
    </row>
    <row r="132" spans="1:14" ht="12" customHeight="1" x14ac:dyDescent="0.25">
      <c r="A132" s="26"/>
      <c r="B132" s="25">
        <v>2023</v>
      </c>
      <c r="C132" s="223">
        <v>135</v>
      </c>
      <c r="D132" s="223">
        <v>135</v>
      </c>
      <c r="E132" s="223">
        <v>145</v>
      </c>
      <c r="F132" s="223">
        <v>130</v>
      </c>
      <c r="G132" s="224">
        <v>130</v>
      </c>
      <c r="H132" s="223">
        <v>130</v>
      </c>
      <c r="I132" s="223">
        <v>136</v>
      </c>
      <c r="J132" s="223">
        <v>136</v>
      </c>
      <c r="K132" s="223">
        <v>136</v>
      </c>
      <c r="L132" s="223">
        <v>130</v>
      </c>
      <c r="M132" s="223">
        <v>140</v>
      </c>
      <c r="N132" s="223">
        <v>150</v>
      </c>
    </row>
    <row r="133" spans="1:14" ht="12" customHeight="1" x14ac:dyDescent="0.25">
      <c r="A133" s="254"/>
      <c r="B133" s="229">
        <v>2024</v>
      </c>
      <c r="C133" s="232">
        <v>143</v>
      </c>
      <c r="D133" s="232">
        <v>143</v>
      </c>
      <c r="E133" s="237">
        <v>135</v>
      </c>
      <c r="F133" s="232">
        <v>145</v>
      </c>
      <c r="G133" s="636">
        <v>145</v>
      </c>
      <c r="H133" s="232"/>
      <c r="I133" s="232"/>
      <c r="J133" s="232"/>
      <c r="K133" s="232"/>
      <c r="L133" s="231"/>
      <c r="M133" s="231"/>
      <c r="N133" s="231"/>
    </row>
    <row r="134" spans="1:14" ht="12" customHeight="1" x14ac:dyDescent="0.25">
      <c r="A134" s="26" t="s">
        <v>125</v>
      </c>
      <c r="B134" s="25">
        <v>2018</v>
      </c>
      <c r="C134" s="222">
        <v>102.5</v>
      </c>
      <c r="D134" s="221">
        <v>102.5</v>
      </c>
      <c r="E134" s="222">
        <v>102.5</v>
      </c>
      <c r="F134" s="223">
        <v>110</v>
      </c>
      <c r="G134" s="224">
        <v>110</v>
      </c>
      <c r="H134" s="223">
        <v>110</v>
      </c>
      <c r="I134" s="224">
        <v>110.83333333333333</v>
      </c>
      <c r="J134" s="224">
        <v>111</v>
      </c>
      <c r="K134" s="224">
        <v>111</v>
      </c>
      <c r="L134" s="224">
        <v>111</v>
      </c>
      <c r="M134" s="223">
        <v>111</v>
      </c>
      <c r="N134" s="224">
        <v>111</v>
      </c>
    </row>
    <row r="135" spans="1:14" ht="12" customHeight="1" x14ac:dyDescent="0.25">
      <c r="A135" s="26"/>
      <c r="B135" s="25">
        <v>2019</v>
      </c>
      <c r="C135" s="223">
        <v>104</v>
      </c>
      <c r="D135" s="224">
        <v>104</v>
      </c>
      <c r="E135" s="223">
        <v>104</v>
      </c>
      <c r="F135" s="223">
        <v>104</v>
      </c>
      <c r="G135" s="224">
        <v>104</v>
      </c>
      <c r="H135" s="223">
        <v>112</v>
      </c>
      <c r="I135" s="224">
        <v>111.66666666666667</v>
      </c>
      <c r="J135" s="221">
        <v>135</v>
      </c>
      <c r="K135" s="221">
        <v>113</v>
      </c>
      <c r="L135" s="224">
        <v>108</v>
      </c>
      <c r="M135" s="223">
        <v>113</v>
      </c>
      <c r="N135" s="224">
        <v>115</v>
      </c>
    </row>
    <row r="136" spans="1:14" ht="12" customHeight="1" x14ac:dyDescent="0.25">
      <c r="A136" s="26"/>
      <c r="B136" s="25">
        <v>2020</v>
      </c>
      <c r="C136" s="223">
        <v>115</v>
      </c>
      <c r="D136" s="224">
        <v>115</v>
      </c>
      <c r="E136" s="223">
        <v>115</v>
      </c>
      <c r="F136" s="223">
        <v>120</v>
      </c>
      <c r="G136" s="224">
        <v>115</v>
      </c>
      <c r="H136" s="223">
        <v>120</v>
      </c>
      <c r="I136" s="224">
        <v>115</v>
      </c>
      <c r="J136" s="224">
        <v>115</v>
      </c>
      <c r="K136" s="221">
        <v>115</v>
      </c>
      <c r="L136" s="224">
        <v>115</v>
      </c>
      <c r="M136" s="222">
        <v>115</v>
      </c>
      <c r="N136" s="221">
        <v>115</v>
      </c>
    </row>
    <row r="137" spans="1:14" ht="12" customHeight="1" x14ac:dyDescent="0.25">
      <c r="A137" s="26"/>
      <c r="B137" s="25">
        <v>2021</v>
      </c>
      <c r="C137" s="223">
        <v>120</v>
      </c>
      <c r="D137" s="224">
        <v>120</v>
      </c>
      <c r="E137" s="223">
        <v>120</v>
      </c>
      <c r="F137" s="223">
        <v>120</v>
      </c>
      <c r="G137" s="224">
        <v>120</v>
      </c>
      <c r="H137" s="223">
        <v>120</v>
      </c>
      <c r="I137" s="224">
        <v>110</v>
      </c>
      <c r="J137" s="224">
        <v>115</v>
      </c>
      <c r="K137" s="224">
        <v>115</v>
      </c>
      <c r="L137" s="224">
        <v>115</v>
      </c>
      <c r="M137" s="222">
        <v>115</v>
      </c>
      <c r="N137" s="221">
        <v>120</v>
      </c>
    </row>
    <row r="138" spans="1:14" ht="12" customHeight="1" x14ac:dyDescent="0.25">
      <c r="A138" s="26"/>
      <c r="B138" s="25">
        <v>2022</v>
      </c>
      <c r="C138" s="223">
        <v>120</v>
      </c>
      <c r="D138" s="224">
        <v>140</v>
      </c>
      <c r="E138" s="223">
        <v>137</v>
      </c>
      <c r="F138" s="223">
        <v>130</v>
      </c>
      <c r="G138" s="224">
        <v>130</v>
      </c>
      <c r="H138" s="223">
        <v>130</v>
      </c>
      <c r="I138" s="224">
        <v>150</v>
      </c>
      <c r="J138" s="224">
        <v>140</v>
      </c>
      <c r="K138" s="224">
        <v>130</v>
      </c>
      <c r="L138" s="224">
        <v>135</v>
      </c>
      <c r="M138" s="222">
        <v>140</v>
      </c>
      <c r="N138" s="224">
        <v>135</v>
      </c>
    </row>
    <row r="139" spans="1:14" ht="12" customHeight="1" x14ac:dyDescent="0.25">
      <c r="A139" s="26"/>
      <c r="B139" s="25">
        <v>2023</v>
      </c>
      <c r="C139" s="223">
        <v>135</v>
      </c>
      <c r="D139" s="223">
        <v>145</v>
      </c>
      <c r="E139" s="223">
        <v>145</v>
      </c>
      <c r="F139" s="223">
        <v>145</v>
      </c>
      <c r="G139" s="224">
        <v>145</v>
      </c>
      <c r="H139" s="223">
        <v>150</v>
      </c>
      <c r="I139" s="223">
        <v>160</v>
      </c>
      <c r="J139" s="224">
        <v>150</v>
      </c>
      <c r="K139" s="223">
        <v>150</v>
      </c>
      <c r="L139" s="223">
        <v>150</v>
      </c>
      <c r="M139" s="222">
        <v>150</v>
      </c>
      <c r="N139" s="222">
        <v>150</v>
      </c>
    </row>
    <row r="140" spans="1:14" ht="12" customHeight="1" x14ac:dyDescent="0.25">
      <c r="A140" s="254"/>
      <c r="B140" s="229">
        <v>2024</v>
      </c>
      <c r="C140" s="232">
        <v>145</v>
      </c>
      <c r="D140" s="232">
        <v>145</v>
      </c>
      <c r="E140" s="237">
        <v>165</v>
      </c>
      <c r="F140" s="232">
        <v>145</v>
      </c>
      <c r="G140" s="636">
        <v>145</v>
      </c>
      <c r="H140" s="232"/>
      <c r="I140" s="232"/>
      <c r="J140" s="232"/>
      <c r="K140" s="232"/>
      <c r="L140" s="231"/>
      <c r="M140" s="231"/>
      <c r="N140" s="231"/>
    </row>
    <row r="141" spans="1:14" ht="12" customHeight="1" x14ac:dyDescent="0.25">
      <c r="A141" s="26" t="s">
        <v>511</v>
      </c>
      <c r="B141" s="25">
        <v>2018</v>
      </c>
      <c r="C141" s="221">
        <v>53.5</v>
      </c>
      <c r="D141" s="221">
        <v>54</v>
      </c>
      <c r="E141" s="222">
        <v>53</v>
      </c>
      <c r="F141" s="223">
        <v>50</v>
      </c>
      <c r="G141" s="221">
        <v>53</v>
      </c>
      <c r="H141" s="221">
        <v>53</v>
      </c>
      <c r="I141" s="224">
        <v>56.111111111111114</v>
      </c>
      <c r="J141" s="224">
        <v>56</v>
      </c>
      <c r="K141" s="224">
        <v>56</v>
      </c>
      <c r="L141" s="224">
        <v>55</v>
      </c>
      <c r="M141" s="224">
        <v>55</v>
      </c>
      <c r="N141" s="224">
        <v>55.5</v>
      </c>
    </row>
    <row r="142" spans="1:14" ht="12" customHeight="1" x14ac:dyDescent="0.25">
      <c r="A142" s="26"/>
      <c r="B142" s="25">
        <v>2019</v>
      </c>
      <c r="C142" s="224">
        <v>55</v>
      </c>
      <c r="D142" s="224">
        <v>55</v>
      </c>
      <c r="E142" s="223">
        <v>56</v>
      </c>
      <c r="F142" s="223">
        <v>56</v>
      </c>
      <c r="G142" s="224">
        <v>56</v>
      </c>
      <c r="H142" s="224">
        <v>55</v>
      </c>
      <c r="I142" s="224">
        <v>55.9375</v>
      </c>
      <c r="J142" s="221">
        <v>56</v>
      </c>
      <c r="K142" s="221">
        <v>60</v>
      </c>
      <c r="L142" s="224">
        <v>60</v>
      </c>
      <c r="M142" s="224">
        <v>60</v>
      </c>
      <c r="N142" s="224">
        <v>60</v>
      </c>
    </row>
    <row r="143" spans="1:14" ht="12" customHeight="1" x14ac:dyDescent="0.25">
      <c r="A143" s="26"/>
      <c r="B143" s="25">
        <v>2020</v>
      </c>
      <c r="C143" s="224">
        <v>57.5</v>
      </c>
      <c r="D143" s="224">
        <v>57.5</v>
      </c>
      <c r="E143" s="226" t="s">
        <v>501</v>
      </c>
      <c r="F143" s="226" t="s">
        <v>501</v>
      </c>
      <c r="G143" s="224">
        <v>50</v>
      </c>
      <c r="H143" s="224">
        <v>50</v>
      </c>
      <c r="I143" s="14" t="s">
        <v>29</v>
      </c>
      <c r="J143" s="224">
        <v>53</v>
      </c>
      <c r="K143" s="221">
        <v>53</v>
      </c>
      <c r="L143" s="224">
        <v>53</v>
      </c>
      <c r="M143" s="221">
        <v>53</v>
      </c>
      <c r="N143" s="221">
        <v>53</v>
      </c>
    </row>
    <row r="144" spans="1:14" ht="12" customHeight="1" x14ac:dyDescent="0.25">
      <c r="A144" s="26"/>
      <c r="B144" s="25">
        <v>2021</v>
      </c>
      <c r="C144" s="224">
        <v>62.5</v>
      </c>
      <c r="D144" s="224">
        <v>57.5</v>
      </c>
      <c r="E144" s="223">
        <v>57.5</v>
      </c>
      <c r="F144" s="223">
        <v>57.5</v>
      </c>
      <c r="G144" s="224">
        <v>62.5</v>
      </c>
      <c r="H144" s="224">
        <v>57.5</v>
      </c>
      <c r="I144" s="224">
        <v>57.5</v>
      </c>
      <c r="J144" s="224">
        <v>57.5</v>
      </c>
      <c r="K144" s="224">
        <v>57.5</v>
      </c>
      <c r="L144" s="224">
        <v>57.5</v>
      </c>
      <c r="M144" s="221">
        <v>60</v>
      </c>
      <c r="N144" s="221">
        <v>60</v>
      </c>
    </row>
    <row r="145" spans="1:14" ht="12" customHeight="1" x14ac:dyDescent="0.25">
      <c r="A145" s="26"/>
      <c r="B145" s="25">
        <v>2022</v>
      </c>
      <c r="C145" s="224">
        <v>60</v>
      </c>
      <c r="D145" s="224">
        <v>60</v>
      </c>
      <c r="E145" s="223">
        <v>60</v>
      </c>
      <c r="F145" s="223">
        <v>60</v>
      </c>
      <c r="G145" s="224">
        <v>60</v>
      </c>
      <c r="H145" s="224">
        <v>60</v>
      </c>
      <c r="I145" s="224">
        <v>60</v>
      </c>
      <c r="J145" s="224">
        <v>62.5</v>
      </c>
      <c r="K145" s="224">
        <v>62.5</v>
      </c>
      <c r="L145" s="224">
        <v>65</v>
      </c>
      <c r="M145" s="224">
        <v>65</v>
      </c>
      <c r="N145" s="224">
        <v>62.5</v>
      </c>
    </row>
    <row r="146" spans="1:14" ht="12" customHeight="1" x14ac:dyDescent="0.25">
      <c r="A146" s="26"/>
      <c r="B146" s="25">
        <v>2023</v>
      </c>
      <c r="C146" s="223">
        <v>70</v>
      </c>
      <c r="D146" s="223">
        <v>73</v>
      </c>
      <c r="E146" s="223">
        <v>85</v>
      </c>
      <c r="F146" s="226" t="s">
        <v>501</v>
      </c>
      <c r="G146" s="14" t="s">
        <v>501</v>
      </c>
      <c r="H146" s="226" t="s">
        <v>501</v>
      </c>
      <c r="I146" s="226" t="s">
        <v>501</v>
      </c>
      <c r="J146" s="226" t="s">
        <v>501</v>
      </c>
      <c r="K146" s="226" t="s">
        <v>501</v>
      </c>
      <c r="L146" s="226" t="s">
        <v>501</v>
      </c>
      <c r="M146" s="226" t="s">
        <v>501</v>
      </c>
      <c r="N146" s="226" t="s">
        <v>501</v>
      </c>
    </row>
    <row r="147" spans="1:14" ht="12" customHeight="1" x14ac:dyDescent="0.25">
      <c r="A147" s="580"/>
      <c r="B147" s="412">
        <v>2024</v>
      </c>
      <c r="C147" s="440" t="s">
        <v>29</v>
      </c>
      <c r="D147" s="440" t="s">
        <v>29</v>
      </c>
      <c r="E147" s="581">
        <v>70</v>
      </c>
      <c r="F147" s="413">
        <v>95</v>
      </c>
      <c r="G147" s="637">
        <v>95</v>
      </c>
      <c r="H147" s="413"/>
      <c r="I147" s="413"/>
      <c r="J147" s="413"/>
      <c r="K147" s="413"/>
      <c r="L147" s="414"/>
      <c r="M147" s="414"/>
      <c r="N147" s="414"/>
    </row>
    <row r="148" spans="1:14" ht="12" customHeight="1" x14ac:dyDescent="0.25">
      <c r="A148" s="26" t="s">
        <v>192</v>
      </c>
      <c r="B148" s="25">
        <v>2018</v>
      </c>
      <c r="C148" s="223">
        <v>133.5</v>
      </c>
      <c r="D148" s="224">
        <v>133.5</v>
      </c>
      <c r="E148" s="223">
        <v>134.5</v>
      </c>
      <c r="F148" s="223">
        <v>134.5</v>
      </c>
      <c r="G148" s="223">
        <v>134.5</v>
      </c>
      <c r="H148" s="223">
        <v>134.5</v>
      </c>
      <c r="I148" s="224">
        <v>132.22222222222223</v>
      </c>
      <c r="J148" s="224">
        <v>131</v>
      </c>
      <c r="K148" s="224">
        <v>131</v>
      </c>
      <c r="L148" s="224">
        <v>129</v>
      </c>
      <c r="M148" s="223">
        <v>129</v>
      </c>
      <c r="N148" s="224">
        <v>129</v>
      </c>
    </row>
    <row r="149" spans="1:14" ht="12" customHeight="1" x14ac:dyDescent="0.25">
      <c r="A149" s="26"/>
      <c r="B149" s="25">
        <v>2019</v>
      </c>
      <c r="C149" s="223">
        <v>129</v>
      </c>
      <c r="D149" s="224">
        <v>129</v>
      </c>
      <c r="E149" s="223">
        <v>129</v>
      </c>
      <c r="F149" s="223">
        <v>131</v>
      </c>
      <c r="G149" s="223">
        <v>128.75</v>
      </c>
      <c r="H149" s="223">
        <v>129</v>
      </c>
      <c r="I149" s="224">
        <v>130.25</v>
      </c>
      <c r="J149" s="221">
        <v>130.25</v>
      </c>
      <c r="K149" s="221">
        <v>135</v>
      </c>
      <c r="L149" s="224">
        <v>145</v>
      </c>
      <c r="M149" s="223">
        <v>145</v>
      </c>
      <c r="N149" s="224">
        <v>145</v>
      </c>
    </row>
    <row r="150" spans="1:14" ht="12" customHeight="1" x14ac:dyDescent="0.25">
      <c r="A150" s="26"/>
      <c r="B150" s="25">
        <v>2020</v>
      </c>
      <c r="C150" s="223">
        <v>145</v>
      </c>
      <c r="D150" s="224">
        <v>135</v>
      </c>
      <c r="E150" s="226" t="s">
        <v>501</v>
      </c>
      <c r="F150" s="223">
        <v>145</v>
      </c>
      <c r="G150" s="223">
        <v>145</v>
      </c>
      <c r="H150" s="223">
        <v>145</v>
      </c>
      <c r="I150" s="224">
        <v>145</v>
      </c>
      <c r="J150" s="224">
        <v>145</v>
      </c>
      <c r="K150" s="224">
        <v>145</v>
      </c>
      <c r="L150" s="224">
        <v>145</v>
      </c>
      <c r="M150" s="223">
        <v>145</v>
      </c>
      <c r="N150" s="224">
        <v>145</v>
      </c>
    </row>
    <row r="151" spans="1:14" ht="12" customHeight="1" x14ac:dyDescent="0.25">
      <c r="A151" s="26"/>
      <c r="B151" s="25">
        <v>2021</v>
      </c>
      <c r="C151" s="223">
        <v>145</v>
      </c>
      <c r="D151" s="224">
        <v>145</v>
      </c>
      <c r="E151" s="223">
        <v>145</v>
      </c>
      <c r="F151" s="223">
        <v>150</v>
      </c>
      <c r="G151" s="223">
        <v>150</v>
      </c>
      <c r="H151" s="223">
        <v>130</v>
      </c>
      <c r="I151" s="224">
        <v>135</v>
      </c>
      <c r="J151" s="224">
        <v>145</v>
      </c>
      <c r="K151" s="224">
        <v>145</v>
      </c>
      <c r="L151" s="224">
        <v>145</v>
      </c>
      <c r="M151" s="223">
        <v>150</v>
      </c>
      <c r="N151" s="224">
        <v>150</v>
      </c>
    </row>
    <row r="152" spans="1:14" ht="12" customHeight="1" x14ac:dyDescent="0.25">
      <c r="A152" s="26"/>
      <c r="B152" s="25">
        <v>2022</v>
      </c>
      <c r="C152" s="223">
        <v>140</v>
      </c>
      <c r="D152" s="224">
        <v>140</v>
      </c>
      <c r="E152" s="223">
        <v>147</v>
      </c>
      <c r="F152" s="223">
        <v>150</v>
      </c>
      <c r="G152" s="223">
        <v>150</v>
      </c>
      <c r="H152" s="223">
        <v>150</v>
      </c>
      <c r="I152" s="224">
        <v>150</v>
      </c>
      <c r="J152" s="224">
        <v>150</v>
      </c>
      <c r="K152" s="224">
        <v>150</v>
      </c>
      <c r="L152" s="224">
        <v>150</v>
      </c>
      <c r="M152" s="223">
        <v>140</v>
      </c>
      <c r="N152" s="224">
        <v>140</v>
      </c>
    </row>
    <row r="153" spans="1:14" ht="12" customHeight="1" x14ac:dyDescent="0.25">
      <c r="A153" s="157"/>
      <c r="B153" s="158">
        <v>2023</v>
      </c>
      <c r="C153" s="226" t="s">
        <v>501</v>
      </c>
      <c r="D153" s="226" t="s">
        <v>501</v>
      </c>
      <c r="E153" s="226" t="s">
        <v>501</v>
      </c>
      <c r="F153" s="223">
        <v>112.5</v>
      </c>
      <c r="G153" s="223">
        <v>140</v>
      </c>
      <c r="H153" s="223">
        <v>140</v>
      </c>
      <c r="I153" s="223">
        <v>160</v>
      </c>
      <c r="J153" s="223">
        <v>138</v>
      </c>
      <c r="K153" s="223">
        <v>140</v>
      </c>
      <c r="L153" s="223">
        <v>162</v>
      </c>
      <c r="M153" s="223">
        <v>163</v>
      </c>
      <c r="N153" s="223">
        <v>160</v>
      </c>
    </row>
    <row r="154" spans="1:14" ht="12" customHeight="1" x14ac:dyDescent="0.25">
      <c r="A154" s="254"/>
      <c r="B154" s="229">
        <v>2024</v>
      </c>
      <c r="C154" s="232">
        <v>155</v>
      </c>
      <c r="D154" s="232">
        <v>155</v>
      </c>
      <c r="E154" s="237">
        <v>155</v>
      </c>
      <c r="F154" s="232">
        <v>145</v>
      </c>
      <c r="G154" s="232">
        <v>145</v>
      </c>
      <c r="H154" s="232"/>
      <c r="I154" s="232"/>
      <c r="J154" s="232"/>
      <c r="K154" s="232"/>
      <c r="L154" s="231"/>
      <c r="M154" s="231"/>
      <c r="N154" s="231"/>
    </row>
    <row r="155" spans="1:14" ht="12" customHeight="1" x14ac:dyDescent="0.25">
      <c r="A155" s="157" t="s">
        <v>169</v>
      </c>
      <c r="B155" s="158">
        <v>2018</v>
      </c>
      <c r="C155" s="223">
        <v>61.5</v>
      </c>
      <c r="D155" s="223">
        <v>61.5</v>
      </c>
      <c r="E155" s="223">
        <v>61.5</v>
      </c>
      <c r="F155" s="223">
        <v>61.5</v>
      </c>
      <c r="G155" s="223">
        <v>61.5</v>
      </c>
      <c r="H155" s="223">
        <v>61.5</v>
      </c>
      <c r="I155" s="223">
        <v>60.25</v>
      </c>
      <c r="J155" s="223">
        <v>64</v>
      </c>
      <c r="K155" s="223">
        <v>65</v>
      </c>
      <c r="L155" s="223">
        <v>65</v>
      </c>
      <c r="M155" s="223">
        <v>65</v>
      </c>
      <c r="N155" s="223">
        <v>65</v>
      </c>
    </row>
    <row r="156" spans="1:14" ht="12" customHeight="1" x14ac:dyDescent="0.25">
      <c r="A156" s="157"/>
      <c r="B156" s="158">
        <v>2019</v>
      </c>
      <c r="C156" s="223">
        <v>68</v>
      </c>
      <c r="D156" s="223">
        <v>63.541249999999998</v>
      </c>
      <c r="E156" s="223">
        <v>63.541249999999998</v>
      </c>
      <c r="F156" s="223">
        <v>68.125</v>
      </c>
      <c r="G156" s="223">
        <v>68.125</v>
      </c>
      <c r="H156" s="223">
        <v>68.125</v>
      </c>
      <c r="I156" s="223">
        <v>68.125</v>
      </c>
      <c r="J156" s="222">
        <v>63.125</v>
      </c>
      <c r="K156" s="222">
        <v>70</v>
      </c>
      <c r="L156" s="223">
        <v>60</v>
      </c>
      <c r="M156" s="223">
        <v>55</v>
      </c>
      <c r="N156" s="223">
        <v>55</v>
      </c>
    </row>
    <row r="157" spans="1:14" ht="12" customHeight="1" x14ac:dyDescent="0.25">
      <c r="A157" s="157"/>
      <c r="B157" s="158">
        <v>2020</v>
      </c>
      <c r="C157" s="223">
        <v>56.5</v>
      </c>
      <c r="D157" s="234">
        <v>67.5</v>
      </c>
      <c r="E157" s="223">
        <v>56.5</v>
      </c>
      <c r="F157" s="223">
        <v>56.5</v>
      </c>
      <c r="G157" s="223">
        <v>56.5</v>
      </c>
      <c r="H157" s="223">
        <v>56.5</v>
      </c>
      <c r="I157" s="223">
        <v>56.5</v>
      </c>
      <c r="J157" s="223">
        <v>56.5</v>
      </c>
      <c r="K157" s="223">
        <v>56.5</v>
      </c>
      <c r="L157" s="223">
        <v>56.5</v>
      </c>
      <c r="M157" s="223">
        <v>62.5</v>
      </c>
      <c r="N157" s="223">
        <v>56.5</v>
      </c>
    </row>
    <row r="158" spans="1:14" ht="12" customHeight="1" x14ac:dyDescent="0.25">
      <c r="A158" s="157"/>
      <c r="B158" s="158">
        <v>2021</v>
      </c>
      <c r="C158" s="226" t="s">
        <v>501</v>
      </c>
      <c r="D158" s="226" t="s">
        <v>29</v>
      </c>
      <c r="E158" s="226" t="s">
        <v>501</v>
      </c>
      <c r="F158" s="226" t="s">
        <v>501</v>
      </c>
      <c r="G158" s="226" t="s">
        <v>501</v>
      </c>
      <c r="H158" s="226" t="s">
        <v>501</v>
      </c>
      <c r="I158" s="226" t="s">
        <v>29</v>
      </c>
      <c r="J158" s="226" t="s">
        <v>501</v>
      </c>
      <c r="K158" s="226" t="s">
        <v>501</v>
      </c>
      <c r="L158" s="226" t="s">
        <v>501</v>
      </c>
      <c r="M158" s="226" t="s">
        <v>501</v>
      </c>
      <c r="N158" s="226" t="s">
        <v>501</v>
      </c>
    </row>
    <row r="159" spans="1:14" ht="12" customHeight="1" x14ac:dyDescent="0.25">
      <c r="A159" s="157"/>
      <c r="B159" s="158">
        <v>2022</v>
      </c>
      <c r="C159" s="223">
        <v>70</v>
      </c>
      <c r="D159" s="234">
        <v>60</v>
      </c>
      <c r="E159" s="234">
        <v>60</v>
      </c>
      <c r="F159" s="223">
        <v>70</v>
      </c>
      <c r="G159" s="223">
        <v>75</v>
      </c>
      <c r="H159" s="223">
        <v>105</v>
      </c>
      <c r="I159" s="223">
        <v>105</v>
      </c>
      <c r="J159" s="223">
        <v>78</v>
      </c>
      <c r="K159" s="223">
        <v>88</v>
      </c>
      <c r="L159" s="234">
        <v>88</v>
      </c>
      <c r="M159" s="234">
        <v>88</v>
      </c>
      <c r="N159" s="223">
        <v>90</v>
      </c>
    </row>
    <row r="160" spans="1:14" ht="12" customHeight="1" x14ac:dyDescent="0.25">
      <c r="A160" s="157"/>
      <c r="B160" s="158">
        <v>2023</v>
      </c>
      <c r="C160" s="223">
        <v>85</v>
      </c>
      <c r="D160" s="234">
        <v>85</v>
      </c>
      <c r="E160" s="234">
        <v>85</v>
      </c>
      <c r="F160" s="234">
        <v>85</v>
      </c>
      <c r="G160" s="223">
        <v>85</v>
      </c>
      <c r="H160" s="223">
        <v>85</v>
      </c>
      <c r="I160" s="223">
        <v>112</v>
      </c>
      <c r="J160" s="223">
        <v>115</v>
      </c>
      <c r="K160" s="223">
        <v>115</v>
      </c>
      <c r="L160" s="234">
        <v>115</v>
      </c>
      <c r="M160" s="234">
        <v>115</v>
      </c>
      <c r="N160" s="223">
        <v>115</v>
      </c>
    </row>
    <row r="161" spans="1:14" ht="12" customHeight="1" x14ac:dyDescent="0.25">
      <c r="A161" s="254"/>
      <c r="B161" s="229">
        <v>2024</v>
      </c>
      <c r="C161" s="232">
        <v>115</v>
      </c>
      <c r="D161" s="232">
        <v>115</v>
      </c>
      <c r="E161" s="237">
        <v>83</v>
      </c>
      <c r="F161" s="232">
        <v>80</v>
      </c>
      <c r="G161" s="636">
        <v>90</v>
      </c>
      <c r="H161" s="232"/>
      <c r="I161" s="232"/>
      <c r="J161" s="232"/>
      <c r="K161" s="232"/>
      <c r="L161" s="231"/>
      <c r="M161" s="231"/>
      <c r="N161" s="231"/>
    </row>
    <row r="162" spans="1:14" ht="12" customHeight="1" x14ac:dyDescent="0.25">
      <c r="A162" s="157" t="s">
        <v>129</v>
      </c>
      <c r="B162" s="158">
        <v>2018</v>
      </c>
      <c r="C162" s="223">
        <v>113</v>
      </c>
      <c r="D162" s="234">
        <v>122</v>
      </c>
      <c r="E162" s="223">
        <v>113</v>
      </c>
      <c r="F162" s="223">
        <v>113</v>
      </c>
      <c r="G162" s="224">
        <v>113</v>
      </c>
      <c r="H162" s="223">
        <v>122</v>
      </c>
      <c r="I162" s="223">
        <v>118.33333333333333</v>
      </c>
      <c r="J162" s="223">
        <v>122</v>
      </c>
      <c r="K162" s="223">
        <v>115</v>
      </c>
      <c r="L162" s="234">
        <v>122</v>
      </c>
      <c r="M162" s="223">
        <v>122</v>
      </c>
      <c r="N162" s="223">
        <v>122</v>
      </c>
    </row>
    <row r="163" spans="1:14" ht="12" customHeight="1" x14ac:dyDescent="0.25">
      <c r="A163" s="157"/>
      <c r="B163" s="158">
        <v>2019</v>
      </c>
      <c r="C163" s="223">
        <v>122</v>
      </c>
      <c r="D163" s="234">
        <v>122</v>
      </c>
      <c r="E163" s="223">
        <v>122</v>
      </c>
      <c r="F163" s="223">
        <v>122</v>
      </c>
      <c r="G163" s="224">
        <v>105</v>
      </c>
      <c r="H163" s="223">
        <v>103</v>
      </c>
      <c r="I163" s="223">
        <v>96.666666666666671</v>
      </c>
      <c r="J163" s="222">
        <v>102</v>
      </c>
      <c r="K163" s="222">
        <v>120</v>
      </c>
      <c r="L163" s="234">
        <v>105</v>
      </c>
      <c r="M163" s="223">
        <v>105</v>
      </c>
      <c r="N163" s="223">
        <v>100</v>
      </c>
    </row>
    <row r="164" spans="1:14" ht="12" customHeight="1" x14ac:dyDescent="0.25">
      <c r="A164" s="157"/>
      <c r="B164" s="158">
        <v>2020</v>
      </c>
      <c r="C164" s="223">
        <v>105</v>
      </c>
      <c r="D164" s="234">
        <v>105</v>
      </c>
      <c r="E164" s="223">
        <v>105</v>
      </c>
      <c r="F164" s="223">
        <v>100</v>
      </c>
      <c r="G164" s="224">
        <v>100</v>
      </c>
      <c r="H164" s="223">
        <v>105</v>
      </c>
      <c r="I164" s="223">
        <v>100</v>
      </c>
      <c r="J164" s="222">
        <v>105</v>
      </c>
      <c r="K164" s="223">
        <v>100</v>
      </c>
      <c r="L164" s="234">
        <v>105</v>
      </c>
      <c r="M164" s="222">
        <v>105</v>
      </c>
      <c r="N164" s="222">
        <v>105</v>
      </c>
    </row>
    <row r="165" spans="1:14" ht="12" customHeight="1" x14ac:dyDescent="0.25">
      <c r="A165" s="157"/>
      <c r="B165" s="158">
        <v>2021</v>
      </c>
      <c r="C165" s="223">
        <v>100</v>
      </c>
      <c r="D165" s="234">
        <v>100</v>
      </c>
      <c r="E165" s="223">
        <v>100</v>
      </c>
      <c r="F165" s="223">
        <v>100</v>
      </c>
      <c r="G165" s="224">
        <v>100</v>
      </c>
      <c r="H165" s="223">
        <v>100</v>
      </c>
      <c r="I165" s="223">
        <v>105</v>
      </c>
      <c r="J165" s="222">
        <v>105</v>
      </c>
      <c r="K165" s="222">
        <v>105</v>
      </c>
      <c r="L165" s="234">
        <v>105</v>
      </c>
      <c r="M165" s="222">
        <v>105</v>
      </c>
      <c r="N165" s="222">
        <v>115</v>
      </c>
    </row>
    <row r="166" spans="1:14" ht="12" customHeight="1" x14ac:dyDescent="0.25">
      <c r="A166" s="157"/>
      <c r="B166" s="158">
        <v>2022</v>
      </c>
      <c r="C166" s="223">
        <v>115</v>
      </c>
      <c r="D166" s="223">
        <v>115</v>
      </c>
      <c r="E166" s="223">
        <v>105</v>
      </c>
      <c r="F166" s="223">
        <v>100</v>
      </c>
      <c r="G166" s="224">
        <v>115</v>
      </c>
      <c r="H166" s="223">
        <v>115</v>
      </c>
      <c r="I166" s="223">
        <v>115</v>
      </c>
      <c r="J166" s="222">
        <v>115</v>
      </c>
      <c r="K166" s="222">
        <v>115</v>
      </c>
      <c r="L166" s="256">
        <v>115</v>
      </c>
      <c r="M166" s="256">
        <v>115</v>
      </c>
      <c r="N166" s="256">
        <v>115</v>
      </c>
    </row>
    <row r="167" spans="1:14" ht="12" customHeight="1" x14ac:dyDescent="0.25">
      <c r="A167" s="157"/>
      <c r="B167" s="158">
        <v>2023</v>
      </c>
      <c r="C167" s="223">
        <v>115</v>
      </c>
      <c r="D167" s="223">
        <v>115</v>
      </c>
      <c r="E167" s="223">
        <v>115</v>
      </c>
      <c r="F167" s="223">
        <v>145</v>
      </c>
      <c r="G167" s="224">
        <v>145</v>
      </c>
      <c r="H167" s="223">
        <v>145</v>
      </c>
      <c r="I167" s="223">
        <v>145</v>
      </c>
      <c r="J167" s="222">
        <v>150</v>
      </c>
      <c r="K167" s="222">
        <v>150</v>
      </c>
      <c r="L167" s="256">
        <v>150</v>
      </c>
      <c r="M167" s="256">
        <v>150</v>
      </c>
      <c r="N167" s="256">
        <v>150</v>
      </c>
    </row>
    <row r="168" spans="1:14" ht="12" customHeight="1" x14ac:dyDescent="0.25">
      <c r="A168" s="254"/>
      <c r="B168" s="229">
        <v>2024</v>
      </c>
      <c r="C168" s="232">
        <v>155</v>
      </c>
      <c r="D168" s="232">
        <v>150</v>
      </c>
      <c r="E168" s="237">
        <v>147</v>
      </c>
      <c r="F168" s="232">
        <v>150</v>
      </c>
      <c r="G168" s="636">
        <v>155</v>
      </c>
      <c r="H168" s="232"/>
      <c r="I168" s="232"/>
      <c r="J168" s="232"/>
      <c r="K168" s="232"/>
      <c r="L168" s="231"/>
      <c r="M168" s="231"/>
      <c r="N168" s="231"/>
    </row>
    <row r="169" spans="1:14" ht="12" customHeight="1" x14ac:dyDescent="0.25">
      <c r="A169" s="157" t="s">
        <v>111</v>
      </c>
      <c r="B169" s="158">
        <v>2018</v>
      </c>
      <c r="C169" s="223">
        <v>155</v>
      </c>
      <c r="D169" s="234">
        <v>155</v>
      </c>
      <c r="E169" s="223">
        <v>155</v>
      </c>
      <c r="F169" s="223">
        <v>155</v>
      </c>
      <c r="G169" s="224">
        <v>155</v>
      </c>
      <c r="H169" s="223">
        <v>170</v>
      </c>
      <c r="I169" s="223">
        <v>170</v>
      </c>
      <c r="J169" s="223">
        <v>170</v>
      </c>
      <c r="K169" s="223">
        <v>170</v>
      </c>
      <c r="L169" s="234">
        <v>170</v>
      </c>
      <c r="M169" s="223">
        <v>170</v>
      </c>
      <c r="N169" s="223">
        <v>140</v>
      </c>
    </row>
    <row r="170" spans="1:14" ht="12" customHeight="1" x14ac:dyDescent="0.25">
      <c r="A170" s="157"/>
      <c r="B170" s="158">
        <v>2019</v>
      </c>
      <c r="C170" s="223">
        <v>115</v>
      </c>
      <c r="D170" s="234">
        <v>115</v>
      </c>
      <c r="E170" s="223">
        <v>115</v>
      </c>
      <c r="F170" s="223">
        <v>115</v>
      </c>
      <c r="G170" s="224">
        <v>115</v>
      </c>
      <c r="H170" s="223">
        <v>115</v>
      </c>
      <c r="I170" s="223">
        <v>115</v>
      </c>
      <c r="J170" s="222">
        <v>115</v>
      </c>
      <c r="K170" s="222">
        <v>115</v>
      </c>
      <c r="L170" s="234">
        <v>115</v>
      </c>
      <c r="M170" s="223">
        <v>115</v>
      </c>
      <c r="N170" s="223">
        <v>115</v>
      </c>
    </row>
    <row r="171" spans="1:14" ht="12" customHeight="1" x14ac:dyDescent="0.25">
      <c r="A171" s="174"/>
      <c r="B171" s="158">
        <v>2020</v>
      </c>
      <c r="C171" s="223">
        <v>115</v>
      </c>
      <c r="D171" s="226" t="s">
        <v>29</v>
      </c>
      <c r="E171" s="226" t="s">
        <v>501</v>
      </c>
      <c r="F171" s="226" t="s">
        <v>501</v>
      </c>
      <c r="G171" s="14" t="s">
        <v>501</v>
      </c>
      <c r="H171" s="226" t="s">
        <v>501</v>
      </c>
      <c r="I171" s="226" t="s">
        <v>29</v>
      </c>
      <c r="J171" s="226" t="s">
        <v>501</v>
      </c>
      <c r="K171" s="226" t="s">
        <v>501</v>
      </c>
      <c r="L171" s="226" t="s">
        <v>501</v>
      </c>
      <c r="M171" s="226" t="s">
        <v>501</v>
      </c>
      <c r="N171" s="226" t="s">
        <v>501</v>
      </c>
    </row>
    <row r="172" spans="1:14" ht="12" customHeight="1" x14ac:dyDescent="0.25">
      <c r="A172" s="174"/>
      <c r="B172" s="158">
        <v>2021</v>
      </c>
      <c r="C172" s="226" t="s">
        <v>501</v>
      </c>
      <c r="D172" s="234">
        <v>115</v>
      </c>
      <c r="E172" s="226" t="s">
        <v>501</v>
      </c>
      <c r="F172" s="223">
        <v>120</v>
      </c>
      <c r="G172" s="224">
        <v>120</v>
      </c>
      <c r="H172" s="223">
        <v>120</v>
      </c>
      <c r="I172" s="223">
        <v>120</v>
      </c>
      <c r="J172" s="223">
        <v>120</v>
      </c>
      <c r="K172" s="226" t="s">
        <v>501</v>
      </c>
      <c r="L172" s="234">
        <v>145</v>
      </c>
      <c r="M172" s="223">
        <v>145</v>
      </c>
      <c r="N172" s="223">
        <v>145</v>
      </c>
    </row>
    <row r="173" spans="1:14" ht="12" customHeight="1" x14ac:dyDescent="0.25">
      <c r="A173" s="174"/>
      <c r="B173" s="158">
        <v>2022</v>
      </c>
      <c r="C173" s="257">
        <v>145</v>
      </c>
      <c r="D173" s="223">
        <v>145</v>
      </c>
      <c r="E173" s="223">
        <v>145</v>
      </c>
      <c r="F173" s="223">
        <v>130</v>
      </c>
      <c r="G173" s="224">
        <v>130</v>
      </c>
      <c r="H173" s="223">
        <v>130</v>
      </c>
      <c r="I173" s="223">
        <v>130</v>
      </c>
      <c r="J173" s="223">
        <v>130</v>
      </c>
      <c r="K173" s="226">
        <v>130</v>
      </c>
      <c r="L173" s="234">
        <v>130</v>
      </c>
      <c r="M173" s="234">
        <v>130</v>
      </c>
      <c r="N173" s="223">
        <v>135</v>
      </c>
    </row>
    <row r="174" spans="1:14" ht="12" customHeight="1" x14ac:dyDescent="0.25">
      <c r="A174" s="174"/>
      <c r="B174" s="158">
        <v>2023</v>
      </c>
      <c r="C174" s="257">
        <v>135</v>
      </c>
      <c r="D174" s="223">
        <v>135</v>
      </c>
      <c r="E174" s="223">
        <v>135</v>
      </c>
      <c r="F174" s="223">
        <v>130</v>
      </c>
      <c r="G174" s="224">
        <v>135</v>
      </c>
      <c r="H174" s="223">
        <v>135</v>
      </c>
      <c r="I174" s="223">
        <v>130</v>
      </c>
      <c r="J174" s="223">
        <v>130</v>
      </c>
      <c r="K174" s="223">
        <v>130</v>
      </c>
      <c r="L174" s="223">
        <v>130</v>
      </c>
      <c r="M174" s="234">
        <v>130</v>
      </c>
      <c r="N174" s="258">
        <v>125</v>
      </c>
    </row>
    <row r="175" spans="1:14" ht="12" customHeight="1" x14ac:dyDescent="0.25">
      <c r="A175" s="181"/>
      <c r="B175" s="162">
        <v>2024</v>
      </c>
      <c r="C175" s="259">
        <v>135</v>
      </c>
      <c r="D175" s="232">
        <v>130</v>
      </c>
      <c r="E175" s="232">
        <v>140</v>
      </c>
      <c r="F175" s="232">
        <v>150</v>
      </c>
      <c r="G175" s="636">
        <v>150</v>
      </c>
      <c r="H175" s="232"/>
      <c r="I175" s="232"/>
      <c r="J175" s="232"/>
      <c r="K175" s="232"/>
      <c r="L175" s="232"/>
      <c r="M175" s="237"/>
      <c r="N175" s="260"/>
    </row>
    <row r="176" spans="1:14" ht="13.5" x14ac:dyDescent="0.25">
      <c r="A176" s="261" t="s">
        <v>135</v>
      </c>
      <c r="B176" s="84"/>
      <c r="C176" s="262"/>
      <c r="D176" s="262"/>
      <c r="E176" s="262"/>
      <c r="F176" s="262"/>
      <c r="G176" s="280"/>
      <c r="H176" s="262"/>
      <c r="I176" s="262"/>
      <c r="J176" s="262"/>
      <c r="K176" s="262"/>
      <c r="L176" s="262"/>
      <c r="M176" s="262"/>
      <c r="N176" s="262"/>
    </row>
    <row r="177" spans="1:14" ht="9" customHeight="1" x14ac:dyDescent="0.25">
      <c r="A177" s="103" t="s">
        <v>441</v>
      </c>
      <c r="B177" s="103"/>
      <c r="C177" s="263"/>
      <c r="D177" s="263"/>
      <c r="E177" s="263"/>
      <c r="F177" s="263"/>
      <c r="G177" s="283"/>
      <c r="H177" s="263"/>
      <c r="I177" s="262"/>
      <c r="J177" s="262"/>
      <c r="K177" s="262"/>
      <c r="L177" s="262"/>
      <c r="M177" s="262"/>
      <c r="N177" s="262"/>
    </row>
    <row r="178" spans="1:14" x14ac:dyDescent="0.2">
      <c r="A178" s="44"/>
      <c r="B178" s="44"/>
      <c r="C178" s="44"/>
      <c r="D178" s="44"/>
      <c r="E178" s="44"/>
      <c r="F178" s="44"/>
      <c r="G178" s="1"/>
      <c r="H178" s="44"/>
      <c r="I178" s="44"/>
      <c r="J178" s="44"/>
      <c r="K178" s="44"/>
      <c r="L178" s="44"/>
      <c r="M178" s="44"/>
      <c r="N178" s="44"/>
    </row>
    <row r="179" spans="1:14" x14ac:dyDescent="0.2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</row>
    <row r="180" spans="1:14" x14ac:dyDescent="0.2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</row>
    <row r="181" spans="1:14" x14ac:dyDescent="0.2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</row>
  </sheetData>
  <mergeCells count="3">
    <mergeCell ref="A1:N1"/>
    <mergeCell ref="A64:F64"/>
    <mergeCell ref="A117:F117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80489-B918-4294-9021-9EA30E41A49B}">
  <dimension ref="A1:N160"/>
  <sheetViews>
    <sheetView showGridLines="0" topLeftCell="A80" zoomScaleNormal="100" workbookViewId="0">
      <selection activeCell="Y160" sqref="Y160"/>
    </sheetView>
  </sheetViews>
  <sheetFormatPr baseColWidth="10" defaultColWidth="10.85546875" defaultRowHeight="12.75" x14ac:dyDescent="0.2"/>
  <cols>
    <col min="1" max="1" width="11.28515625" style="55" customWidth="1"/>
    <col min="2" max="2" width="5.42578125" style="55" customWidth="1"/>
    <col min="3" max="14" width="5.85546875" style="55" customWidth="1"/>
    <col min="15" max="16384" width="10.85546875" style="55"/>
  </cols>
  <sheetData>
    <row r="1" spans="1:14" ht="13.5" x14ac:dyDescent="0.25">
      <c r="A1" s="956" t="s">
        <v>745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</row>
    <row r="2" spans="1:14" ht="13.5" x14ac:dyDescent="0.25">
      <c r="A2" s="125" t="s">
        <v>445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</row>
    <row r="3" spans="1:14" ht="5.0999999999999996" customHeight="1" x14ac:dyDescent="0.25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</row>
    <row r="4" spans="1:14" ht="15.95" customHeight="1" x14ac:dyDescent="0.2">
      <c r="A4" s="397" t="s">
        <v>446</v>
      </c>
      <c r="B4" s="397" t="s">
        <v>500</v>
      </c>
      <c r="C4" s="397" t="s">
        <v>425</v>
      </c>
      <c r="D4" s="397" t="s">
        <v>426</v>
      </c>
      <c r="E4" s="397" t="s">
        <v>427</v>
      </c>
      <c r="F4" s="397" t="s">
        <v>428</v>
      </c>
      <c r="G4" s="397" t="s">
        <v>429</v>
      </c>
      <c r="H4" s="397" t="s">
        <v>430</v>
      </c>
      <c r="I4" s="397" t="s">
        <v>431</v>
      </c>
      <c r="J4" s="397" t="s">
        <v>432</v>
      </c>
      <c r="K4" s="397" t="s">
        <v>433</v>
      </c>
      <c r="L4" s="397" t="s">
        <v>434</v>
      </c>
      <c r="M4" s="397" t="s">
        <v>435</v>
      </c>
      <c r="N4" s="397" t="s">
        <v>436</v>
      </c>
    </row>
    <row r="5" spans="1:14" ht="6" customHeight="1" x14ac:dyDescent="0.25">
      <c r="A5" s="2"/>
      <c r="B5" s="2"/>
      <c r="C5" s="2"/>
      <c r="D5" s="2"/>
      <c r="E5" s="2"/>
      <c r="F5" s="2"/>
      <c r="G5" s="2"/>
      <c r="H5" s="2"/>
      <c r="I5" s="2"/>
      <c r="J5" s="45"/>
      <c r="K5" s="2"/>
      <c r="L5" s="2"/>
      <c r="M5" s="2"/>
      <c r="N5" s="2"/>
    </row>
    <row r="6" spans="1:14" ht="12" customHeight="1" x14ac:dyDescent="0.25">
      <c r="A6" s="26" t="s">
        <v>186</v>
      </c>
      <c r="B6" s="25">
        <v>2018</v>
      </c>
      <c r="C6" s="15">
        <v>80</v>
      </c>
      <c r="D6" s="15">
        <v>81</v>
      </c>
      <c r="E6" s="15">
        <v>82</v>
      </c>
      <c r="F6" s="264">
        <v>82</v>
      </c>
      <c r="G6" s="264">
        <v>82</v>
      </c>
      <c r="H6" s="264">
        <v>82</v>
      </c>
      <c r="I6" s="15">
        <v>83</v>
      </c>
      <c r="J6" s="264">
        <v>82.5</v>
      </c>
      <c r="K6" s="264">
        <v>82.5</v>
      </c>
      <c r="L6" s="15">
        <v>82.5</v>
      </c>
      <c r="M6" s="264">
        <v>82.5</v>
      </c>
      <c r="N6" s="15">
        <v>82.5</v>
      </c>
    </row>
    <row r="7" spans="1:14" ht="12" customHeight="1" x14ac:dyDescent="0.25">
      <c r="A7" s="26"/>
      <c r="B7" s="25">
        <v>2019</v>
      </c>
      <c r="C7" s="15">
        <v>84.166666666666671</v>
      </c>
      <c r="D7" s="15">
        <v>84.2</v>
      </c>
      <c r="E7" s="15">
        <v>84.2</v>
      </c>
      <c r="F7" s="264">
        <v>85.9</v>
      </c>
      <c r="G7" s="264">
        <v>85.9</v>
      </c>
      <c r="H7" s="264">
        <v>85.9</v>
      </c>
      <c r="I7" s="15">
        <v>89.2</v>
      </c>
      <c r="J7" s="264">
        <v>89.2</v>
      </c>
      <c r="K7" s="264">
        <v>100</v>
      </c>
      <c r="L7" s="15">
        <v>100</v>
      </c>
      <c r="M7" s="264">
        <v>100</v>
      </c>
      <c r="N7" s="15">
        <v>105</v>
      </c>
    </row>
    <row r="8" spans="1:14" ht="12" customHeight="1" x14ac:dyDescent="0.25">
      <c r="A8" s="26"/>
      <c r="B8" s="25">
        <v>2020</v>
      </c>
      <c r="C8" s="15">
        <v>110</v>
      </c>
      <c r="D8" s="15">
        <v>109</v>
      </c>
      <c r="E8" s="15">
        <v>112.5</v>
      </c>
      <c r="F8" s="264">
        <v>110</v>
      </c>
      <c r="G8" s="264">
        <v>109</v>
      </c>
      <c r="H8" s="264">
        <v>109</v>
      </c>
      <c r="I8" s="15">
        <v>112.5</v>
      </c>
      <c r="J8" s="264">
        <v>109</v>
      </c>
      <c r="K8" s="264">
        <v>112.5</v>
      </c>
      <c r="L8" s="15">
        <v>109</v>
      </c>
      <c r="M8" s="264">
        <v>109</v>
      </c>
      <c r="N8" s="15">
        <v>109</v>
      </c>
    </row>
    <row r="9" spans="1:14" ht="12" customHeight="1" x14ac:dyDescent="0.25">
      <c r="A9" s="26"/>
      <c r="B9" s="25">
        <v>2021</v>
      </c>
      <c r="C9" s="15">
        <v>110</v>
      </c>
      <c r="D9" s="15">
        <v>110</v>
      </c>
      <c r="E9" s="15">
        <v>110</v>
      </c>
      <c r="F9" s="264">
        <v>112.5</v>
      </c>
      <c r="G9" s="264">
        <v>112.5</v>
      </c>
      <c r="H9" s="264">
        <v>112.5</v>
      </c>
      <c r="I9" s="15">
        <v>112.5</v>
      </c>
      <c r="J9" s="264">
        <v>112.5</v>
      </c>
      <c r="K9" s="264">
        <v>112.5</v>
      </c>
      <c r="L9" s="15">
        <v>112.5</v>
      </c>
      <c r="M9" s="264">
        <v>112.5</v>
      </c>
      <c r="N9" s="15">
        <v>112.5</v>
      </c>
    </row>
    <row r="10" spans="1:14" ht="12" customHeight="1" x14ac:dyDescent="0.25">
      <c r="A10" s="26"/>
      <c r="B10" s="25">
        <v>2022</v>
      </c>
      <c r="C10" s="15">
        <v>112.5</v>
      </c>
      <c r="D10" s="15">
        <v>112</v>
      </c>
      <c r="E10" s="15">
        <v>112</v>
      </c>
      <c r="F10" s="264">
        <v>112</v>
      </c>
      <c r="G10" s="264">
        <v>112.5</v>
      </c>
      <c r="H10" s="264">
        <v>112.5</v>
      </c>
      <c r="I10" s="15">
        <v>112.5</v>
      </c>
      <c r="J10" s="264">
        <v>112.5</v>
      </c>
      <c r="K10" s="264">
        <v>112.5</v>
      </c>
      <c r="L10" s="15">
        <v>112.5</v>
      </c>
      <c r="M10" s="264" t="s">
        <v>142</v>
      </c>
      <c r="N10" s="15">
        <v>101</v>
      </c>
    </row>
    <row r="11" spans="1:14" ht="12" customHeight="1" x14ac:dyDescent="0.25">
      <c r="A11" s="26"/>
      <c r="B11" s="25">
        <v>2023</v>
      </c>
      <c r="C11" s="265" t="s">
        <v>29</v>
      </c>
      <c r="D11" s="265" t="s">
        <v>29</v>
      </c>
      <c r="E11" s="265" t="s">
        <v>29</v>
      </c>
      <c r="F11" s="264">
        <v>120</v>
      </c>
      <c r="G11" s="264">
        <v>120</v>
      </c>
      <c r="H11" s="264">
        <v>100</v>
      </c>
      <c r="I11" s="264">
        <v>130</v>
      </c>
      <c r="J11" s="264">
        <v>130</v>
      </c>
      <c r="K11" s="264">
        <v>115</v>
      </c>
      <c r="L11" s="264">
        <v>120</v>
      </c>
      <c r="M11" s="264">
        <v>120</v>
      </c>
      <c r="N11" s="264">
        <v>120</v>
      </c>
    </row>
    <row r="12" spans="1:14" ht="12" customHeight="1" x14ac:dyDescent="0.25">
      <c r="A12" s="228"/>
      <c r="B12" s="229">
        <v>2024</v>
      </c>
      <c r="C12" s="266">
        <v>120</v>
      </c>
      <c r="D12" s="274">
        <v>120</v>
      </c>
      <c r="E12" s="274" t="s">
        <v>29</v>
      </c>
      <c r="F12" s="268">
        <v>105</v>
      </c>
      <c r="G12" s="266">
        <v>118</v>
      </c>
      <c r="H12" s="268"/>
      <c r="I12" s="268"/>
      <c r="J12" s="268"/>
      <c r="K12" s="268"/>
      <c r="L12" s="268"/>
      <c r="M12" s="268"/>
      <c r="N12" s="268"/>
    </row>
    <row r="13" spans="1:14" ht="12" customHeight="1" x14ac:dyDescent="0.25">
      <c r="A13" s="233" t="s">
        <v>447</v>
      </c>
      <c r="B13" s="25">
        <v>2018</v>
      </c>
      <c r="C13" s="269">
        <v>95.5</v>
      </c>
      <c r="D13" s="269">
        <v>92</v>
      </c>
      <c r="E13" s="269">
        <v>92</v>
      </c>
      <c r="F13" s="264">
        <v>91</v>
      </c>
      <c r="G13" s="264">
        <v>87</v>
      </c>
      <c r="H13" s="264">
        <v>87</v>
      </c>
      <c r="I13" s="15">
        <v>87</v>
      </c>
      <c r="J13" s="264">
        <v>87</v>
      </c>
      <c r="K13" s="264">
        <v>87</v>
      </c>
      <c r="L13" s="15">
        <v>87</v>
      </c>
      <c r="M13" s="264">
        <v>87</v>
      </c>
      <c r="N13" s="15">
        <v>83</v>
      </c>
    </row>
    <row r="14" spans="1:14" ht="12" customHeight="1" x14ac:dyDescent="0.25">
      <c r="A14" s="233"/>
      <c r="B14" s="25">
        <v>2019</v>
      </c>
      <c r="C14" s="15">
        <v>92</v>
      </c>
      <c r="D14" s="15">
        <v>86</v>
      </c>
      <c r="E14" s="15">
        <v>86</v>
      </c>
      <c r="F14" s="264">
        <v>86</v>
      </c>
      <c r="G14" s="264">
        <v>88</v>
      </c>
      <c r="H14" s="264">
        <v>84</v>
      </c>
      <c r="I14" s="15">
        <v>83</v>
      </c>
      <c r="J14" s="264">
        <v>84</v>
      </c>
      <c r="K14" s="270">
        <v>80</v>
      </c>
      <c r="L14" s="269">
        <v>85</v>
      </c>
      <c r="M14" s="270">
        <v>85</v>
      </c>
      <c r="N14" s="269">
        <v>95</v>
      </c>
    </row>
    <row r="15" spans="1:14" ht="12" customHeight="1" x14ac:dyDescent="0.25">
      <c r="A15" s="233"/>
      <c r="B15" s="25">
        <v>2020</v>
      </c>
      <c r="C15" s="15">
        <v>82</v>
      </c>
      <c r="D15" s="15" t="s">
        <v>142</v>
      </c>
      <c r="E15" s="15" t="s">
        <v>142</v>
      </c>
      <c r="F15" s="264" t="s">
        <v>142</v>
      </c>
      <c r="G15" s="264" t="s">
        <v>142</v>
      </c>
      <c r="H15" s="264" t="s">
        <v>142</v>
      </c>
      <c r="I15" s="15" t="s">
        <v>142</v>
      </c>
      <c r="J15" s="270">
        <v>95</v>
      </c>
      <c r="K15" s="270">
        <v>92.5</v>
      </c>
      <c r="L15" s="269">
        <v>92.5</v>
      </c>
      <c r="M15" s="270">
        <v>94</v>
      </c>
      <c r="N15" s="269">
        <v>95</v>
      </c>
    </row>
    <row r="16" spans="1:14" ht="12" customHeight="1" x14ac:dyDescent="0.25">
      <c r="A16" s="233"/>
      <c r="B16" s="25">
        <v>2021</v>
      </c>
      <c r="C16" s="15">
        <v>87.5</v>
      </c>
      <c r="D16" s="15">
        <v>100</v>
      </c>
      <c r="E16" s="15">
        <v>100</v>
      </c>
      <c r="F16" s="264">
        <v>100</v>
      </c>
      <c r="G16" s="264">
        <v>100</v>
      </c>
      <c r="H16" s="264">
        <v>90</v>
      </c>
      <c r="I16" s="15">
        <v>90</v>
      </c>
      <c r="J16" s="270">
        <v>85</v>
      </c>
      <c r="K16" s="270">
        <v>90</v>
      </c>
      <c r="L16" s="269">
        <v>95</v>
      </c>
      <c r="M16" s="270">
        <v>100</v>
      </c>
      <c r="N16" s="269">
        <v>95</v>
      </c>
    </row>
    <row r="17" spans="1:14" ht="12" customHeight="1" x14ac:dyDescent="0.25">
      <c r="A17" s="233"/>
      <c r="B17" s="25">
        <v>2022</v>
      </c>
      <c r="C17" s="15">
        <v>102.5</v>
      </c>
      <c r="D17" s="15">
        <v>100</v>
      </c>
      <c r="E17" s="15">
        <v>96</v>
      </c>
      <c r="F17" s="264">
        <v>96</v>
      </c>
      <c r="G17" s="264">
        <v>96</v>
      </c>
      <c r="H17" s="264">
        <v>98</v>
      </c>
      <c r="I17" s="15">
        <v>96</v>
      </c>
      <c r="J17" s="270">
        <v>90</v>
      </c>
      <c r="K17" s="270">
        <v>100</v>
      </c>
      <c r="L17" s="269">
        <v>105</v>
      </c>
      <c r="M17" s="270">
        <v>100</v>
      </c>
      <c r="N17" s="269">
        <v>100</v>
      </c>
    </row>
    <row r="18" spans="1:14" ht="12" customHeight="1" x14ac:dyDescent="0.25">
      <c r="A18" s="233"/>
      <c r="B18" s="25">
        <v>2023</v>
      </c>
      <c r="C18" s="264">
        <v>140</v>
      </c>
      <c r="D18" s="264">
        <v>138</v>
      </c>
      <c r="E18" s="264">
        <v>140</v>
      </c>
      <c r="F18" s="264">
        <v>120</v>
      </c>
      <c r="G18" s="264">
        <v>110</v>
      </c>
      <c r="H18" s="264">
        <v>100</v>
      </c>
      <c r="I18" s="264">
        <v>138</v>
      </c>
      <c r="J18" s="270">
        <v>118</v>
      </c>
      <c r="K18" s="270">
        <v>120</v>
      </c>
      <c r="L18" s="270">
        <v>120</v>
      </c>
      <c r="M18" s="270">
        <v>120</v>
      </c>
      <c r="N18" s="270">
        <v>155</v>
      </c>
    </row>
    <row r="19" spans="1:14" ht="12" customHeight="1" x14ac:dyDescent="0.25">
      <c r="A19" s="228"/>
      <c r="B19" s="229">
        <v>2024</v>
      </c>
      <c r="C19" s="268">
        <v>160</v>
      </c>
      <c r="D19" s="274">
        <v>165</v>
      </c>
      <c r="E19" s="274">
        <v>158</v>
      </c>
      <c r="F19" s="268">
        <v>138</v>
      </c>
      <c r="G19" s="266">
        <v>138</v>
      </c>
      <c r="H19" s="268"/>
      <c r="I19" s="268"/>
      <c r="J19" s="268"/>
      <c r="K19" s="268"/>
      <c r="L19" s="268"/>
      <c r="M19" s="268"/>
      <c r="N19" s="268"/>
    </row>
    <row r="20" spans="1:14" ht="17.100000000000001" customHeight="1" x14ac:dyDescent="0.2">
      <c r="A20" s="879" t="s">
        <v>30</v>
      </c>
      <c r="B20" s="229">
        <v>2024</v>
      </c>
      <c r="C20" s="510" t="s">
        <v>29</v>
      </c>
      <c r="D20" s="510" t="s">
        <v>29</v>
      </c>
      <c r="E20" s="510">
        <v>195</v>
      </c>
      <c r="F20" s="509">
        <v>195</v>
      </c>
      <c r="G20" s="639">
        <v>195</v>
      </c>
      <c r="H20" s="509"/>
      <c r="I20" s="509"/>
      <c r="J20" s="509"/>
      <c r="K20" s="509"/>
      <c r="L20" s="509"/>
      <c r="M20" s="509"/>
      <c r="N20" s="509"/>
    </row>
    <row r="21" spans="1:14" ht="12" customHeight="1" x14ac:dyDescent="0.25">
      <c r="A21" s="233" t="s">
        <v>448</v>
      </c>
      <c r="B21" s="25">
        <v>2018</v>
      </c>
      <c r="C21" s="270">
        <v>88</v>
      </c>
      <c r="D21" s="269">
        <v>74</v>
      </c>
      <c r="E21" s="270">
        <v>76</v>
      </c>
      <c r="F21" s="264">
        <v>72</v>
      </c>
      <c r="G21" s="15">
        <v>74</v>
      </c>
      <c r="H21" s="264">
        <v>76</v>
      </c>
      <c r="I21" s="15">
        <v>76</v>
      </c>
      <c r="J21" s="264">
        <v>75</v>
      </c>
      <c r="K21" s="264">
        <v>75</v>
      </c>
      <c r="L21" s="15">
        <v>78</v>
      </c>
      <c r="M21" s="264">
        <v>82</v>
      </c>
      <c r="N21" s="15">
        <v>82</v>
      </c>
    </row>
    <row r="22" spans="1:14" ht="12" customHeight="1" x14ac:dyDescent="0.25">
      <c r="A22" s="233"/>
      <c r="B22" s="25">
        <v>2019</v>
      </c>
      <c r="C22" s="264">
        <v>77</v>
      </c>
      <c r="D22" s="15">
        <v>75</v>
      </c>
      <c r="E22" s="264">
        <v>76.5</v>
      </c>
      <c r="F22" s="264">
        <v>74</v>
      </c>
      <c r="G22" s="15">
        <v>76</v>
      </c>
      <c r="H22" s="264">
        <v>82</v>
      </c>
      <c r="I22" s="15">
        <v>80</v>
      </c>
      <c r="J22" s="270">
        <v>83.5</v>
      </c>
      <c r="K22" s="270">
        <v>100</v>
      </c>
      <c r="L22" s="269">
        <v>90</v>
      </c>
      <c r="M22" s="270">
        <v>90</v>
      </c>
      <c r="N22" s="269">
        <v>90</v>
      </c>
    </row>
    <row r="23" spans="1:14" ht="12" customHeight="1" x14ac:dyDescent="0.25">
      <c r="A23" s="233"/>
      <c r="B23" s="25">
        <v>2020</v>
      </c>
      <c r="C23" s="264">
        <v>90</v>
      </c>
      <c r="D23" s="15">
        <v>85</v>
      </c>
      <c r="E23" s="264">
        <v>95</v>
      </c>
      <c r="F23" s="264">
        <v>95</v>
      </c>
      <c r="G23" s="15">
        <v>90</v>
      </c>
      <c r="H23" s="264">
        <v>100</v>
      </c>
      <c r="I23" s="15">
        <v>95</v>
      </c>
      <c r="J23" s="264">
        <v>102.5</v>
      </c>
      <c r="K23" s="264">
        <v>100</v>
      </c>
      <c r="L23" s="15">
        <v>100</v>
      </c>
      <c r="M23" s="264">
        <v>100</v>
      </c>
      <c r="N23" s="15">
        <v>100</v>
      </c>
    </row>
    <row r="24" spans="1:14" ht="12" customHeight="1" x14ac:dyDescent="0.25">
      <c r="A24" s="233"/>
      <c r="B24" s="25">
        <v>2021</v>
      </c>
      <c r="C24" s="264">
        <v>105</v>
      </c>
      <c r="D24" s="15">
        <v>100</v>
      </c>
      <c r="E24" s="264">
        <v>110</v>
      </c>
      <c r="F24" s="264">
        <v>112.5</v>
      </c>
      <c r="G24" s="15">
        <v>95</v>
      </c>
      <c r="H24" s="264">
        <v>95</v>
      </c>
      <c r="I24" s="15">
        <v>125</v>
      </c>
      <c r="J24" s="264">
        <v>125</v>
      </c>
      <c r="K24" s="264">
        <v>115</v>
      </c>
      <c r="L24" s="15">
        <v>125</v>
      </c>
      <c r="M24" s="264">
        <v>125</v>
      </c>
      <c r="N24" s="15">
        <v>115</v>
      </c>
    </row>
    <row r="25" spans="1:14" ht="12" customHeight="1" x14ac:dyDescent="0.25">
      <c r="A25" s="233"/>
      <c r="B25" s="25">
        <v>2022</v>
      </c>
      <c r="C25" s="264">
        <v>122.5</v>
      </c>
      <c r="D25" s="15">
        <v>95</v>
      </c>
      <c r="E25" s="264">
        <v>95</v>
      </c>
      <c r="F25" s="264">
        <v>100</v>
      </c>
      <c r="G25" s="15">
        <v>95</v>
      </c>
      <c r="H25" s="264">
        <v>97.5</v>
      </c>
      <c r="I25" s="15">
        <v>100</v>
      </c>
      <c r="J25" s="264">
        <v>95</v>
      </c>
      <c r="K25" s="264">
        <v>85</v>
      </c>
      <c r="L25" s="15">
        <v>105</v>
      </c>
      <c r="M25" s="264">
        <v>100</v>
      </c>
      <c r="N25" s="15">
        <v>90</v>
      </c>
    </row>
    <row r="26" spans="1:14" ht="12" customHeight="1" x14ac:dyDescent="0.25">
      <c r="A26" s="233"/>
      <c r="B26" s="25">
        <v>2023</v>
      </c>
      <c r="C26" s="264">
        <v>90</v>
      </c>
      <c r="D26" s="264">
        <v>115</v>
      </c>
      <c r="E26" s="264">
        <v>105</v>
      </c>
      <c r="F26" s="271">
        <v>120</v>
      </c>
      <c r="G26" s="15">
        <v>105</v>
      </c>
      <c r="H26" s="264">
        <v>100</v>
      </c>
      <c r="I26" s="264">
        <v>120</v>
      </c>
      <c r="J26" s="264">
        <v>110</v>
      </c>
      <c r="K26" s="264">
        <v>125</v>
      </c>
      <c r="L26" s="264">
        <v>125</v>
      </c>
      <c r="M26" s="264">
        <v>125</v>
      </c>
      <c r="N26" s="272">
        <v>115</v>
      </c>
    </row>
    <row r="27" spans="1:14" ht="12" customHeight="1" x14ac:dyDescent="0.25">
      <c r="A27" s="228"/>
      <c r="B27" s="229">
        <v>2024</v>
      </c>
      <c r="C27" s="268">
        <v>123</v>
      </c>
      <c r="D27" s="274">
        <v>113</v>
      </c>
      <c r="E27" s="274">
        <v>120</v>
      </c>
      <c r="F27" s="268">
        <v>118</v>
      </c>
      <c r="G27" s="266">
        <v>135</v>
      </c>
      <c r="H27" s="268"/>
      <c r="I27" s="268"/>
      <c r="J27" s="268"/>
      <c r="K27" s="268"/>
      <c r="L27" s="268"/>
      <c r="M27" s="268"/>
      <c r="N27" s="268"/>
    </row>
    <row r="28" spans="1:14" ht="12" customHeight="1" x14ac:dyDescent="0.25">
      <c r="A28" s="233" t="s">
        <v>43</v>
      </c>
      <c r="B28" s="25">
        <v>2018</v>
      </c>
      <c r="C28" s="264">
        <v>66.2</v>
      </c>
      <c r="D28" s="15">
        <v>66.2</v>
      </c>
      <c r="E28" s="264">
        <v>66.2</v>
      </c>
      <c r="F28" s="264">
        <v>66.2</v>
      </c>
      <c r="G28" s="15">
        <v>66.2</v>
      </c>
      <c r="H28" s="264">
        <v>66.2</v>
      </c>
      <c r="I28" s="15">
        <v>66.2</v>
      </c>
      <c r="J28" s="264">
        <v>66.2</v>
      </c>
      <c r="K28" s="264">
        <v>66.2</v>
      </c>
      <c r="L28" s="15">
        <v>66.2</v>
      </c>
      <c r="M28" s="264">
        <v>66.2</v>
      </c>
      <c r="N28" s="15">
        <v>66.2</v>
      </c>
    </row>
    <row r="29" spans="1:14" ht="12" customHeight="1" x14ac:dyDescent="0.25">
      <c r="A29" s="233"/>
      <c r="B29" s="25">
        <v>2019</v>
      </c>
      <c r="C29" s="264">
        <v>61</v>
      </c>
      <c r="D29" s="15">
        <v>61</v>
      </c>
      <c r="E29" s="264">
        <v>61</v>
      </c>
      <c r="F29" s="264">
        <v>65</v>
      </c>
      <c r="G29" s="15">
        <v>54</v>
      </c>
      <c r="H29" s="264">
        <v>64.5</v>
      </c>
      <c r="I29" s="15">
        <v>64.5</v>
      </c>
      <c r="J29" s="270">
        <v>70</v>
      </c>
      <c r="K29" s="270">
        <v>70</v>
      </c>
      <c r="L29" s="15">
        <v>75</v>
      </c>
      <c r="M29" s="270">
        <v>72</v>
      </c>
      <c r="N29" s="269">
        <v>75</v>
      </c>
    </row>
    <row r="30" spans="1:14" ht="12" customHeight="1" x14ac:dyDescent="0.25">
      <c r="A30" s="233"/>
      <c r="B30" s="25">
        <v>2020</v>
      </c>
      <c r="C30" s="270">
        <v>75</v>
      </c>
      <c r="D30" s="15" t="s">
        <v>142</v>
      </c>
      <c r="E30" s="264" t="s">
        <v>142</v>
      </c>
      <c r="F30" s="264" t="s">
        <v>142</v>
      </c>
      <c r="G30" s="15" t="s">
        <v>142</v>
      </c>
      <c r="H30" s="264">
        <v>75</v>
      </c>
      <c r="I30" s="15">
        <v>75</v>
      </c>
      <c r="J30" s="264">
        <v>75</v>
      </c>
      <c r="K30" s="264">
        <v>75</v>
      </c>
      <c r="L30" s="15">
        <v>75</v>
      </c>
      <c r="M30" s="264">
        <v>75</v>
      </c>
      <c r="N30" s="15">
        <v>75</v>
      </c>
    </row>
    <row r="31" spans="1:14" ht="12" customHeight="1" x14ac:dyDescent="0.25">
      <c r="A31" s="233"/>
      <c r="B31" s="25">
        <v>2021</v>
      </c>
      <c r="C31" s="270">
        <v>77.5</v>
      </c>
      <c r="D31" s="15">
        <v>72.5</v>
      </c>
      <c r="E31" s="264">
        <v>75</v>
      </c>
      <c r="F31" s="264">
        <v>75</v>
      </c>
      <c r="G31" s="15">
        <v>75</v>
      </c>
      <c r="H31" s="264" t="s">
        <v>142</v>
      </c>
      <c r="I31" s="15">
        <v>75</v>
      </c>
      <c r="J31" s="264">
        <v>75</v>
      </c>
      <c r="K31" s="264">
        <v>75</v>
      </c>
      <c r="L31" s="15">
        <v>75</v>
      </c>
      <c r="M31" s="264">
        <v>80</v>
      </c>
      <c r="N31" s="15" t="s">
        <v>142</v>
      </c>
    </row>
    <row r="32" spans="1:14" ht="12" customHeight="1" x14ac:dyDescent="0.25">
      <c r="A32" s="233"/>
      <c r="B32" s="25">
        <v>2022</v>
      </c>
      <c r="C32" s="270">
        <v>95</v>
      </c>
      <c r="D32" s="15">
        <v>100</v>
      </c>
      <c r="E32" s="264">
        <v>97.5</v>
      </c>
      <c r="F32" s="264">
        <v>97.5</v>
      </c>
      <c r="G32" s="15">
        <v>97.5</v>
      </c>
      <c r="H32" s="264">
        <v>97.5</v>
      </c>
      <c r="I32" s="15">
        <v>100</v>
      </c>
      <c r="J32" s="264">
        <v>105</v>
      </c>
      <c r="K32" s="264">
        <v>100</v>
      </c>
      <c r="L32" s="15">
        <v>100</v>
      </c>
      <c r="M32" s="264">
        <v>105</v>
      </c>
      <c r="N32" s="15">
        <v>105</v>
      </c>
    </row>
    <row r="33" spans="1:14" ht="12" customHeight="1" x14ac:dyDescent="0.25">
      <c r="A33" s="233"/>
      <c r="B33" s="25">
        <v>2023</v>
      </c>
      <c r="C33" s="273" t="s">
        <v>29</v>
      </c>
      <c r="D33" s="264">
        <v>91</v>
      </c>
      <c r="E33" s="264">
        <v>100</v>
      </c>
      <c r="F33" s="264">
        <v>100</v>
      </c>
      <c r="G33" s="15">
        <v>100</v>
      </c>
      <c r="H33" s="264">
        <v>100</v>
      </c>
      <c r="I33" s="264">
        <v>100</v>
      </c>
      <c r="J33" s="264">
        <v>100</v>
      </c>
      <c r="K33" s="264">
        <v>100</v>
      </c>
      <c r="L33" s="264">
        <v>100</v>
      </c>
      <c r="M33" s="264">
        <v>100</v>
      </c>
      <c r="N33" s="264">
        <v>100</v>
      </c>
    </row>
    <row r="34" spans="1:14" ht="12" customHeight="1" x14ac:dyDescent="0.25">
      <c r="A34" s="228"/>
      <c r="B34" s="229">
        <v>2024</v>
      </c>
      <c r="C34" s="274">
        <v>108</v>
      </c>
      <c r="D34" s="274">
        <v>108</v>
      </c>
      <c r="E34" s="267">
        <v>98</v>
      </c>
      <c r="F34" s="268">
        <v>93</v>
      </c>
      <c r="G34" s="266">
        <v>107</v>
      </c>
      <c r="H34" s="268"/>
      <c r="I34" s="268"/>
      <c r="J34" s="268"/>
      <c r="K34" s="268"/>
      <c r="L34" s="268"/>
      <c r="M34" s="268"/>
      <c r="N34" s="268"/>
    </row>
    <row r="35" spans="1:14" ht="12" customHeight="1" x14ac:dyDescent="0.25">
      <c r="A35" s="233" t="s">
        <v>54</v>
      </c>
      <c r="B35" s="25">
        <v>2018</v>
      </c>
      <c r="C35" s="270">
        <v>74</v>
      </c>
      <c r="D35" s="269">
        <v>74</v>
      </c>
      <c r="E35" s="270">
        <v>77</v>
      </c>
      <c r="F35" s="264">
        <v>71</v>
      </c>
      <c r="G35" s="15">
        <v>77</v>
      </c>
      <c r="H35" s="264">
        <v>70</v>
      </c>
      <c r="I35" s="15">
        <v>71</v>
      </c>
      <c r="J35" s="264">
        <v>68</v>
      </c>
      <c r="K35" s="264">
        <v>70</v>
      </c>
      <c r="L35" s="15">
        <v>71</v>
      </c>
      <c r="M35" s="264">
        <v>70</v>
      </c>
      <c r="N35" s="15">
        <v>68</v>
      </c>
    </row>
    <row r="36" spans="1:14" ht="12" customHeight="1" x14ac:dyDescent="0.25">
      <c r="A36" s="233"/>
      <c r="B36" s="25">
        <v>2019</v>
      </c>
      <c r="C36" s="264">
        <v>71</v>
      </c>
      <c r="D36" s="15">
        <v>71</v>
      </c>
      <c r="E36" s="264">
        <v>74</v>
      </c>
      <c r="F36" s="264">
        <v>68</v>
      </c>
      <c r="G36" s="15">
        <v>69</v>
      </c>
      <c r="H36" s="264">
        <v>69</v>
      </c>
      <c r="I36" s="15">
        <v>72</v>
      </c>
      <c r="J36" s="270">
        <v>90</v>
      </c>
      <c r="K36" s="270">
        <v>90</v>
      </c>
      <c r="L36" s="269">
        <v>90</v>
      </c>
      <c r="M36" s="270">
        <v>90</v>
      </c>
      <c r="N36" s="269">
        <v>90</v>
      </c>
    </row>
    <row r="37" spans="1:14" ht="12" customHeight="1" x14ac:dyDescent="0.25">
      <c r="A37" s="233"/>
      <c r="B37" s="25">
        <v>2020</v>
      </c>
      <c r="C37" s="270">
        <v>90</v>
      </c>
      <c r="D37" s="15" t="s">
        <v>142</v>
      </c>
      <c r="E37" s="264" t="s">
        <v>142</v>
      </c>
      <c r="F37" s="264" t="s">
        <v>142</v>
      </c>
      <c r="G37" s="15" t="s">
        <v>142</v>
      </c>
      <c r="H37" s="264" t="s">
        <v>142</v>
      </c>
      <c r="I37" s="15" t="s">
        <v>142</v>
      </c>
      <c r="J37" s="264" t="s">
        <v>142</v>
      </c>
      <c r="K37" s="264" t="s">
        <v>142</v>
      </c>
      <c r="L37" s="15" t="s">
        <v>142</v>
      </c>
      <c r="M37" s="264" t="s">
        <v>142</v>
      </c>
      <c r="N37" s="15" t="s">
        <v>142</v>
      </c>
    </row>
    <row r="38" spans="1:14" ht="12" customHeight="1" x14ac:dyDescent="0.25">
      <c r="A38" s="233"/>
      <c r="B38" s="25">
        <v>2021</v>
      </c>
      <c r="C38" s="264" t="s">
        <v>142</v>
      </c>
      <c r="D38" s="15" t="s">
        <v>142</v>
      </c>
      <c r="E38" s="264" t="s">
        <v>142</v>
      </c>
      <c r="F38" s="264" t="s">
        <v>142</v>
      </c>
      <c r="G38" s="15" t="s">
        <v>142</v>
      </c>
      <c r="H38" s="264" t="s">
        <v>142</v>
      </c>
      <c r="I38" s="15">
        <v>95</v>
      </c>
      <c r="J38" s="264">
        <v>95</v>
      </c>
      <c r="K38" s="264" t="s">
        <v>142</v>
      </c>
      <c r="L38" s="15" t="s">
        <v>142</v>
      </c>
      <c r="M38" s="264">
        <v>95</v>
      </c>
      <c r="N38" s="15" t="s">
        <v>142</v>
      </c>
    </row>
    <row r="39" spans="1:14" ht="12" customHeight="1" x14ac:dyDescent="0.25">
      <c r="A39" s="233"/>
      <c r="B39" s="25">
        <v>2022</v>
      </c>
      <c r="C39" s="264">
        <v>100</v>
      </c>
      <c r="D39" s="264">
        <v>95</v>
      </c>
      <c r="E39" s="264">
        <v>95</v>
      </c>
      <c r="F39" s="264">
        <v>95</v>
      </c>
      <c r="G39" s="15">
        <v>95</v>
      </c>
      <c r="H39" s="264">
        <v>95</v>
      </c>
      <c r="I39" s="15">
        <v>95</v>
      </c>
      <c r="J39" s="264">
        <v>95</v>
      </c>
      <c r="K39" s="264">
        <v>95</v>
      </c>
      <c r="L39" s="15">
        <v>95</v>
      </c>
      <c r="M39" s="264" t="s">
        <v>142</v>
      </c>
      <c r="N39" s="15">
        <v>95</v>
      </c>
    </row>
    <row r="40" spans="1:14" ht="12" customHeight="1" x14ac:dyDescent="0.25">
      <c r="A40" s="233"/>
      <c r="B40" s="25">
        <v>2023</v>
      </c>
      <c r="C40" s="264">
        <v>100</v>
      </c>
      <c r="D40" s="264">
        <v>100</v>
      </c>
      <c r="E40" s="264">
        <v>100</v>
      </c>
      <c r="F40" s="264" t="s">
        <v>142</v>
      </c>
      <c r="G40" s="15" t="s">
        <v>142</v>
      </c>
      <c r="H40" s="264">
        <v>100</v>
      </c>
      <c r="I40" s="264">
        <v>100</v>
      </c>
      <c r="J40" s="264">
        <v>100</v>
      </c>
      <c r="K40" s="264">
        <v>100</v>
      </c>
      <c r="L40" s="264">
        <v>100</v>
      </c>
      <c r="M40" s="264">
        <v>100</v>
      </c>
      <c r="N40" s="264">
        <v>100</v>
      </c>
    </row>
    <row r="41" spans="1:14" ht="12" customHeight="1" x14ac:dyDescent="0.25">
      <c r="A41" s="228"/>
      <c r="B41" s="229">
        <v>2024</v>
      </c>
      <c r="C41" s="268">
        <v>100</v>
      </c>
      <c r="D41" s="274">
        <v>100</v>
      </c>
      <c r="E41" s="274">
        <v>100</v>
      </c>
      <c r="F41" s="268">
        <v>100</v>
      </c>
      <c r="G41" s="266">
        <v>100</v>
      </c>
      <c r="H41" s="268"/>
      <c r="I41" s="268"/>
      <c r="J41" s="268"/>
      <c r="K41" s="268"/>
      <c r="L41" s="268"/>
      <c r="M41" s="268"/>
      <c r="N41" s="268"/>
    </row>
    <row r="42" spans="1:14" ht="12" customHeight="1" x14ac:dyDescent="0.25">
      <c r="A42" s="26" t="s">
        <v>65</v>
      </c>
      <c r="B42" s="25">
        <v>2018</v>
      </c>
      <c r="C42" s="270">
        <v>59</v>
      </c>
      <c r="D42" s="269">
        <v>59</v>
      </c>
      <c r="E42" s="270">
        <v>59</v>
      </c>
      <c r="F42" s="270">
        <v>59</v>
      </c>
      <c r="G42" s="15">
        <v>67</v>
      </c>
      <c r="H42" s="264">
        <v>67</v>
      </c>
      <c r="I42" s="15">
        <v>65.5</v>
      </c>
      <c r="J42" s="264">
        <v>65.5</v>
      </c>
      <c r="K42" s="264">
        <v>67</v>
      </c>
      <c r="L42" s="15">
        <v>67</v>
      </c>
      <c r="M42" s="264">
        <v>67</v>
      </c>
      <c r="N42" s="15">
        <v>67</v>
      </c>
    </row>
    <row r="43" spans="1:14" ht="12" customHeight="1" x14ac:dyDescent="0.25">
      <c r="A43" s="26"/>
      <c r="B43" s="25">
        <v>2019</v>
      </c>
      <c r="C43" s="264">
        <v>67</v>
      </c>
      <c r="D43" s="15">
        <v>67</v>
      </c>
      <c r="E43" s="264">
        <v>71</v>
      </c>
      <c r="F43" s="264">
        <v>71</v>
      </c>
      <c r="G43" s="15">
        <v>72.5</v>
      </c>
      <c r="H43" s="264">
        <v>72.5</v>
      </c>
      <c r="I43" s="15">
        <v>72.5</v>
      </c>
      <c r="J43" s="270">
        <v>72.5</v>
      </c>
      <c r="K43" s="270">
        <v>70</v>
      </c>
      <c r="L43" s="269">
        <v>70</v>
      </c>
      <c r="M43" s="270">
        <v>70</v>
      </c>
      <c r="N43" s="269">
        <v>70</v>
      </c>
    </row>
    <row r="44" spans="1:14" ht="12" customHeight="1" x14ac:dyDescent="0.25">
      <c r="A44" s="26"/>
      <c r="B44" s="25">
        <v>2020</v>
      </c>
      <c r="C44" s="270">
        <v>70</v>
      </c>
      <c r="D44" s="15" t="s">
        <v>142</v>
      </c>
      <c r="E44" s="264" t="s">
        <v>142</v>
      </c>
      <c r="F44" s="264" t="s">
        <v>142</v>
      </c>
      <c r="G44" s="15">
        <v>70</v>
      </c>
      <c r="H44" s="264">
        <v>70</v>
      </c>
      <c r="I44" s="15">
        <v>70</v>
      </c>
      <c r="J44" s="264">
        <v>70</v>
      </c>
      <c r="K44" s="264" t="s">
        <v>142</v>
      </c>
      <c r="L44" s="269">
        <v>72.5</v>
      </c>
      <c r="M44" s="270">
        <v>72.5</v>
      </c>
      <c r="N44" s="269">
        <v>72.5</v>
      </c>
    </row>
    <row r="45" spans="1:14" ht="12" customHeight="1" x14ac:dyDescent="0.25">
      <c r="A45" s="26"/>
      <c r="B45" s="25">
        <v>2021</v>
      </c>
      <c r="C45" s="270">
        <v>72.5</v>
      </c>
      <c r="D45" s="269">
        <v>72.5</v>
      </c>
      <c r="E45" s="270">
        <v>72.5</v>
      </c>
      <c r="F45" s="270">
        <v>72.5</v>
      </c>
      <c r="G45" s="269">
        <v>72.5</v>
      </c>
      <c r="H45" s="270">
        <v>72.5</v>
      </c>
      <c r="I45" s="269">
        <v>72.5</v>
      </c>
      <c r="J45" s="264">
        <v>80</v>
      </c>
      <c r="K45" s="270">
        <v>82.5</v>
      </c>
      <c r="L45" s="269">
        <v>72.5</v>
      </c>
      <c r="M45" s="270">
        <v>72.5</v>
      </c>
      <c r="N45" s="269">
        <v>87.5</v>
      </c>
    </row>
    <row r="46" spans="1:14" ht="12" customHeight="1" x14ac:dyDescent="0.25">
      <c r="A46" s="26"/>
      <c r="B46" s="25">
        <v>2022</v>
      </c>
      <c r="C46" s="270">
        <v>102.5</v>
      </c>
      <c r="D46" s="269">
        <v>102.5</v>
      </c>
      <c r="E46" s="270">
        <v>102.5</v>
      </c>
      <c r="F46" s="270">
        <v>103</v>
      </c>
      <c r="G46" s="269">
        <v>100</v>
      </c>
      <c r="H46" s="270">
        <v>102.5</v>
      </c>
      <c r="I46" s="269">
        <v>102.5</v>
      </c>
      <c r="J46" s="270">
        <v>102.5</v>
      </c>
      <c r="K46" s="270">
        <v>102.5</v>
      </c>
      <c r="L46" s="269">
        <v>103</v>
      </c>
      <c r="M46" s="270">
        <v>103</v>
      </c>
      <c r="N46" s="269">
        <v>103</v>
      </c>
    </row>
    <row r="47" spans="1:14" ht="12" customHeight="1" x14ac:dyDescent="0.25">
      <c r="A47" s="26"/>
      <c r="B47" s="25">
        <v>2023</v>
      </c>
      <c r="C47" s="270">
        <v>103</v>
      </c>
      <c r="D47" s="270">
        <v>103</v>
      </c>
      <c r="E47" s="270">
        <v>103</v>
      </c>
      <c r="F47" s="270">
        <v>103</v>
      </c>
      <c r="G47" s="269">
        <v>103</v>
      </c>
      <c r="H47" s="270">
        <v>105</v>
      </c>
      <c r="I47" s="270">
        <v>103</v>
      </c>
      <c r="J47" s="270">
        <v>103</v>
      </c>
      <c r="K47" s="270">
        <v>103</v>
      </c>
      <c r="L47" s="270">
        <v>103</v>
      </c>
      <c r="M47" s="270">
        <v>103</v>
      </c>
      <c r="N47" s="270">
        <v>103</v>
      </c>
    </row>
    <row r="48" spans="1:14" ht="12" customHeight="1" x14ac:dyDescent="0.25">
      <c r="A48" s="228"/>
      <c r="B48" s="229">
        <v>2024</v>
      </c>
      <c r="C48" s="275">
        <v>103</v>
      </c>
      <c r="D48" s="275">
        <v>103</v>
      </c>
      <c r="E48" s="274">
        <v>110</v>
      </c>
      <c r="F48" s="268">
        <v>108</v>
      </c>
      <c r="G48" s="266">
        <v>108</v>
      </c>
      <c r="H48" s="268"/>
      <c r="I48" s="268"/>
      <c r="J48" s="268"/>
      <c r="K48" s="268"/>
      <c r="L48" s="268"/>
      <c r="M48" s="268"/>
      <c r="N48" s="268"/>
    </row>
    <row r="49" spans="1:14" ht="12" customHeight="1" x14ac:dyDescent="0.25">
      <c r="A49" s="26" t="s">
        <v>70</v>
      </c>
      <c r="B49" s="25">
        <v>2018</v>
      </c>
      <c r="C49" s="270">
        <v>75</v>
      </c>
      <c r="D49" s="269">
        <v>75</v>
      </c>
      <c r="E49" s="270">
        <v>75</v>
      </c>
      <c r="F49" s="264">
        <v>72.5</v>
      </c>
      <c r="G49" s="15">
        <v>72.5</v>
      </c>
      <c r="H49" s="264">
        <v>75</v>
      </c>
      <c r="I49" s="15">
        <v>75</v>
      </c>
      <c r="J49" s="264">
        <v>76</v>
      </c>
      <c r="K49" s="264">
        <v>76</v>
      </c>
      <c r="L49" s="15">
        <v>78</v>
      </c>
      <c r="M49" s="264">
        <v>78</v>
      </c>
      <c r="N49" s="15">
        <v>80</v>
      </c>
    </row>
    <row r="50" spans="1:14" ht="12" customHeight="1" x14ac:dyDescent="0.25">
      <c r="A50" s="26"/>
      <c r="B50" s="25">
        <v>2019</v>
      </c>
      <c r="C50" s="264">
        <v>80</v>
      </c>
      <c r="D50" s="15">
        <v>80</v>
      </c>
      <c r="E50" s="264">
        <v>81</v>
      </c>
      <c r="F50" s="264">
        <v>81</v>
      </c>
      <c r="G50" s="15">
        <v>83</v>
      </c>
      <c r="H50" s="264">
        <v>83</v>
      </c>
      <c r="I50" s="15">
        <v>82.5</v>
      </c>
      <c r="J50" s="270">
        <v>82.5</v>
      </c>
      <c r="K50" s="270">
        <v>80</v>
      </c>
      <c r="L50" s="269">
        <v>80</v>
      </c>
      <c r="M50" s="270">
        <v>80</v>
      </c>
      <c r="N50" s="269">
        <v>80</v>
      </c>
    </row>
    <row r="51" spans="1:14" ht="12" customHeight="1" x14ac:dyDescent="0.25">
      <c r="A51" s="26"/>
      <c r="B51" s="25">
        <v>2020</v>
      </c>
      <c r="C51" s="264">
        <v>85</v>
      </c>
      <c r="D51" s="15">
        <v>85</v>
      </c>
      <c r="E51" s="264" t="s">
        <v>142</v>
      </c>
      <c r="F51" s="264">
        <v>80</v>
      </c>
      <c r="G51" s="15">
        <v>85</v>
      </c>
      <c r="H51" s="264">
        <v>85</v>
      </c>
      <c r="I51" s="15">
        <v>85</v>
      </c>
      <c r="J51" s="264">
        <v>85</v>
      </c>
      <c r="K51" s="270">
        <v>80</v>
      </c>
      <c r="L51" s="15">
        <v>85</v>
      </c>
      <c r="M51" s="264">
        <v>85</v>
      </c>
      <c r="N51" s="15">
        <v>85</v>
      </c>
    </row>
    <row r="52" spans="1:14" ht="12" customHeight="1" x14ac:dyDescent="0.25">
      <c r="A52" s="26"/>
      <c r="B52" s="25">
        <v>2021</v>
      </c>
      <c r="C52" s="264">
        <v>80</v>
      </c>
      <c r="D52" s="15">
        <v>85</v>
      </c>
      <c r="E52" s="264">
        <v>85</v>
      </c>
      <c r="F52" s="264">
        <v>85</v>
      </c>
      <c r="G52" s="15">
        <v>85</v>
      </c>
      <c r="H52" s="264">
        <v>85</v>
      </c>
      <c r="I52" s="15">
        <v>85</v>
      </c>
      <c r="J52" s="264">
        <v>85</v>
      </c>
      <c r="K52" s="270">
        <v>90</v>
      </c>
      <c r="L52" s="269">
        <v>90</v>
      </c>
      <c r="M52" s="264">
        <v>95</v>
      </c>
      <c r="N52" s="15">
        <v>100</v>
      </c>
    </row>
    <row r="53" spans="1:14" ht="12" customHeight="1" x14ac:dyDescent="0.25">
      <c r="A53" s="26"/>
      <c r="B53" s="25">
        <v>2022</v>
      </c>
      <c r="C53" s="264">
        <v>100</v>
      </c>
      <c r="D53" s="15">
        <v>95</v>
      </c>
      <c r="E53" s="264">
        <v>95</v>
      </c>
      <c r="F53" s="264">
        <v>100</v>
      </c>
      <c r="G53" s="15">
        <v>100</v>
      </c>
      <c r="H53" s="264">
        <v>100</v>
      </c>
      <c r="I53" s="15">
        <v>110</v>
      </c>
      <c r="J53" s="264">
        <v>110</v>
      </c>
      <c r="K53" s="270">
        <v>105</v>
      </c>
      <c r="L53" s="269">
        <v>92.5</v>
      </c>
      <c r="M53" s="264">
        <v>100</v>
      </c>
      <c r="N53" s="269">
        <v>105</v>
      </c>
    </row>
    <row r="54" spans="1:14" ht="12" customHeight="1" x14ac:dyDescent="0.25">
      <c r="A54" s="26"/>
      <c r="B54" s="158">
        <v>2023</v>
      </c>
      <c r="C54" s="264">
        <v>115</v>
      </c>
      <c r="D54" s="264">
        <v>115</v>
      </c>
      <c r="E54" s="264">
        <v>110</v>
      </c>
      <c r="F54" s="264">
        <v>115</v>
      </c>
      <c r="G54" s="15">
        <v>115</v>
      </c>
      <c r="H54" s="264">
        <v>115</v>
      </c>
      <c r="I54" s="264">
        <v>115</v>
      </c>
      <c r="J54" s="264">
        <v>115</v>
      </c>
      <c r="K54" s="270">
        <v>115</v>
      </c>
      <c r="L54" s="270">
        <v>115</v>
      </c>
      <c r="M54" s="264">
        <v>120</v>
      </c>
      <c r="N54" s="270">
        <v>123</v>
      </c>
    </row>
    <row r="55" spans="1:14" ht="12" customHeight="1" x14ac:dyDescent="0.25">
      <c r="A55" s="228"/>
      <c r="B55" s="229">
        <v>2024</v>
      </c>
      <c r="C55" s="268">
        <v>123</v>
      </c>
      <c r="D55" s="274">
        <v>110</v>
      </c>
      <c r="E55" s="274">
        <v>125</v>
      </c>
      <c r="F55" s="268">
        <v>120</v>
      </c>
      <c r="G55" s="266">
        <v>135</v>
      </c>
      <c r="H55" s="268"/>
      <c r="I55" s="268"/>
      <c r="J55" s="268"/>
      <c r="K55" s="268"/>
      <c r="L55" s="268"/>
      <c r="M55" s="268"/>
      <c r="N55" s="268"/>
    </row>
    <row r="56" spans="1:14" ht="12" customHeight="1" x14ac:dyDescent="0.2">
      <c r="A56" s="252"/>
      <c r="B56" s="253"/>
      <c r="C56" s="178"/>
      <c r="D56" s="178"/>
      <c r="E56" s="177"/>
      <c r="F56" s="178"/>
      <c r="G56" s="178"/>
      <c r="H56" s="178"/>
      <c r="I56" s="178"/>
      <c r="J56" s="178"/>
      <c r="K56" s="178"/>
      <c r="L56" s="178"/>
      <c r="M56" s="276"/>
      <c r="N56" s="179" t="s">
        <v>78</v>
      </c>
    </row>
    <row r="57" spans="1:14" ht="12" customHeight="1" x14ac:dyDescent="0.25">
      <c r="A57" s="939" t="s">
        <v>508</v>
      </c>
      <c r="B57" s="939"/>
      <c r="C57" s="939"/>
      <c r="D57" s="939"/>
      <c r="E57" s="939"/>
      <c r="F57" s="939"/>
      <c r="G57" s="8"/>
      <c r="H57" s="8"/>
      <c r="I57" s="9"/>
      <c r="J57" s="160"/>
      <c r="K57" s="160"/>
      <c r="L57" s="160"/>
      <c r="M57" s="160"/>
      <c r="N57" s="15"/>
    </row>
    <row r="58" spans="1:14" ht="15.95" customHeight="1" x14ac:dyDescent="0.2">
      <c r="A58" s="397" t="s">
        <v>446</v>
      </c>
      <c r="B58" s="397" t="s">
        <v>500</v>
      </c>
      <c r="C58" s="397" t="s">
        <v>425</v>
      </c>
      <c r="D58" s="397" t="s">
        <v>426</v>
      </c>
      <c r="E58" s="397" t="s">
        <v>427</v>
      </c>
      <c r="F58" s="397" t="s">
        <v>428</v>
      </c>
      <c r="G58" s="397" t="s">
        <v>429</v>
      </c>
      <c r="H58" s="397" t="s">
        <v>430</v>
      </c>
      <c r="I58" s="397" t="s">
        <v>431</v>
      </c>
      <c r="J58" s="397" t="s">
        <v>432</v>
      </c>
      <c r="K58" s="397" t="s">
        <v>433</v>
      </c>
      <c r="L58" s="397" t="s">
        <v>434</v>
      </c>
      <c r="M58" s="397" t="s">
        <v>435</v>
      </c>
      <c r="N58" s="397" t="s">
        <v>436</v>
      </c>
    </row>
    <row r="59" spans="1:14" ht="3.95" customHeight="1" x14ac:dyDescent="0.25">
      <c r="A59" s="407"/>
      <c r="B59" s="408"/>
      <c r="C59" s="417"/>
      <c r="D59" s="418"/>
      <c r="E59" s="418"/>
      <c r="F59" s="417"/>
      <c r="G59" s="417"/>
      <c r="H59" s="417"/>
      <c r="I59" s="417"/>
      <c r="J59" s="417"/>
      <c r="K59" s="417"/>
      <c r="L59" s="417"/>
      <c r="M59" s="417"/>
      <c r="N59" s="417"/>
    </row>
    <row r="60" spans="1:14" ht="12" customHeight="1" x14ac:dyDescent="0.25">
      <c r="A60" s="26" t="s">
        <v>187</v>
      </c>
      <c r="B60" s="25">
        <v>2018</v>
      </c>
      <c r="C60" s="270">
        <v>70</v>
      </c>
      <c r="D60" s="269">
        <v>70</v>
      </c>
      <c r="E60" s="270">
        <v>70</v>
      </c>
      <c r="F60" s="270">
        <v>70</v>
      </c>
      <c r="G60" s="270">
        <v>70</v>
      </c>
      <c r="H60" s="270">
        <v>70</v>
      </c>
      <c r="I60" s="15">
        <v>74.5</v>
      </c>
      <c r="J60" s="264">
        <v>74.5</v>
      </c>
      <c r="K60" s="264">
        <v>71.900000000000006</v>
      </c>
      <c r="L60" s="15">
        <v>69</v>
      </c>
      <c r="M60" s="264">
        <v>69</v>
      </c>
      <c r="N60" s="15">
        <v>69</v>
      </c>
    </row>
    <row r="61" spans="1:14" ht="12" customHeight="1" x14ac:dyDescent="0.25">
      <c r="A61" s="26"/>
      <c r="B61" s="25">
        <v>2019</v>
      </c>
      <c r="C61" s="264">
        <v>74</v>
      </c>
      <c r="D61" s="15">
        <v>74.5</v>
      </c>
      <c r="E61" s="264">
        <v>68</v>
      </c>
      <c r="F61" s="264">
        <v>70</v>
      </c>
      <c r="G61" s="264">
        <v>74</v>
      </c>
      <c r="H61" s="264">
        <v>74</v>
      </c>
      <c r="I61" s="15">
        <v>75</v>
      </c>
      <c r="J61" s="270">
        <v>76</v>
      </c>
      <c r="K61" s="270">
        <v>80</v>
      </c>
      <c r="L61" s="269">
        <v>80</v>
      </c>
      <c r="M61" s="270">
        <v>80</v>
      </c>
      <c r="N61" s="269">
        <v>80</v>
      </c>
    </row>
    <row r="62" spans="1:14" ht="12" customHeight="1" x14ac:dyDescent="0.25">
      <c r="A62" s="26"/>
      <c r="B62" s="25">
        <v>2020</v>
      </c>
      <c r="C62" s="264">
        <v>80</v>
      </c>
      <c r="D62" s="15" t="s">
        <v>142</v>
      </c>
      <c r="E62" s="264" t="s">
        <v>142</v>
      </c>
      <c r="F62" s="264" t="s">
        <v>142</v>
      </c>
      <c r="G62" s="264" t="s">
        <v>142</v>
      </c>
      <c r="H62" s="264" t="s">
        <v>142</v>
      </c>
      <c r="I62" s="15" t="s">
        <v>142</v>
      </c>
      <c r="J62" s="264" t="s">
        <v>142</v>
      </c>
      <c r="K62" s="264" t="s">
        <v>142</v>
      </c>
      <c r="L62" s="15" t="s">
        <v>142</v>
      </c>
      <c r="M62" s="264" t="s">
        <v>142</v>
      </c>
      <c r="N62" s="15" t="s">
        <v>142</v>
      </c>
    </row>
    <row r="63" spans="1:14" ht="12" customHeight="1" x14ac:dyDescent="0.25">
      <c r="A63" s="26"/>
      <c r="B63" s="25">
        <v>2021</v>
      </c>
      <c r="C63" s="264">
        <v>90</v>
      </c>
      <c r="D63" s="15">
        <v>90</v>
      </c>
      <c r="E63" s="264">
        <v>72.5</v>
      </c>
      <c r="F63" s="264">
        <v>75</v>
      </c>
      <c r="G63" s="264">
        <v>77.5</v>
      </c>
      <c r="H63" s="264">
        <v>77.5</v>
      </c>
      <c r="I63" s="15">
        <v>77.5</v>
      </c>
      <c r="J63" s="264">
        <v>84</v>
      </c>
      <c r="K63" s="270">
        <v>82.5</v>
      </c>
      <c r="L63" s="15">
        <v>92.5</v>
      </c>
      <c r="M63" s="264">
        <v>87.5</v>
      </c>
      <c r="N63" s="15">
        <v>82.5</v>
      </c>
    </row>
    <row r="64" spans="1:14" ht="12" customHeight="1" x14ac:dyDescent="0.25">
      <c r="A64" s="26"/>
      <c r="B64" s="25">
        <v>2022</v>
      </c>
      <c r="C64" s="264">
        <v>80</v>
      </c>
      <c r="D64" s="15">
        <v>79</v>
      </c>
      <c r="E64" s="264">
        <v>82</v>
      </c>
      <c r="F64" s="264">
        <v>80</v>
      </c>
      <c r="G64" s="264">
        <v>85</v>
      </c>
      <c r="H64" s="264">
        <v>85</v>
      </c>
      <c r="I64" s="15">
        <v>97.5</v>
      </c>
      <c r="J64" s="264">
        <v>97.5</v>
      </c>
      <c r="K64" s="270">
        <v>95</v>
      </c>
      <c r="L64" s="15">
        <v>90</v>
      </c>
      <c r="M64" s="264">
        <v>90</v>
      </c>
      <c r="N64" s="264">
        <v>90</v>
      </c>
    </row>
    <row r="65" spans="1:14" ht="12" customHeight="1" x14ac:dyDescent="0.25">
      <c r="A65" s="26"/>
      <c r="B65" s="158">
        <v>2023</v>
      </c>
      <c r="C65" s="264" t="s">
        <v>142</v>
      </c>
      <c r="D65" s="15" t="s">
        <v>142</v>
      </c>
      <c r="E65" s="15" t="s">
        <v>142</v>
      </c>
      <c r="F65" s="15" t="s">
        <v>142</v>
      </c>
      <c r="G65" s="15" t="s">
        <v>142</v>
      </c>
      <c r="H65" s="264" t="s">
        <v>142</v>
      </c>
      <c r="I65" s="264">
        <v>123</v>
      </c>
      <c r="J65" s="264">
        <v>120</v>
      </c>
      <c r="K65" s="270">
        <v>120</v>
      </c>
      <c r="L65" s="264">
        <v>117</v>
      </c>
      <c r="M65" s="264">
        <v>118</v>
      </c>
      <c r="N65" s="264">
        <v>118</v>
      </c>
    </row>
    <row r="66" spans="1:14" ht="12" customHeight="1" x14ac:dyDescent="0.25">
      <c r="A66" s="161"/>
      <c r="B66" s="162">
        <v>2024</v>
      </c>
      <c r="C66" s="268">
        <v>120</v>
      </c>
      <c r="D66" s="274">
        <v>120</v>
      </c>
      <c r="E66" s="274">
        <v>120</v>
      </c>
      <c r="F66" s="268">
        <v>110</v>
      </c>
      <c r="G66" s="266">
        <v>160</v>
      </c>
      <c r="H66" s="268"/>
      <c r="I66" s="268"/>
      <c r="J66" s="268"/>
      <c r="K66" s="268"/>
      <c r="L66" s="268"/>
      <c r="M66" s="268"/>
      <c r="N66" s="268"/>
    </row>
    <row r="67" spans="1:14" ht="12" customHeight="1" x14ac:dyDescent="0.25">
      <c r="A67" s="157" t="s">
        <v>84</v>
      </c>
      <c r="B67" s="158">
        <v>2018</v>
      </c>
      <c r="C67" s="270">
        <v>95</v>
      </c>
      <c r="D67" s="270">
        <v>95</v>
      </c>
      <c r="E67" s="270">
        <v>96</v>
      </c>
      <c r="F67" s="270">
        <v>96</v>
      </c>
      <c r="G67" s="264">
        <v>98</v>
      </c>
      <c r="H67" s="264">
        <v>97.5</v>
      </c>
      <c r="I67" s="15">
        <v>97.5</v>
      </c>
      <c r="J67" s="264">
        <v>97.5</v>
      </c>
      <c r="K67" s="264">
        <v>96</v>
      </c>
      <c r="L67" s="15">
        <v>96</v>
      </c>
      <c r="M67" s="264">
        <v>96</v>
      </c>
      <c r="N67" s="15">
        <v>100</v>
      </c>
    </row>
    <row r="68" spans="1:14" ht="12" customHeight="1" x14ac:dyDescent="0.25">
      <c r="A68" s="157"/>
      <c r="B68" s="158">
        <v>2019</v>
      </c>
      <c r="C68" s="264">
        <v>100</v>
      </c>
      <c r="D68" s="264">
        <v>107.5</v>
      </c>
      <c r="E68" s="264">
        <v>109</v>
      </c>
      <c r="F68" s="264">
        <v>108</v>
      </c>
      <c r="G68" s="264">
        <v>108</v>
      </c>
      <c r="H68" s="264">
        <v>106</v>
      </c>
      <c r="I68" s="15">
        <v>106</v>
      </c>
      <c r="J68" s="270">
        <v>107</v>
      </c>
      <c r="K68" s="270">
        <v>110</v>
      </c>
      <c r="L68" s="15">
        <v>110</v>
      </c>
      <c r="M68" s="264">
        <v>115</v>
      </c>
      <c r="N68" s="15">
        <v>115</v>
      </c>
    </row>
    <row r="69" spans="1:14" ht="12" customHeight="1" x14ac:dyDescent="0.25">
      <c r="A69" s="157"/>
      <c r="B69" s="158">
        <v>2020</v>
      </c>
      <c r="C69" s="264">
        <v>115</v>
      </c>
      <c r="D69" s="264">
        <v>115</v>
      </c>
      <c r="E69" s="264">
        <v>115</v>
      </c>
      <c r="F69" s="264">
        <v>115</v>
      </c>
      <c r="G69" s="264">
        <v>122.5</v>
      </c>
      <c r="H69" s="264">
        <v>122.5</v>
      </c>
      <c r="I69" s="15">
        <v>122.5</v>
      </c>
      <c r="J69" s="264">
        <v>122.5</v>
      </c>
      <c r="K69" s="264">
        <v>122.5</v>
      </c>
      <c r="L69" s="15">
        <v>122.5</v>
      </c>
      <c r="M69" s="264">
        <v>122.5</v>
      </c>
      <c r="N69" s="15">
        <v>125</v>
      </c>
    </row>
    <row r="70" spans="1:14" ht="12" customHeight="1" x14ac:dyDescent="0.25">
      <c r="A70" s="157"/>
      <c r="B70" s="158">
        <v>2021</v>
      </c>
      <c r="C70" s="264">
        <v>130</v>
      </c>
      <c r="D70" s="264">
        <v>125</v>
      </c>
      <c r="E70" s="264">
        <v>130</v>
      </c>
      <c r="F70" s="264">
        <v>130</v>
      </c>
      <c r="G70" s="264">
        <v>130</v>
      </c>
      <c r="H70" s="264">
        <v>130</v>
      </c>
      <c r="I70" s="15">
        <v>130</v>
      </c>
      <c r="J70" s="264">
        <v>130</v>
      </c>
      <c r="K70" s="264">
        <v>130</v>
      </c>
      <c r="L70" s="15">
        <v>130</v>
      </c>
      <c r="M70" s="264">
        <v>130</v>
      </c>
      <c r="N70" s="224">
        <v>130</v>
      </c>
    </row>
    <row r="71" spans="1:14" ht="12" customHeight="1" x14ac:dyDescent="0.25">
      <c r="A71" s="157"/>
      <c r="B71" s="158">
        <v>2022</v>
      </c>
      <c r="C71" s="264">
        <v>130</v>
      </c>
      <c r="D71" s="264">
        <v>130</v>
      </c>
      <c r="E71" s="264">
        <v>130</v>
      </c>
      <c r="F71" s="264">
        <v>130</v>
      </c>
      <c r="G71" s="264">
        <v>130</v>
      </c>
      <c r="H71" s="264">
        <v>130</v>
      </c>
      <c r="I71" s="15">
        <v>130</v>
      </c>
      <c r="J71" s="264">
        <v>130</v>
      </c>
      <c r="K71" s="264">
        <v>130</v>
      </c>
      <c r="L71" s="15">
        <v>140</v>
      </c>
      <c r="M71" s="264">
        <v>130</v>
      </c>
      <c r="N71" s="224">
        <v>120</v>
      </c>
    </row>
    <row r="72" spans="1:14" ht="12" customHeight="1" x14ac:dyDescent="0.25">
      <c r="A72" s="174"/>
      <c r="B72" s="158">
        <v>2023</v>
      </c>
      <c r="C72" s="264">
        <v>132</v>
      </c>
      <c r="D72" s="264">
        <v>133</v>
      </c>
      <c r="E72" s="264">
        <v>150</v>
      </c>
      <c r="F72" s="264">
        <v>128</v>
      </c>
      <c r="G72" s="264">
        <v>145</v>
      </c>
      <c r="H72" s="264">
        <v>133</v>
      </c>
      <c r="I72" s="264">
        <v>140</v>
      </c>
      <c r="J72" s="264">
        <v>140</v>
      </c>
      <c r="K72" s="264">
        <v>143</v>
      </c>
      <c r="L72" s="264">
        <v>158</v>
      </c>
      <c r="M72" s="264">
        <v>158</v>
      </c>
      <c r="N72" s="223">
        <v>150</v>
      </c>
    </row>
    <row r="73" spans="1:14" ht="12" customHeight="1" x14ac:dyDescent="0.25">
      <c r="A73" s="161"/>
      <c r="B73" s="162">
        <v>2024</v>
      </c>
      <c r="C73" s="419">
        <v>160</v>
      </c>
      <c r="D73" s="274">
        <v>150</v>
      </c>
      <c r="E73" s="274">
        <v>150</v>
      </c>
      <c r="F73" s="268">
        <v>164</v>
      </c>
      <c r="G73" s="266">
        <v>165</v>
      </c>
      <c r="H73" s="268"/>
      <c r="I73" s="268"/>
      <c r="J73" s="268"/>
      <c r="K73" s="268"/>
      <c r="L73" s="268"/>
      <c r="M73" s="268"/>
      <c r="N73" s="268"/>
    </row>
    <row r="74" spans="1:14" ht="12" customHeight="1" x14ac:dyDescent="0.25">
      <c r="A74" s="157" t="s">
        <v>449</v>
      </c>
      <c r="B74" s="158">
        <v>2018</v>
      </c>
      <c r="C74" s="264">
        <v>77.916666666666671</v>
      </c>
      <c r="D74" s="264">
        <v>76.875</v>
      </c>
      <c r="E74" s="264">
        <v>75</v>
      </c>
      <c r="F74" s="264">
        <v>75</v>
      </c>
      <c r="G74" s="15">
        <v>73.400000000000006</v>
      </c>
      <c r="H74" s="264">
        <v>74.599999999999994</v>
      </c>
      <c r="I74" s="15">
        <v>73.8</v>
      </c>
      <c r="J74" s="15">
        <v>75.400000000000006</v>
      </c>
      <c r="K74" s="264">
        <v>75.5</v>
      </c>
      <c r="L74" s="15">
        <v>76.5</v>
      </c>
      <c r="M74" s="264">
        <v>78.3</v>
      </c>
      <c r="N74" s="15">
        <v>78.3</v>
      </c>
    </row>
    <row r="75" spans="1:14" ht="12" customHeight="1" x14ac:dyDescent="0.25">
      <c r="A75" s="157"/>
      <c r="B75" s="158">
        <v>2019</v>
      </c>
      <c r="C75" s="264">
        <v>77</v>
      </c>
      <c r="D75" s="264">
        <v>77</v>
      </c>
      <c r="E75" s="264">
        <v>76.7</v>
      </c>
      <c r="F75" s="264">
        <v>77</v>
      </c>
      <c r="G75" s="15">
        <v>76.7</v>
      </c>
      <c r="H75" s="264">
        <v>75.5</v>
      </c>
      <c r="I75" s="15">
        <v>75</v>
      </c>
      <c r="J75" s="269">
        <v>72.900000000000006</v>
      </c>
      <c r="K75" s="270">
        <v>80</v>
      </c>
      <c r="L75" s="15">
        <v>95</v>
      </c>
      <c r="M75" s="264">
        <v>95</v>
      </c>
      <c r="N75" s="15">
        <v>95</v>
      </c>
    </row>
    <row r="76" spans="1:14" ht="12" customHeight="1" x14ac:dyDescent="0.25">
      <c r="A76" s="157"/>
      <c r="B76" s="158">
        <v>2020</v>
      </c>
      <c r="C76" s="264">
        <v>95</v>
      </c>
      <c r="D76" s="264" t="s">
        <v>142</v>
      </c>
      <c r="E76" s="264" t="s">
        <v>142</v>
      </c>
      <c r="F76" s="264" t="s">
        <v>142</v>
      </c>
      <c r="G76" s="15" t="s">
        <v>142</v>
      </c>
      <c r="H76" s="264" t="s">
        <v>142</v>
      </c>
      <c r="I76" s="15">
        <v>110</v>
      </c>
      <c r="J76" s="15">
        <v>110</v>
      </c>
      <c r="K76" s="264">
        <v>110</v>
      </c>
      <c r="L76" s="15">
        <v>100</v>
      </c>
      <c r="M76" s="264">
        <v>100</v>
      </c>
      <c r="N76" s="15">
        <v>100</v>
      </c>
    </row>
    <row r="77" spans="1:14" ht="12" customHeight="1" x14ac:dyDescent="0.25">
      <c r="A77" s="157"/>
      <c r="B77" s="158">
        <v>2021</v>
      </c>
      <c r="C77" s="264">
        <v>95</v>
      </c>
      <c r="D77" s="264">
        <v>95</v>
      </c>
      <c r="E77" s="264">
        <v>95</v>
      </c>
      <c r="F77" s="264">
        <v>92.5</v>
      </c>
      <c r="G77" s="15">
        <v>92.5</v>
      </c>
      <c r="H77" s="264">
        <v>95</v>
      </c>
      <c r="I77" s="15">
        <v>100</v>
      </c>
      <c r="J77" s="15">
        <v>100</v>
      </c>
      <c r="K77" s="264">
        <v>100</v>
      </c>
      <c r="L77" s="15">
        <v>100</v>
      </c>
      <c r="M77" s="264">
        <v>100</v>
      </c>
      <c r="N77" s="15">
        <v>95</v>
      </c>
    </row>
    <row r="78" spans="1:14" ht="12" customHeight="1" x14ac:dyDescent="0.25">
      <c r="A78" s="157"/>
      <c r="B78" s="158">
        <v>2022</v>
      </c>
      <c r="C78" s="264">
        <v>110</v>
      </c>
      <c r="D78" s="264">
        <v>110</v>
      </c>
      <c r="E78" s="264">
        <v>110</v>
      </c>
      <c r="F78" s="264">
        <v>110</v>
      </c>
      <c r="G78" s="15">
        <v>110</v>
      </c>
      <c r="H78" s="264">
        <v>115</v>
      </c>
      <c r="I78" s="15">
        <v>110</v>
      </c>
      <c r="J78" s="15">
        <v>110</v>
      </c>
      <c r="K78" s="264">
        <v>115</v>
      </c>
      <c r="L78" s="15">
        <v>110</v>
      </c>
      <c r="M78" s="264">
        <v>110</v>
      </c>
      <c r="N78" s="15">
        <v>110</v>
      </c>
    </row>
    <row r="79" spans="1:14" ht="12" customHeight="1" x14ac:dyDescent="0.25">
      <c r="A79" s="157"/>
      <c r="B79" s="158">
        <v>2023</v>
      </c>
      <c r="C79" s="264">
        <v>115</v>
      </c>
      <c r="D79" s="264">
        <v>120</v>
      </c>
      <c r="E79" s="264">
        <v>130</v>
      </c>
      <c r="F79" s="264">
        <v>130</v>
      </c>
      <c r="G79" s="15">
        <v>140</v>
      </c>
      <c r="H79" s="264">
        <v>140</v>
      </c>
      <c r="I79" s="264">
        <v>130</v>
      </c>
      <c r="J79" s="264">
        <v>130</v>
      </c>
      <c r="K79" s="271">
        <v>130</v>
      </c>
      <c r="L79" s="264">
        <v>138</v>
      </c>
      <c r="M79" s="264">
        <v>135</v>
      </c>
      <c r="N79" s="264">
        <v>135</v>
      </c>
    </row>
    <row r="80" spans="1:14" ht="12" customHeight="1" x14ac:dyDescent="0.25">
      <c r="A80" s="161"/>
      <c r="B80" s="162">
        <v>2024</v>
      </c>
      <c r="C80" s="268">
        <v>135</v>
      </c>
      <c r="D80" s="274">
        <v>123</v>
      </c>
      <c r="E80" s="274">
        <v>124</v>
      </c>
      <c r="F80" s="268">
        <v>158</v>
      </c>
      <c r="G80" s="266">
        <v>140</v>
      </c>
      <c r="H80" s="268"/>
      <c r="I80" s="268"/>
      <c r="J80" s="268"/>
      <c r="K80" s="268"/>
      <c r="L80" s="268"/>
      <c r="M80" s="268"/>
      <c r="N80" s="268"/>
    </row>
    <row r="81" spans="1:14" ht="12" customHeight="1" x14ac:dyDescent="0.25">
      <c r="A81" s="157" t="s">
        <v>100</v>
      </c>
      <c r="B81" s="158">
        <v>2018</v>
      </c>
      <c r="C81" s="264">
        <v>84</v>
      </c>
      <c r="D81" s="264">
        <v>82.5</v>
      </c>
      <c r="E81" s="264">
        <v>82.5</v>
      </c>
      <c r="F81" s="264">
        <v>82.5</v>
      </c>
      <c r="G81" s="15">
        <v>82.5</v>
      </c>
      <c r="H81" s="264">
        <v>82.5</v>
      </c>
      <c r="I81" s="15">
        <v>89.5</v>
      </c>
      <c r="J81" s="15">
        <v>89.5</v>
      </c>
      <c r="K81" s="264">
        <v>91</v>
      </c>
      <c r="L81" s="15">
        <v>93</v>
      </c>
      <c r="M81" s="264">
        <v>93</v>
      </c>
      <c r="N81" s="15">
        <v>93</v>
      </c>
    </row>
    <row r="82" spans="1:14" ht="12" customHeight="1" x14ac:dyDescent="0.25">
      <c r="A82" s="157"/>
      <c r="B82" s="158">
        <v>2019</v>
      </c>
      <c r="C82" s="264">
        <v>76.5</v>
      </c>
      <c r="D82" s="264">
        <v>85</v>
      </c>
      <c r="E82" s="264">
        <v>70</v>
      </c>
      <c r="F82" s="264">
        <v>68</v>
      </c>
      <c r="G82" s="15">
        <v>67</v>
      </c>
      <c r="H82" s="264">
        <v>69</v>
      </c>
      <c r="I82" s="15">
        <v>74</v>
      </c>
      <c r="J82" s="15">
        <v>74</v>
      </c>
      <c r="K82" s="270">
        <v>77</v>
      </c>
      <c r="L82" s="15">
        <v>77.5</v>
      </c>
      <c r="M82" s="264">
        <v>75</v>
      </c>
      <c r="N82" s="15">
        <v>75</v>
      </c>
    </row>
    <row r="83" spans="1:14" ht="12" customHeight="1" x14ac:dyDescent="0.25">
      <c r="A83" s="157"/>
      <c r="B83" s="158">
        <v>2020</v>
      </c>
      <c r="C83" s="264">
        <v>70</v>
      </c>
      <c r="D83" s="264">
        <v>75</v>
      </c>
      <c r="E83" s="264">
        <v>85</v>
      </c>
      <c r="F83" s="264" t="s">
        <v>142</v>
      </c>
      <c r="G83" s="15" t="s">
        <v>142</v>
      </c>
      <c r="H83" s="264">
        <v>75</v>
      </c>
      <c r="I83" s="15">
        <v>75</v>
      </c>
      <c r="J83" s="15">
        <v>75</v>
      </c>
      <c r="K83" s="264">
        <v>65</v>
      </c>
      <c r="L83" s="15" t="s">
        <v>142</v>
      </c>
      <c r="M83" s="264">
        <v>55</v>
      </c>
      <c r="N83" s="15">
        <v>77.5</v>
      </c>
    </row>
    <row r="84" spans="1:14" ht="12" customHeight="1" x14ac:dyDescent="0.25">
      <c r="A84" s="157"/>
      <c r="B84" s="158">
        <v>2021</v>
      </c>
      <c r="C84" s="264">
        <v>78.5</v>
      </c>
      <c r="D84" s="264">
        <v>77.5</v>
      </c>
      <c r="E84" s="264">
        <v>77.5</v>
      </c>
      <c r="F84" s="264">
        <v>77.5</v>
      </c>
      <c r="G84" s="15">
        <v>75</v>
      </c>
      <c r="H84" s="264">
        <v>80</v>
      </c>
      <c r="I84" s="15">
        <v>80</v>
      </c>
      <c r="J84" s="15">
        <v>80</v>
      </c>
      <c r="K84" s="264">
        <v>80</v>
      </c>
      <c r="L84" s="15">
        <v>80</v>
      </c>
      <c r="M84" s="264">
        <v>75</v>
      </c>
      <c r="N84" s="15">
        <v>80</v>
      </c>
    </row>
    <row r="85" spans="1:14" ht="12" customHeight="1" x14ac:dyDescent="0.25">
      <c r="A85" s="157"/>
      <c r="B85" s="158">
        <v>2022</v>
      </c>
      <c r="C85" s="264">
        <v>80</v>
      </c>
      <c r="D85" s="264">
        <v>80</v>
      </c>
      <c r="E85" s="264">
        <v>85</v>
      </c>
      <c r="F85" s="264">
        <v>90</v>
      </c>
      <c r="G85" s="15">
        <v>90</v>
      </c>
      <c r="H85" s="264">
        <v>90</v>
      </c>
      <c r="I85" s="15">
        <v>90</v>
      </c>
      <c r="J85" s="15">
        <v>90</v>
      </c>
      <c r="K85" s="264">
        <v>90</v>
      </c>
      <c r="L85" s="15">
        <v>95</v>
      </c>
      <c r="M85" s="264">
        <v>90</v>
      </c>
      <c r="N85" s="15">
        <v>88</v>
      </c>
    </row>
    <row r="86" spans="1:14" ht="12" customHeight="1" x14ac:dyDescent="0.25">
      <c r="A86" s="157"/>
      <c r="B86" s="158">
        <v>2023</v>
      </c>
      <c r="C86" s="264">
        <v>97.5</v>
      </c>
      <c r="D86" s="264">
        <v>97.5</v>
      </c>
      <c r="E86" s="264">
        <v>97.5</v>
      </c>
      <c r="F86" s="264">
        <v>97.5</v>
      </c>
      <c r="G86" s="15">
        <v>97.5</v>
      </c>
      <c r="H86" s="264">
        <v>97.5</v>
      </c>
      <c r="I86" s="264">
        <v>97.5</v>
      </c>
      <c r="J86" s="264">
        <v>97.5</v>
      </c>
      <c r="K86" s="264">
        <v>97.5</v>
      </c>
      <c r="L86" s="264">
        <v>98</v>
      </c>
      <c r="M86" s="264">
        <v>98</v>
      </c>
      <c r="N86" s="264">
        <v>98</v>
      </c>
    </row>
    <row r="87" spans="1:14" ht="12" customHeight="1" x14ac:dyDescent="0.25">
      <c r="A87" s="161"/>
      <c r="B87" s="162">
        <v>2024</v>
      </c>
      <c r="C87" s="268">
        <v>98</v>
      </c>
      <c r="D87" s="274">
        <v>94</v>
      </c>
      <c r="E87" s="274">
        <v>94</v>
      </c>
      <c r="F87" s="274">
        <v>94</v>
      </c>
      <c r="G87" s="266">
        <v>94</v>
      </c>
      <c r="H87" s="268"/>
      <c r="I87" s="268"/>
      <c r="J87" s="268"/>
      <c r="K87" s="268"/>
      <c r="L87" s="268"/>
      <c r="M87" s="268"/>
      <c r="N87" s="268"/>
    </row>
    <row r="88" spans="1:14" ht="12" customHeight="1" x14ac:dyDescent="0.25">
      <c r="A88" s="157" t="s">
        <v>509</v>
      </c>
      <c r="B88" s="158">
        <v>2018</v>
      </c>
      <c r="C88" s="270">
        <v>142</v>
      </c>
      <c r="D88" s="270">
        <v>142</v>
      </c>
      <c r="E88" s="270">
        <v>142</v>
      </c>
      <c r="F88" s="270">
        <v>142</v>
      </c>
      <c r="G88" s="269">
        <v>142</v>
      </c>
      <c r="H88" s="270">
        <v>142</v>
      </c>
      <c r="I88" s="269">
        <v>142</v>
      </c>
      <c r="J88" s="269">
        <v>142</v>
      </c>
      <c r="K88" s="270">
        <v>142</v>
      </c>
      <c r="L88" s="269">
        <v>142</v>
      </c>
      <c r="M88" s="270">
        <v>142</v>
      </c>
      <c r="N88" s="269">
        <v>142</v>
      </c>
    </row>
    <row r="89" spans="1:14" ht="12" customHeight="1" x14ac:dyDescent="0.25">
      <c r="A89" s="157"/>
      <c r="B89" s="158">
        <v>2019</v>
      </c>
      <c r="C89" s="270">
        <v>142</v>
      </c>
      <c r="D89" s="264">
        <v>145</v>
      </c>
      <c r="E89" s="264">
        <v>145</v>
      </c>
      <c r="F89" s="264">
        <v>145</v>
      </c>
      <c r="G89" s="15">
        <v>145</v>
      </c>
      <c r="H89" s="264">
        <v>145</v>
      </c>
      <c r="I89" s="15">
        <v>145</v>
      </c>
      <c r="J89" s="269">
        <v>145</v>
      </c>
      <c r="K89" s="270">
        <v>140</v>
      </c>
      <c r="L89" s="15">
        <v>140</v>
      </c>
      <c r="M89" s="264">
        <v>140</v>
      </c>
      <c r="N89" s="15">
        <v>140</v>
      </c>
    </row>
    <row r="90" spans="1:14" ht="12" customHeight="1" x14ac:dyDescent="0.25">
      <c r="A90" s="157"/>
      <c r="B90" s="158">
        <v>2020</v>
      </c>
      <c r="C90" s="264">
        <v>140</v>
      </c>
      <c r="D90" s="264">
        <v>140</v>
      </c>
      <c r="E90" s="264" t="s">
        <v>142</v>
      </c>
      <c r="F90" s="264" t="s">
        <v>142</v>
      </c>
      <c r="G90" s="15" t="s">
        <v>142</v>
      </c>
      <c r="H90" s="264" t="s">
        <v>142</v>
      </c>
      <c r="I90" s="15">
        <v>140</v>
      </c>
      <c r="J90" s="15">
        <v>140</v>
      </c>
      <c r="K90" s="264" t="s">
        <v>142</v>
      </c>
      <c r="L90" s="15">
        <v>140</v>
      </c>
      <c r="M90" s="264">
        <v>140</v>
      </c>
      <c r="N90" s="15">
        <v>140</v>
      </c>
    </row>
    <row r="91" spans="1:14" ht="12" customHeight="1" x14ac:dyDescent="0.25">
      <c r="A91" s="157"/>
      <c r="B91" s="158">
        <v>2021</v>
      </c>
      <c r="C91" s="264">
        <v>140</v>
      </c>
      <c r="D91" s="264" t="s">
        <v>142</v>
      </c>
      <c r="E91" s="264" t="s">
        <v>142</v>
      </c>
      <c r="F91" s="264" t="s">
        <v>142</v>
      </c>
      <c r="G91" s="15" t="s">
        <v>142</v>
      </c>
      <c r="H91" s="264">
        <v>140</v>
      </c>
      <c r="I91" s="15">
        <v>140</v>
      </c>
      <c r="J91" s="15">
        <v>140</v>
      </c>
      <c r="K91" s="264">
        <v>155</v>
      </c>
      <c r="L91" s="15">
        <v>140</v>
      </c>
      <c r="M91" s="264">
        <v>140</v>
      </c>
      <c r="N91" s="15">
        <v>140</v>
      </c>
    </row>
    <row r="92" spans="1:14" ht="12" customHeight="1" x14ac:dyDescent="0.25">
      <c r="A92" s="157"/>
      <c r="B92" s="158">
        <v>2022</v>
      </c>
      <c r="C92" s="264">
        <v>140</v>
      </c>
      <c r="D92" s="264">
        <v>140</v>
      </c>
      <c r="E92" s="264">
        <v>140</v>
      </c>
      <c r="F92" s="264">
        <v>140</v>
      </c>
      <c r="G92" s="15">
        <v>140</v>
      </c>
      <c r="H92" s="264">
        <v>140</v>
      </c>
      <c r="I92" s="15">
        <v>140</v>
      </c>
      <c r="J92" s="15">
        <v>140</v>
      </c>
      <c r="K92" s="264">
        <v>140</v>
      </c>
      <c r="L92" s="15">
        <v>140</v>
      </c>
      <c r="M92" s="264">
        <v>140</v>
      </c>
      <c r="N92" s="15">
        <v>140</v>
      </c>
    </row>
    <row r="93" spans="1:14" ht="12" customHeight="1" x14ac:dyDescent="0.25">
      <c r="A93" s="157"/>
      <c r="B93" s="158">
        <v>2023</v>
      </c>
      <c r="C93" s="264">
        <v>165</v>
      </c>
      <c r="D93" s="264">
        <v>165</v>
      </c>
      <c r="E93" s="264">
        <v>160</v>
      </c>
      <c r="F93" s="264">
        <v>160</v>
      </c>
      <c r="G93" s="15">
        <v>160</v>
      </c>
      <c r="H93" s="264">
        <v>160</v>
      </c>
      <c r="I93" s="264">
        <v>160</v>
      </c>
      <c r="J93" s="264">
        <v>160</v>
      </c>
      <c r="K93" s="264">
        <v>140</v>
      </c>
      <c r="L93" s="264">
        <v>140</v>
      </c>
      <c r="M93" s="264">
        <v>140</v>
      </c>
      <c r="N93" s="264">
        <v>135</v>
      </c>
    </row>
    <row r="94" spans="1:14" ht="12" customHeight="1" x14ac:dyDescent="0.25">
      <c r="A94" s="161"/>
      <c r="B94" s="162">
        <v>2024</v>
      </c>
      <c r="C94" s="268">
        <v>135</v>
      </c>
      <c r="D94" s="268">
        <v>135</v>
      </c>
      <c r="E94" s="274" t="s">
        <v>29</v>
      </c>
      <c r="F94" s="274" t="s">
        <v>29</v>
      </c>
      <c r="G94" s="267" t="s">
        <v>29</v>
      </c>
      <c r="H94" s="268"/>
      <c r="I94" s="268"/>
      <c r="J94" s="268"/>
      <c r="K94" s="268"/>
      <c r="L94" s="268"/>
      <c r="M94" s="268"/>
      <c r="N94" s="268"/>
    </row>
    <row r="95" spans="1:14" ht="12" customHeight="1" x14ac:dyDescent="0.25">
      <c r="A95" s="157" t="s">
        <v>452</v>
      </c>
      <c r="B95" s="158">
        <v>2018</v>
      </c>
      <c r="C95" s="270">
        <v>119</v>
      </c>
      <c r="D95" s="270">
        <v>119</v>
      </c>
      <c r="E95" s="270">
        <v>119</v>
      </c>
      <c r="F95" s="270">
        <v>119</v>
      </c>
      <c r="G95" s="269">
        <v>119</v>
      </c>
      <c r="H95" s="264" t="s">
        <v>142</v>
      </c>
      <c r="I95" s="15" t="s">
        <v>142</v>
      </c>
      <c r="J95" s="15" t="s">
        <v>142</v>
      </c>
      <c r="K95" s="264" t="s">
        <v>142</v>
      </c>
      <c r="L95" s="15" t="s">
        <v>142</v>
      </c>
      <c r="M95" s="264" t="s">
        <v>142</v>
      </c>
      <c r="N95" s="15" t="s">
        <v>142</v>
      </c>
    </row>
    <row r="96" spans="1:14" ht="12" customHeight="1" x14ac:dyDescent="0.25">
      <c r="A96" s="157"/>
      <c r="B96" s="158">
        <v>2019</v>
      </c>
      <c r="C96" s="264">
        <v>117</v>
      </c>
      <c r="D96" s="264">
        <v>109</v>
      </c>
      <c r="E96" s="264">
        <v>122</v>
      </c>
      <c r="F96" s="264">
        <v>121.96458333333334</v>
      </c>
      <c r="G96" s="15">
        <v>116.13125000000001</v>
      </c>
      <c r="H96" s="264">
        <v>121.13125000000001</v>
      </c>
      <c r="I96" s="15">
        <v>127.79791666666667</v>
      </c>
      <c r="J96" s="269">
        <v>127</v>
      </c>
      <c r="K96" s="270">
        <v>105</v>
      </c>
      <c r="L96" s="269">
        <v>110</v>
      </c>
      <c r="M96" s="264">
        <v>110</v>
      </c>
      <c r="N96" s="15">
        <v>110</v>
      </c>
    </row>
    <row r="97" spans="1:14" ht="12" customHeight="1" x14ac:dyDescent="0.25">
      <c r="A97" s="157"/>
      <c r="B97" s="158">
        <v>2020</v>
      </c>
      <c r="C97" s="264">
        <v>105</v>
      </c>
      <c r="D97" s="264">
        <v>125</v>
      </c>
      <c r="E97" s="264" t="s">
        <v>142</v>
      </c>
      <c r="F97" s="264" t="s">
        <v>142</v>
      </c>
      <c r="G97" s="15">
        <v>105</v>
      </c>
      <c r="H97" s="264">
        <v>105</v>
      </c>
      <c r="I97" s="15">
        <v>105</v>
      </c>
      <c r="J97" s="15">
        <v>105</v>
      </c>
      <c r="K97" s="264">
        <v>105</v>
      </c>
      <c r="L97" s="15">
        <v>105</v>
      </c>
      <c r="M97" s="264" t="s">
        <v>142</v>
      </c>
      <c r="N97" s="15">
        <v>105</v>
      </c>
    </row>
    <row r="98" spans="1:14" ht="12" customHeight="1" x14ac:dyDescent="0.25">
      <c r="A98" s="157"/>
      <c r="B98" s="158">
        <v>2021</v>
      </c>
      <c r="C98" s="264">
        <v>105</v>
      </c>
      <c r="D98" s="264">
        <v>105</v>
      </c>
      <c r="E98" s="264">
        <v>105</v>
      </c>
      <c r="F98" s="264">
        <v>105</v>
      </c>
      <c r="G98" s="15">
        <v>125</v>
      </c>
      <c r="H98" s="264">
        <v>105</v>
      </c>
      <c r="I98" s="15">
        <v>105</v>
      </c>
      <c r="J98" s="15">
        <v>130</v>
      </c>
      <c r="K98" s="264">
        <v>130</v>
      </c>
      <c r="L98" s="15">
        <v>130</v>
      </c>
      <c r="M98" s="264">
        <v>105</v>
      </c>
      <c r="N98" s="15">
        <v>130</v>
      </c>
    </row>
    <row r="99" spans="1:14" ht="12" customHeight="1" x14ac:dyDescent="0.25">
      <c r="A99" s="157"/>
      <c r="B99" s="158">
        <v>2022</v>
      </c>
      <c r="C99" s="264">
        <v>132.5</v>
      </c>
      <c r="D99" s="264">
        <v>132.5</v>
      </c>
      <c r="E99" s="264">
        <v>125</v>
      </c>
      <c r="F99" s="264">
        <v>125</v>
      </c>
      <c r="G99" s="15">
        <v>125</v>
      </c>
      <c r="H99" s="264">
        <v>147</v>
      </c>
      <c r="I99" s="15">
        <v>140</v>
      </c>
      <c r="J99" s="15">
        <v>158</v>
      </c>
      <c r="K99" s="264">
        <v>158</v>
      </c>
      <c r="L99" s="15">
        <v>158</v>
      </c>
      <c r="M99" s="264">
        <v>157</v>
      </c>
      <c r="N99" s="15">
        <v>158</v>
      </c>
    </row>
    <row r="100" spans="1:14" ht="12" customHeight="1" x14ac:dyDescent="0.25">
      <c r="A100" s="157"/>
      <c r="B100" s="158">
        <v>2023</v>
      </c>
      <c r="C100" s="264" t="s">
        <v>142</v>
      </c>
      <c r="D100" s="264" t="s">
        <v>142</v>
      </c>
      <c r="E100" s="264">
        <v>200</v>
      </c>
      <c r="F100" s="264">
        <v>200</v>
      </c>
      <c r="G100" s="15">
        <v>185</v>
      </c>
      <c r="H100" s="264">
        <v>185</v>
      </c>
      <c r="I100" s="264">
        <v>188</v>
      </c>
      <c r="J100" s="264">
        <v>188</v>
      </c>
      <c r="K100" s="264">
        <v>200</v>
      </c>
      <c r="L100" s="264">
        <v>200</v>
      </c>
      <c r="M100" s="264">
        <v>202</v>
      </c>
      <c r="N100" s="15">
        <v>200</v>
      </c>
    </row>
    <row r="101" spans="1:14" ht="12" customHeight="1" x14ac:dyDescent="0.25">
      <c r="A101" s="161"/>
      <c r="B101" s="162">
        <v>2024</v>
      </c>
      <c r="C101" s="268">
        <v>160</v>
      </c>
      <c r="D101" s="274">
        <v>160</v>
      </c>
      <c r="E101" s="274">
        <v>146</v>
      </c>
      <c r="F101" s="268">
        <v>168</v>
      </c>
      <c r="G101" s="266">
        <v>169</v>
      </c>
      <c r="H101" s="268"/>
      <c r="I101" s="268"/>
      <c r="J101" s="268"/>
      <c r="K101" s="268"/>
      <c r="L101" s="268"/>
      <c r="M101" s="268"/>
      <c r="N101" s="268"/>
    </row>
    <row r="102" spans="1:14" ht="12" customHeight="1" x14ac:dyDescent="0.2">
      <c r="A102" s="175"/>
      <c r="B102" s="176"/>
      <c r="C102" s="177"/>
      <c r="D102" s="177"/>
      <c r="E102" s="177"/>
      <c r="F102" s="177"/>
      <c r="G102" s="178"/>
      <c r="H102" s="178"/>
      <c r="I102" s="178"/>
      <c r="J102" s="178"/>
      <c r="K102" s="178"/>
      <c r="L102" s="178"/>
      <c r="M102" s="276"/>
      <c r="N102" s="179" t="s">
        <v>78</v>
      </c>
    </row>
    <row r="103" spans="1:14" ht="12" customHeight="1" x14ac:dyDescent="0.25">
      <c r="A103" s="950" t="s">
        <v>508</v>
      </c>
      <c r="B103" s="950"/>
      <c r="C103" s="950"/>
      <c r="D103" s="950"/>
      <c r="E103" s="950"/>
      <c r="F103" s="950"/>
      <c r="G103" s="8"/>
      <c r="H103" s="8"/>
      <c r="I103" s="9"/>
      <c r="J103" s="160"/>
      <c r="K103" s="160"/>
      <c r="L103" s="160"/>
      <c r="M103" s="160"/>
      <c r="N103" s="15"/>
    </row>
    <row r="104" spans="1:14" ht="15.95" customHeight="1" x14ac:dyDescent="0.2">
      <c r="A104" s="398" t="s">
        <v>446</v>
      </c>
      <c r="B104" s="398" t="s">
        <v>500</v>
      </c>
      <c r="C104" s="398" t="s">
        <v>425</v>
      </c>
      <c r="D104" s="398" t="s">
        <v>426</v>
      </c>
      <c r="E104" s="398" t="s">
        <v>427</v>
      </c>
      <c r="F104" s="398" t="s">
        <v>428</v>
      </c>
      <c r="G104" s="397" t="s">
        <v>429</v>
      </c>
      <c r="H104" s="397" t="s">
        <v>430</v>
      </c>
      <c r="I104" s="397" t="s">
        <v>431</v>
      </c>
      <c r="J104" s="397" t="s">
        <v>432</v>
      </c>
      <c r="K104" s="397" t="s">
        <v>433</v>
      </c>
      <c r="L104" s="397" t="s">
        <v>434</v>
      </c>
      <c r="M104" s="397" t="s">
        <v>435</v>
      </c>
      <c r="N104" s="397" t="s">
        <v>436</v>
      </c>
    </row>
    <row r="105" spans="1:14" ht="3.95" customHeight="1" x14ac:dyDescent="0.25">
      <c r="A105" s="390"/>
      <c r="B105" s="391"/>
      <c r="C105" s="417"/>
      <c r="D105" s="594"/>
      <c r="E105" s="594"/>
      <c r="F105" s="417"/>
      <c r="G105" s="417"/>
      <c r="H105" s="417"/>
      <c r="I105" s="417"/>
      <c r="J105" s="417"/>
      <c r="K105" s="417"/>
      <c r="L105" s="417"/>
      <c r="M105" s="417"/>
      <c r="N105" s="417"/>
    </row>
    <row r="106" spans="1:14" ht="12" customHeight="1" x14ac:dyDescent="0.25">
      <c r="A106" s="157" t="s">
        <v>456</v>
      </c>
      <c r="B106" s="158">
        <v>2018</v>
      </c>
      <c r="C106" s="270">
        <v>92.5</v>
      </c>
      <c r="D106" s="270">
        <v>126</v>
      </c>
      <c r="E106" s="270">
        <v>125</v>
      </c>
      <c r="F106" s="264">
        <v>125</v>
      </c>
      <c r="G106" s="15">
        <v>125</v>
      </c>
      <c r="H106" s="264">
        <v>125</v>
      </c>
      <c r="I106" s="15">
        <v>125</v>
      </c>
      <c r="J106" s="15">
        <v>125</v>
      </c>
      <c r="K106" s="264">
        <v>125</v>
      </c>
      <c r="L106" s="15">
        <v>125</v>
      </c>
      <c r="M106" s="264">
        <v>125</v>
      </c>
      <c r="N106" s="264">
        <v>125</v>
      </c>
    </row>
    <row r="107" spans="1:14" ht="12" customHeight="1" x14ac:dyDescent="0.25">
      <c r="A107" s="157"/>
      <c r="B107" s="158">
        <v>2019</v>
      </c>
      <c r="C107" s="264">
        <v>125</v>
      </c>
      <c r="D107" s="264">
        <v>125</v>
      </c>
      <c r="E107" s="264">
        <v>125</v>
      </c>
      <c r="F107" s="264">
        <v>125</v>
      </c>
      <c r="G107" s="15">
        <v>125</v>
      </c>
      <c r="H107" s="264">
        <v>125</v>
      </c>
      <c r="I107" s="15">
        <v>125</v>
      </c>
      <c r="J107" s="269">
        <v>125</v>
      </c>
      <c r="K107" s="270">
        <v>125</v>
      </c>
      <c r="L107" s="15">
        <v>125</v>
      </c>
      <c r="M107" s="264">
        <v>125</v>
      </c>
      <c r="N107" s="15">
        <v>125</v>
      </c>
    </row>
    <row r="108" spans="1:14" ht="12" customHeight="1" x14ac:dyDescent="0.25">
      <c r="A108" s="157"/>
      <c r="B108" s="158">
        <v>2020</v>
      </c>
      <c r="C108" s="264">
        <v>125</v>
      </c>
      <c r="D108" s="264" t="s">
        <v>142</v>
      </c>
      <c r="E108" s="264" t="s">
        <v>142</v>
      </c>
      <c r="F108" s="264" t="s">
        <v>142</v>
      </c>
      <c r="G108" s="15" t="s">
        <v>142</v>
      </c>
      <c r="H108" s="264" t="s">
        <v>142</v>
      </c>
      <c r="I108" s="15" t="s">
        <v>142</v>
      </c>
      <c r="J108" s="15" t="s">
        <v>142</v>
      </c>
      <c r="K108" s="264" t="s">
        <v>142</v>
      </c>
      <c r="L108" s="15" t="s">
        <v>142</v>
      </c>
      <c r="M108" s="264" t="s">
        <v>142</v>
      </c>
      <c r="N108" s="15" t="s">
        <v>142</v>
      </c>
    </row>
    <row r="109" spans="1:14" ht="12" customHeight="1" x14ac:dyDescent="0.25">
      <c r="A109" s="157"/>
      <c r="B109" s="158">
        <v>2021</v>
      </c>
      <c r="C109" s="264" t="s">
        <v>142</v>
      </c>
      <c r="D109" s="264" t="s">
        <v>142</v>
      </c>
      <c r="E109" s="264" t="s">
        <v>142</v>
      </c>
      <c r="F109" s="264" t="s">
        <v>142</v>
      </c>
      <c r="G109" s="15" t="s">
        <v>142</v>
      </c>
      <c r="H109" s="264">
        <v>125</v>
      </c>
      <c r="I109" s="15">
        <v>125</v>
      </c>
      <c r="J109" s="15">
        <v>125</v>
      </c>
      <c r="K109" s="264" t="s">
        <v>142</v>
      </c>
      <c r="L109" s="15">
        <v>114</v>
      </c>
      <c r="M109" s="264" t="s">
        <v>142</v>
      </c>
      <c r="N109" s="15" t="s">
        <v>142</v>
      </c>
    </row>
    <row r="110" spans="1:14" ht="12" customHeight="1" x14ac:dyDescent="0.25">
      <c r="A110" s="157"/>
      <c r="B110" s="158">
        <v>2022</v>
      </c>
      <c r="C110" s="264">
        <v>141</v>
      </c>
      <c r="D110" s="264">
        <v>145</v>
      </c>
      <c r="E110" s="264">
        <v>145</v>
      </c>
      <c r="F110" s="264">
        <v>145</v>
      </c>
      <c r="G110" s="15" t="s">
        <v>142</v>
      </c>
      <c r="H110" s="264">
        <v>145</v>
      </c>
      <c r="I110" s="15">
        <v>150</v>
      </c>
      <c r="J110" s="15">
        <v>170</v>
      </c>
      <c r="K110" s="264">
        <v>170</v>
      </c>
      <c r="L110" s="15">
        <v>170</v>
      </c>
      <c r="M110" s="264">
        <v>170</v>
      </c>
      <c r="N110" s="15">
        <v>170</v>
      </c>
    </row>
    <row r="111" spans="1:14" ht="12" customHeight="1" x14ac:dyDescent="0.25">
      <c r="A111" s="157"/>
      <c r="B111" s="158">
        <v>2023</v>
      </c>
      <c r="C111" s="264">
        <v>170</v>
      </c>
      <c r="D111" s="264">
        <v>170</v>
      </c>
      <c r="E111" s="264">
        <v>170</v>
      </c>
      <c r="F111" s="264">
        <v>175</v>
      </c>
      <c r="G111" s="15">
        <v>175</v>
      </c>
      <c r="H111" s="264">
        <v>175</v>
      </c>
      <c r="I111" s="264">
        <v>175</v>
      </c>
      <c r="J111" s="264">
        <v>175</v>
      </c>
      <c r="K111" s="264">
        <v>175</v>
      </c>
      <c r="L111" s="264">
        <v>175</v>
      </c>
      <c r="M111" s="264">
        <v>175</v>
      </c>
      <c r="N111" s="264">
        <v>175</v>
      </c>
    </row>
    <row r="112" spans="1:14" ht="12" customHeight="1" x14ac:dyDescent="0.25">
      <c r="A112" s="161"/>
      <c r="B112" s="162">
        <v>2024</v>
      </c>
      <c r="C112" s="268">
        <v>175</v>
      </c>
      <c r="D112" s="274">
        <v>155</v>
      </c>
      <c r="E112" s="419">
        <v>148</v>
      </c>
      <c r="F112" s="268">
        <v>155</v>
      </c>
      <c r="G112" s="266">
        <v>155</v>
      </c>
      <c r="H112" s="268"/>
      <c r="I112" s="268"/>
      <c r="J112" s="268"/>
      <c r="K112" s="268"/>
      <c r="L112" s="268"/>
      <c r="M112" s="268"/>
      <c r="N112" s="268"/>
    </row>
    <row r="113" spans="1:14" ht="3.95" customHeight="1" x14ac:dyDescent="0.25">
      <c r="A113" s="390"/>
      <c r="B113" s="391"/>
      <c r="C113" s="417"/>
      <c r="D113" s="594"/>
      <c r="E113" s="594"/>
      <c r="F113" s="417"/>
      <c r="G113" s="417"/>
      <c r="H113" s="417"/>
      <c r="I113" s="417"/>
      <c r="J113" s="417"/>
      <c r="K113" s="417"/>
      <c r="L113" s="417"/>
      <c r="M113" s="417"/>
      <c r="N113" s="417"/>
    </row>
    <row r="114" spans="1:14" ht="3.95" customHeight="1" x14ac:dyDescent="0.25">
      <c r="A114" s="390"/>
      <c r="B114" s="391"/>
      <c r="C114" s="417"/>
      <c r="D114" s="594"/>
      <c r="E114" s="594"/>
      <c r="F114" s="417"/>
      <c r="G114" s="417"/>
      <c r="H114" s="417"/>
      <c r="I114" s="417"/>
      <c r="J114" s="417"/>
      <c r="K114" s="417"/>
      <c r="L114" s="417"/>
      <c r="M114" s="417"/>
      <c r="N114" s="417"/>
    </row>
    <row r="115" spans="1:14" ht="12" customHeight="1" x14ac:dyDescent="0.25">
      <c r="A115" s="26" t="s">
        <v>120</v>
      </c>
      <c r="B115" s="25">
        <v>2018</v>
      </c>
      <c r="C115" s="270">
        <v>96.25</v>
      </c>
      <c r="D115" s="269">
        <v>100</v>
      </c>
      <c r="E115" s="270">
        <v>100</v>
      </c>
      <c r="F115" s="264">
        <v>100</v>
      </c>
      <c r="G115" s="264">
        <v>100</v>
      </c>
      <c r="H115" s="264">
        <v>100</v>
      </c>
      <c r="I115" s="15">
        <v>100</v>
      </c>
      <c r="J115" s="15">
        <v>100</v>
      </c>
      <c r="K115" s="264">
        <v>100</v>
      </c>
      <c r="L115" s="15">
        <v>100</v>
      </c>
      <c r="M115" s="264">
        <v>105</v>
      </c>
      <c r="N115" s="15">
        <v>105</v>
      </c>
    </row>
    <row r="116" spans="1:14" ht="12" customHeight="1" x14ac:dyDescent="0.25">
      <c r="A116" s="26"/>
      <c r="B116" s="25">
        <v>2019</v>
      </c>
      <c r="C116" s="264">
        <v>105</v>
      </c>
      <c r="D116" s="15">
        <v>105</v>
      </c>
      <c r="E116" s="264">
        <v>105</v>
      </c>
      <c r="F116" s="264">
        <v>105</v>
      </c>
      <c r="G116" s="264">
        <v>105</v>
      </c>
      <c r="H116" s="264">
        <v>105</v>
      </c>
      <c r="I116" s="15">
        <v>105</v>
      </c>
      <c r="J116" s="269">
        <v>105</v>
      </c>
      <c r="K116" s="270">
        <v>105</v>
      </c>
      <c r="L116" s="15">
        <v>105</v>
      </c>
      <c r="M116" s="264">
        <v>105</v>
      </c>
      <c r="N116" s="15">
        <v>105</v>
      </c>
    </row>
    <row r="117" spans="1:14" ht="12" customHeight="1" x14ac:dyDescent="0.25">
      <c r="A117" s="26"/>
      <c r="B117" s="25">
        <v>2020</v>
      </c>
      <c r="C117" s="264">
        <v>105</v>
      </c>
      <c r="D117" s="15">
        <v>105</v>
      </c>
      <c r="E117" s="264" t="s">
        <v>142</v>
      </c>
      <c r="F117" s="264" t="s">
        <v>142</v>
      </c>
      <c r="G117" s="264" t="s">
        <v>142</v>
      </c>
      <c r="H117" s="264">
        <v>105</v>
      </c>
      <c r="I117" s="15">
        <v>107.5</v>
      </c>
      <c r="J117" s="15">
        <v>107.5</v>
      </c>
      <c r="K117" s="264" t="s">
        <v>142</v>
      </c>
      <c r="L117" s="15" t="s">
        <v>142</v>
      </c>
      <c r="M117" s="264">
        <v>105</v>
      </c>
      <c r="N117" s="15">
        <v>107.5</v>
      </c>
    </row>
    <row r="118" spans="1:14" ht="12" customHeight="1" x14ac:dyDescent="0.25">
      <c r="A118" s="26"/>
      <c r="B118" s="25">
        <v>2021</v>
      </c>
      <c r="C118" s="264">
        <v>115</v>
      </c>
      <c r="D118" s="15">
        <v>110</v>
      </c>
      <c r="E118" s="264">
        <v>110</v>
      </c>
      <c r="F118" s="264">
        <v>110</v>
      </c>
      <c r="G118" s="264">
        <v>110</v>
      </c>
      <c r="H118" s="264">
        <v>110</v>
      </c>
      <c r="I118" s="15">
        <v>110</v>
      </c>
      <c r="J118" s="15">
        <v>110</v>
      </c>
      <c r="K118" s="264">
        <v>110</v>
      </c>
      <c r="L118" s="265" t="s">
        <v>510</v>
      </c>
      <c r="M118" s="277" t="s">
        <v>510</v>
      </c>
      <c r="N118" s="265" t="s">
        <v>510</v>
      </c>
    </row>
    <row r="119" spans="1:14" ht="12" customHeight="1" x14ac:dyDescent="0.25">
      <c r="A119" s="26"/>
      <c r="B119" s="25">
        <v>2022</v>
      </c>
      <c r="C119" s="264">
        <v>110</v>
      </c>
      <c r="D119" s="15">
        <v>120</v>
      </c>
      <c r="E119" s="264">
        <v>120</v>
      </c>
      <c r="F119" s="264">
        <v>120</v>
      </c>
      <c r="G119" s="264">
        <v>120</v>
      </c>
      <c r="H119" s="264">
        <v>120</v>
      </c>
      <c r="I119" s="15">
        <v>120</v>
      </c>
      <c r="J119" s="15">
        <v>120</v>
      </c>
      <c r="K119" s="264">
        <v>122</v>
      </c>
      <c r="L119" s="15">
        <v>120</v>
      </c>
      <c r="M119" s="264">
        <v>120</v>
      </c>
      <c r="N119" s="15">
        <v>125</v>
      </c>
    </row>
    <row r="120" spans="1:14" ht="12" customHeight="1" x14ac:dyDescent="0.25">
      <c r="A120" s="26"/>
      <c r="B120" s="25">
        <v>2023</v>
      </c>
      <c r="C120" s="264">
        <v>125</v>
      </c>
      <c r="D120" s="264">
        <v>125</v>
      </c>
      <c r="E120" s="264">
        <v>122</v>
      </c>
      <c r="F120" s="264">
        <v>110</v>
      </c>
      <c r="G120" s="264">
        <v>110</v>
      </c>
      <c r="H120" s="264">
        <v>110</v>
      </c>
      <c r="I120" s="264">
        <v>120</v>
      </c>
      <c r="J120" s="264">
        <v>120</v>
      </c>
      <c r="K120" s="264">
        <v>118</v>
      </c>
      <c r="L120" s="264">
        <v>130</v>
      </c>
      <c r="M120" s="264">
        <v>118</v>
      </c>
      <c r="N120" s="264">
        <v>118</v>
      </c>
    </row>
    <row r="121" spans="1:14" ht="12" customHeight="1" x14ac:dyDescent="0.25">
      <c r="A121" s="228"/>
      <c r="B121" s="229">
        <v>2024</v>
      </c>
      <c r="C121" s="274" t="s">
        <v>29</v>
      </c>
      <c r="D121" s="274">
        <v>170</v>
      </c>
      <c r="E121" s="274">
        <v>163</v>
      </c>
      <c r="F121" s="268">
        <v>170</v>
      </c>
      <c r="G121" s="266">
        <v>170</v>
      </c>
      <c r="H121" s="268"/>
      <c r="I121" s="268"/>
      <c r="J121" s="268"/>
      <c r="K121" s="268"/>
      <c r="L121" s="268"/>
      <c r="M121" s="268"/>
      <c r="N121" s="268"/>
    </row>
    <row r="122" spans="1:14" ht="12" customHeight="1" x14ac:dyDescent="0.25">
      <c r="A122" s="26" t="s">
        <v>125</v>
      </c>
      <c r="B122" s="25">
        <v>2018</v>
      </c>
      <c r="C122" s="270">
        <v>50</v>
      </c>
      <c r="D122" s="269">
        <v>50</v>
      </c>
      <c r="E122" s="270">
        <v>50</v>
      </c>
      <c r="F122" s="264">
        <v>49</v>
      </c>
      <c r="G122" s="15">
        <v>49</v>
      </c>
      <c r="H122" s="264">
        <v>49</v>
      </c>
      <c r="I122" s="15">
        <v>49</v>
      </c>
      <c r="J122" s="15">
        <v>49</v>
      </c>
      <c r="K122" s="264">
        <v>49</v>
      </c>
      <c r="L122" s="15">
        <v>49</v>
      </c>
      <c r="M122" s="264">
        <v>49</v>
      </c>
      <c r="N122" s="15">
        <v>48</v>
      </c>
    </row>
    <row r="123" spans="1:14" ht="12" customHeight="1" x14ac:dyDescent="0.25">
      <c r="A123" s="26"/>
      <c r="B123" s="25">
        <v>2019</v>
      </c>
      <c r="C123" s="264">
        <v>50</v>
      </c>
      <c r="D123" s="15">
        <v>50</v>
      </c>
      <c r="E123" s="264">
        <v>50</v>
      </c>
      <c r="F123" s="264">
        <v>54</v>
      </c>
      <c r="G123" s="15">
        <v>55</v>
      </c>
      <c r="H123" s="264">
        <v>50</v>
      </c>
      <c r="I123" s="15">
        <v>50</v>
      </c>
      <c r="J123" s="269">
        <v>50</v>
      </c>
      <c r="K123" s="270">
        <v>65</v>
      </c>
      <c r="L123" s="15">
        <v>70</v>
      </c>
      <c r="M123" s="264">
        <v>70</v>
      </c>
      <c r="N123" s="15">
        <v>73</v>
      </c>
    </row>
    <row r="124" spans="1:14" ht="12" customHeight="1" x14ac:dyDescent="0.25">
      <c r="A124" s="26"/>
      <c r="B124" s="25">
        <v>2020</v>
      </c>
      <c r="C124" s="264">
        <v>70</v>
      </c>
      <c r="D124" s="15">
        <v>70</v>
      </c>
      <c r="E124" s="264">
        <v>70</v>
      </c>
      <c r="F124" s="264">
        <v>70</v>
      </c>
      <c r="G124" s="15">
        <v>60</v>
      </c>
      <c r="H124" s="264">
        <v>60</v>
      </c>
      <c r="I124" s="15">
        <v>60</v>
      </c>
      <c r="J124" s="269">
        <v>70</v>
      </c>
      <c r="K124" s="264">
        <v>60</v>
      </c>
      <c r="L124" s="15">
        <v>52.5</v>
      </c>
      <c r="M124" s="264">
        <v>60</v>
      </c>
      <c r="N124" s="15">
        <v>60</v>
      </c>
    </row>
    <row r="125" spans="1:14" ht="12" customHeight="1" x14ac:dyDescent="0.25">
      <c r="A125" s="26"/>
      <c r="B125" s="25">
        <v>2021</v>
      </c>
      <c r="C125" s="264">
        <v>72.5</v>
      </c>
      <c r="D125" s="15">
        <v>77.5</v>
      </c>
      <c r="E125" s="264">
        <v>75</v>
      </c>
      <c r="F125" s="264">
        <v>75</v>
      </c>
      <c r="G125" s="15">
        <v>75</v>
      </c>
      <c r="H125" s="264">
        <v>75</v>
      </c>
      <c r="I125" s="15">
        <v>75</v>
      </c>
      <c r="J125" s="15">
        <v>75</v>
      </c>
      <c r="K125" s="264">
        <v>85</v>
      </c>
      <c r="L125" s="15">
        <v>75</v>
      </c>
      <c r="M125" s="264">
        <v>75</v>
      </c>
      <c r="N125" s="15">
        <v>75</v>
      </c>
    </row>
    <row r="126" spans="1:14" ht="12" customHeight="1" x14ac:dyDescent="0.25">
      <c r="A126" s="26"/>
      <c r="B126" s="25">
        <v>2022</v>
      </c>
      <c r="C126" s="264">
        <v>75</v>
      </c>
      <c r="D126" s="15">
        <v>75</v>
      </c>
      <c r="E126" s="264">
        <v>73</v>
      </c>
      <c r="F126" s="264">
        <v>73</v>
      </c>
      <c r="G126" s="15">
        <v>80</v>
      </c>
      <c r="H126" s="264">
        <v>80</v>
      </c>
      <c r="I126" s="15">
        <v>80</v>
      </c>
      <c r="J126" s="15">
        <v>112</v>
      </c>
      <c r="K126" s="264">
        <v>123</v>
      </c>
      <c r="L126" s="15">
        <v>123</v>
      </c>
      <c r="M126" s="264">
        <v>80</v>
      </c>
      <c r="N126" s="15">
        <v>97.5</v>
      </c>
    </row>
    <row r="127" spans="1:14" ht="12" customHeight="1" x14ac:dyDescent="0.25">
      <c r="A127" s="26"/>
      <c r="B127" s="25">
        <v>2023</v>
      </c>
      <c r="C127" s="264">
        <v>125</v>
      </c>
      <c r="D127" s="264">
        <v>125</v>
      </c>
      <c r="E127" s="264">
        <v>125</v>
      </c>
      <c r="F127" s="264">
        <v>145</v>
      </c>
      <c r="G127" s="15">
        <v>125</v>
      </c>
      <c r="H127" s="264">
        <v>125</v>
      </c>
      <c r="I127" s="264">
        <v>125</v>
      </c>
      <c r="J127" s="264">
        <v>125</v>
      </c>
      <c r="K127" s="264">
        <v>125</v>
      </c>
      <c r="L127" s="264">
        <v>125</v>
      </c>
      <c r="M127" s="264">
        <v>125</v>
      </c>
      <c r="N127" s="264">
        <v>125</v>
      </c>
    </row>
    <row r="128" spans="1:14" ht="12" customHeight="1" x14ac:dyDescent="0.25">
      <c r="A128" s="228"/>
      <c r="B128" s="229">
        <v>2024</v>
      </c>
      <c r="C128" s="268">
        <v>105</v>
      </c>
      <c r="D128" s="267">
        <v>95</v>
      </c>
      <c r="E128" s="274">
        <v>86</v>
      </c>
      <c r="F128" s="268">
        <v>95</v>
      </c>
      <c r="G128" s="266">
        <v>130</v>
      </c>
      <c r="H128" s="268"/>
      <c r="I128" s="268"/>
      <c r="J128" s="268"/>
      <c r="K128" s="268"/>
      <c r="L128" s="268"/>
      <c r="M128" s="268"/>
      <c r="N128" s="268"/>
    </row>
    <row r="129" spans="1:14" ht="12" customHeight="1" x14ac:dyDescent="0.25">
      <c r="A129" s="26" t="s">
        <v>511</v>
      </c>
      <c r="B129" s="25">
        <v>2018</v>
      </c>
      <c r="C129" s="270">
        <v>56.5</v>
      </c>
      <c r="D129" s="269">
        <v>56</v>
      </c>
      <c r="E129" s="270">
        <v>58</v>
      </c>
      <c r="F129" s="264">
        <v>60</v>
      </c>
      <c r="G129" s="15">
        <v>59</v>
      </c>
      <c r="H129" s="264">
        <v>59</v>
      </c>
      <c r="I129" s="15">
        <v>58</v>
      </c>
      <c r="J129" s="15">
        <v>58</v>
      </c>
      <c r="K129" s="264">
        <v>58</v>
      </c>
      <c r="L129" s="15">
        <v>60</v>
      </c>
      <c r="M129" s="264">
        <v>60</v>
      </c>
      <c r="N129" s="15">
        <v>60</v>
      </c>
    </row>
    <row r="130" spans="1:14" ht="12" customHeight="1" x14ac:dyDescent="0.25">
      <c r="A130" s="26"/>
      <c r="B130" s="25">
        <v>2019</v>
      </c>
      <c r="C130" s="264">
        <v>60</v>
      </c>
      <c r="D130" s="15">
        <v>60</v>
      </c>
      <c r="E130" s="264">
        <v>63</v>
      </c>
      <c r="F130" s="264">
        <v>62.5</v>
      </c>
      <c r="G130" s="15">
        <v>62.5</v>
      </c>
      <c r="H130" s="264">
        <v>60</v>
      </c>
      <c r="I130" s="15">
        <v>60</v>
      </c>
      <c r="J130" s="269">
        <v>62</v>
      </c>
      <c r="K130" s="270">
        <v>62.5</v>
      </c>
      <c r="L130" s="15">
        <v>62.5</v>
      </c>
      <c r="M130" s="15">
        <v>62.5</v>
      </c>
      <c r="N130" s="15">
        <v>62.5</v>
      </c>
    </row>
    <row r="131" spans="1:14" ht="12" customHeight="1" x14ac:dyDescent="0.25">
      <c r="A131" s="26"/>
      <c r="B131" s="25">
        <v>2020</v>
      </c>
      <c r="C131" s="264">
        <v>60</v>
      </c>
      <c r="D131" s="15">
        <v>62.5</v>
      </c>
      <c r="E131" s="264" t="s">
        <v>142</v>
      </c>
      <c r="F131" s="264" t="s">
        <v>142</v>
      </c>
      <c r="G131" s="15">
        <v>62.5</v>
      </c>
      <c r="H131" s="264">
        <v>62.5</v>
      </c>
      <c r="I131" s="15" t="s">
        <v>142</v>
      </c>
      <c r="J131" s="15">
        <v>62.5</v>
      </c>
      <c r="K131" s="270">
        <v>75</v>
      </c>
      <c r="L131" s="269">
        <v>75</v>
      </c>
      <c r="M131" s="269">
        <v>75</v>
      </c>
      <c r="N131" s="269">
        <v>75</v>
      </c>
    </row>
    <row r="132" spans="1:14" ht="12" customHeight="1" x14ac:dyDescent="0.25">
      <c r="A132" s="26"/>
      <c r="B132" s="25">
        <v>2021</v>
      </c>
      <c r="C132" s="264">
        <v>65</v>
      </c>
      <c r="D132" s="15">
        <v>65</v>
      </c>
      <c r="E132" s="264">
        <v>65</v>
      </c>
      <c r="F132" s="264">
        <v>65</v>
      </c>
      <c r="G132" s="15">
        <v>65</v>
      </c>
      <c r="H132" s="264">
        <v>66</v>
      </c>
      <c r="I132" s="15">
        <v>65</v>
      </c>
      <c r="J132" s="15">
        <v>70</v>
      </c>
      <c r="K132" s="264">
        <v>70</v>
      </c>
      <c r="L132" s="15">
        <v>70</v>
      </c>
      <c r="M132" s="15">
        <v>70</v>
      </c>
      <c r="N132" s="15">
        <v>70</v>
      </c>
    </row>
    <row r="133" spans="1:14" ht="12" customHeight="1" x14ac:dyDescent="0.25">
      <c r="A133" s="26"/>
      <c r="B133" s="25">
        <v>2022</v>
      </c>
      <c r="C133" s="264">
        <v>70</v>
      </c>
      <c r="D133" s="15">
        <v>70</v>
      </c>
      <c r="E133" s="264">
        <v>70</v>
      </c>
      <c r="F133" s="264">
        <v>75</v>
      </c>
      <c r="G133" s="15">
        <v>71</v>
      </c>
      <c r="H133" s="264">
        <v>75</v>
      </c>
      <c r="I133" s="15">
        <v>75</v>
      </c>
      <c r="J133" s="15">
        <v>75</v>
      </c>
      <c r="K133" s="264">
        <v>75</v>
      </c>
      <c r="L133" s="15">
        <v>75</v>
      </c>
      <c r="M133" s="15">
        <v>75</v>
      </c>
      <c r="N133" s="15">
        <v>75</v>
      </c>
    </row>
    <row r="134" spans="1:14" ht="12" customHeight="1" x14ac:dyDescent="0.25">
      <c r="A134" s="26"/>
      <c r="B134" s="25">
        <v>2023</v>
      </c>
      <c r="C134" s="264">
        <v>80</v>
      </c>
      <c r="D134" s="264">
        <v>90</v>
      </c>
      <c r="E134" s="264">
        <v>95</v>
      </c>
      <c r="F134" s="264">
        <v>95</v>
      </c>
      <c r="G134" s="15">
        <v>95</v>
      </c>
      <c r="H134" s="264">
        <v>95</v>
      </c>
      <c r="I134" s="264">
        <v>95</v>
      </c>
      <c r="J134" s="264">
        <v>95</v>
      </c>
      <c r="K134" s="264">
        <v>95</v>
      </c>
      <c r="L134" s="264">
        <v>95</v>
      </c>
      <c r="M134" s="15" t="s">
        <v>142</v>
      </c>
      <c r="N134" s="15" t="s">
        <v>142</v>
      </c>
    </row>
    <row r="135" spans="1:14" ht="12" customHeight="1" x14ac:dyDescent="0.25">
      <c r="A135" s="228"/>
      <c r="B135" s="229">
        <v>2024</v>
      </c>
      <c r="C135" s="274" t="s">
        <v>29</v>
      </c>
      <c r="D135" s="274" t="s">
        <v>29</v>
      </c>
      <c r="E135" s="274">
        <v>88</v>
      </c>
      <c r="F135" s="268">
        <v>100</v>
      </c>
      <c r="G135" s="266">
        <v>95</v>
      </c>
      <c r="H135" s="268"/>
      <c r="I135" s="268"/>
      <c r="J135" s="268"/>
      <c r="K135" s="268"/>
      <c r="L135" s="268"/>
      <c r="M135" s="268"/>
      <c r="N135" s="268"/>
    </row>
    <row r="136" spans="1:14" ht="12" customHeight="1" x14ac:dyDescent="0.25">
      <c r="A136" s="26" t="s">
        <v>169</v>
      </c>
      <c r="B136" s="25">
        <v>2018</v>
      </c>
      <c r="C136" s="270">
        <v>170</v>
      </c>
      <c r="D136" s="269">
        <v>170</v>
      </c>
      <c r="E136" s="270">
        <v>170</v>
      </c>
      <c r="F136" s="264">
        <v>170</v>
      </c>
      <c r="G136" s="15">
        <v>170</v>
      </c>
      <c r="H136" s="264">
        <v>170</v>
      </c>
      <c r="I136" s="15">
        <v>170</v>
      </c>
      <c r="J136" s="15">
        <v>170</v>
      </c>
      <c r="K136" s="264">
        <v>170</v>
      </c>
      <c r="L136" s="15">
        <v>170</v>
      </c>
      <c r="M136" s="15">
        <v>170</v>
      </c>
      <c r="N136" s="15">
        <v>170</v>
      </c>
    </row>
    <row r="137" spans="1:14" ht="12" customHeight="1" x14ac:dyDescent="0.25">
      <c r="A137" s="26"/>
      <c r="B137" s="25">
        <v>2019</v>
      </c>
      <c r="C137" s="264">
        <v>119</v>
      </c>
      <c r="D137" s="15">
        <v>119</v>
      </c>
      <c r="E137" s="264">
        <v>119</v>
      </c>
      <c r="F137" s="264">
        <v>121</v>
      </c>
      <c r="G137" s="15">
        <v>121</v>
      </c>
      <c r="H137" s="264">
        <v>119</v>
      </c>
      <c r="I137" s="15">
        <v>119</v>
      </c>
      <c r="J137" s="269">
        <v>121</v>
      </c>
      <c r="K137" s="270">
        <v>125</v>
      </c>
      <c r="L137" s="15">
        <v>125</v>
      </c>
      <c r="M137" s="15">
        <v>125</v>
      </c>
      <c r="N137" s="15">
        <v>125</v>
      </c>
    </row>
    <row r="138" spans="1:14" ht="12" customHeight="1" x14ac:dyDescent="0.25">
      <c r="A138" s="26"/>
      <c r="B138" s="25">
        <v>2020</v>
      </c>
      <c r="C138" s="264">
        <v>125</v>
      </c>
      <c r="D138" s="15">
        <v>125</v>
      </c>
      <c r="E138" s="264">
        <v>125</v>
      </c>
      <c r="F138" s="264">
        <v>125</v>
      </c>
      <c r="G138" s="15">
        <v>125</v>
      </c>
      <c r="H138" s="264">
        <v>125</v>
      </c>
      <c r="I138" s="15">
        <v>125</v>
      </c>
      <c r="J138" s="15">
        <v>125</v>
      </c>
      <c r="K138" s="264">
        <v>125</v>
      </c>
      <c r="L138" s="15">
        <v>125</v>
      </c>
      <c r="M138" s="15">
        <v>125</v>
      </c>
      <c r="N138" s="15">
        <v>125</v>
      </c>
    </row>
    <row r="139" spans="1:14" ht="12" customHeight="1" x14ac:dyDescent="0.25">
      <c r="A139" s="26"/>
      <c r="B139" s="25">
        <v>2021</v>
      </c>
      <c r="C139" s="264" t="s">
        <v>142</v>
      </c>
      <c r="D139" s="15" t="s">
        <v>142</v>
      </c>
      <c r="E139" s="264" t="s">
        <v>142</v>
      </c>
      <c r="F139" s="264" t="s">
        <v>142</v>
      </c>
      <c r="G139" s="15" t="s">
        <v>142</v>
      </c>
      <c r="H139" s="264" t="s">
        <v>142</v>
      </c>
      <c r="I139" s="15" t="s">
        <v>142</v>
      </c>
      <c r="J139" s="15" t="s">
        <v>142</v>
      </c>
      <c r="K139" s="264" t="s">
        <v>142</v>
      </c>
      <c r="L139" s="15" t="s">
        <v>142</v>
      </c>
      <c r="M139" s="15" t="s">
        <v>142</v>
      </c>
      <c r="N139" s="15" t="s">
        <v>142</v>
      </c>
    </row>
    <row r="140" spans="1:14" ht="12" customHeight="1" x14ac:dyDescent="0.25">
      <c r="A140" s="26"/>
      <c r="B140" s="25">
        <v>2022</v>
      </c>
      <c r="C140" s="264">
        <v>72.5</v>
      </c>
      <c r="D140" s="15">
        <v>72.5</v>
      </c>
      <c r="E140" s="264">
        <v>75</v>
      </c>
      <c r="F140" s="264">
        <v>70</v>
      </c>
      <c r="G140" s="15" t="s">
        <v>142</v>
      </c>
      <c r="H140" s="264" t="s">
        <v>142</v>
      </c>
      <c r="I140" s="15" t="s">
        <v>142</v>
      </c>
      <c r="J140" s="15">
        <v>77.5</v>
      </c>
      <c r="K140" s="264">
        <v>75</v>
      </c>
      <c r="L140" s="15">
        <v>75</v>
      </c>
      <c r="M140" s="15">
        <v>77.5</v>
      </c>
      <c r="N140" s="15">
        <v>70</v>
      </c>
    </row>
    <row r="141" spans="1:14" ht="12" customHeight="1" x14ac:dyDescent="0.25">
      <c r="A141" s="26"/>
      <c r="B141" s="25">
        <v>2023</v>
      </c>
      <c r="C141" s="264">
        <v>150</v>
      </c>
      <c r="D141" s="264">
        <v>123</v>
      </c>
      <c r="E141" s="264" t="s">
        <v>142</v>
      </c>
      <c r="F141" s="264">
        <v>125</v>
      </c>
      <c r="G141" s="15">
        <v>125</v>
      </c>
      <c r="H141" s="264">
        <v>125</v>
      </c>
      <c r="I141" s="264">
        <v>125</v>
      </c>
      <c r="J141" s="264">
        <v>125</v>
      </c>
      <c r="K141" s="264">
        <v>125</v>
      </c>
      <c r="L141" s="264">
        <v>125</v>
      </c>
      <c r="M141" s="264">
        <v>120</v>
      </c>
      <c r="N141" s="264">
        <v>120</v>
      </c>
    </row>
    <row r="142" spans="1:14" ht="12" customHeight="1" x14ac:dyDescent="0.25">
      <c r="A142" s="228"/>
      <c r="B142" s="229">
        <v>2024</v>
      </c>
      <c r="C142" s="274" t="s">
        <v>29</v>
      </c>
      <c r="D142" s="268">
        <v>105</v>
      </c>
      <c r="E142" s="268">
        <v>105</v>
      </c>
      <c r="F142" s="268">
        <v>105</v>
      </c>
      <c r="G142" s="267" t="s">
        <v>29</v>
      </c>
      <c r="H142" s="268"/>
      <c r="I142" s="268"/>
      <c r="J142" s="268"/>
      <c r="K142" s="268"/>
      <c r="L142" s="268"/>
      <c r="M142" s="268"/>
      <c r="N142" s="268"/>
    </row>
    <row r="143" spans="1:14" ht="12" customHeight="1" x14ac:dyDescent="0.25">
      <c r="A143" s="26" t="s">
        <v>129</v>
      </c>
      <c r="B143" s="25">
        <v>2018</v>
      </c>
      <c r="C143" s="270">
        <v>132.5</v>
      </c>
      <c r="D143" s="269">
        <v>127.5</v>
      </c>
      <c r="E143" s="270">
        <v>135</v>
      </c>
      <c r="F143" s="264">
        <v>132.5</v>
      </c>
      <c r="G143" s="15">
        <v>125</v>
      </c>
      <c r="H143" s="264">
        <v>127.5</v>
      </c>
      <c r="I143" s="15">
        <v>107.5</v>
      </c>
      <c r="J143" s="15">
        <v>132.5</v>
      </c>
      <c r="K143" s="264">
        <v>112.5</v>
      </c>
      <c r="L143" s="15">
        <v>132.5</v>
      </c>
      <c r="M143" s="15">
        <v>132.5</v>
      </c>
      <c r="N143" s="15">
        <v>132.5</v>
      </c>
    </row>
    <row r="144" spans="1:14" ht="12" customHeight="1" x14ac:dyDescent="0.25">
      <c r="A144" s="26"/>
      <c r="B144" s="25">
        <v>2019</v>
      </c>
      <c r="C144" s="264">
        <v>132.5</v>
      </c>
      <c r="D144" s="15">
        <v>132.5</v>
      </c>
      <c r="E144" s="264">
        <v>132.5</v>
      </c>
      <c r="F144" s="264">
        <v>132.5</v>
      </c>
      <c r="G144" s="15">
        <v>132.5</v>
      </c>
      <c r="H144" s="264">
        <v>127.5</v>
      </c>
      <c r="I144" s="15">
        <v>127.5</v>
      </c>
      <c r="J144" s="269">
        <v>132.5</v>
      </c>
      <c r="K144" s="270">
        <v>140</v>
      </c>
      <c r="L144" s="15">
        <v>140</v>
      </c>
      <c r="M144" s="15">
        <v>140</v>
      </c>
      <c r="N144" s="15">
        <v>115</v>
      </c>
    </row>
    <row r="145" spans="1:14" ht="12" customHeight="1" x14ac:dyDescent="0.25">
      <c r="A145" s="58"/>
      <c r="B145" s="25">
        <v>2020</v>
      </c>
      <c r="C145" s="264">
        <v>135</v>
      </c>
      <c r="D145" s="15">
        <v>135</v>
      </c>
      <c r="E145" s="264">
        <v>135</v>
      </c>
      <c r="F145" s="264">
        <v>135</v>
      </c>
      <c r="G145" s="15">
        <v>135</v>
      </c>
      <c r="H145" s="264">
        <v>135</v>
      </c>
      <c r="I145" s="15">
        <v>135</v>
      </c>
      <c r="J145" s="269">
        <v>125</v>
      </c>
      <c r="K145" s="270">
        <v>125</v>
      </c>
      <c r="L145" s="15">
        <v>135</v>
      </c>
      <c r="M145" s="15">
        <v>140</v>
      </c>
      <c r="N145" s="15">
        <v>135</v>
      </c>
    </row>
    <row r="146" spans="1:14" ht="12" customHeight="1" x14ac:dyDescent="0.25">
      <c r="A146" s="58"/>
      <c r="B146" s="25">
        <v>2021</v>
      </c>
      <c r="C146" s="264">
        <v>135</v>
      </c>
      <c r="D146" s="15">
        <v>115</v>
      </c>
      <c r="E146" s="264">
        <v>95</v>
      </c>
      <c r="F146" s="264">
        <v>95</v>
      </c>
      <c r="G146" s="15">
        <v>140</v>
      </c>
      <c r="H146" s="264">
        <v>140</v>
      </c>
      <c r="I146" s="15">
        <v>140</v>
      </c>
      <c r="J146" s="15">
        <v>140</v>
      </c>
      <c r="K146" s="264">
        <v>140</v>
      </c>
      <c r="L146" s="15">
        <v>140</v>
      </c>
      <c r="M146" s="15">
        <v>140</v>
      </c>
      <c r="N146" s="15">
        <v>140</v>
      </c>
    </row>
    <row r="147" spans="1:14" ht="12" customHeight="1" x14ac:dyDescent="0.25">
      <c r="A147" s="58"/>
      <c r="B147" s="25">
        <v>2022</v>
      </c>
      <c r="C147" s="264">
        <v>130</v>
      </c>
      <c r="D147" s="15">
        <v>130</v>
      </c>
      <c r="E147" s="264">
        <v>125</v>
      </c>
      <c r="F147" s="264">
        <v>125</v>
      </c>
      <c r="G147" s="15">
        <v>125</v>
      </c>
      <c r="H147" s="264">
        <v>125</v>
      </c>
      <c r="I147" s="15">
        <v>125</v>
      </c>
      <c r="J147" s="15">
        <v>125</v>
      </c>
      <c r="K147" s="264">
        <v>125</v>
      </c>
      <c r="L147" s="15">
        <v>125</v>
      </c>
      <c r="M147" s="264">
        <v>125</v>
      </c>
      <c r="N147" s="15">
        <v>125</v>
      </c>
    </row>
    <row r="148" spans="1:14" ht="12" customHeight="1" x14ac:dyDescent="0.25">
      <c r="A148" s="58"/>
      <c r="B148" s="25">
        <v>2023</v>
      </c>
      <c r="C148" s="264">
        <v>125</v>
      </c>
      <c r="D148" s="264">
        <v>130</v>
      </c>
      <c r="E148" s="264">
        <v>130</v>
      </c>
      <c r="F148" s="264">
        <v>125</v>
      </c>
      <c r="G148" s="15">
        <v>135</v>
      </c>
      <c r="H148" s="264">
        <v>125</v>
      </c>
      <c r="I148" s="264">
        <v>125</v>
      </c>
      <c r="J148" s="264">
        <v>125</v>
      </c>
      <c r="K148" s="264">
        <v>130</v>
      </c>
      <c r="L148" s="264">
        <v>130</v>
      </c>
      <c r="M148" s="15">
        <v>120</v>
      </c>
      <c r="N148" s="264">
        <v>120</v>
      </c>
    </row>
    <row r="149" spans="1:14" ht="12" customHeight="1" x14ac:dyDescent="0.25">
      <c r="A149" s="254"/>
      <c r="B149" s="229">
        <v>2024</v>
      </c>
      <c r="C149" s="268">
        <v>105</v>
      </c>
      <c r="D149" s="268">
        <v>120</v>
      </c>
      <c r="E149" s="268">
        <v>115</v>
      </c>
      <c r="F149" s="268">
        <v>120</v>
      </c>
      <c r="G149" s="266">
        <v>120</v>
      </c>
      <c r="H149" s="268"/>
      <c r="I149" s="268"/>
      <c r="J149" s="268"/>
      <c r="K149" s="268"/>
      <c r="L149" s="268"/>
      <c r="M149" s="266"/>
      <c r="N149" s="268"/>
    </row>
    <row r="150" spans="1:14" ht="13.5" x14ac:dyDescent="0.25">
      <c r="A150" s="278" t="s">
        <v>135</v>
      </c>
      <c r="B150" s="153"/>
      <c r="C150" s="279"/>
      <c r="D150" s="280"/>
      <c r="E150" s="280"/>
      <c r="F150" s="280"/>
      <c r="G150" s="280"/>
      <c r="H150" s="280"/>
      <c r="I150" s="280"/>
      <c r="J150" s="280"/>
      <c r="K150" s="280"/>
      <c r="L150" s="280"/>
      <c r="M150" s="280"/>
      <c r="N150" s="280"/>
    </row>
    <row r="151" spans="1:14" ht="13.5" x14ac:dyDescent="0.25">
      <c r="A151" s="281" t="s">
        <v>441</v>
      </c>
      <c r="B151" s="281"/>
      <c r="C151" s="282"/>
      <c r="D151" s="283"/>
      <c r="E151" s="283"/>
      <c r="F151" s="283"/>
      <c r="G151" s="283"/>
      <c r="H151" s="280"/>
      <c r="I151" s="280"/>
      <c r="J151" s="280"/>
      <c r="K151" s="280"/>
      <c r="L151" s="280"/>
      <c r="M151" s="280"/>
      <c r="N151" s="280"/>
    </row>
    <row r="152" spans="1:14" x14ac:dyDescent="0.2">
      <c r="A152" s="284"/>
      <c r="B152" s="284"/>
      <c r="C152" s="284"/>
      <c r="D152" s="284"/>
      <c r="E152" s="284"/>
      <c r="F152" s="284"/>
      <c r="G152" s="284"/>
      <c r="H152" s="284"/>
      <c r="I152" s="284"/>
      <c r="J152" s="284"/>
      <c r="K152" s="284"/>
      <c r="L152" s="284"/>
      <c r="M152" s="284"/>
      <c r="N152" s="284"/>
    </row>
    <row r="153" spans="1:14" x14ac:dyDescent="0.2">
      <c r="A153" s="284"/>
      <c r="B153" s="284"/>
      <c r="C153" s="284"/>
      <c r="D153" s="284"/>
      <c r="E153" s="284"/>
      <c r="F153" s="284"/>
      <c r="G153" s="284"/>
      <c r="H153" s="284"/>
      <c r="I153" s="284"/>
      <c r="J153" s="284"/>
      <c r="K153" s="284"/>
      <c r="L153" s="284"/>
      <c r="M153" s="284"/>
      <c r="N153" s="284"/>
    </row>
    <row r="154" spans="1:14" x14ac:dyDescent="0.2">
      <c r="A154" s="284"/>
      <c r="B154" s="284"/>
      <c r="C154" s="284"/>
      <c r="D154" s="284"/>
      <c r="E154" s="284"/>
      <c r="F154" s="284"/>
      <c r="G154" s="284"/>
      <c r="H154" s="284"/>
      <c r="I154" s="284"/>
      <c r="J154" s="284"/>
      <c r="K154" s="284"/>
      <c r="L154" s="284"/>
      <c r="M154" s="284"/>
      <c r="N154" s="284"/>
    </row>
    <row r="155" spans="1:14" x14ac:dyDescent="0.2">
      <c r="A155" s="284"/>
      <c r="B155" s="284"/>
      <c r="C155" s="284"/>
      <c r="D155" s="284"/>
      <c r="E155" s="284"/>
      <c r="F155" s="284"/>
      <c r="G155" s="284"/>
      <c r="H155" s="284"/>
      <c r="I155" s="284"/>
      <c r="J155" s="284"/>
      <c r="K155" s="284"/>
      <c r="L155" s="284"/>
      <c r="M155" s="284"/>
      <c r="N155" s="284"/>
    </row>
    <row r="156" spans="1:14" x14ac:dyDescent="0.2">
      <c r="A156" s="284"/>
      <c r="B156" s="284"/>
      <c r="C156" s="284"/>
      <c r="D156" s="284"/>
      <c r="E156" s="284"/>
      <c r="F156" s="284"/>
      <c r="G156" s="284"/>
      <c r="H156" s="284"/>
      <c r="I156" s="284"/>
      <c r="J156" s="284"/>
      <c r="K156" s="284"/>
      <c r="L156" s="284"/>
      <c r="M156" s="284"/>
      <c r="N156" s="284"/>
    </row>
    <row r="157" spans="1:14" x14ac:dyDescent="0.2">
      <c r="A157" s="284"/>
      <c r="B157" s="284"/>
      <c r="C157" s="284"/>
      <c r="D157" s="284"/>
      <c r="E157" s="284"/>
      <c r="F157" s="284"/>
      <c r="G157" s="284"/>
      <c r="H157" s="284"/>
      <c r="I157" s="284"/>
      <c r="J157" s="284"/>
      <c r="K157" s="284"/>
      <c r="L157" s="284"/>
      <c r="M157" s="284"/>
      <c r="N157" s="284"/>
    </row>
    <row r="158" spans="1:14" x14ac:dyDescent="0.2">
      <c r="A158" s="284"/>
      <c r="B158" s="284"/>
      <c r="C158" s="284"/>
      <c r="D158" s="284"/>
      <c r="E158" s="284"/>
      <c r="F158" s="284"/>
      <c r="G158" s="284"/>
      <c r="H158" s="284"/>
      <c r="I158" s="284"/>
      <c r="J158" s="284"/>
      <c r="K158" s="284"/>
      <c r="L158" s="284"/>
      <c r="M158" s="284"/>
      <c r="N158" s="284"/>
    </row>
    <row r="159" spans="1:14" x14ac:dyDescent="0.2">
      <c r="A159" s="284"/>
      <c r="B159" s="284"/>
      <c r="C159" s="284"/>
      <c r="D159" s="284"/>
      <c r="E159" s="284"/>
      <c r="F159" s="284"/>
      <c r="G159" s="284"/>
      <c r="H159" s="284"/>
      <c r="I159" s="284"/>
      <c r="J159" s="284"/>
      <c r="K159" s="284"/>
      <c r="L159" s="284"/>
      <c r="M159" s="284"/>
      <c r="N159" s="284"/>
    </row>
    <row r="160" spans="1:14" x14ac:dyDescent="0.2">
      <c r="A160" s="284"/>
      <c r="B160" s="284"/>
      <c r="C160" s="284"/>
      <c r="D160" s="284"/>
      <c r="E160" s="284"/>
      <c r="F160" s="284"/>
      <c r="G160" s="284"/>
      <c r="H160" s="284"/>
      <c r="I160" s="284"/>
      <c r="J160" s="284"/>
      <c r="K160" s="284"/>
      <c r="L160" s="284"/>
      <c r="M160" s="284"/>
      <c r="N160" s="284"/>
    </row>
  </sheetData>
  <mergeCells count="3">
    <mergeCell ref="A1:N1"/>
    <mergeCell ref="A57:F57"/>
    <mergeCell ref="A103:F103"/>
  </mergeCells>
  <pageMargins left="0" right="0" top="0" bottom="0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215F-E935-4C32-8540-5EF5D2A0C38F}">
  <dimension ref="A1:Q199"/>
  <sheetViews>
    <sheetView showGridLines="0" topLeftCell="A94" zoomScaleNormal="100" workbookViewId="0">
      <selection activeCell="A132" sqref="A132:G192"/>
    </sheetView>
  </sheetViews>
  <sheetFormatPr baseColWidth="10" defaultColWidth="10.85546875" defaultRowHeight="12.75" x14ac:dyDescent="0.2"/>
  <cols>
    <col min="1" max="1" width="16.42578125" style="55" customWidth="1"/>
    <col min="2" max="3" width="7.85546875" style="55" customWidth="1"/>
    <col min="4" max="4" width="8.140625" style="55" customWidth="1"/>
    <col min="5" max="6" width="7.85546875" style="55" customWidth="1"/>
    <col min="7" max="7" width="8.28515625" style="55" customWidth="1"/>
    <col min="8" max="16384" width="10.85546875" style="55"/>
  </cols>
  <sheetData>
    <row r="1" spans="1:7" ht="13.5" x14ac:dyDescent="0.25">
      <c r="A1" s="285" t="s">
        <v>512</v>
      </c>
      <c r="B1" s="142"/>
      <c r="C1" s="142"/>
      <c r="D1" s="142"/>
      <c r="E1" s="142"/>
      <c r="F1" s="142"/>
      <c r="G1" s="2"/>
    </row>
    <row r="2" spans="1:7" ht="13.5" x14ac:dyDescent="0.25">
      <c r="A2" s="286" t="s">
        <v>672</v>
      </c>
      <c r="B2" s="142"/>
      <c r="C2" s="142"/>
      <c r="D2" s="142"/>
      <c r="E2" s="142"/>
      <c r="F2" s="142"/>
      <c r="G2" s="2"/>
    </row>
    <row r="3" spans="1:7" ht="3" customHeight="1" x14ac:dyDescent="0.25">
      <c r="A3" s="287"/>
      <c r="B3" s="142"/>
      <c r="C3" s="142"/>
      <c r="D3" s="142"/>
      <c r="E3" s="142"/>
      <c r="F3" s="142"/>
      <c r="G3" s="2"/>
    </row>
    <row r="4" spans="1:7" ht="14.1" customHeight="1" x14ac:dyDescent="0.2">
      <c r="A4" s="958" t="s">
        <v>19</v>
      </c>
      <c r="B4" s="960" t="s">
        <v>513</v>
      </c>
      <c r="C4" s="961"/>
      <c r="D4" s="962"/>
      <c r="E4" s="960" t="s">
        <v>514</v>
      </c>
      <c r="F4" s="961"/>
      <c r="G4" s="962"/>
    </row>
    <row r="5" spans="1:7" ht="14.1" customHeight="1" x14ac:dyDescent="0.2">
      <c r="A5" s="959"/>
      <c r="B5" s="420" t="s">
        <v>515</v>
      </c>
      <c r="C5" s="420" t="s">
        <v>516</v>
      </c>
      <c r="D5" s="421" t="s">
        <v>23</v>
      </c>
      <c r="E5" s="420" t="s">
        <v>515</v>
      </c>
      <c r="F5" s="420" t="s">
        <v>516</v>
      </c>
      <c r="G5" s="421" t="s">
        <v>23</v>
      </c>
    </row>
    <row r="6" spans="1:7" ht="5.0999999999999996" customHeight="1" x14ac:dyDescent="0.2">
      <c r="A6" s="880"/>
      <c r="B6" s="881"/>
      <c r="C6" s="881"/>
      <c r="D6" s="882"/>
      <c r="E6" s="881"/>
      <c r="F6" s="881"/>
      <c r="G6" s="882"/>
    </row>
    <row r="7" spans="1:7" ht="11.1" customHeight="1" x14ac:dyDescent="0.25">
      <c r="A7" s="399" t="s">
        <v>613</v>
      </c>
      <c r="B7" s="591"/>
      <c r="C7" s="591"/>
      <c r="D7" s="585"/>
      <c r="E7" s="288"/>
      <c r="F7" s="288"/>
      <c r="G7" s="289"/>
    </row>
    <row r="8" spans="1:7" ht="10.7" customHeight="1" x14ac:dyDescent="0.25">
      <c r="A8" s="196" t="s">
        <v>614</v>
      </c>
      <c r="B8" s="521" t="s">
        <v>151</v>
      </c>
      <c r="C8" s="201">
        <v>163</v>
      </c>
      <c r="D8" s="198" t="s">
        <v>175</v>
      </c>
      <c r="E8" s="298" t="s">
        <v>518</v>
      </c>
      <c r="F8" s="201">
        <v>153</v>
      </c>
      <c r="G8" s="648" t="s">
        <v>175</v>
      </c>
    </row>
    <row r="9" spans="1:7" ht="10.7" customHeight="1" x14ac:dyDescent="0.25">
      <c r="A9" s="196" t="s">
        <v>615</v>
      </c>
      <c r="B9" s="521" t="s">
        <v>151</v>
      </c>
      <c r="C9" s="640">
        <v>130</v>
      </c>
      <c r="D9" s="198" t="s">
        <v>175</v>
      </c>
      <c r="E9" s="298" t="s">
        <v>518</v>
      </c>
      <c r="F9" s="640">
        <v>105</v>
      </c>
      <c r="G9" s="648" t="s">
        <v>175</v>
      </c>
    </row>
    <row r="10" spans="1:7" ht="10.7" customHeight="1" x14ac:dyDescent="0.25">
      <c r="A10" s="196" t="s">
        <v>616</v>
      </c>
      <c r="B10" s="521" t="s">
        <v>151</v>
      </c>
      <c r="C10" s="201">
        <v>135</v>
      </c>
      <c r="D10" s="198" t="s">
        <v>175</v>
      </c>
      <c r="E10" s="298" t="s">
        <v>518</v>
      </c>
      <c r="F10" s="201">
        <v>135</v>
      </c>
      <c r="G10" s="648" t="s">
        <v>175</v>
      </c>
    </row>
    <row r="11" spans="1:7" ht="10.7" customHeight="1" x14ac:dyDescent="0.25">
      <c r="A11" s="196" t="s">
        <v>617</v>
      </c>
      <c r="B11" s="521" t="s">
        <v>151</v>
      </c>
      <c r="C11" s="640">
        <v>120</v>
      </c>
      <c r="D11" s="198" t="s">
        <v>175</v>
      </c>
      <c r="E11" s="298" t="s">
        <v>518</v>
      </c>
      <c r="F11" s="640">
        <v>90</v>
      </c>
      <c r="G11" s="648" t="s">
        <v>175</v>
      </c>
    </row>
    <row r="12" spans="1:7" ht="10.7" customHeight="1" x14ac:dyDescent="0.25">
      <c r="A12" s="196" t="s">
        <v>618</v>
      </c>
      <c r="B12" s="521" t="s">
        <v>151</v>
      </c>
      <c r="C12" s="201">
        <v>105</v>
      </c>
      <c r="D12" s="198" t="s">
        <v>175</v>
      </c>
      <c r="E12" s="298" t="s">
        <v>518</v>
      </c>
      <c r="F12" s="201">
        <v>95</v>
      </c>
      <c r="G12" s="648" t="s">
        <v>175</v>
      </c>
    </row>
    <row r="13" spans="1:7" ht="10.7" customHeight="1" x14ac:dyDescent="0.25">
      <c r="A13" s="196" t="s">
        <v>619</v>
      </c>
      <c r="B13" s="521" t="s">
        <v>151</v>
      </c>
      <c r="C13" s="640" t="s">
        <v>151</v>
      </c>
      <c r="D13" s="198" t="s">
        <v>175</v>
      </c>
      <c r="E13" s="298" t="s">
        <v>518</v>
      </c>
      <c r="F13" s="201" t="s">
        <v>151</v>
      </c>
      <c r="G13" s="648" t="s">
        <v>175</v>
      </c>
    </row>
    <row r="14" spans="1:7" ht="10.7" customHeight="1" x14ac:dyDescent="0.25">
      <c r="A14" s="518" t="s">
        <v>620</v>
      </c>
      <c r="B14" s="521" t="s">
        <v>151</v>
      </c>
      <c r="C14" s="515">
        <v>130</v>
      </c>
      <c r="D14" s="198" t="s">
        <v>175</v>
      </c>
      <c r="E14" s="298" t="s">
        <v>518</v>
      </c>
      <c r="F14" s="640">
        <v>85</v>
      </c>
      <c r="G14" s="648" t="s">
        <v>175</v>
      </c>
    </row>
    <row r="15" spans="1:7" ht="11.1" customHeight="1" x14ac:dyDescent="0.25">
      <c r="A15" s="406" t="s">
        <v>24</v>
      </c>
      <c r="B15" s="294"/>
      <c r="C15" s="641"/>
      <c r="D15" s="295"/>
      <c r="E15" s="294"/>
      <c r="F15" s="642"/>
      <c r="G15" s="45"/>
    </row>
    <row r="16" spans="1:7" ht="10.7" customHeight="1" x14ac:dyDescent="0.25">
      <c r="A16" s="199" t="s">
        <v>25</v>
      </c>
      <c r="B16" s="521">
        <v>85</v>
      </c>
      <c r="C16" s="201">
        <v>80</v>
      </c>
      <c r="D16" s="292">
        <f t="shared" ref="D16" si="0">((C16/B16)-    1)*100</f>
        <v>-5.8823529411764719</v>
      </c>
      <c r="E16" s="297">
        <v>110</v>
      </c>
      <c r="F16" s="201">
        <v>125</v>
      </c>
      <c r="G16" s="648">
        <f t="shared" ref="G16" si="1">((F16/E16)-    1)*100</f>
        <v>13.636363636363647</v>
      </c>
    </row>
    <row r="17" spans="1:7" ht="10.7" customHeight="1" x14ac:dyDescent="0.25">
      <c r="A17" s="199" t="s">
        <v>517</v>
      </c>
      <c r="B17" s="521" t="s">
        <v>518</v>
      </c>
      <c r="C17" s="640">
        <v>78</v>
      </c>
      <c r="D17" s="295" t="s">
        <v>140</v>
      </c>
      <c r="E17" s="298" t="s">
        <v>518</v>
      </c>
      <c r="F17" s="640">
        <v>125</v>
      </c>
      <c r="G17" s="648" t="s">
        <v>140</v>
      </c>
    </row>
    <row r="18" spans="1:7" ht="10.7" customHeight="1" x14ac:dyDescent="0.25">
      <c r="A18" s="199" t="s">
        <v>305</v>
      </c>
      <c r="B18" s="521" t="s">
        <v>518</v>
      </c>
      <c r="C18" s="201">
        <v>114</v>
      </c>
      <c r="D18" s="295" t="s">
        <v>140</v>
      </c>
      <c r="E18" s="298" t="s">
        <v>518</v>
      </c>
      <c r="F18" s="201">
        <v>200</v>
      </c>
      <c r="G18" s="648" t="s">
        <v>140</v>
      </c>
    </row>
    <row r="19" spans="1:7" ht="10.7" customHeight="1" x14ac:dyDescent="0.25">
      <c r="A19" s="199" t="s">
        <v>624</v>
      </c>
      <c r="B19" s="521" t="s">
        <v>518</v>
      </c>
      <c r="C19" s="640">
        <v>80</v>
      </c>
      <c r="D19" s="295" t="s">
        <v>140</v>
      </c>
      <c r="E19" s="298" t="s">
        <v>518</v>
      </c>
      <c r="F19" s="640">
        <v>73</v>
      </c>
      <c r="G19" s="648" t="s">
        <v>140</v>
      </c>
    </row>
    <row r="20" spans="1:7" ht="10.7" customHeight="1" x14ac:dyDescent="0.25">
      <c r="A20" s="199" t="s">
        <v>463</v>
      </c>
      <c r="B20" s="521" t="s">
        <v>518</v>
      </c>
      <c r="C20" s="201">
        <v>68</v>
      </c>
      <c r="D20" s="295" t="s">
        <v>140</v>
      </c>
      <c r="E20" s="298" t="s">
        <v>518</v>
      </c>
      <c r="F20" s="201">
        <v>115</v>
      </c>
      <c r="G20" s="648" t="s">
        <v>140</v>
      </c>
    </row>
    <row r="21" spans="1:7" ht="11.1" customHeight="1" x14ac:dyDescent="0.25">
      <c r="A21" s="406" t="s">
        <v>519</v>
      </c>
      <c r="B21" s="290"/>
      <c r="C21" s="322"/>
      <c r="D21" s="295"/>
      <c r="E21" s="298"/>
      <c r="F21" s="640"/>
      <c r="G21" s="648"/>
    </row>
    <row r="22" spans="1:7" ht="10.7" customHeight="1" x14ac:dyDescent="0.25">
      <c r="A22" s="200" t="s">
        <v>30</v>
      </c>
      <c r="B22" s="521" t="s">
        <v>518</v>
      </c>
      <c r="C22" s="201">
        <v>105</v>
      </c>
      <c r="D22" s="295" t="s">
        <v>140</v>
      </c>
      <c r="E22" s="298" t="s">
        <v>518</v>
      </c>
      <c r="F22" s="201">
        <v>215</v>
      </c>
      <c r="G22" s="648" t="s">
        <v>140</v>
      </c>
    </row>
    <row r="23" spans="1:7" ht="10.7" customHeight="1" x14ac:dyDescent="0.25">
      <c r="A23" s="200" t="s">
        <v>466</v>
      </c>
      <c r="B23" s="521" t="s">
        <v>518</v>
      </c>
      <c r="C23" s="640">
        <v>120</v>
      </c>
      <c r="D23" s="295" t="s">
        <v>140</v>
      </c>
      <c r="E23" s="298" t="s">
        <v>518</v>
      </c>
      <c r="F23" s="640" t="s">
        <v>518</v>
      </c>
      <c r="G23" s="648" t="s">
        <v>140</v>
      </c>
    </row>
    <row r="24" spans="1:7" ht="10.7" customHeight="1" x14ac:dyDescent="0.25">
      <c r="A24" s="200" t="s">
        <v>468</v>
      </c>
      <c r="B24" s="521" t="s">
        <v>518</v>
      </c>
      <c r="C24" s="201">
        <v>120</v>
      </c>
      <c r="D24" s="295" t="s">
        <v>140</v>
      </c>
      <c r="E24" s="298" t="s">
        <v>518</v>
      </c>
      <c r="F24" s="201">
        <v>285</v>
      </c>
      <c r="G24" s="648" t="s">
        <v>140</v>
      </c>
    </row>
    <row r="25" spans="1:7" ht="10.7" customHeight="1" x14ac:dyDescent="0.25">
      <c r="A25" s="200" t="s">
        <v>315</v>
      </c>
      <c r="B25" s="521" t="s">
        <v>518</v>
      </c>
      <c r="C25" s="640">
        <v>105</v>
      </c>
      <c r="D25" s="295" t="s">
        <v>140</v>
      </c>
      <c r="E25" s="298" t="s">
        <v>518</v>
      </c>
      <c r="F25" s="640">
        <v>180</v>
      </c>
      <c r="G25" s="648" t="s">
        <v>140</v>
      </c>
    </row>
    <row r="26" spans="1:7" ht="10.7" customHeight="1" x14ac:dyDescent="0.25">
      <c r="A26" s="200" t="s">
        <v>520</v>
      </c>
      <c r="B26" s="521" t="s">
        <v>518</v>
      </c>
      <c r="C26" s="201">
        <v>115</v>
      </c>
      <c r="D26" s="295" t="s">
        <v>140</v>
      </c>
      <c r="E26" s="298" t="s">
        <v>518</v>
      </c>
      <c r="F26" s="201">
        <v>105</v>
      </c>
      <c r="G26" s="648" t="s">
        <v>140</v>
      </c>
    </row>
    <row r="27" spans="1:7" ht="10.7" customHeight="1" x14ac:dyDescent="0.25">
      <c r="A27" s="200" t="s">
        <v>419</v>
      </c>
      <c r="B27" s="521" t="s">
        <v>518</v>
      </c>
      <c r="C27" s="201">
        <v>78</v>
      </c>
      <c r="D27" s="295" t="s">
        <v>140</v>
      </c>
      <c r="E27" s="298" t="s">
        <v>518</v>
      </c>
      <c r="F27" s="640">
        <v>235</v>
      </c>
      <c r="G27" s="648" t="s">
        <v>140</v>
      </c>
    </row>
    <row r="28" spans="1:7" ht="10.7" customHeight="1" x14ac:dyDescent="0.25">
      <c r="A28" s="200" t="s">
        <v>318</v>
      </c>
      <c r="B28" s="521" t="s">
        <v>518</v>
      </c>
      <c r="C28" s="640">
        <v>156</v>
      </c>
      <c r="D28" s="295" t="s">
        <v>140</v>
      </c>
      <c r="E28" s="298" t="s">
        <v>518</v>
      </c>
      <c r="F28" s="201" t="s">
        <v>518</v>
      </c>
      <c r="G28" s="648" t="s">
        <v>140</v>
      </c>
    </row>
    <row r="29" spans="1:7" ht="10.7" customHeight="1" x14ac:dyDescent="0.25">
      <c r="A29" s="200" t="s">
        <v>470</v>
      </c>
      <c r="B29" s="521" t="s">
        <v>518</v>
      </c>
      <c r="C29" s="201">
        <v>105</v>
      </c>
      <c r="D29" s="295" t="s">
        <v>140</v>
      </c>
      <c r="E29" s="298" t="s">
        <v>518</v>
      </c>
      <c r="F29" s="640">
        <v>145</v>
      </c>
      <c r="G29" s="648" t="s">
        <v>140</v>
      </c>
    </row>
    <row r="30" spans="1:7" ht="11.1" customHeight="1" x14ac:dyDescent="0.25">
      <c r="A30" s="406" t="s">
        <v>32</v>
      </c>
      <c r="B30" s="290"/>
      <c r="C30" s="640"/>
      <c r="D30" s="299"/>
      <c r="E30" s="257"/>
      <c r="F30" s="182"/>
      <c r="G30" s="648"/>
    </row>
    <row r="31" spans="1:7" ht="10.7" customHeight="1" x14ac:dyDescent="0.25">
      <c r="A31" s="300" t="s">
        <v>33</v>
      </c>
      <c r="B31" s="521">
        <v>100</v>
      </c>
      <c r="C31" s="201">
        <v>70</v>
      </c>
      <c r="D31" s="292">
        <f t="shared" ref="D31:D55" si="2">((C31/B31)-    1)*100</f>
        <v>-30.000000000000004</v>
      </c>
      <c r="E31" s="291">
        <v>75</v>
      </c>
      <c r="F31" s="201" t="s">
        <v>518</v>
      </c>
      <c r="G31" s="648" t="s">
        <v>140</v>
      </c>
    </row>
    <row r="32" spans="1:7" ht="10.7" customHeight="1" x14ac:dyDescent="0.25">
      <c r="A32" s="302" t="s">
        <v>34</v>
      </c>
      <c r="B32" s="521">
        <v>90</v>
      </c>
      <c r="C32" s="201">
        <v>100</v>
      </c>
      <c r="D32" s="292">
        <f t="shared" si="2"/>
        <v>11.111111111111116</v>
      </c>
      <c r="E32" s="291">
        <v>80</v>
      </c>
      <c r="F32" s="640">
        <v>110</v>
      </c>
      <c r="G32" s="648">
        <f t="shared" ref="G32:G55" si="3">((F32/E32)-    1)*100</f>
        <v>37.5</v>
      </c>
    </row>
    <row r="33" spans="1:7" ht="10.7" customHeight="1" x14ac:dyDescent="0.25">
      <c r="A33" s="302" t="s">
        <v>521</v>
      </c>
      <c r="B33" s="521">
        <v>80</v>
      </c>
      <c r="C33" s="640">
        <v>75</v>
      </c>
      <c r="D33" s="292">
        <f t="shared" si="2"/>
        <v>-6.25</v>
      </c>
      <c r="E33" s="296" t="s">
        <v>518</v>
      </c>
      <c r="F33" s="201">
        <v>65</v>
      </c>
      <c r="G33" s="648" t="s">
        <v>140</v>
      </c>
    </row>
    <row r="34" spans="1:7" ht="10.7" customHeight="1" x14ac:dyDescent="0.25">
      <c r="A34" s="302" t="s">
        <v>35</v>
      </c>
      <c r="B34" s="521">
        <v>82.5</v>
      </c>
      <c r="C34" s="201">
        <v>65</v>
      </c>
      <c r="D34" s="292">
        <f t="shared" si="2"/>
        <v>-21.212121212121215</v>
      </c>
      <c r="E34" s="291">
        <v>100</v>
      </c>
      <c r="F34" s="201">
        <v>75</v>
      </c>
      <c r="G34" s="648">
        <f t="shared" si="3"/>
        <v>-25</v>
      </c>
    </row>
    <row r="35" spans="1:7" ht="10.7" customHeight="1" x14ac:dyDescent="0.25">
      <c r="A35" s="302" t="s">
        <v>36</v>
      </c>
      <c r="B35" s="521">
        <v>80</v>
      </c>
      <c r="C35" s="640">
        <v>90</v>
      </c>
      <c r="D35" s="292">
        <f t="shared" si="2"/>
        <v>12.5</v>
      </c>
      <c r="E35" s="303">
        <v>90</v>
      </c>
      <c r="F35" s="640">
        <v>48</v>
      </c>
      <c r="G35" s="648">
        <f t="shared" si="3"/>
        <v>-46.666666666666664</v>
      </c>
    </row>
    <row r="36" spans="1:7" ht="10.7" customHeight="1" x14ac:dyDescent="0.25">
      <c r="A36" s="302" t="s">
        <v>37</v>
      </c>
      <c r="B36" s="521">
        <v>95</v>
      </c>
      <c r="C36" s="201">
        <v>155</v>
      </c>
      <c r="D36" s="292">
        <f t="shared" si="2"/>
        <v>63.157894736842103</v>
      </c>
      <c r="E36" s="291">
        <v>95</v>
      </c>
      <c r="F36" s="201">
        <v>185</v>
      </c>
      <c r="G36" s="648">
        <f t="shared" si="3"/>
        <v>94.736842105263165</v>
      </c>
    </row>
    <row r="37" spans="1:7" ht="10.7" customHeight="1" x14ac:dyDescent="0.25">
      <c r="A37" s="302" t="s">
        <v>38</v>
      </c>
      <c r="B37" s="521">
        <v>95</v>
      </c>
      <c r="C37" s="640">
        <v>120</v>
      </c>
      <c r="D37" s="292">
        <f t="shared" si="2"/>
        <v>26.315789473684205</v>
      </c>
      <c r="E37" s="303">
        <v>105</v>
      </c>
      <c r="F37" s="201">
        <v>140</v>
      </c>
      <c r="G37" s="648">
        <f t="shared" si="3"/>
        <v>33.333333333333329</v>
      </c>
    </row>
    <row r="38" spans="1:7" ht="10.7" customHeight="1" x14ac:dyDescent="0.25">
      <c r="A38" s="302" t="s">
        <v>39</v>
      </c>
      <c r="B38" s="521">
        <v>82.5</v>
      </c>
      <c r="C38" s="201">
        <v>95</v>
      </c>
      <c r="D38" s="292">
        <f t="shared" si="2"/>
        <v>15.151515151515159</v>
      </c>
      <c r="E38" s="291">
        <v>105</v>
      </c>
      <c r="F38" s="640">
        <v>115</v>
      </c>
      <c r="G38" s="648">
        <f t="shared" si="3"/>
        <v>9.5238095238095344</v>
      </c>
    </row>
    <row r="39" spans="1:7" ht="10.7" customHeight="1" x14ac:dyDescent="0.25">
      <c r="A39" s="302" t="s">
        <v>41</v>
      </c>
      <c r="B39" s="521">
        <v>100</v>
      </c>
      <c r="C39" s="201">
        <v>100</v>
      </c>
      <c r="D39" s="292">
        <f t="shared" si="2"/>
        <v>0</v>
      </c>
      <c r="E39" s="291">
        <v>105</v>
      </c>
      <c r="F39" s="201">
        <v>105</v>
      </c>
      <c r="G39" s="648">
        <f t="shared" si="3"/>
        <v>0</v>
      </c>
    </row>
    <row r="40" spans="1:7" ht="10.7" customHeight="1" x14ac:dyDescent="0.25">
      <c r="A40" s="302" t="s">
        <v>158</v>
      </c>
      <c r="B40" s="521">
        <v>100</v>
      </c>
      <c r="C40" s="640">
        <v>130</v>
      </c>
      <c r="D40" s="292">
        <f t="shared" si="2"/>
        <v>30.000000000000004</v>
      </c>
      <c r="E40" s="291">
        <v>105</v>
      </c>
      <c r="F40" s="201">
        <v>70</v>
      </c>
      <c r="G40" s="648">
        <f t="shared" si="3"/>
        <v>-33.333333333333336</v>
      </c>
    </row>
    <row r="41" spans="1:7" ht="10.7" customHeight="1" x14ac:dyDescent="0.25">
      <c r="A41" s="302" t="s">
        <v>40</v>
      </c>
      <c r="B41" s="521">
        <v>103</v>
      </c>
      <c r="C41" s="201">
        <v>100</v>
      </c>
      <c r="D41" s="292">
        <f t="shared" si="2"/>
        <v>-2.9126213592232997</v>
      </c>
      <c r="E41" s="303">
        <v>95</v>
      </c>
      <c r="F41" s="640">
        <v>135</v>
      </c>
      <c r="G41" s="648">
        <f t="shared" si="3"/>
        <v>42.105263157894733</v>
      </c>
    </row>
    <row r="42" spans="1:7" ht="11.1" customHeight="1" x14ac:dyDescent="0.25">
      <c r="A42" s="406" t="s">
        <v>42</v>
      </c>
      <c r="B42" s="290"/>
      <c r="C42" s="595"/>
      <c r="D42" s="304"/>
      <c r="E42" s="305"/>
      <c r="F42" s="182"/>
      <c r="G42" s="648"/>
    </row>
    <row r="43" spans="1:7" ht="10.7" customHeight="1" x14ac:dyDescent="0.25">
      <c r="A43" s="306" t="s">
        <v>159</v>
      </c>
      <c r="B43" s="521">
        <v>77.5</v>
      </c>
      <c r="C43" s="197">
        <v>120</v>
      </c>
      <c r="D43" s="292">
        <f t="shared" si="2"/>
        <v>54.838709677419352</v>
      </c>
      <c r="E43" s="291">
        <v>115</v>
      </c>
      <c r="F43" s="197">
        <v>78</v>
      </c>
      <c r="G43" s="648">
        <f t="shared" si="3"/>
        <v>-32.173913043478265</v>
      </c>
    </row>
    <row r="44" spans="1:7" ht="10.7" customHeight="1" x14ac:dyDescent="0.25">
      <c r="A44" s="306" t="s">
        <v>420</v>
      </c>
      <c r="B44" s="521">
        <v>145</v>
      </c>
      <c r="C44" s="197">
        <v>105</v>
      </c>
      <c r="D44" s="292">
        <f t="shared" si="2"/>
        <v>-27.586206896551722</v>
      </c>
      <c r="E44" s="291">
        <v>80</v>
      </c>
      <c r="F44" s="595">
        <v>95</v>
      </c>
      <c r="G44" s="648">
        <f t="shared" si="3"/>
        <v>18.75</v>
      </c>
    </row>
    <row r="45" spans="1:7" ht="10.7" customHeight="1" x14ac:dyDescent="0.25">
      <c r="A45" s="306" t="s">
        <v>522</v>
      </c>
      <c r="B45" s="521">
        <v>77.5</v>
      </c>
      <c r="C45" s="595">
        <v>88</v>
      </c>
      <c r="D45" s="292">
        <f t="shared" si="2"/>
        <v>13.548387096774196</v>
      </c>
      <c r="E45" s="303">
        <v>92.5</v>
      </c>
      <c r="F45" s="197">
        <v>110</v>
      </c>
      <c r="G45" s="648">
        <f t="shared" si="3"/>
        <v>18.918918918918926</v>
      </c>
    </row>
    <row r="46" spans="1:7" ht="10.7" customHeight="1" x14ac:dyDescent="0.25">
      <c r="A46" s="306" t="s">
        <v>44</v>
      </c>
      <c r="B46" s="521">
        <v>145</v>
      </c>
      <c r="C46" s="197">
        <v>90</v>
      </c>
      <c r="D46" s="292">
        <f t="shared" si="2"/>
        <v>-37.931034482758619</v>
      </c>
      <c r="E46" s="303">
        <v>105</v>
      </c>
      <c r="F46" s="197">
        <v>105</v>
      </c>
      <c r="G46" s="648">
        <f t="shared" si="3"/>
        <v>0</v>
      </c>
    </row>
    <row r="47" spans="1:7" ht="10.7" customHeight="1" x14ac:dyDescent="0.25">
      <c r="A47" s="306" t="s">
        <v>171</v>
      </c>
      <c r="B47" s="521">
        <v>168</v>
      </c>
      <c r="C47" s="595">
        <v>138</v>
      </c>
      <c r="D47" s="307">
        <f t="shared" si="2"/>
        <v>-17.857142857142861</v>
      </c>
      <c r="E47" s="303">
        <v>85</v>
      </c>
      <c r="F47" s="595">
        <v>85</v>
      </c>
      <c r="G47" s="648">
        <f t="shared" si="3"/>
        <v>0</v>
      </c>
    </row>
    <row r="48" spans="1:7" ht="10.7" customHeight="1" x14ac:dyDescent="0.25">
      <c r="A48" s="306" t="s">
        <v>483</v>
      </c>
      <c r="B48" s="521">
        <v>73</v>
      </c>
      <c r="C48" s="197">
        <v>89</v>
      </c>
      <c r="D48" s="307">
        <f t="shared" si="2"/>
        <v>21.917808219178081</v>
      </c>
      <c r="E48" s="303">
        <v>90</v>
      </c>
      <c r="F48" s="197">
        <v>88</v>
      </c>
      <c r="G48" s="648">
        <f t="shared" si="3"/>
        <v>-2.2222222222222254</v>
      </c>
    </row>
    <row r="49" spans="1:7" ht="10.7" customHeight="1" x14ac:dyDescent="0.25">
      <c r="A49" s="306" t="s">
        <v>485</v>
      </c>
      <c r="B49" s="521">
        <v>67.5</v>
      </c>
      <c r="C49" s="595" t="s">
        <v>151</v>
      </c>
      <c r="D49" s="295" t="s">
        <v>140</v>
      </c>
      <c r="E49" s="303">
        <v>95</v>
      </c>
      <c r="F49" s="197" t="s">
        <v>518</v>
      </c>
      <c r="G49" s="648" t="s">
        <v>140</v>
      </c>
    </row>
    <row r="50" spans="1:7" ht="10.7" customHeight="1" x14ac:dyDescent="0.25">
      <c r="A50" s="306" t="s">
        <v>486</v>
      </c>
      <c r="B50" s="521">
        <v>105</v>
      </c>
      <c r="C50" s="197">
        <v>105</v>
      </c>
      <c r="D50" s="307">
        <f t="shared" si="2"/>
        <v>0</v>
      </c>
      <c r="E50" s="303">
        <v>95</v>
      </c>
      <c r="F50" s="595">
        <v>93</v>
      </c>
      <c r="G50" s="648">
        <f t="shared" si="3"/>
        <v>-2.1052631578947323</v>
      </c>
    </row>
    <row r="51" spans="1:7" ht="10.7" customHeight="1" x14ac:dyDescent="0.25">
      <c r="A51" s="306" t="s">
        <v>487</v>
      </c>
      <c r="B51" s="521">
        <v>85</v>
      </c>
      <c r="C51" s="197">
        <v>105</v>
      </c>
      <c r="D51" s="307">
        <f t="shared" si="2"/>
        <v>23.529411764705888</v>
      </c>
      <c r="E51" s="303">
        <v>80</v>
      </c>
      <c r="F51" s="197" t="s">
        <v>518</v>
      </c>
      <c r="G51" s="648" t="s">
        <v>140</v>
      </c>
    </row>
    <row r="52" spans="1:7" ht="10.7" customHeight="1" x14ac:dyDescent="0.25">
      <c r="A52" s="306" t="s">
        <v>523</v>
      </c>
      <c r="B52" s="521">
        <v>75</v>
      </c>
      <c r="C52" s="595">
        <v>80</v>
      </c>
      <c r="D52" s="307">
        <f t="shared" si="2"/>
        <v>6.6666666666666652</v>
      </c>
      <c r="E52" s="303">
        <v>110</v>
      </c>
      <c r="F52" s="197">
        <v>110</v>
      </c>
      <c r="G52" s="648">
        <f t="shared" si="3"/>
        <v>0</v>
      </c>
    </row>
    <row r="53" spans="1:7" ht="10.7" customHeight="1" x14ac:dyDescent="0.25">
      <c r="A53" s="306" t="s">
        <v>160</v>
      </c>
      <c r="B53" s="521">
        <v>92.5</v>
      </c>
      <c r="C53" s="197">
        <v>110</v>
      </c>
      <c r="D53" s="307">
        <f t="shared" si="2"/>
        <v>18.918918918918926</v>
      </c>
      <c r="E53" s="303">
        <v>105</v>
      </c>
      <c r="F53" s="595">
        <v>100</v>
      </c>
      <c r="G53" s="648">
        <f t="shared" si="3"/>
        <v>-4.7619047619047672</v>
      </c>
    </row>
    <row r="54" spans="1:7" ht="10.7" customHeight="1" x14ac:dyDescent="0.25">
      <c r="A54" s="306" t="s">
        <v>47</v>
      </c>
      <c r="B54" s="521">
        <v>75</v>
      </c>
      <c r="C54" s="595">
        <v>75</v>
      </c>
      <c r="D54" s="307">
        <f t="shared" si="2"/>
        <v>0</v>
      </c>
      <c r="E54" s="303">
        <v>130</v>
      </c>
      <c r="F54" s="197">
        <v>130</v>
      </c>
      <c r="G54" s="648">
        <f t="shared" si="3"/>
        <v>0</v>
      </c>
    </row>
    <row r="55" spans="1:7" ht="10.7" customHeight="1" x14ac:dyDescent="0.25">
      <c r="A55" s="306" t="s">
        <v>489</v>
      </c>
      <c r="B55" s="521">
        <v>85</v>
      </c>
      <c r="C55" s="197">
        <v>100</v>
      </c>
      <c r="D55" s="307">
        <f t="shared" si="2"/>
        <v>17.647058823529417</v>
      </c>
      <c r="E55" s="303">
        <v>115</v>
      </c>
      <c r="F55" s="595">
        <v>125</v>
      </c>
      <c r="G55" s="648">
        <f t="shared" si="3"/>
        <v>8.6956521739130377</v>
      </c>
    </row>
    <row r="56" spans="1:7" ht="11.1" customHeight="1" x14ac:dyDescent="0.25">
      <c r="A56" s="400" t="s">
        <v>48</v>
      </c>
      <c r="B56" s="290"/>
      <c r="C56" s="291"/>
      <c r="D56" s="295"/>
      <c r="E56" s="257"/>
      <c r="F56" s="303"/>
      <c r="G56" s="295"/>
    </row>
    <row r="57" spans="1:7" ht="10.7" customHeight="1" x14ac:dyDescent="0.2">
      <c r="A57" s="199" t="s">
        <v>49</v>
      </c>
      <c r="B57" s="521">
        <v>85</v>
      </c>
      <c r="C57" s="322">
        <v>85</v>
      </c>
      <c r="D57" s="307">
        <f t="shared" ref="D57:D67" si="4">((C57/B57)-    1)*100</f>
        <v>0</v>
      </c>
      <c r="E57" s="303">
        <v>82.5</v>
      </c>
      <c r="F57" s="625">
        <v>85</v>
      </c>
      <c r="G57" s="301">
        <f t="shared" ref="G57:G67" si="5">((F57/E57)-    1)*100</f>
        <v>3.0303030303030276</v>
      </c>
    </row>
    <row r="58" spans="1:7" ht="10.7" customHeight="1" x14ac:dyDescent="0.2">
      <c r="A58" s="199" t="s">
        <v>50</v>
      </c>
      <c r="B58" s="521">
        <v>72.5</v>
      </c>
      <c r="C58" s="322">
        <v>83</v>
      </c>
      <c r="D58" s="307">
        <f t="shared" si="4"/>
        <v>14.482758620689662</v>
      </c>
      <c r="E58" s="303">
        <v>75</v>
      </c>
      <c r="F58" s="625">
        <v>75</v>
      </c>
      <c r="G58" s="301">
        <f t="shared" si="5"/>
        <v>0</v>
      </c>
    </row>
    <row r="59" spans="1:7" ht="10.7" customHeight="1" x14ac:dyDescent="0.2">
      <c r="A59" s="199" t="s">
        <v>172</v>
      </c>
      <c r="B59" s="521">
        <v>77.5</v>
      </c>
      <c r="C59" s="322">
        <v>85</v>
      </c>
      <c r="D59" s="307">
        <f t="shared" si="4"/>
        <v>9.6774193548387011</v>
      </c>
      <c r="E59" s="303">
        <v>110</v>
      </c>
      <c r="F59" s="625">
        <v>110</v>
      </c>
      <c r="G59" s="301">
        <f t="shared" si="5"/>
        <v>0</v>
      </c>
    </row>
    <row r="60" spans="1:7" ht="10.7" customHeight="1" x14ac:dyDescent="0.25">
      <c r="A60" s="199" t="s">
        <v>53</v>
      </c>
      <c r="B60" s="521">
        <v>67.5</v>
      </c>
      <c r="C60" s="322">
        <v>88</v>
      </c>
      <c r="D60" s="307">
        <f t="shared" si="4"/>
        <v>30.370370370370381</v>
      </c>
      <c r="E60" s="296" t="s">
        <v>518</v>
      </c>
      <c r="F60" s="322" t="s">
        <v>518</v>
      </c>
      <c r="G60" s="295" t="s">
        <v>140</v>
      </c>
    </row>
    <row r="61" spans="1:7" ht="10.7" customHeight="1" x14ac:dyDescent="0.25">
      <c r="A61" s="199" t="s">
        <v>524</v>
      </c>
      <c r="B61" s="521">
        <v>77.5</v>
      </c>
      <c r="C61" s="322">
        <v>85</v>
      </c>
      <c r="D61" s="307">
        <f t="shared" si="4"/>
        <v>9.6774193548387011</v>
      </c>
      <c r="E61" s="296" t="s">
        <v>518</v>
      </c>
      <c r="F61" s="322" t="s">
        <v>518</v>
      </c>
      <c r="G61" s="295" t="s">
        <v>140</v>
      </c>
    </row>
    <row r="62" spans="1:7" ht="10.7" customHeight="1" x14ac:dyDescent="0.2">
      <c r="A62" s="199" t="s">
        <v>54</v>
      </c>
      <c r="B62" s="521">
        <v>87.5</v>
      </c>
      <c r="C62" s="322">
        <v>88</v>
      </c>
      <c r="D62" s="307">
        <f t="shared" si="4"/>
        <v>0.57142857142857828</v>
      </c>
      <c r="E62" s="303">
        <v>95</v>
      </c>
      <c r="F62" s="625">
        <v>95</v>
      </c>
      <c r="G62" s="301">
        <f t="shared" si="5"/>
        <v>0</v>
      </c>
    </row>
    <row r="63" spans="1:7" ht="10.7" customHeight="1" x14ac:dyDescent="0.25">
      <c r="A63" s="199" t="s">
        <v>55</v>
      </c>
      <c r="B63" s="521">
        <v>65</v>
      </c>
      <c r="C63" s="322">
        <v>85</v>
      </c>
      <c r="D63" s="307">
        <f t="shared" si="4"/>
        <v>30.76923076923077</v>
      </c>
      <c r="E63" s="296" t="s">
        <v>518</v>
      </c>
      <c r="F63" s="322" t="s">
        <v>518</v>
      </c>
      <c r="G63" s="295" t="s">
        <v>140</v>
      </c>
    </row>
    <row r="64" spans="1:7" ht="10.7" customHeight="1" x14ac:dyDescent="0.2">
      <c r="A64" s="199" t="s">
        <v>56</v>
      </c>
      <c r="B64" s="521">
        <v>62.5</v>
      </c>
      <c r="C64" s="322">
        <v>75</v>
      </c>
      <c r="D64" s="307">
        <f t="shared" si="4"/>
        <v>19.999999999999996</v>
      </c>
      <c r="E64" s="303">
        <v>70</v>
      </c>
      <c r="F64" s="625">
        <v>70</v>
      </c>
      <c r="G64" s="301">
        <f t="shared" si="5"/>
        <v>0</v>
      </c>
    </row>
    <row r="65" spans="1:17" ht="10.7" customHeight="1" x14ac:dyDescent="0.2">
      <c r="A65" s="199" t="s">
        <v>496</v>
      </c>
      <c r="B65" s="521">
        <v>84</v>
      </c>
      <c r="C65" s="322">
        <v>85</v>
      </c>
      <c r="D65" s="307">
        <f t="shared" si="4"/>
        <v>1.1904761904761862</v>
      </c>
      <c r="E65" s="303">
        <v>55</v>
      </c>
      <c r="F65" s="625">
        <v>65</v>
      </c>
      <c r="G65" s="301">
        <f t="shared" si="5"/>
        <v>18.181818181818187</v>
      </c>
    </row>
    <row r="66" spans="1:17" ht="10.7" customHeight="1" x14ac:dyDescent="0.25">
      <c r="A66" s="199" t="s">
        <v>59</v>
      </c>
      <c r="B66" s="521">
        <v>90</v>
      </c>
      <c r="C66" s="322">
        <v>90</v>
      </c>
      <c r="D66" s="307">
        <f t="shared" si="4"/>
        <v>0</v>
      </c>
      <c r="E66" s="303">
        <v>32.5</v>
      </c>
      <c r="F66" s="322" t="s">
        <v>518</v>
      </c>
      <c r="G66" s="295" t="s">
        <v>140</v>
      </c>
    </row>
    <row r="67" spans="1:17" ht="10.7" customHeight="1" x14ac:dyDescent="0.2">
      <c r="A67" s="199" t="s">
        <v>60</v>
      </c>
      <c r="B67" s="521">
        <v>82.5</v>
      </c>
      <c r="C67" s="322">
        <v>90</v>
      </c>
      <c r="D67" s="307">
        <f t="shared" si="4"/>
        <v>9.0909090909090828</v>
      </c>
      <c r="E67" s="303">
        <v>70</v>
      </c>
      <c r="F67" s="625">
        <v>70</v>
      </c>
      <c r="G67" s="301">
        <f t="shared" si="5"/>
        <v>0</v>
      </c>
    </row>
    <row r="68" spans="1:17" ht="11.1" customHeight="1" x14ac:dyDescent="0.25">
      <c r="A68" s="308"/>
      <c r="B68" s="57"/>
      <c r="C68" s="57"/>
      <c r="D68" s="57"/>
      <c r="E68" s="309"/>
      <c r="F68" s="310"/>
      <c r="G68" s="311" t="s">
        <v>78</v>
      </c>
      <c r="K68" s="884"/>
      <c r="L68" s="66"/>
      <c r="M68" s="66"/>
      <c r="N68" s="66"/>
      <c r="O68" s="885"/>
      <c r="P68" s="528"/>
      <c r="Q68" s="886"/>
    </row>
    <row r="69" spans="1:17" ht="11.1" customHeight="1" x14ac:dyDescent="0.25">
      <c r="A69" s="312" t="s">
        <v>525</v>
      </c>
      <c r="B69" s="313"/>
      <c r="C69" s="313"/>
      <c r="D69" s="314"/>
      <c r="E69" s="315"/>
      <c r="F69" s="316"/>
      <c r="G69" s="45"/>
      <c r="K69" s="884"/>
      <c r="L69" s="66"/>
      <c r="M69" s="66"/>
      <c r="N69" s="66"/>
      <c r="O69" s="885"/>
      <c r="P69" s="528"/>
      <c r="Q69" s="886"/>
    </row>
    <row r="70" spans="1:17" ht="14.1" customHeight="1" x14ac:dyDescent="0.25">
      <c r="A70" s="958" t="s">
        <v>19</v>
      </c>
      <c r="B70" s="960" t="s">
        <v>513</v>
      </c>
      <c r="C70" s="961"/>
      <c r="D70" s="962"/>
      <c r="E70" s="960" t="s">
        <v>514</v>
      </c>
      <c r="F70" s="961"/>
      <c r="G70" s="962"/>
      <c r="K70" s="884"/>
      <c r="L70" s="66"/>
      <c r="M70" s="66"/>
      <c r="N70" s="66"/>
      <c r="O70" s="885"/>
      <c r="P70" s="528"/>
      <c r="Q70" s="886"/>
    </row>
    <row r="71" spans="1:17" ht="14.1" customHeight="1" x14ac:dyDescent="0.25">
      <c r="A71" s="959"/>
      <c r="B71" s="420" t="s">
        <v>515</v>
      </c>
      <c r="C71" s="420" t="s">
        <v>516</v>
      </c>
      <c r="D71" s="421" t="s">
        <v>23</v>
      </c>
      <c r="E71" s="420" t="s">
        <v>515</v>
      </c>
      <c r="F71" s="420" t="s">
        <v>516</v>
      </c>
      <c r="G71" s="421" t="s">
        <v>23</v>
      </c>
      <c r="K71" s="884"/>
      <c r="L71" s="66"/>
      <c r="M71" s="66"/>
      <c r="N71" s="66"/>
      <c r="O71" s="885"/>
      <c r="P71" s="528"/>
      <c r="Q71" s="886"/>
    </row>
    <row r="72" spans="1:17" ht="5.0999999999999996" customHeight="1" x14ac:dyDescent="0.25">
      <c r="A72" s="199"/>
      <c r="B72" s="521"/>
      <c r="C72" s="322"/>
      <c r="D72" s="307"/>
      <c r="E72" s="303"/>
      <c r="F72" s="625"/>
      <c r="G72" s="301"/>
      <c r="K72" s="884"/>
      <c r="L72" s="66"/>
      <c r="M72" s="66"/>
      <c r="N72" s="66"/>
      <c r="O72" s="885"/>
      <c r="P72" s="528"/>
      <c r="Q72" s="886"/>
    </row>
    <row r="73" spans="1:17" ht="11.1" customHeight="1" x14ac:dyDescent="0.25">
      <c r="A73" s="406" t="s">
        <v>61</v>
      </c>
      <c r="B73" s="290"/>
      <c r="C73" s="642"/>
      <c r="D73" s="317"/>
      <c r="E73" s="257"/>
      <c r="F73" s="643"/>
      <c r="G73" s="45"/>
    </row>
    <row r="74" spans="1:17" ht="10.7" customHeight="1" x14ac:dyDescent="0.25">
      <c r="A74" s="302" t="s">
        <v>62</v>
      </c>
      <c r="B74" s="521">
        <v>65</v>
      </c>
      <c r="C74" s="322">
        <v>65</v>
      </c>
      <c r="D74" s="307">
        <f t="shared" ref="D74:D80" si="6">((C74/B74)-    1)*100</f>
        <v>0</v>
      </c>
      <c r="E74" s="303">
        <v>135</v>
      </c>
      <c r="F74" s="297">
        <v>135</v>
      </c>
      <c r="G74" s="301">
        <f t="shared" ref="G74:G80" si="7">((F74/E74)-    1)*100</f>
        <v>0</v>
      </c>
    </row>
    <row r="75" spans="1:17" ht="10.7" customHeight="1" x14ac:dyDescent="0.25">
      <c r="A75" s="302" t="s">
        <v>63</v>
      </c>
      <c r="B75" s="521">
        <v>105</v>
      </c>
      <c r="C75" s="322">
        <v>105</v>
      </c>
      <c r="D75" s="307">
        <f t="shared" si="6"/>
        <v>0</v>
      </c>
      <c r="E75" s="294">
        <v>110</v>
      </c>
      <c r="F75" s="297">
        <v>110</v>
      </c>
      <c r="G75" s="301">
        <f t="shared" si="7"/>
        <v>0</v>
      </c>
    </row>
    <row r="76" spans="1:17" ht="10.7" customHeight="1" x14ac:dyDescent="0.25">
      <c r="A76" s="302" t="s">
        <v>526</v>
      </c>
      <c r="B76" s="521">
        <v>67.5</v>
      </c>
      <c r="C76" s="322">
        <v>68</v>
      </c>
      <c r="D76" s="307">
        <f t="shared" si="6"/>
        <v>0.74074074074073071</v>
      </c>
      <c r="E76" s="303">
        <v>58</v>
      </c>
      <c r="F76" s="297">
        <v>58</v>
      </c>
      <c r="G76" s="301">
        <f t="shared" si="7"/>
        <v>0</v>
      </c>
    </row>
    <row r="77" spans="1:17" ht="10.7" customHeight="1" x14ac:dyDescent="0.25">
      <c r="A77" s="302" t="s">
        <v>64</v>
      </c>
      <c r="B77" s="521">
        <v>87.5</v>
      </c>
      <c r="C77" s="322">
        <v>88</v>
      </c>
      <c r="D77" s="307">
        <f t="shared" si="6"/>
        <v>0.57142857142857828</v>
      </c>
      <c r="E77" s="303">
        <v>88</v>
      </c>
      <c r="F77" s="297">
        <v>88</v>
      </c>
      <c r="G77" s="301">
        <f t="shared" si="7"/>
        <v>0</v>
      </c>
    </row>
    <row r="78" spans="1:17" ht="10.7" customHeight="1" x14ac:dyDescent="0.25">
      <c r="A78" s="302" t="s">
        <v>498</v>
      </c>
      <c r="B78" s="521">
        <v>72.5</v>
      </c>
      <c r="C78" s="322">
        <v>68</v>
      </c>
      <c r="D78" s="307">
        <f t="shared" si="6"/>
        <v>-6.2068965517241388</v>
      </c>
      <c r="E78" s="303">
        <v>73</v>
      </c>
      <c r="F78" s="297">
        <v>73</v>
      </c>
      <c r="G78" s="301">
        <f t="shared" si="7"/>
        <v>0</v>
      </c>
    </row>
    <row r="79" spans="1:17" ht="10.7" customHeight="1" x14ac:dyDescent="0.25">
      <c r="A79" s="302" t="s">
        <v>65</v>
      </c>
      <c r="B79" s="521">
        <v>108</v>
      </c>
      <c r="C79" s="322">
        <v>105</v>
      </c>
      <c r="D79" s="307">
        <f t="shared" si="6"/>
        <v>-2.777777777777779</v>
      </c>
      <c r="E79" s="303">
        <v>107.5</v>
      </c>
      <c r="F79" s="297">
        <v>95</v>
      </c>
      <c r="G79" s="301">
        <f t="shared" si="7"/>
        <v>-11.627906976744185</v>
      </c>
    </row>
    <row r="80" spans="1:17" ht="10.7" customHeight="1" x14ac:dyDescent="0.25">
      <c r="A80" s="302" t="s">
        <v>66</v>
      </c>
      <c r="B80" s="521">
        <v>85</v>
      </c>
      <c r="C80" s="322">
        <v>90</v>
      </c>
      <c r="D80" s="307">
        <f t="shared" si="6"/>
        <v>5.8823529411764719</v>
      </c>
      <c r="E80" s="303">
        <v>92.5</v>
      </c>
      <c r="F80" s="297">
        <v>140</v>
      </c>
      <c r="G80" s="301">
        <f t="shared" si="7"/>
        <v>51.351351351351362</v>
      </c>
    </row>
    <row r="81" spans="1:7" ht="11.1" customHeight="1" x14ac:dyDescent="0.25">
      <c r="A81" s="406" t="s">
        <v>67</v>
      </c>
      <c r="B81" s="521"/>
      <c r="C81" s="642"/>
      <c r="D81" s="318"/>
      <c r="E81" s="257"/>
      <c r="F81" s="643"/>
      <c r="G81" s="45"/>
    </row>
    <row r="82" spans="1:7" ht="10.7" customHeight="1" x14ac:dyDescent="0.25">
      <c r="A82" s="302" t="s">
        <v>68</v>
      </c>
      <c r="B82" s="521">
        <v>120</v>
      </c>
      <c r="C82" s="322">
        <v>125</v>
      </c>
      <c r="D82" s="319">
        <f t="shared" ref="D82:D92" si="8">((C82/B82)-    1)*100</f>
        <v>4.1666666666666741</v>
      </c>
      <c r="E82" s="320">
        <v>95</v>
      </c>
      <c r="F82" s="320">
        <v>100</v>
      </c>
      <c r="G82" s="301">
        <f t="shared" ref="G82:G92" si="9">((F82/E82)-    1)*100</f>
        <v>5.2631578947368363</v>
      </c>
    </row>
    <row r="83" spans="1:7" ht="10.7" customHeight="1" x14ac:dyDescent="0.25">
      <c r="A83" s="302" t="s">
        <v>69</v>
      </c>
      <c r="B83" s="521">
        <v>130</v>
      </c>
      <c r="C83" s="322">
        <v>110</v>
      </c>
      <c r="D83" s="319">
        <f t="shared" si="8"/>
        <v>-15.384615384615385</v>
      </c>
      <c r="E83" s="320">
        <v>100</v>
      </c>
      <c r="F83" s="320">
        <v>100</v>
      </c>
      <c r="G83" s="301">
        <f t="shared" si="9"/>
        <v>0</v>
      </c>
    </row>
    <row r="84" spans="1:7" ht="10.7" customHeight="1" x14ac:dyDescent="0.25">
      <c r="A84" s="302" t="s">
        <v>70</v>
      </c>
      <c r="B84" s="521" t="s">
        <v>151</v>
      </c>
      <c r="C84" s="322">
        <v>145</v>
      </c>
      <c r="D84" s="319" t="s">
        <v>140</v>
      </c>
      <c r="E84" s="321" t="s">
        <v>151</v>
      </c>
      <c r="F84" s="320">
        <v>127</v>
      </c>
      <c r="G84" s="295" t="s">
        <v>140</v>
      </c>
    </row>
    <row r="85" spans="1:7" ht="10.7" customHeight="1" x14ac:dyDescent="0.25">
      <c r="A85" s="302" t="s">
        <v>71</v>
      </c>
      <c r="B85" s="521" t="s">
        <v>151</v>
      </c>
      <c r="C85" s="313" t="s">
        <v>151</v>
      </c>
      <c r="D85" s="319" t="s">
        <v>140</v>
      </c>
      <c r="E85" s="320">
        <v>125</v>
      </c>
      <c r="F85" s="320">
        <v>150</v>
      </c>
      <c r="G85" s="301">
        <f t="shared" si="9"/>
        <v>19.999999999999996</v>
      </c>
    </row>
    <row r="86" spans="1:7" ht="10.7" customHeight="1" x14ac:dyDescent="0.25">
      <c r="A86" s="302" t="s">
        <v>72</v>
      </c>
      <c r="B86" s="521">
        <v>95</v>
      </c>
      <c r="C86" s="322">
        <v>103</v>
      </c>
      <c r="D86" s="319">
        <f t="shared" si="8"/>
        <v>8.4210526315789522</v>
      </c>
      <c r="E86" s="320">
        <v>110</v>
      </c>
      <c r="F86" s="320">
        <v>125</v>
      </c>
      <c r="G86" s="301">
        <f t="shared" si="9"/>
        <v>13.636363636363647</v>
      </c>
    </row>
    <row r="87" spans="1:7" ht="10.7" customHeight="1" x14ac:dyDescent="0.25">
      <c r="A87" s="302" t="s">
        <v>460</v>
      </c>
      <c r="B87" s="521">
        <v>128</v>
      </c>
      <c r="C87" s="322">
        <v>130</v>
      </c>
      <c r="D87" s="319">
        <f t="shared" si="8"/>
        <v>1.5625</v>
      </c>
      <c r="E87" s="320">
        <v>120</v>
      </c>
      <c r="F87" s="320">
        <v>145</v>
      </c>
      <c r="G87" s="301">
        <f t="shared" si="9"/>
        <v>20.833333333333325</v>
      </c>
    </row>
    <row r="88" spans="1:7" ht="10.7" customHeight="1" x14ac:dyDescent="0.25">
      <c r="A88" s="302" t="s">
        <v>527</v>
      </c>
      <c r="B88" s="521">
        <v>175</v>
      </c>
      <c r="C88" s="322">
        <v>178</v>
      </c>
      <c r="D88" s="319">
        <f t="shared" si="8"/>
        <v>1.7142857142857126</v>
      </c>
      <c r="E88" s="321" t="s">
        <v>151</v>
      </c>
      <c r="F88" s="320" t="s">
        <v>518</v>
      </c>
      <c r="G88" s="295" t="s">
        <v>140</v>
      </c>
    </row>
    <row r="89" spans="1:7" ht="10.7" customHeight="1" x14ac:dyDescent="0.25">
      <c r="A89" s="302" t="s">
        <v>74</v>
      </c>
      <c r="B89" s="521" t="s">
        <v>518</v>
      </c>
      <c r="C89" s="322" t="s">
        <v>518</v>
      </c>
      <c r="D89" s="319" t="s">
        <v>140</v>
      </c>
      <c r="E89" s="320">
        <v>125</v>
      </c>
      <c r="F89" s="320">
        <v>150</v>
      </c>
      <c r="G89" s="301">
        <f t="shared" si="9"/>
        <v>19.999999999999996</v>
      </c>
    </row>
    <row r="90" spans="1:7" ht="10.7" customHeight="1" x14ac:dyDescent="0.25">
      <c r="A90" s="302" t="s">
        <v>75</v>
      </c>
      <c r="B90" s="521">
        <v>105</v>
      </c>
      <c r="C90" s="322">
        <v>113</v>
      </c>
      <c r="D90" s="319">
        <f t="shared" si="8"/>
        <v>7.6190476190476142</v>
      </c>
      <c r="E90" s="320">
        <v>105</v>
      </c>
      <c r="F90" s="320">
        <v>103</v>
      </c>
      <c r="G90" s="301">
        <f t="shared" si="9"/>
        <v>-1.9047619047619091</v>
      </c>
    </row>
    <row r="91" spans="1:7" ht="10.7" customHeight="1" x14ac:dyDescent="0.25">
      <c r="A91" s="302" t="s">
        <v>188</v>
      </c>
      <c r="B91" s="521">
        <v>235</v>
      </c>
      <c r="C91" s="322">
        <v>155</v>
      </c>
      <c r="D91" s="319">
        <f t="shared" si="8"/>
        <v>-34.042553191489368</v>
      </c>
      <c r="E91" s="322" t="s">
        <v>518</v>
      </c>
      <c r="F91" s="322" t="s">
        <v>518</v>
      </c>
      <c r="G91" s="295" t="s">
        <v>140</v>
      </c>
    </row>
    <row r="92" spans="1:7" ht="10.7" customHeight="1" x14ac:dyDescent="0.25">
      <c r="A92" s="302" t="s">
        <v>461</v>
      </c>
      <c r="B92" s="521">
        <v>135</v>
      </c>
      <c r="C92" s="322">
        <v>135</v>
      </c>
      <c r="D92" s="319">
        <f t="shared" si="8"/>
        <v>0</v>
      </c>
      <c r="E92" s="320">
        <v>75</v>
      </c>
      <c r="F92" s="320">
        <v>75</v>
      </c>
      <c r="G92" s="301">
        <f t="shared" si="9"/>
        <v>0</v>
      </c>
    </row>
    <row r="93" spans="1:7" ht="11.1" customHeight="1" x14ac:dyDescent="0.25">
      <c r="A93" s="403" t="s">
        <v>76</v>
      </c>
      <c r="B93" s="521"/>
      <c r="C93" s="322"/>
      <c r="D93" s="319"/>
      <c r="E93" s="257"/>
      <c r="F93" s="320"/>
      <c r="G93" s="301"/>
    </row>
    <row r="94" spans="1:7" ht="10.7" customHeight="1" x14ac:dyDescent="0.25">
      <c r="A94" s="200" t="s">
        <v>464</v>
      </c>
      <c r="B94" s="521" t="s">
        <v>518</v>
      </c>
      <c r="C94" s="322">
        <v>170</v>
      </c>
      <c r="D94" s="319" t="s">
        <v>140</v>
      </c>
      <c r="E94" s="298" t="s">
        <v>518</v>
      </c>
      <c r="F94" s="320">
        <v>98</v>
      </c>
      <c r="G94" s="295" t="s">
        <v>140</v>
      </c>
    </row>
    <row r="95" spans="1:7" ht="10.7" customHeight="1" x14ac:dyDescent="0.25">
      <c r="A95" s="200" t="s">
        <v>187</v>
      </c>
      <c r="B95" s="521" t="s">
        <v>518</v>
      </c>
      <c r="C95" s="322">
        <v>145</v>
      </c>
      <c r="D95" s="319" t="s">
        <v>140</v>
      </c>
      <c r="E95" s="298" t="s">
        <v>518</v>
      </c>
      <c r="F95" s="320">
        <v>89</v>
      </c>
      <c r="G95" s="295" t="s">
        <v>140</v>
      </c>
    </row>
    <row r="96" spans="1:7" ht="10.7" customHeight="1" x14ac:dyDescent="0.25">
      <c r="A96" s="200" t="s">
        <v>465</v>
      </c>
      <c r="B96" s="521" t="s">
        <v>518</v>
      </c>
      <c r="C96" s="322">
        <v>118</v>
      </c>
      <c r="D96" s="319" t="s">
        <v>140</v>
      </c>
      <c r="E96" s="298" t="s">
        <v>518</v>
      </c>
      <c r="F96" s="322">
        <v>95</v>
      </c>
      <c r="G96" s="295" t="s">
        <v>140</v>
      </c>
    </row>
    <row r="97" spans="1:7" ht="10.7" customHeight="1" x14ac:dyDescent="0.25">
      <c r="A97" s="200" t="s">
        <v>467</v>
      </c>
      <c r="B97" s="521" t="s">
        <v>518</v>
      </c>
      <c r="C97" s="322">
        <v>125</v>
      </c>
      <c r="D97" s="319" t="s">
        <v>140</v>
      </c>
      <c r="E97" s="298" t="s">
        <v>518</v>
      </c>
      <c r="F97" s="320">
        <v>110</v>
      </c>
      <c r="G97" s="295" t="s">
        <v>140</v>
      </c>
    </row>
    <row r="98" spans="1:7" ht="10.7" customHeight="1" x14ac:dyDescent="0.25">
      <c r="A98" s="200" t="s">
        <v>308</v>
      </c>
      <c r="B98" s="521" t="s">
        <v>518</v>
      </c>
      <c r="C98" s="322">
        <v>125</v>
      </c>
      <c r="D98" s="319" t="s">
        <v>140</v>
      </c>
      <c r="E98" s="298" t="s">
        <v>518</v>
      </c>
      <c r="F98" s="320">
        <v>153</v>
      </c>
      <c r="G98" s="295" t="s">
        <v>140</v>
      </c>
    </row>
    <row r="99" spans="1:7" ht="11.1" customHeight="1" x14ac:dyDescent="0.25">
      <c r="A99" s="406" t="s">
        <v>469</v>
      </c>
      <c r="B99" s="521"/>
      <c r="C99" s="322"/>
      <c r="D99" s="323"/>
      <c r="E99" s="257"/>
      <c r="F99" s="628"/>
      <c r="G99" s="45"/>
    </row>
    <row r="100" spans="1:7" ht="10.7" customHeight="1" x14ac:dyDescent="0.25">
      <c r="A100" s="216" t="s">
        <v>189</v>
      </c>
      <c r="B100" s="521" t="s">
        <v>518</v>
      </c>
      <c r="C100" s="322">
        <v>280</v>
      </c>
      <c r="D100" s="319" t="s">
        <v>140</v>
      </c>
      <c r="E100" s="291" t="s">
        <v>518</v>
      </c>
      <c r="F100" s="322" t="s">
        <v>518</v>
      </c>
      <c r="G100" s="295" t="s">
        <v>140</v>
      </c>
    </row>
    <row r="101" spans="1:7" ht="10.7" customHeight="1" x14ac:dyDescent="0.25">
      <c r="A101" s="216" t="s">
        <v>190</v>
      </c>
      <c r="B101" s="521">
        <v>110</v>
      </c>
      <c r="C101" s="322">
        <v>125</v>
      </c>
      <c r="D101" s="325">
        <f t="shared" ref="D101:D107" si="10">((C101/B101)-    1)*100</f>
        <v>13.636363636363647</v>
      </c>
      <c r="E101" s="324">
        <v>135</v>
      </c>
      <c r="F101" s="628">
        <v>175</v>
      </c>
      <c r="G101" s="301">
        <f t="shared" ref="G101:G103" si="11">((F101/E101)-    1)*100</f>
        <v>29.629629629629626</v>
      </c>
    </row>
    <row r="102" spans="1:7" ht="10.7" customHeight="1" x14ac:dyDescent="0.25">
      <c r="A102" s="326" t="s">
        <v>82</v>
      </c>
      <c r="B102" s="521">
        <v>110</v>
      </c>
      <c r="C102" s="322">
        <v>130</v>
      </c>
      <c r="D102" s="325">
        <f t="shared" si="10"/>
        <v>18.181818181818187</v>
      </c>
      <c r="E102" s="324">
        <v>115</v>
      </c>
      <c r="F102" s="628">
        <v>150</v>
      </c>
      <c r="G102" s="301">
        <f t="shared" si="11"/>
        <v>30.434782608695656</v>
      </c>
    </row>
    <row r="103" spans="1:7" ht="10.7" customHeight="1" x14ac:dyDescent="0.25">
      <c r="A103" s="326" t="s">
        <v>83</v>
      </c>
      <c r="B103" s="521">
        <v>112</v>
      </c>
      <c r="C103" s="322">
        <v>115</v>
      </c>
      <c r="D103" s="325">
        <f t="shared" si="10"/>
        <v>2.6785714285714191</v>
      </c>
      <c r="E103" s="324">
        <v>150</v>
      </c>
      <c r="F103" s="628">
        <v>150</v>
      </c>
      <c r="G103" s="301">
        <f t="shared" si="11"/>
        <v>0</v>
      </c>
    </row>
    <row r="104" spans="1:7" ht="10.7" customHeight="1" x14ac:dyDescent="0.25">
      <c r="A104" s="326" t="s">
        <v>473</v>
      </c>
      <c r="B104" s="521">
        <v>122</v>
      </c>
      <c r="C104" s="322">
        <v>130</v>
      </c>
      <c r="D104" s="325">
        <f t="shared" si="10"/>
        <v>6.5573770491803351</v>
      </c>
      <c r="E104" s="291" t="s">
        <v>518</v>
      </c>
      <c r="F104" s="322" t="s">
        <v>518</v>
      </c>
      <c r="G104" s="295" t="s">
        <v>140</v>
      </c>
    </row>
    <row r="105" spans="1:7" ht="10.7" customHeight="1" x14ac:dyDescent="0.25">
      <c r="A105" s="326" t="s">
        <v>85</v>
      </c>
      <c r="B105" s="521">
        <v>200</v>
      </c>
      <c r="C105" s="322">
        <v>225</v>
      </c>
      <c r="D105" s="325">
        <f t="shared" si="10"/>
        <v>12.5</v>
      </c>
      <c r="E105" s="291" t="s">
        <v>518</v>
      </c>
      <c r="F105" s="322" t="s">
        <v>518</v>
      </c>
      <c r="G105" s="295" t="s">
        <v>140</v>
      </c>
    </row>
    <row r="106" spans="1:7" ht="10.7" customHeight="1" x14ac:dyDescent="0.25">
      <c r="A106" s="216" t="s">
        <v>86</v>
      </c>
      <c r="B106" s="521">
        <v>110</v>
      </c>
      <c r="C106" s="322">
        <v>135</v>
      </c>
      <c r="D106" s="325">
        <f t="shared" si="10"/>
        <v>22.72727272727273</v>
      </c>
      <c r="E106" s="324">
        <v>143</v>
      </c>
      <c r="F106" s="628">
        <v>180</v>
      </c>
      <c r="G106" s="301">
        <f t="shared" ref="G106" si="12">((F106/E106)-    1)*100</f>
        <v>25.874125874125873</v>
      </c>
    </row>
    <row r="107" spans="1:7" ht="10.7" customHeight="1" x14ac:dyDescent="0.25">
      <c r="A107" s="216" t="s">
        <v>87</v>
      </c>
      <c r="B107" s="521">
        <v>115</v>
      </c>
      <c r="C107" s="322">
        <v>110</v>
      </c>
      <c r="D107" s="325">
        <f t="shared" si="10"/>
        <v>-4.3478260869565188</v>
      </c>
      <c r="E107" s="291" t="s">
        <v>518</v>
      </c>
      <c r="F107" s="322" t="s">
        <v>518</v>
      </c>
      <c r="G107" s="295" t="s">
        <v>140</v>
      </c>
    </row>
    <row r="108" spans="1:7" ht="11.1" customHeight="1" x14ac:dyDescent="0.25">
      <c r="A108" s="406" t="s">
        <v>88</v>
      </c>
      <c r="B108" s="521"/>
      <c r="C108" s="297"/>
      <c r="D108" s="327"/>
      <c r="E108" s="327"/>
      <c r="F108" s="142"/>
      <c r="G108" s="45"/>
    </row>
    <row r="109" spans="1:7" ht="10.7" customHeight="1" x14ac:dyDescent="0.25">
      <c r="A109" s="216" t="s">
        <v>89</v>
      </c>
      <c r="B109" s="521">
        <v>175</v>
      </c>
      <c r="C109" s="322">
        <v>180</v>
      </c>
      <c r="D109" s="325">
        <f>((C109/B109)-    1)*100</f>
        <v>2.857142857142847</v>
      </c>
      <c r="E109" s="291">
        <v>160</v>
      </c>
      <c r="F109" s="322">
        <v>180</v>
      </c>
      <c r="G109" s="301">
        <f t="shared" ref="G109" si="13">((F109/E109)-    1)*100</f>
        <v>12.5</v>
      </c>
    </row>
    <row r="110" spans="1:7" ht="10.7" customHeight="1" x14ac:dyDescent="0.25">
      <c r="A110" s="216" t="s">
        <v>90</v>
      </c>
      <c r="B110" s="521">
        <v>155</v>
      </c>
      <c r="C110" s="322">
        <v>165</v>
      </c>
      <c r="D110" s="325">
        <f>((C110/B110)-    1)*100</f>
        <v>6.4516129032258007</v>
      </c>
      <c r="E110" s="291" t="s">
        <v>518</v>
      </c>
      <c r="F110" s="322" t="s">
        <v>518</v>
      </c>
      <c r="G110" s="295" t="s">
        <v>140</v>
      </c>
    </row>
    <row r="111" spans="1:7" ht="10.7" customHeight="1" x14ac:dyDescent="0.25">
      <c r="A111" s="216" t="s">
        <v>91</v>
      </c>
      <c r="B111" s="521">
        <v>140</v>
      </c>
      <c r="C111" s="322">
        <v>150</v>
      </c>
      <c r="D111" s="325">
        <f t="shared" ref="D111:D118" si="14">((C111/B111)-    1)*100</f>
        <v>7.1428571428571397</v>
      </c>
      <c r="E111" s="291">
        <v>135</v>
      </c>
      <c r="F111" s="322">
        <v>200</v>
      </c>
      <c r="G111" s="301">
        <f t="shared" ref="G111:G118" si="15">((F111/E111)-    1)*100</f>
        <v>48.148148148148138</v>
      </c>
    </row>
    <row r="112" spans="1:7" ht="10.7" customHeight="1" x14ac:dyDescent="0.25">
      <c r="A112" s="216" t="s">
        <v>528</v>
      </c>
      <c r="B112" s="521" t="s">
        <v>518</v>
      </c>
      <c r="C112" s="322">
        <v>83</v>
      </c>
      <c r="D112" s="319" t="s">
        <v>140</v>
      </c>
      <c r="E112" s="291" t="s">
        <v>518</v>
      </c>
      <c r="F112" s="322">
        <v>105</v>
      </c>
      <c r="G112" s="295" t="s">
        <v>140</v>
      </c>
    </row>
    <row r="113" spans="1:7" ht="10.7" customHeight="1" x14ac:dyDescent="0.25">
      <c r="A113" s="216" t="s">
        <v>92</v>
      </c>
      <c r="B113" s="521">
        <v>90</v>
      </c>
      <c r="C113" s="322">
        <v>95</v>
      </c>
      <c r="D113" s="325">
        <f t="shared" si="14"/>
        <v>5.555555555555558</v>
      </c>
      <c r="E113" s="291">
        <v>80</v>
      </c>
      <c r="F113" s="322">
        <v>98</v>
      </c>
      <c r="G113" s="301">
        <f t="shared" si="15"/>
        <v>22.500000000000007</v>
      </c>
    </row>
    <row r="114" spans="1:7" ht="10.7" customHeight="1" x14ac:dyDescent="0.25">
      <c r="A114" s="216" t="s">
        <v>191</v>
      </c>
      <c r="B114" s="521" t="s">
        <v>518</v>
      </c>
      <c r="C114" s="322">
        <v>170</v>
      </c>
      <c r="D114" s="319" t="s">
        <v>140</v>
      </c>
      <c r="E114" s="291" t="s">
        <v>518</v>
      </c>
      <c r="F114" s="322">
        <v>145</v>
      </c>
      <c r="G114" s="295" t="s">
        <v>140</v>
      </c>
    </row>
    <row r="115" spans="1:7" ht="10.7" customHeight="1" x14ac:dyDescent="0.25">
      <c r="A115" s="216" t="s">
        <v>529</v>
      </c>
      <c r="B115" s="521">
        <v>110</v>
      </c>
      <c r="C115" s="322">
        <v>115</v>
      </c>
      <c r="D115" s="325">
        <f t="shared" si="14"/>
        <v>4.5454545454545414</v>
      </c>
      <c r="E115" s="291">
        <v>140</v>
      </c>
      <c r="F115" s="322">
        <v>110</v>
      </c>
      <c r="G115" s="301">
        <f t="shared" si="15"/>
        <v>-21.428571428571431</v>
      </c>
    </row>
    <row r="116" spans="1:7" ht="10.7" customHeight="1" x14ac:dyDescent="0.25">
      <c r="A116" s="216" t="s">
        <v>94</v>
      </c>
      <c r="B116" s="521">
        <v>80</v>
      </c>
      <c r="C116" s="322">
        <v>80</v>
      </c>
      <c r="D116" s="325">
        <f t="shared" si="14"/>
        <v>0</v>
      </c>
      <c r="E116" s="291">
        <v>90</v>
      </c>
      <c r="F116" s="322">
        <v>105</v>
      </c>
      <c r="G116" s="301">
        <f t="shared" si="15"/>
        <v>16.666666666666675</v>
      </c>
    </row>
    <row r="117" spans="1:7" ht="10.7" customHeight="1" x14ac:dyDescent="0.25">
      <c r="A117" s="216" t="s">
        <v>95</v>
      </c>
      <c r="B117" s="887">
        <v>70</v>
      </c>
      <c r="C117" s="888">
        <v>70</v>
      </c>
      <c r="D117" s="325">
        <f t="shared" si="14"/>
        <v>0</v>
      </c>
      <c r="E117" s="291">
        <v>65</v>
      </c>
      <c r="F117" s="322">
        <v>65</v>
      </c>
      <c r="G117" s="301">
        <f t="shared" si="15"/>
        <v>0</v>
      </c>
    </row>
    <row r="118" spans="1:7" ht="10.7" customHeight="1" x14ac:dyDescent="0.25">
      <c r="A118" s="216" t="s">
        <v>96</v>
      </c>
      <c r="B118" s="887">
        <v>123</v>
      </c>
      <c r="C118" s="888">
        <v>140</v>
      </c>
      <c r="D118" s="325">
        <f t="shared" si="14"/>
        <v>13.821138211382111</v>
      </c>
      <c r="E118" s="291">
        <v>130</v>
      </c>
      <c r="F118" s="322">
        <v>125</v>
      </c>
      <c r="G118" s="301">
        <f t="shared" si="15"/>
        <v>-3.8461538461538436</v>
      </c>
    </row>
    <row r="119" spans="1:7" ht="11.1" customHeight="1" x14ac:dyDescent="0.25">
      <c r="A119" s="406" t="s">
        <v>97</v>
      </c>
      <c r="B119" s="885"/>
      <c r="C119" s="885"/>
      <c r="D119" s="328"/>
      <c r="E119" s="291" t="s">
        <v>530</v>
      </c>
      <c r="F119" s="291"/>
      <c r="G119" s="45"/>
    </row>
    <row r="120" spans="1:7" ht="10.7" customHeight="1" x14ac:dyDescent="0.25">
      <c r="A120" s="216" t="s">
        <v>98</v>
      </c>
      <c r="B120" s="885">
        <v>180</v>
      </c>
      <c r="C120" s="888">
        <v>175</v>
      </c>
      <c r="D120" s="325">
        <f t="shared" ref="D120:D122" si="16">((C120/B120)-    1)*100</f>
        <v>-2.777777777777779</v>
      </c>
      <c r="E120" s="291">
        <v>90</v>
      </c>
      <c r="F120" s="322">
        <v>90</v>
      </c>
      <c r="G120" s="301">
        <f t="shared" ref="G120:G122" si="17">((F120/E120)-    1)*100</f>
        <v>0</v>
      </c>
    </row>
    <row r="121" spans="1:7" ht="10.7" customHeight="1" x14ac:dyDescent="0.25">
      <c r="A121" s="216" t="s">
        <v>99</v>
      </c>
      <c r="B121" s="291">
        <v>180</v>
      </c>
      <c r="C121" s="322">
        <v>178</v>
      </c>
      <c r="D121" s="325">
        <f t="shared" si="16"/>
        <v>-1.1111111111111072</v>
      </c>
      <c r="E121" s="291">
        <v>103</v>
      </c>
      <c r="F121" s="322">
        <v>103</v>
      </c>
      <c r="G121" s="301">
        <f t="shared" si="17"/>
        <v>0</v>
      </c>
    </row>
    <row r="122" spans="1:7" ht="10.7" customHeight="1" x14ac:dyDescent="0.25">
      <c r="A122" s="216" t="s">
        <v>100</v>
      </c>
      <c r="B122" s="291">
        <v>180</v>
      </c>
      <c r="C122" s="322">
        <v>175</v>
      </c>
      <c r="D122" s="325">
        <f t="shared" si="16"/>
        <v>-2.777777777777779</v>
      </c>
      <c r="E122" s="291">
        <v>90</v>
      </c>
      <c r="F122" s="322">
        <v>90</v>
      </c>
      <c r="G122" s="301">
        <f t="shared" si="17"/>
        <v>0</v>
      </c>
    </row>
    <row r="123" spans="1:7" ht="11.1" customHeight="1" x14ac:dyDescent="0.25">
      <c r="A123" s="422" t="s">
        <v>484</v>
      </c>
      <c r="B123" s="291">
        <v>100</v>
      </c>
      <c r="C123" s="322">
        <v>95</v>
      </c>
      <c r="D123" s="651" t="s">
        <v>140</v>
      </c>
      <c r="E123" s="291">
        <v>140</v>
      </c>
      <c r="F123" s="647" t="s">
        <v>151</v>
      </c>
      <c r="G123" s="319" t="s">
        <v>140</v>
      </c>
    </row>
    <row r="124" spans="1:7" ht="11.1" customHeight="1" x14ac:dyDescent="0.25">
      <c r="A124" s="406" t="s">
        <v>173</v>
      </c>
      <c r="B124" s="291"/>
      <c r="C124" s="322"/>
      <c r="D124" s="332"/>
      <c r="E124" s="291"/>
      <c r="F124" s="322"/>
      <c r="G124" s="2"/>
    </row>
    <row r="125" spans="1:7" ht="10.7" customHeight="1" x14ac:dyDescent="0.25">
      <c r="A125" s="293" t="s">
        <v>144</v>
      </c>
      <c r="B125" s="291" t="s">
        <v>518</v>
      </c>
      <c r="C125" s="322">
        <v>110</v>
      </c>
      <c r="D125" s="319" t="s">
        <v>140</v>
      </c>
      <c r="E125" s="291">
        <v>165</v>
      </c>
      <c r="F125" s="322">
        <v>225</v>
      </c>
      <c r="G125" s="301">
        <f t="shared" ref="G125:G126" si="18">((F125/E125)-    1)*100</f>
        <v>36.363636363636353</v>
      </c>
    </row>
    <row r="126" spans="1:7" ht="10.7" customHeight="1" x14ac:dyDescent="0.25">
      <c r="A126" s="293" t="s">
        <v>103</v>
      </c>
      <c r="B126" s="291">
        <v>170</v>
      </c>
      <c r="C126" s="322">
        <v>180</v>
      </c>
      <c r="D126" s="325">
        <f>((C126/B126)-    1)*100</f>
        <v>5.8823529411764719</v>
      </c>
      <c r="E126" s="291">
        <v>235</v>
      </c>
      <c r="F126" s="322">
        <v>245</v>
      </c>
      <c r="G126" s="301">
        <f t="shared" si="18"/>
        <v>4.2553191489361764</v>
      </c>
    </row>
    <row r="127" spans="1:7" ht="10.7" customHeight="1" x14ac:dyDescent="0.25">
      <c r="A127" s="293" t="s">
        <v>488</v>
      </c>
      <c r="B127" s="291" t="s">
        <v>518</v>
      </c>
      <c r="C127" s="322">
        <v>170</v>
      </c>
      <c r="D127" s="319" t="s">
        <v>140</v>
      </c>
      <c r="E127" s="291" t="s">
        <v>518</v>
      </c>
      <c r="F127" s="322">
        <v>100</v>
      </c>
      <c r="G127" s="295" t="s">
        <v>140</v>
      </c>
    </row>
    <row r="128" spans="1:7" ht="10.7" customHeight="1" x14ac:dyDescent="0.25">
      <c r="A128" s="293" t="s">
        <v>106</v>
      </c>
      <c r="B128" s="291" t="s">
        <v>518</v>
      </c>
      <c r="C128" s="322">
        <v>240</v>
      </c>
      <c r="D128" s="319" t="s">
        <v>140</v>
      </c>
      <c r="E128" s="291" t="s">
        <v>518</v>
      </c>
      <c r="F128" s="322">
        <v>170</v>
      </c>
      <c r="G128" s="295" t="s">
        <v>140</v>
      </c>
    </row>
    <row r="129" spans="1:7" ht="10.7" customHeight="1" x14ac:dyDescent="0.25">
      <c r="A129" s="293" t="s">
        <v>167</v>
      </c>
      <c r="B129" s="291" t="s">
        <v>518</v>
      </c>
      <c r="C129" s="322">
        <v>140</v>
      </c>
      <c r="D129" s="319" t="s">
        <v>140</v>
      </c>
      <c r="E129" s="291" t="s">
        <v>518</v>
      </c>
      <c r="F129" s="322">
        <v>78</v>
      </c>
      <c r="G129" s="295" t="s">
        <v>140</v>
      </c>
    </row>
    <row r="130" spans="1:7" ht="10.7" customHeight="1" x14ac:dyDescent="0.25">
      <c r="A130" s="293" t="s">
        <v>105</v>
      </c>
      <c r="B130" s="336" t="s">
        <v>518</v>
      </c>
      <c r="C130" s="322">
        <v>140</v>
      </c>
      <c r="D130" s="319" t="s">
        <v>140</v>
      </c>
      <c r="E130" s="291" t="s">
        <v>518</v>
      </c>
      <c r="F130" s="322">
        <v>115</v>
      </c>
      <c r="G130" s="295" t="s">
        <v>140</v>
      </c>
    </row>
    <row r="131" spans="1:7" ht="11.1" customHeight="1" x14ac:dyDescent="0.25">
      <c r="A131" s="308"/>
      <c r="B131" s="521"/>
      <c r="C131" s="57"/>
      <c r="D131" s="57"/>
      <c r="E131" s="329"/>
      <c r="F131" s="57"/>
      <c r="G131" s="330" t="s">
        <v>78</v>
      </c>
    </row>
    <row r="132" spans="1:7" ht="11.1" customHeight="1" x14ac:dyDescent="0.25">
      <c r="A132" s="312" t="s">
        <v>525</v>
      </c>
      <c r="B132" s="313"/>
      <c r="C132" s="313"/>
      <c r="D132" s="314"/>
      <c r="E132" s="331"/>
      <c r="F132" s="313"/>
      <c r="G132" s="2"/>
    </row>
    <row r="133" spans="1:7" ht="14.1" customHeight="1" x14ac:dyDescent="0.2">
      <c r="A133" s="958" t="s">
        <v>19</v>
      </c>
      <c r="B133" s="960" t="s">
        <v>513</v>
      </c>
      <c r="C133" s="961"/>
      <c r="D133" s="962"/>
      <c r="E133" s="960" t="s">
        <v>514</v>
      </c>
      <c r="F133" s="961"/>
      <c r="G133" s="962"/>
    </row>
    <row r="134" spans="1:7" ht="14.1" customHeight="1" x14ac:dyDescent="0.2">
      <c r="A134" s="959"/>
      <c r="B134" s="420" t="s">
        <v>515</v>
      </c>
      <c r="C134" s="420" t="s">
        <v>516</v>
      </c>
      <c r="D134" s="421" t="s">
        <v>23</v>
      </c>
      <c r="E134" s="420" t="s">
        <v>515</v>
      </c>
      <c r="F134" s="420" t="s">
        <v>516</v>
      </c>
      <c r="G134" s="421" t="s">
        <v>23</v>
      </c>
    </row>
    <row r="135" spans="1:7" ht="3.95" customHeight="1" x14ac:dyDescent="0.25">
      <c r="A135" s="293"/>
      <c r="B135" s="291"/>
      <c r="C135" s="322"/>
      <c r="D135" s="319"/>
      <c r="E135" s="291"/>
      <c r="F135" s="322"/>
      <c r="G135" s="295"/>
    </row>
    <row r="136" spans="1:7" ht="10.7" customHeight="1" x14ac:dyDescent="0.25">
      <c r="A136" s="423" t="s">
        <v>107</v>
      </c>
      <c r="B136" s="291"/>
      <c r="C136" s="322"/>
      <c r="D136" s="319"/>
      <c r="E136" s="291"/>
      <c r="F136" s="322"/>
      <c r="G136" s="295"/>
    </row>
    <row r="137" spans="1:7" ht="10.7" customHeight="1" x14ac:dyDescent="0.25">
      <c r="A137" s="293" t="s">
        <v>109</v>
      </c>
      <c r="B137" s="291" t="s">
        <v>518</v>
      </c>
      <c r="C137" s="322">
        <v>165</v>
      </c>
      <c r="D137" s="319" t="s">
        <v>140</v>
      </c>
      <c r="E137" s="291" t="s">
        <v>518</v>
      </c>
      <c r="F137" s="322" t="s">
        <v>518</v>
      </c>
      <c r="G137" s="295" t="s">
        <v>140</v>
      </c>
    </row>
    <row r="138" spans="1:7" ht="10.7" customHeight="1" x14ac:dyDescent="0.25">
      <c r="A138" s="293" t="s">
        <v>108</v>
      </c>
      <c r="B138" s="291" t="s">
        <v>518</v>
      </c>
      <c r="C138" s="322">
        <v>135</v>
      </c>
      <c r="D138" s="319" t="s">
        <v>140</v>
      </c>
      <c r="E138" s="291" t="s">
        <v>518</v>
      </c>
      <c r="F138" s="322" t="s">
        <v>518</v>
      </c>
      <c r="G138" s="295" t="s">
        <v>140</v>
      </c>
    </row>
    <row r="139" spans="1:7" ht="10.7" customHeight="1" x14ac:dyDescent="0.25">
      <c r="A139" s="293" t="s">
        <v>567</v>
      </c>
      <c r="B139" s="291" t="s">
        <v>518</v>
      </c>
      <c r="C139" s="322">
        <v>110</v>
      </c>
      <c r="D139" s="319" t="s">
        <v>140</v>
      </c>
      <c r="E139" s="291" t="s">
        <v>518</v>
      </c>
      <c r="F139" s="322" t="s">
        <v>518</v>
      </c>
      <c r="G139" s="295" t="s">
        <v>140</v>
      </c>
    </row>
    <row r="140" spans="1:7" ht="11.1" customHeight="1" x14ac:dyDescent="0.25">
      <c r="A140" s="423" t="s">
        <v>112</v>
      </c>
      <c r="B140" s="291"/>
      <c r="C140" s="322"/>
      <c r="D140" s="332"/>
      <c r="E140" s="291"/>
      <c r="F140" s="322"/>
      <c r="G140" s="45"/>
    </row>
    <row r="141" spans="1:7" ht="10.7" customHeight="1" x14ac:dyDescent="0.25">
      <c r="A141" s="293" t="s">
        <v>494</v>
      </c>
      <c r="B141" s="291" t="s">
        <v>518</v>
      </c>
      <c r="C141" s="322">
        <v>165</v>
      </c>
      <c r="D141" s="328" t="s">
        <v>140</v>
      </c>
      <c r="E141" s="291" t="s">
        <v>518</v>
      </c>
      <c r="F141" s="322" t="s">
        <v>518</v>
      </c>
      <c r="G141" s="295" t="s">
        <v>140</v>
      </c>
    </row>
    <row r="142" spans="1:7" ht="10.7" customHeight="1" x14ac:dyDescent="0.25">
      <c r="A142" s="293" t="s">
        <v>114</v>
      </c>
      <c r="B142" s="291" t="s">
        <v>518</v>
      </c>
      <c r="C142" s="322">
        <v>165</v>
      </c>
      <c r="D142" s="328" t="s">
        <v>140</v>
      </c>
      <c r="E142" s="291" t="s">
        <v>518</v>
      </c>
      <c r="F142" s="322" t="s">
        <v>518</v>
      </c>
      <c r="G142" s="295" t="s">
        <v>140</v>
      </c>
    </row>
    <row r="143" spans="1:7" ht="10.7" customHeight="1" x14ac:dyDescent="0.25">
      <c r="A143" s="293" t="s">
        <v>113</v>
      </c>
      <c r="B143" s="291" t="s">
        <v>518</v>
      </c>
      <c r="C143" s="322">
        <v>165</v>
      </c>
      <c r="D143" s="328" t="s">
        <v>140</v>
      </c>
      <c r="E143" s="291" t="s">
        <v>518</v>
      </c>
      <c r="F143" s="322" t="s">
        <v>518</v>
      </c>
      <c r="G143" s="295" t="s">
        <v>140</v>
      </c>
    </row>
    <row r="144" spans="1:7" ht="11.1" customHeight="1" x14ac:dyDescent="0.25">
      <c r="A144" s="424" t="s">
        <v>115</v>
      </c>
      <c r="B144" s="324"/>
      <c r="C144" s="322"/>
      <c r="D144" s="325"/>
      <c r="E144" s="291"/>
      <c r="F144" s="322"/>
      <c r="G144" s="295"/>
    </row>
    <row r="145" spans="1:7" ht="10.7" customHeight="1" x14ac:dyDescent="0.2">
      <c r="A145" s="199" t="s">
        <v>146</v>
      </c>
      <c r="B145" s="291">
        <v>65</v>
      </c>
      <c r="C145" s="322">
        <v>95</v>
      </c>
      <c r="D145" s="325">
        <f t="shared" ref="D145:D146" si="19">((C145/B145)-    1)*100</f>
        <v>46.153846153846146</v>
      </c>
      <c r="E145" s="291">
        <v>170</v>
      </c>
      <c r="F145" s="322">
        <v>260</v>
      </c>
      <c r="G145" s="325">
        <f t="shared" ref="G145" si="20">((F145/E145)-    1)*100</f>
        <v>52.941176470588225</v>
      </c>
    </row>
    <row r="146" spans="1:7" ht="10.7" customHeight="1" x14ac:dyDescent="0.25">
      <c r="A146" s="199" t="s">
        <v>116</v>
      </c>
      <c r="B146" s="291">
        <v>105</v>
      </c>
      <c r="C146" s="322">
        <v>120</v>
      </c>
      <c r="D146" s="325">
        <f t="shared" si="19"/>
        <v>14.285714285714279</v>
      </c>
      <c r="E146" s="291" t="s">
        <v>518</v>
      </c>
      <c r="F146" s="322">
        <v>115</v>
      </c>
      <c r="G146" s="295" t="s">
        <v>140</v>
      </c>
    </row>
    <row r="147" spans="1:7" ht="11.1" customHeight="1" x14ac:dyDescent="0.25">
      <c r="A147" s="424" t="s">
        <v>117</v>
      </c>
      <c r="B147" s="324"/>
      <c r="C147" s="322"/>
      <c r="D147" s="325"/>
      <c r="E147" s="291"/>
      <c r="F147" s="322"/>
      <c r="G147" s="295"/>
    </row>
    <row r="148" spans="1:7" ht="10.7" customHeight="1" x14ac:dyDescent="0.25">
      <c r="A148" s="293" t="s">
        <v>118</v>
      </c>
      <c r="B148" s="291">
        <v>130</v>
      </c>
      <c r="C148" s="322">
        <v>110</v>
      </c>
      <c r="D148" s="318">
        <f>((C148/B148)-          1)*100</f>
        <v>-15.384615384615385</v>
      </c>
      <c r="E148" s="291">
        <v>125</v>
      </c>
      <c r="F148" s="322">
        <v>200</v>
      </c>
      <c r="G148" s="325">
        <f t="shared" ref="G148" si="21">((F148/E148)-    1)*100</f>
        <v>60.000000000000007</v>
      </c>
    </row>
    <row r="149" spans="1:7" ht="10.7" customHeight="1" x14ac:dyDescent="0.25">
      <c r="A149" s="293" t="s">
        <v>119</v>
      </c>
      <c r="B149" s="291">
        <v>150</v>
      </c>
      <c r="C149" s="322">
        <v>185</v>
      </c>
      <c r="D149" s="318">
        <f>((C149/B149)-          1)*100</f>
        <v>23.333333333333339</v>
      </c>
      <c r="E149" s="291">
        <v>100</v>
      </c>
      <c r="F149" s="322" t="s">
        <v>518</v>
      </c>
      <c r="G149" s="295" t="s">
        <v>140</v>
      </c>
    </row>
    <row r="150" spans="1:7" ht="10.7" customHeight="1" x14ac:dyDescent="0.25">
      <c r="A150" s="293" t="s">
        <v>120</v>
      </c>
      <c r="B150" s="291">
        <v>135</v>
      </c>
      <c r="C150" s="322">
        <v>110</v>
      </c>
      <c r="D150" s="318">
        <f t="shared" ref="D150" si="22">((C150/B150)-          1)*100</f>
        <v>-18.518518518518523</v>
      </c>
      <c r="E150" s="291">
        <v>115</v>
      </c>
      <c r="F150" s="322">
        <v>155</v>
      </c>
      <c r="G150" s="325">
        <f t="shared" ref="G150" si="23">((F150/E150)-    1)*100</f>
        <v>34.782608695652172</v>
      </c>
    </row>
    <row r="151" spans="1:7" ht="11.1" customHeight="1" x14ac:dyDescent="0.25">
      <c r="A151" s="423" t="s">
        <v>121</v>
      </c>
      <c r="B151" s="291"/>
      <c r="C151" s="322"/>
      <c r="D151" s="323"/>
      <c r="E151" s="291"/>
      <c r="F151" s="322"/>
      <c r="G151" s="45"/>
    </row>
    <row r="152" spans="1:7" ht="10.7" customHeight="1" x14ac:dyDescent="0.25">
      <c r="A152" s="293" t="s">
        <v>123</v>
      </c>
      <c r="B152" s="291">
        <v>105</v>
      </c>
      <c r="C152" s="322">
        <v>105</v>
      </c>
      <c r="D152" s="318">
        <f>((C152/B152)-          1)*100</f>
        <v>0</v>
      </c>
      <c r="E152" s="291">
        <v>65</v>
      </c>
      <c r="F152" s="322">
        <v>65</v>
      </c>
      <c r="G152" s="301">
        <f t="shared" ref="G152:G155" si="24">((F152/E152)-    1)*100</f>
        <v>0</v>
      </c>
    </row>
    <row r="153" spans="1:7" ht="10.7" customHeight="1" x14ac:dyDescent="0.25">
      <c r="A153" s="293" t="s">
        <v>124</v>
      </c>
      <c r="B153" s="291">
        <v>170</v>
      </c>
      <c r="C153" s="322">
        <v>190</v>
      </c>
      <c r="D153" s="318">
        <f>((C153/B153)-          1)*100</f>
        <v>11.764705882352944</v>
      </c>
      <c r="E153" s="291">
        <v>55</v>
      </c>
      <c r="F153" s="322">
        <v>95</v>
      </c>
      <c r="G153" s="301">
        <f t="shared" si="24"/>
        <v>72.727272727272734</v>
      </c>
    </row>
    <row r="154" spans="1:7" ht="10.7" customHeight="1" x14ac:dyDescent="0.25">
      <c r="A154" s="293" t="s">
        <v>125</v>
      </c>
      <c r="B154" s="291">
        <v>150</v>
      </c>
      <c r="C154" s="322">
        <v>160</v>
      </c>
      <c r="D154" s="318">
        <f t="shared" ref="D154:D182" si="25">((C154/B154)-          1)*100</f>
        <v>6.6666666666666652</v>
      </c>
      <c r="E154" s="291">
        <v>82.5</v>
      </c>
      <c r="F154" s="322">
        <v>135</v>
      </c>
      <c r="G154" s="301">
        <f t="shared" si="24"/>
        <v>63.636363636363647</v>
      </c>
    </row>
    <row r="155" spans="1:7" ht="10.7" customHeight="1" x14ac:dyDescent="0.25">
      <c r="A155" s="293" t="s">
        <v>126</v>
      </c>
      <c r="B155" s="291">
        <v>170</v>
      </c>
      <c r="C155" s="322">
        <v>198</v>
      </c>
      <c r="D155" s="318">
        <f t="shared" si="25"/>
        <v>16.470588235294127</v>
      </c>
      <c r="E155" s="291">
        <v>55</v>
      </c>
      <c r="F155" s="322">
        <v>78</v>
      </c>
      <c r="G155" s="301">
        <f t="shared" si="24"/>
        <v>41.81818181818182</v>
      </c>
    </row>
    <row r="156" spans="1:7" ht="11.1" customHeight="1" x14ac:dyDescent="0.25">
      <c r="A156" s="423" t="s">
        <v>599</v>
      </c>
      <c r="B156" s="291"/>
      <c r="C156" s="322"/>
      <c r="D156" s="318"/>
      <c r="E156" s="291"/>
      <c r="F156" s="322"/>
      <c r="G156" s="301"/>
    </row>
    <row r="157" spans="1:7" ht="10.7" customHeight="1" x14ac:dyDescent="0.25">
      <c r="A157" s="293" t="s">
        <v>602</v>
      </c>
      <c r="B157" s="291" t="s">
        <v>518</v>
      </c>
      <c r="C157" s="322">
        <v>65</v>
      </c>
      <c r="D157" s="328" t="s">
        <v>140</v>
      </c>
      <c r="E157" s="291" t="s">
        <v>518</v>
      </c>
      <c r="F157" s="322" t="s">
        <v>518</v>
      </c>
      <c r="G157" s="295" t="s">
        <v>140</v>
      </c>
    </row>
    <row r="158" spans="1:7" ht="10.7" customHeight="1" x14ac:dyDescent="0.25">
      <c r="A158" s="293" t="s">
        <v>603</v>
      </c>
      <c r="B158" s="291" t="s">
        <v>518</v>
      </c>
      <c r="C158" s="322">
        <v>60</v>
      </c>
      <c r="D158" s="328" t="s">
        <v>140</v>
      </c>
      <c r="E158" s="291" t="s">
        <v>518</v>
      </c>
      <c r="F158" s="322">
        <v>75</v>
      </c>
      <c r="G158" s="295" t="s">
        <v>140</v>
      </c>
    </row>
    <row r="159" spans="1:7" ht="10.7" customHeight="1" x14ac:dyDescent="0.25">
      <c r="A159" s="293" t="s">
        <v>604</v>
      </c>
      <c r="B159" s="291" t="s">
        <v>518</v>
      </c>
      <c r="C159" s="322">
        <v>68</v>
      </c>
      <c r="D159" s="328" t="s">
        <v>140</v>
      </c>
      <c r="E159" s="291" t="s">
        <v>518</v>
      </c>
      <c r="F159" s="322" t="s">
        <v>518</v>
      </c>
      <c r="G159" s="295" t="s">
        <v>140</v>
      </c>
    </row>
    <row r="160" spans="1:7" ht="10.7" customHeight="1" x14ac:dyDescent="0.25">
      <c r="A160" s="293" t="s">
        <v>605</v>
      </c>
      <c r="B160" s="291" t="s">
        <v>518</v>
      </c>
      <c r="C160" s="322">
        <v>58</v>
      </c>
      <c r="D160" s="328" t="s">
        <v>140</v>
      </c>
      <c r="E160" s="291" t="s">
        <v>518</v>
      </c>
      <c r="F160" s="322">
        <v>85</v>
      </c>
      <c r="G160" s="295" t="s">
        <v>140</v>
      </c>
    </row>
    <row r="161" spans="1:7" ht="10.7" customHeight="1" x14ac:dyDescent="0.25">
      <c r="A161" s="293" t="s">
        <v>596</v>
      </c>
      <c r="B161" s="291" t="s">
        <v>518</v>
      </c>
      <c r="C161" s="322">
        <v>105</v>
      </c>
      <c r="D161" s="328" t="s">
        <v>140</v>
      </c>
      <c r="E161" s="291" t="s">
        <v>518</v>
      </c>
      <c r="F161" s="322" t="s">
        <v>518</v>
      </c>
      <c r="G161" s="295" t="s">
        <v>140</v>
      </c>
    </row>
    <row r="162" spans="1:7" ht="10.7" customHeight="1" x14ac:dyDescent="0.25">
      <c r="A162" s="293" t="s">
        <v>606</v>
      </c>
      <c r="B162" s="291" t="s">
        <v>518</v>
      </c>
      <c r="C162" s="322">
        <v>83</v>
      </c>
      <c r="D162" s="328" t="s">
        <v>140</v>
      </c>
      <c r="E162" s="291" t="s">
        <v>518</v>
      </c>
      <c r="F162" s="322" t="s">
        <v>518</v>
      </c>
      <c r="G162" s="295" t="s">
        <v>140</v>
      </c>
    </row>
    <row r="163" spans="1:7" ht="10.7" customHeight="1" x14ac:dyDescent="0.25">
      <c r="A163" s="293" t="s">
        <v>598</v>
      </c>
      <c r="B163" s="291" t="s">
        <v>518</v>
      </c>
      <c r="C163" s="322">
        <v>65</v>
      </c>
      <c r="D163" s="328" t="s">
        <v>140</v>
      </c>
      <c r="E163" s="291" t="s">
        <v>518</v>
      </c>
      <c r="F163" s="322" t="s">
        <v>518</v>
      </c>
      <c r="G163" s="295" t="s">
        <v>140</v>
      </c>
    </row>
    <row r="164" spans="1:7" ht="10.7" customHeight="1" x14ac:dyDescent="0.25">
      <c r="A164" s="293" t="s">
        <v>607</v>
      </c>
      <c r="B164" s="291" t="s">
        <v>518</v>
      </c>
      <c r="C164" s="322">
        <v>73</v>
      </c>
      <c r="D164" s="328" t="s">
        <v>140</v>
      </c>
      <c r="E164" s="291" t="s">
        <v>518</v>
      </c>
      <c r="F164" s="322" t="s">
        <v>518</v>
      </c>
      <c r="G164" s="295" t="s">
        <v>140</v>
      </c>
    </row>
    <row r="165" spans="1:7" ht="10.7" customHeight="1" x14ac:dyDescent="0.25">
      <c r="A165" s="293" t="s">
        <v>608</v>
      </c>
      <c r="B165" s="291" t="s">
        <v>518</v>
      </c>
      <c r="C165" s="322">
        <v>78</v>
      </c>
      <c r="D165" s="328" t="s">
        <v>140</v>
      </c>
      <c r="E165" s="291" t="s">
        <v>518</v>
      </c>
      <c r="F165" s="322">
        <v>125</v>
      </c>
      <c r="G165" s="295" t="s">
        <v>140</v>
      </c>
    </row>
    <row r="166" spans="1:7" ht="10.7" customHeight="1" x14ac:dyDescent="0.25">
      <c r="A166" s="293" t="s">
        <v>609</v>
      </c>
      <c r="B166" s="291" t="s">
        <v>518</v>
      </c>
      <c r="C166" s="313" t="s">
        <v>151</v>
      </c>
      <c r="D166" s="328" t="s">
        <v>140</v>
      </c>
      <c r="E166" s="291" t="s">
        <v>518</v>
      </c>
      <c r="F166" s="322" t="s">
        <v>518</v>
      </c>
      <c r="G166" s="295" t="s">
        <v>140</v>
      </c>
    </row>
    <row r="167" spans="1:7" ht="10.7" customHeight="1" x14ac:dyDescent="0.25">
      <c r="A167" s="293" t="s">
        <v>597</v>
      </c>
      <c r="B167" s="291" t="s">
        <v>518</v>
      </c>
      <c r="C167" s="322">
        <v>65</v>
      </c>
      <c r="D167" s="328" t="s">
        <v>140</v>
      </c>
      <c r="E167" s="291" t="s">
        <v>518</v>
      </c>
      <c r="F167" s="322">
        <v>95</v>
      </c>
      <c r="G167" s="295" t="s">
        <v>140</v>
      </c>
    </row>
    <row r="168" spans="1:7" ht="11.1" customHeight="1" x14ac:dyDescent="0.25">
      <c r="A168" s="423" t="s">
        <v>310</v>
      </c>
      <c r="B168" s="264"/>
      <c r="C168" s="15"/>
      <c r="D168" s="333"/>
      <c r="E168" s="264"/>
      <c r="F168" s="322"/>
      <c r="G168" s="328"/>
    </row>
    <row r="169" spans="1:7" ht="10.7" customHeight="1" x14ac:dyDescent="0.25">
      <c r="A169" s="196" t="s">
        <v>183</v>
      </c>
      <c r="B169" s="291">
        <v>130</v>
      </c>
      <c r="C169" s="271">
        <v>155</v>
      </c>
      <c r="D169" s="333">
        <f t="shared" ref="D169:D175" si="26">((C169/B169)-          1)*100</f>
        <v>19.23076923076923</v>
      </c>
      <c r="E169" s="264" t="s">
        <v>459</v>
      </c>
      <c r="F169" s="322" t="s">
        <v>518</v>
      </c>
      <c r="G169" s="295" t="s">
        <v>140</v>
      </c>
    </row>
    <row r="170" spans="1:7" ht="10.7" customHeight="1" x14ac:dyDescent="0.25">
      <c r="A170" s="196" t="s">
        <v>568</v>
      </c>
      <c r="B170" s="291">
        <v>160</v>
      </c>
      <c r="C170" s="271">
        <v>158</v>
      </c>
      <c r="D170" s="333">
        <f t="shared" si="26"/>
        <v>-1.2499999999999956</v>
      </c>
      <c r="E170" s="264" t="s">
        <v>459</v>
      </c>
      <c r="F170" s="322" t="s">
        <v>518</v>
      </c>
      <c r="G170" s="295" t="s">
        <v>140</v>
      </c>
    </row>
    <row r="171" spans="1:7" ht="10.7" customHeight="1" x14ac:dyDescent="0.25">
      <c r="A171" s="196" t="s">
        <v>311</v>
      </c>
      <c r="B171" s="291">
        <v>150</v>
      </c>
      <c r="C171" s="271">
        <v>190</v>
      </c>
      <c r="D171" s="333">
        <f t="shared" si="26"/>
        <v>26.666666666666661</v>
      </c>
      <c r="E171" s="264" t="s">
        <v>459</v>
      </c>
      <c r="F171" s="322" t="s">
        <v>518</v>
      </c>
      <c r="G171" s="295" t="s">
        <v>140</v>
      </c>
    </row>
    <row r="172" spans="1:7" ht="10.7" customHeight="1" x14ac:dyDescent="0.25">
      <c r="A172" s="196" t="s">
        <v>313</v>
      </c>
      <c r="B172" s="291">
        <v>125</v>
      </c>
      <c r="C172" s="271">
        <v>150</v>
      </c>
      <c r="D172" s="333">
        <f t="shared" si="26"/>
        <v>19.999999999999996</v>
      </c>
      <c r="E172" s="264" t="s">
        <v>459</v>
      </c>
      <c r="F172" s="322" t="s">
        <v>518</v>
      </c>
      <c r="G172" s="295" t="s">
        <v>140</v>
      </c>
    </row>
    <row r="173" spans="1:7" ht="10.7" customHeight="1" x14ac:dyDescent="0.25">
      <c r="A173" s="196" t="s">
        <v>545</v>
      </c>
      <c r="B173" s="291">
        <v>175</v>
      </c>
      <c r="C173" s="271">
        <v>163</v>
      </c>
      <c r="D173" s="333">
        <f t="shared" si="26"/>
        <v>-6.8571428571428612</v>
      </c>
      <c r="E173" s="264" t="s">
        <v>459</v>
      </c>
      <c r="F173" s="322" t="s">
        <v>518</v>
      </c>
      <c r="G173" s="295" t="s">
        <v>140</v>
      </c>
    </row>
    <row r="174" spans="1:7" ht="10.7" customHeight="1" x14ac:dyDescent="0.25">
      <c r="A174" s="196" t="s">
        <v>185</v>
      </c>
      <c r="B174" s="291">
        <v>150</v>
      </c>
      <c r="C174" s="271">
        <v>135</v>
      </c>
      <c r="D174" s="333">
        <f t="shared" si="26"/>
        <v>-9.9999999999999982</v>
      </c>
      <c r="E174" s="264" t="s">
        <v>459</v>
      </c>
      <c r="F174" s="322" t="s">
        <v>518</v>
      </c>
      <c r="G174" s="295" t="s">
        <v>140</v>
      </c>
    </row>
    <row r="175" spans="1:7" ht="10.7" customHeight="1" x14ac:dyDescent="0.25">
      <c r="A175" s="196" t="s">
        <v>312</v>
      </c>
      <c r="B175" s="291">
        <v>147.5</v>
      </c>
      <c r="C175" s="271">
        <v>175</v>
      </c>
      <c r="D175" s="333">
        <f t="shared" si="26"/>
        <v>18.644067796610166</v>
      </c>
      <c r="E175" s="264" t="s">
        <v>459</v>
      </c>
      <c r="F175" s="322" t="s">
        <v>518</v>
      </c>
      <c r="G175" s="295" t="s">
        <v>140</v>
      </c>
    </row>
    <row r="176" spans="1:7" ht="10.7" customHeight="1" x14ac:dyDescent="0.25">
      <c r="A176" s="196" t="s">
        <v>184</v>
      </c>
      <c r="B176" s="264" t="s">
        <v>459</v>
      </c>
      <c r="C176" s="271">
        <v>150</v>
      </c>
      <c r="D176" s="333" t="s">
        <v>140</v>
      </c>
      <c r="E176" s="264" t="s">
        <v>459</v>
      </c>
      <c r="F176" s="322" t="s">
        <v>518</v>
      </c>
      <c r="G176" s="295" t="s">
        <v>140</v>
      </c>
    </row>
    <row r="177" spans="1:7" ht="10.7" customHeight="1" x14ac:dyDescent="0.25">
      <c r="A177" s="518" t="s">
        <v>192</v>
      </c>
      <c r="B177" s="264" t="s">
        <v>459</v>
      </c>
      <c r="C177" s="271">
        <v>140</v>
      </c>
      <c r="D177" s="333" t="s">
        <v>140</v>
      </c>
      <c r="E177" s="264" t="s">
        <v>459</v>
      </c>
      <c r="F177" s="322" t="s">
        <v>518</v>
      </c>
      <c r="G177" s="295" t="s">
        <v>140</v>
      </c>
    </row>
    <row r="178" spans="1:7" ht="10.7" customHeight="1" x14ac:dyDescent="0.25">
      <c r="A178" s="518" t="s">
        <v>569</v>
      </c>
      <c r="B178" s="264" t="s">
        <v>459</v>
      </c>
      <c r="C178" s="271">
        <v>135</v>
      </c>
      <c r="D178" s="333" t="s">
        <v>140</v>
      </c>
      <c r="E178" s="264" t="s">
        <v>459</v>
      </c>
      <c r="F178" s="322" t="s">
        <v>518</v>
      </c>
      <c r="G178" s="295" t="s">
        <v>140</v>
      </c>
    </row>
    <row r="179" spans="1:7" ht="11.1" customHeight="1" x14ac:dyDescent="0.25">
      <c r="A179" s="883" t="s">
        <v>168</v>
      </c>
      <c r="B179" s="291"/>
      <c r="C179" s="291"/>
      <c r="D179" s="328"/>
      <c r="E179" s="291"/>
      <c r="F179" s="322"/>
      <c r="G179" s="45"/>
    </row>
    <row r="180" spans="1:7" ht="10.7" customHeight="1" x14ac:dyDescent="0.25">
      <c r="A180" s="746" t="s">
        <v>471</v>
      </c>
      <c r="B180" s="291">
        <v>75</v>
      </c>
      <c r="C180" s="644" t="s">
        <v>518</v>
      </c>
      <c r="D180" s="333" t="s">
        <v>140</v>
      </c>
      <c r="E180" s="291">
        <v>80</v>
      </c>
      <c r="F180" s="322" t="s">
        <v>518</v>
      </c>
      <c r="G180" s="295" t="s">
        <v>140</v>
      </c>
    </row>
    <row r="181" spans="1:7" ht="10.7" customHeight="1" x14ac:dyDescent="0.25">
      <c r="A181" s="334" t="s">
        <v>472</v>
      </c>
      <c r="B181" s="291">
        <v>85</v>
      </c>
      <c r="C181" s="645">
        <v>105</v>
      </c>
      <c r="D181" s="333">
        <f t="shared" si="25"/>
        <v>23.529411764705888</v>
      </c>
      <c r="E181" s="291" t="s">
        <v>518</v>
      </c>
      <c r="F181" s="322" t="s">
        <v>518</v>
      </c>
      <c r="G181" s="295" t="s">
        <v>140</v>
      </c>
    </row>
    <row r="182" spans="1:7" ht="10.7" customHeight="1" x14ac:dyDescent="0.25">
      <c r="A182" s="334" t="s">
        <v>169</v>
      </c>
      <c r="B182" s="291">
        <v>75</v>
      </c>
      <c r="C182" s="645">
        <v>105</v>
      </c>
      <c r="D182" s="333">
        <f t="shared" si="25"/>
        <v>39.999999999999993</v>
      </c>
      <c r="E182" s="291" t="s">
        <v>518</v>
      </c>
      <c r="F182" s="322" t="s">
        <v>518</v>
      </c>
      <c r="G182" s="295" t="s">
        <v>140</v>
      </c>
    </row>
    <row r="183" spans="1:7" ht="11.1" customHeight="1" x14ac:dyDescent="0.25">
      <c r="A183" s="423" t="s">
        <v>127</v>
      </c>
      <c r="B183" s="291"/>
      <c r="C183" s="645"/>
      <c r="D183" s="333"/>
      <c r="E183" s="291"/>
      <c r="F183" s="322"/>
      <c r="G183" s="45"/>
    </row>
    <row r="184" spans="1:7" ht="10.7" customHeight="1" x14ac:dyDescent="0.25">
      <c r="A184" s="293" t="s">
        <v>128</v>
      </c>
      <c r="B184" s="291">
        <v>95</v>
      </c>
      <c r="C184" s="322">
        <v>140</v>
      </c>
      <c r="D184" s="333">
        <f t="shared" ref="D184:D186" si="27">((C184/B184)-          1)*100</f>
        <v>47.368421052631568</v>
      </c>
      <c r="E184" s="291" t="s">
        <v>518</v>
      </c>
      <c r="F184" s="322" t="s">
        <v>518</v>
      </c>
      <c r="G184" s="295" t="s">
        <v>140</v>
      </c>
    </row>
    <row r="185" spans="1:7" ht="10.7" customHeight="1" x14ac:dyDescent="0.25">
      <c r="A185" s="293" t="s">
        <v>129</v>
      </c>
      <c r="B185" s="291">
        <v>130</v>
      </c>
      <c r="C185" s="322">
        <v>155</v>
      </c>
      <c r="D185" s="333">
        <f t="shared" si="27"/>
        <v>19.23076923076923</v>
      </c>
      <c r="E185" s="291">
        <v>85</v>
      </c>
      <c r="F185" s="322">
        <v>95</v>
      </c>
      <c r="G185" s="301">
        <f t="shared" ref="G185:G186" si="28">((F185/E185)-    1)*100</f>
        <v>11.764705882352944</v>
      </c>
    </row>
    <row r="186" spans="1:7" ht="10.7" customHeight="1" x14ac:dyDescent="0.25">
      <c r="A186" s="293" t="s">
        <v>130</v>
      </c>
      <c r="B186" s="291">
        <v>160</v>
      </c>
      <c r="C186" s="322">
        <v>160</v>
      </c>
      <c r="D186" s="333">
        <f t="shared" si="27"/>
        <v>0</v>
      </c>
      <c r="E186" s="291">
        <v>160</v>
      </c>
      <c r="F186" s="322">
        <v>135</v>
      </c>
      <c r="G186" s="301">
        <f t="shared" si="28"/>
        <v>-15.625</v>
      </c>
    </row>
    <row r="187" spans="1:7" ht="11.1" customHeight="1" x14ac:dyDescent="0.25">
      <c r="A187" s="423" t="s">
        <v>131</v>
      </c>
      <c r="B187" s="291"/>
      <c r="C187" s="322"/>
      <c r="D187" s="333"/>
      <c r="E187" s="291"/>
      <c r="F187" s="322"/>
      <c r="G187" s="45"/>
    </row>
    <row r="188" spans="1:7" ht="10.7" customHeight="1" x14ac:dyDescent="0.25">
      <c r="A188" s="293" t="s">
        <v>147</v>
      </c>
      <c r="B188" s="291">
        <v>135</v>
      </c>
      <c r="C188" s="322">
        <v>125</v>
      </c>
      <c r="D188" s="333">
        <f>((C188/B188)-          1)*100</f>
        <v>-7.4074074074074066</v>
      </c>
      <c r="E188" s="291" t="s">
        <v>518</v>
      </c>
      <c r="F188" s="322" t="s">
        <v>518</v>
      </c>
      <c r="G188" s="295" t="s">
        <v>140</v>
      </c>
    </row>
    <row r="189" spans="1:7" ht="10.7" customHeight="1" x14ac:dyDescent="0.25">
      <c r="A189" s="293" t="s">
        <v>133</v>
      </c>
      <c r="B189" s="291">
        <v>125</v>
      </c>
      <c r="C189" s="322">
        <v>130</v>
      </c>
      <c r="D189" s="333">
        <f t="shared" ref="D189:D190" si="29">((C189/B189)-          1)*100</f>
        <v>4.0000000000000036</v>
      </c>
      <c r="E189" s="291" t="s">
        <v>518</v>
      </c>
      <c r="F189" s="322" t="s">
        <v>518</v>
      </c>
      <c r="G189" s="295" t="s">
        <v>140</v>
      </c>
    </row>
    <row r="190" spans="1:7" ht="10.7" customHeight="1" x14ac:dyDescent="0.25">
      <c r="A190" s="335" t="s">
        <v>134</v>
      </c>
      <c r="B190" s="336">
        <v>130</v>
      </c>
      <c r="C190" s="646">
        <v>165</v>
      </c>
      <c r="D190" s="337">
        <f t="shared" si="29"/>
        <v>26.923076923076916</v>
      </c>
      <c r="E190" s="336" t="s">
        <v>518</v>
      </c>
      <c r="F190" s="646" t="s">
        <v>518</v>
      </c>
      <c r="G190" s="338" t="s">
        <v>140</v>
      </c>
    </row>
    <row r="191" spans="1:7" ht="13.5" x14ac:dyDescent="0.25">
      <c r="A191" s="339" t="s">
        <v>135</v>
      </c>
      <c r="B191" s="340"/>
      <c r="C191" s="339"/>
      <c r="D191" s="339"/>
      <c r="E191" s="339"/>
      <c r="F191" s="339"/>
      <c r="G191" s="45"/>
    </row>
    <row r="192" spans="1:7" ht="8.1" customHeight="1" x14ac:dyDescent="0.25">
      <c r="A192" s="957" t="s">
        <v>531</v>
      </c>
      <c r="B192" s="957"/>
      <c r="C192" s="957"/>
      <c r="D192" s="957"/>
      <c r="E192" s="957"/>
      <c r="F192" s="957"/>
      <c r="G192" s="45"/>
    </row>
    <row r="193" spans="1:7" x14ac:dyDescent="0.2">
      <c r="A193" s="44"/>
      <c r="B193" s="44"/>
      <c r="C193" s="44"/>
      <c r="D193" s="44"/>
      <c r="E193" s="44"/>
      <c r="F193" s="44"/>
      <c r="G193" s="44"/>
    </row>
    <row r="194" spans="1:7" x14ac:dyDescent="0.2">
      <c r="A194" s="44"/>
      <c r="B194" s="44"/>
      <c r="C194" s="44"/>
      <c r="D194" s="44"/>
      <c r="E194" s="44"/>
      <c r="F194" s="44"/>
      <c r="G194" s="44"/>
    </row>
    <row r="195" spans="1:7" x14ac:dyDescent="0.2">
      <c r="A195" s="44"/>
      <c r="B195" s="44"/>
      <c r="C195" s="44"/>
      <c r="D195" s="44"/>
      <c r="E195" s="44"/>
      <c r="F195" s="44"/>
      <c r="G195" s="44"/>
    </row>
    <row r="196" spans="1:7" x14ac:dyDescent="0.2">
      <c r="A196" s="44"/>
      <c r="B196" s="44"/>
      <c r="C196" s="44"/>
      <c r="D196" s="44"/>
      <c r="E196" s="44"/>
      <c r="F196" s="44"/>
      <c r="G196" s="44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</sheetData>
  <mergeCells count="10">
    <mergeCell ref="A192:F192"/>
    <mergeCell ref="A4:A5"/>
    <mergeCell ref="B4:D4"/>
    <mergeCell ref="E4:G4"/>
    <mergeCell ref="A70:A71"/>
    <mergeCell ref="B70:D70"/>
    <mergeCell ref="E70:G70"/>
    <mergeCell ref="A133:A134"/>
    <mergeCell ref="B133:D133"/>
    <mergeCell ref="E133:G133"/>
  </mergeCells>
  <pageMargins left="0" right="0" top="0" bottom="0" header="0" footer="0"/>
  <pageSetup paperSize="9" orientation="portrait" r:id="rId1"/>
  <ignoredErrors>
    <ignoredError sqref="B5:G5 B71:G71 B134:G134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028"/>
  <sheetViews>
    <sheetView showGridLines="0" tabSelected="1" topLeftCell="A2" zoomScaleNormal="100" workbookViewId="0">
      <selection activeCell="R30" sqref="R30"/>
    </sheetView>
  </sheetViews>
  <sheetFormatPr baseColWidth="10" defaultColWidth="11.42578125" defaultRowHeight="15" customHeight="1" x14ac:dyDescent="0.2"/>
  <cols>
    <col min="1" max="1" width="15.85546875" style="55" customWidth="1"/>
    <col min="2" max="2" width="11.42578125" style="55" customWidth="1"/>
    <col min="3" max="3" width="26" style="55" customWidth="1"/>
    <col min="4" max="4" width="7.140625" style="55" customWidth="1"/>
    <col min="5" max="5" width="8.42578125" style="55" customWidth="1"/>
    <col min="6" max="6" width="7.28515625" style="55" customWidth="1"/>
    <col min="7" max="7" width="7.140625" style="55" customWidth="1"/>
    <col min="8" max="16384" width="11.42578125" style="55"/>
  </cols>
  <sheetData>
    <row r="1" spans="1:8" ht="18.95" customHeight="1" x14ac:dyDescent="0.25">
      <c r="A1" s="71" t="s">
        <v>320</v>
      </c>
      <c r="B1" s="71"/>
      <c r="C1" s="72"/>
      <c r="D1" s="73"/>
      <c r="E1" s="72"/>
      <c r="F1" s="72"/>
      <c r="G1" s="74"/>
    </row>
    <row r="2" spans="1:8" ht="12" customHeight="1" x14ac:dyDescent="0.25">
      <c r="A2" s="71" t="s">
        <v>710</v>
      </c>
      <c r="B2" s="71"/>
      <c r="C2" s="75"/>
      <c r="D2" s="76"/>
      <c r="E2" s="75"/>
      <c r="F2" s="75"/>
      <c r="G2" s="77"/>
    </row>
    <row r="3" spans="1:8" ht="5.0999999999999996" customHeight="1" x14ac:dyDescent="0.25">
      <c r="B3" s="71" t="s">
        <v>193</v>
      </c>
      <c r="C3" s="71"/>
      <c r="D3" s="71"/>
      <c r="E3" s="71"/>
      <c r="F3" s="71"/>
      <c r="G3" s="78"/>
    </row>
    <row r="4" spans="1:8" ht="24" customHeight="1" x14ac:dyDescent="0.2">
      <c r="A4" s="425" t="s">
        <v>321</v>
      </c>
      <c r="B4" s="425" t="s">
        <v>195</v>
      </c>
      <c r="C4" s="425" t="s">
        <v>196</v>
      </c>
      <c r="D4" s="425" t="s">
        <v>197</v>
      </c>
      <c r="E4" s="425" t="s">
        <v>322</v>
      </c>
      <c r="F4" s="425" t="s">
        <v>199</v>
      </c>
      <c r="G4" s="425" t="s">
        <v>323</v>
      </c>
    </row>
    <row r="5" spans="1:8" ht="12" customHeight="1" x14ac:dyDescent="0.2">
      <c r="A5" s="964" t="s">
        <v>324</v>
      </c>
      <c r="B5" s="426" t="s">
        <v>205</v>
      </c>
      <c r="C5" s="426" t="s">
        <v>282</v>
      </c>
      <c r="D5" s="426" t="s">
        <v>201</v>
      </c>
      <c r="E5" s="426" t="s">
        <v>201</v>
      </c>
      <c r="F5" s="427">
        <v>30500</v>
      </c>
      <c r="G5" s="628">
        <v>5.5</v>
      </c>
      <c r="H5" s="889"/>
    </row>
    <row r="6" spans="1:8" ht="12" customHeight="1" x14ac:dyDescent="0.2">
      <c r="A6" s="964"/>
      <c r="B6" s="426" t="s">
        <v>207</v>
      </c>
      <c r="C6" s="426" t="s">
        <v>325</v>
      </c>
      <c r="D6" s="426" t="s">
        <v>201</v>
      </c>
      <c r="E6" s="426" t="s">
        <v>202</v>
      </c>
      <c r="F6" s="427">
        <v>210</v>
      </c>
      <c r="G6" s="628">
        <v>12</v>
      </c>
      <c r="H6" s="889"/>
    </row>
    <row r="7" spans="1:8" ht="12" customHeight="1" x14ac:dyDescent="0.2">
      <c r="A7" s="964"/>
      <c r="B7" s="426" t="s">
        <v>207</v>
      </c>
      <c r="C7" s="426" t="s">
        <v>325</v>
      </c>
      <c r="D7" s="426" t="s">
        <v>201</v>
      </c>
      <c r="E7" s="426" t="s">
        <v>204</v>
      </c>
      <c r="F7" s="427">
        <v>400</v>
      </c>
      <c r="G7" s="628">
        <v>11</v>
      </c>
      <c r="H7" s="889"/>
    </row>
    <row r="8" spans="1:8" ht="12" customHeight="1" x14ac:dyDescent="0.2">
      <c r="A8" s="964"/>
      <c r="B8" s="426" t="s">
        <v>208</v>
      </c>
      <c r="C8" s="426" t="s">
        <v>326</v>
      </c>
      <c r="D8" s="426" t="s">
        <v>201</v>
      </c>
      <c r="E8" s="426" t="s">
        <v>202</v>
      </c>
      <c r="F8" s="427">
        <v>90</v>
      </c>
      <c r="G8" s="628">
        <v>13</v>
      </c>
      <c r="H8" s="889"/>
    </row>
    <row r="9" spans="1:8" ht="12" customHeight="1" x14ac:dyDescent="0.2">
      <c r="A9" s="964"/>
      <c r="B9" s="426" t="s">
        <v>208</v>
      </c>
      <c r="C9" s="426" t="s">
        <v>209</v>
      </c>
      <c r="D9" s="426" t="s">
        <v>201</v>
      </c>
      <c r="E9" s="426" t="s">
        <v>202</v>
      </c>
      <c r="F9" s="427">
        <v>90</v>
      </c>
      <c r="G9" s="628">
        <v>12</v>
      </c>
      <c r="H9" s="889"/>
    </row>
    <row r="10" spans="1:8" ht="12" customHeight="1" x14ac:dyDescent="0.2">
      <c r="A10" s="964"/>
      <c r="B10" s="426" t="s">
        <v>208</v>
      </c>
      <c r="C10" s="426" t="s">
        <v>209</v>
      </c>
      <c r="D10" s="426" t="s">
        <v>201</v>
      </c>
      <c r="E10" s="426" t="s">
        <v>204</v>
      </c>
      <c r="F10" s="427">
        <v>60</v>
      </c>
      <c r="G10" s="628">
        <v>11</v>
      </c>
      <c r="H10" s="889"/>
    </row>
    <row r="11" spans="1:8" ht="12" customHeight="1" x14ac:dyDescent="0.2">
      <c r="A11" s="964"/>
      <c r="B11" s="426" t="s">
        <v>211</v>
      </c>
      <c r="C11" s="426" t="s">
        <v>212</v>
      </c>
      <c r="D11" s="426" t="s">
        <v>201</v>
      </c>
      <c r="E11" s="426" t="s">
        <v>210</v>
      </c>
      <c r="F11" s="427">
        <v>8710</v>
      </c>
      <c r="G11" s="628">
        <v>7</v>
      </c>
      <c r="H11" s="889"/>
    </row>
    <row r="12" spans="1:8" ht="12" customHeight="1" x14ac:dyDescent="0.2">
      <c r="A12" s="964"/>
      <c r="B12" s="426" t="s">
        <v>213</v>
      </c>
      <c r="C12" s="426" t="s">
        <v>327</v>
      </c>
      <c r="D12" s="426" t="s">
        <v>201</v>
      </c>
      <c r="E12" s="426" t="s">
        <v>201</v>
      </c>
      <c r="F12" s="427">
        <v>1000</v>
      </c>
      <c r="G12" s="628">
        <v>5</v>
      </c>
      <c r="H12" s="889"/>
    </row>
    <row r="13" spans="1:8" ht="12" customHeight="1" x14ac:dyDescent="0.2">
      <c r="A13" s="964"/>
      <c r="B13" s="426" t="s">
        <v>283</v>
      </c>
      <c r="C13" s="426" t="s">
        <v>284</v>
      </c>
      <c r="D13" s="426" t="s">
        <v>201</v>
      </c>
      <c r="E13" s="426" t="s">
        <v>201</v>
      </c>
      <c r="F13" s="427">
        <v>12900</v>
      </c>
      <c r="G13" s="628">
        <v>5</v>
      </c>
      <c r="H13" s="889"/>
    </row>
    <row r="14" spans="1:8" ht="12" customHeight="1" x14ac:dyDescent="0.2">
      <c r="A14" s="965"/>
      <c r="B14" s="583" t="s">
        <v>283</v>
      </c>
      <c r="C14" s="583" t="s">
        <v>284</v>
      </c>
      <c r="D14" s="583" t="s">
        <v>201</v>
      </c>
      <c r="E14" s="583" t="s">
        <v>201</v>
      </c>
      <c r="F14" s="584">
        <v>2500</v>
      </c>
      <c r="G14" s="915">
        <v>5</v>
      </c>
      <c r="H14" s="889"/>
    </row>
    <row r="15" spans="1:8" ht="15.95" customHeight="1" x14ac:dyDescent="0.2">
      <c r="A15" s="582" t="s">
        <v>30</v>
      </c>
      <c r="B15" s="428" t="s">
        <v>213</v>
      </c>
      <c r="C15" s="428" t="s">
        <v>612</v>
      </c>
      <c r="D15" s="428" t="s">
        <v>201</v>
      </c>
      <c r="E15" s="428" t="s">
        <v>202</v>
      </c>
      <c r="F15" s="429">
        <v>1450</v>
      </c>
      <c r="G15" s="916">
        <v>5</v>
      </c>
      <c r="H15" s="889"/>
    </row>
    <row r="16" spans="1:8" ht="12" customHeight="1" x14ac:dyDescent="0.2">
      <c r="A16" s="928" t="s">
        <v>328</v>
      </c>
      <c r="B16" s="619" t="s">
        <v>330</v>
      </c>
      <c r="C16" s="619" t="s">
        <v>329</v>
      </c>
      <c r="D16" s="619" t="s">
        <v>201</v>
      </c>
      <c r="E16" s="619" t="s">
        <v>204</v>
      </c>
      <c r="F16" s="890">
        <v>1100</v>
      </c>
      <c r="G16" s="917">
        <v>8</v>
      </c>
      <c r="H16" s="889"/>
    </row>
    <row r="17" spans="1:8" ht="12" customHeight="1" x14ac:dyDescent="0.2">
      <c r="A17" s="929"/>
      <c r="B17" s="426" t="s">
        <v>330</v>
      </c>
      <c r="C17" s="426" t="s">
        <v>285</v>
      </c>
      <c r="D17" s="426" t="s">
        <v>201</v>
      </c>
      <c r="E17" s="426" t="s">
        <v>202</v>
      </c>
      <c r="F17" s="427">
        <v>2076</v>
      </c>
      <c r="G17" s="628">
        <v>7</v>
      </c>
      <c r="H17" s="889"/>
    </row>
    <row r="18" spans="1:8" ht="12" customHeight="1" x14ac:dyDescent="0.2">
      <c r="A18" s="929"/>
      <c r="B18" s="426" t="s">
        <v>206</v>
      </c>
      <c r="C18" s="426" t="s">
        <v>286</v>
      </c>
      <c r="D18" s="426" t="s">
        <v>201</v>
      </c>
      <c r="E18" s="426" t="s">
        <v>202</v>
      </c>
      <c r="F18" s="427">
        <v>100</v>
      </c>
      <c r="G18" s="628">
        <v>9</v>
      </c>
      <c r="H18" s="889"/>
    </row>
    <row r="19" spans="1:8" ht="12" customHeight="1" x14ac:dyDescent="0.2">
      <c r="A19" s="963"/>
      <c r="B19" s="583" t="s">
        <v>213</v>
      </c>
      <c r="C19" s="583" t="s">
        <v>331</v>
      </c>
      <c r="D19" s="583" t="s">
        <v>201</v>
      </c>
      <c r="E19" s="583" t="s">
        <v>204</v>
      </c>
      <c r="F19" s="584">
        <v>1350</v>
      </c>
      <c r="G19" s="915">
        <v>8</v>
      </c>
      <c r="H19" s="889"/>
    </row>
    <row r="20" spans="1:8" ht="12" customHeight="1" x14ac:dyDescent="0.2">
      <c r="A20" s="928" t="s">
        <v>332</v>
      </c>
      <c r="B20" s="619" t="s">
        <v>610</v>
      </c>
      <c r="C20" s="619" t="s">
        <v>611</v>
      </c>
      <c r="D20" s="619" t="s">
        <v>201</v>
      </c>
      <c r="E20" s="619" t="s">
        <v>204</v>
      </c>
      <c r="F20" s="890">
        <v>3179</v>
      </c>
      <c r="G20" s="916">
        <v>13</v>
      </c>
      <c r="H20" s="889"/>
    </row>
    <row r="21" spans="1:8" ht="12" customHeight="1" x14ac:dyDescent="0.2">
      <c r="A21" s="929"/>
      <c r="B21" s="426" t="s">
        <v>203</v>
      </c>
      <c r="C21" s="426" t="s">
        <v>333</v>
      </c>
      <c r="D21" s="426" t="s">
        <v>201</v>
      </c>
      <c r="E21" s="426" t="s">
        <v>204</v>
      </c>
      <c r="F21" s="427">
        <v>492</v>
      </c>
      <c r="G21" s="628">
        <v>18</v>
      </c>
      <c r="H21" s="889"/>
    </row>
    <row r="22" spans="1:8" ht="12" customHeight="1" x14ac:dyDescent="0.2">
      <c r="A22" s="929"/>
      <c r="B22" s="426" t="s">
        <v>203</v>
      </c>
      <c r="C22" s="426" t="s">
        <v>334</v>
      </c>
      <c r="D22" s="426" t="s">
        <v>201</v>
      </c>
      <c r="E22" s="426" t="s">
        <v>202</v>
      </c>
      <c r="F22" s="890">
        <v>809</v>
      </c>
      <c r="G22" s="628">
        <v>20</v>
      </c>
      <c r="H22" s="889"/>
    </row>
    <row r="23" spans="1:8" ht="12" customHeight="1" x14ac:dyDescent="0.2">
      <c r="A23" s="963"/>
      <c r="B23" s="583" t="s">
        <v>203</v>
      </c>
      <c r="C23" s="583" t="s">
        <v>335</v>
      </c>
      <c r="D23" s="583" t="s">
        <v>201</v>
      </c>
      <c r="E23" s="583" t="s">
        <v>202</v>
      </c>
      <c r="F23" s="584">
        <v>152</v>
      </c>
      <c r="G23" s="915">
        <v>20</v>
      </c>
      <c r="H23" s="889"/>
    </row>
    <row r="24" spans="1:8" ht="20.100000000000001" customHeight="1" x14ac:dyDescent="0.2">
      <c r="A24" s="504" t="s">
        <v>336</v>
      </c>
      <c r="B24" s="428" t="s">
        <v>337</v>
      </c>
      <c r="C24" s="428" t="s">
        <v>338</v>
      </c>
      <c r="D24" s="428" t="s">
        <v>201</v>
      </c>
      <c r="E24" s="428" t="s">
        <v>201</v>
      </c>
      <c r="F24" s="429">
        <v>325</v>
      </c>
      <c r="G24" s="918">
        <v>7.2</v>
      </c>
      <c r="H24" s="889"/>
    </row>
    <row r="25" spans="1:8" ht="12" customHeight="1" x14ac:dyDescent="0.2">
      <c r="A25" s="928" t="s">
        <v>340</v>
      </c>
      <c r="B25" s="426" t="s">
        <v>200</v>
      </c>
      <c r="C25" s="426" t="s">
        <v>341</v>
      </c>
      <c r="D25" s="426" t="s">
        <v>201</v>
      </c>
      <c r="E25" s="426" t="s">
        <v>202</v>
      </c>
      <c r="F25" s="427">
        <v>80</v>
      </c>
      <c r="G25" s="628">
        <v>500</v>
      </c>
      <c r="H25" s="889"/>
    </row>
    <row r="26" spans="1:8" ht="12" customHeight="1" x14ac:dyDescent="0.2">
      <c r="A26" s="929"/>
      <c r="B26" s="426" t="s">
        <v>200</v>
      </c>
      <c r="C26" s="426" t="s">
        <v>341</v>
      </c>
      <c r="D26" s="426" t="s">
        <v>201</v>
      </c>
      <c r="E26" s="426" t="s">
        <v>201</v>
      </c>
      <c r="F26" s="427">
        <v>80</v>
      </c>
      <c r="G26" s="628">
        <v>3.5</v>
      </c>
      <c r="H26" s="889"/>
    </row>
    <row r="27" spans="1:8" ht="12" customHeight="1" x14ac:dyDescent="0.2">
      <c r="A27" s="929"/>
      <c r="B27" s="426" t="s">
        <v>200</v>
      </c>
      <c r="C27" s="426" t="s">
        <v>341</v>
      </c>
      <c r="D27" s="426" t="s">
        <v>201</v>
      </c>
      <c r="E27" s="426" t="s">
        <v>204</v>
      </c>
      <c r="F27" s="427">
        <v>760</v>
      </c>
      <c r="G27" s="628">
        <v>10.47</v>
      </c>
      <c r="H27" s="889"/>
    </row>
    <row r="28" spans="1:8" ht="12" customHeight="1" x14ac:dyDescent="0.2">
      <c r="A28" s="929"/>
      <c r="B28" s="426" t="s">
        <v>200</v>
      </c>
      <c r="C28" s="426" t="s">
        <v>221</v>
      </c>
      <c r="D28" s="426" t="s">
        <v>201</v>
      </c>
      <c r="E28" s="426" t="s">
        <v>201</v>
      </c>
      <c r="F28" s="427">
        <v>40</v>
      </c>
      <c r="G28" s="628">
        <v>3.5</v>
      </c>
      <c r="H28" s="889"/>
    </row>
    <row r="29" spans="1:8" ht="12" customHeight="1" x14ac:dyDescent="0.2">
      <c r="A29" s="929"/>
      <c r="B29" s="426" t="s">
        <v>200</v>
      </c>
      <c r="C29" s="426" t="s">
        <v>221</v>
      </c>
      <c r="D29" s="426" t="s">
        <v>201</v>
      </c>
      <c r="E29" s="426" t="s">
        <v>202</v>
      </c>
      <c r="F29" s="427">
        <v>60</v>
      </c>
      <c r="G29" s="628">
        <v>500</v>
      </c>
      <c r="H29" s="889"/>
    </row>
    <row r="30" spans="1:8" ht="12" customHeight="1" x14ac:dyDescent="0.2">
      <c r="A30" s="929"/>
      <c r="B30" s="426" t="s">
        <v>200</v>
      </c>
      <c r="C30" s="426" t="s">
        <v>221</v>
      </c>
      <c r="D30" s="426" t="s">
        <v>201</v>
      </c>
      <c r="E30" s="426" t="s">
        <v>204</v>
      </c>
      <c r="F30" s="427">
        <v>440</v>
      </c>
      <c r="G30" s="628">
        <v>10.47</v>
      </c>
      <c r="H30" s="889"/>
    </row>
    <row r="31" spans="1:8" ht="12" customHeight="1" x14ac:dyDescent="0.2">
      <c r="A31" s="929"/>
      <c r="B31" s="426" t="s">
        <v>200</v>
      </c>
      <c r="C31" s="426" t="s">
        <v>342</v>
      </c>
      <c r="D31" s="426" t="s">
        <v>201</v>
      </c>
      <c r="E31" s="426" t="s">
        <v>202</v>
      </c>
      <c r="F31" s="427">
        <v>80</v>
      </c>
      <c r="G31" s="628">
        <v>500</v>
      </c>
      <c r="H31" s="889"/>
    </row>
    <row r="32" spans="1:8" ht="12" customHeight="1" x14ac:dyDescent="0.2">
      <c r="A32" s="929"/>
      <c r="B32" s="426" t="s">
        <v>200</v>
      </c>
      <c r="C32" s="426" t="s">
        <v>342</v>
      </c>
      <c r="D32" s="426" t="s">
        <v>201</v>
      </c>
      <c r="E32" s="426" t="s">
        <v>204</v>
      </c>
      <c r="F32" s="427">
        <v>3080</v>
      </c>
      <c r="G32" s="628">
        <v>10.47</v>
      </c>
      <c r="H32" s="889"/>
    </row>
    <row r="33" spans="1:8" ht="12" customHeight="1" x14ac:dyDescent="0.2">
      <c r="A33" s="929"/>
      <c r="B33" s="426" t="s">
        <v>200</v>
      </c>
      <c r="C33" s="426" t="s">
        <v>711</v>
      </c>
      <c r="D33" s="426" t="s">
        <v>201</v>
      </c>
      <c r="E33" s="426" t="s">
        <v>202</v>
      </c>
      <c r="F33" s="427">
        <v>20</v>
      </c>
      <c r="G33" s="628">
        <v>500</v>
      </c>
      <c r="H33" s="889"/>
    </row>
    <row r="34" spans="1:8" ht="12" customHeight="1" x14ac:dyDescent="0.2">
      <c r="A34" s="929"/>
      <c r="B34" s="426" t="s">
        <v>200</v>
      </c>
      <c r="C34" s="426" t="s">
        <v>222</v>
      </c>
      <c r="D34" s="426" t="s">
        <v>201</v>
      </c>
      <c r="E34" s="426" t="s">
        <v>201</v>
      </c>
      <c r="F34" s="427">
        <v>40</v>
      </c>
      <c r="G34" s="628">
        <v>3.5</v>
      </c>
      <c r="H34" s="889"/>
    </row>
    <row r="35" spans="1:8" ht="12" customHeight="1" x14ac:dyDescent="0.2">
      <c r="A35" s="929"/>
      <c r="B35" s="426" t="s">
        <v>200</v>
      </c>
      <c r="C35" s="426" t="s">
        <v>222</v>
      </c>
      <c r="D35" s="426" t="s">
        <v>201</v>
      </c>
      <c r="E35" s="426" t="s">
        <v>202</v>
      </c>
      <c r="F35" s="427">
        <v>17</v>
      </c>
      <c r="G35" s="628">
        <v>500</v>
      </c>
      <c r="H35" s="889"/>
    </row>
    <row r="36" spans="1:8" ht="12" customHeight="1" x14ac:dyDescent="0.2">
      <c r="A36" s="929"/>
      <c r="B36" s="426" t="s">
        <v>200</v>
      </c>
      <c r="C36" s="426" t="s">
        <v>287</v>
      </c>
      <c r="D36" s="426" t="s">
        <v>201</v>
      </c>
      <c r="E36" s="426" t="s">
        <v>202</v>
      </c>
      <c r="F36" s="427">
        <v>40</v>
      </c>
      <c r="G36" s="628">
        <v>500</v>
      </c>
      <c r="H36" s="889"/>
    </row>
    <row r="37" spans="1:8" ht="12" customHeight="1" x14ac:dyDescent="0.2">
      <c r="A37" s="929"/>
      <c r="B37" s="426" t="s">
        <v>200</v>
      </c>
      <c r="C37" s="426" t="s">
        <v>287</v>
      </c>
      <c r="D37" s="426" t="s">
        <v>201</v>
      </c>
      <c r="E37" s="426" t="s">
        <v>201</v>
      </c>
      <c r="F37" s="427">
        <v>400</v>
      </c>
      <c r="G37" s="628">
        <v>3.5</v>
      </c>
      <c r="H37" s="889"/>
    </row>
    <row r="38" spans="1:8" ht="12" customHeight="1" x14ac:dyDescent="0.2">
      <c r="A38" s="929"/>
      <c r="B38" s="426" t="s">
        <v>343</v>
      </c>
      <c r="C38" s="426" t="s">
        <v>344</v>
      </c>
      <c r="D38" s="426" t="s">
        <v>201</v>
      </c>
      <c r="E38" s="426" t="s">
        <v>201</v>
      </c>
      <c r="F38" s="427">
        <v>1232</v>
      </c>
      <c r="G38" s="628">
        <v>10</v>
      </c>
      <c r="H38" s="889"/>
    </row>
    <row r="39" spans="1:8" ht="12" customHeight="1" x14ac:dyDescent="0.2">
      <c r="A39" s="929"/>
      <c r="B39" s="426" t="s">
        <v>343</v>
      </c>
      <c r="C39" s="426" t="s">
        <v>288</v>
      </c>
      <c r="D39" s="426" t="s">
        <v>201</v>
      </c>
      <c r="E39" s="426" t="s">
        <v>204</v>
      </c>
      <c r="F39" s="427">
        <v>88</v>
      </c>
      <c r="G39" s="628">
        <v>20</v>
      </c>
      <c r="H39" s="889"/>
    </row>
    <row r="40" spans="1:8" ht="12" customHeight="1" x14ac:dyDescent="0.2">
      <c r="A40" s="929"/>
      <c r="B40" s="426" t="s">
        <v>343</v>
      </c>
      <c r="C40" s="426" t="s">
        <v>288</v>
      </c>
      <c r="D40" s="426" t="s">
        <v>201</v>
      </c>
      <c r="E40" s="426" t="s">
        <v>201</v>
      </c>
      <c r="F40" s="427">
        <v>2706</v>
      </c>
      <c r="G40" s="628">
        <v>10</v>
      </c>
      <c r="H40" s="889"/>
    </row>
    <row r="41" spans="1:8" ht="12" customHeight="1" x14ac:dyDescent="0.2">
      <c r="A41" s="963"/>
      <c r="B41" s="583" t="s">
        <v>343</v>
      </c>
      <c r="C41" s="583" t="s">
        <v>288</v>
      </c>
      <c r="D41" s="583" t="s">
        <v>201</v>
      </c>
      <c r="E41" s="583" t="s">
        <v>202</v>
      </c>
      <c r="F41" s="584">
        <v>1140</v>
      </c>
      <c r="G41" s="915">
        <v>50</v>
      </c>
      <c r="H41" s="889"/>
    </row>
    <row r="42" spans="1:8" ht="11.1" customHeight="1" x14ac:dyDescent="0.2">
      <c r="A42" s="79"/>
      <c r="B42" s="80"/>
      <c r="C42" s="35"/>
      <c r="D42" s="81"/>
      <c r="E42" s="82"/>
      <c r="F42" s="889"/>
      <c r="G42" s="891" t="s">
        <v>78</v>
      </c>
      <c r="H42" s="889"/>
    </row>
    <row r="43" spans="1:8" ht="20.25" customHeight="1" x14ac:dyDescent="0.2">
      <c r="A43" s="892" t="s">
        <v>345</v>
      </c>
      <c r="B43" s="889"/>
      <c r="C43" s="889"/>
      <c r="D43" s="889"/>
      <c r="E43" s="889"/>
      <c r="F43" s="889"/>
      <c r="G43" s="893"/>
      <c r="H43" s="889"/>
    </row>
    <row r="44" spans="1:8" ht="24" customHeight="1" x14ac:dyDescent="0.2">
      <c r="A44" s="425" t="s">
        <v>321</v>
      </c>
      <c r="B44" s="425" t="s">
        <v>195</v>
      </c>
      <c r="C44" s="425" t="s">
        <v>196</v>
      </c>
      <c r="D44" s="425" t="s">
        <v>197</v>
      </c>
      <c r="E44" s="425" t="s">
        <v>322</v>
      </c>
      <c r="F44" s="425" t="s">
        <v>199</v>
      </c>
      <c r="G44" s="425" t="s">
        <v>323</v>
      </c>
      <c r="H44" s="889"/>
    </row>
    <row r="45" spans="1:8" ht="6" customHeight="1" x14ac:dyDescent="0.2">
      <c r="A45" s="889"/>
      <c r="B45" s="889"/>
      <c r="C45" s="889"/>
      <c r="D45" s="889"/>
      <c r="E45" s="889"/>
      <c r="F45" s="889"/>
      <c r="G45" s="889"/>
      <c r="H45" s="889"/>
    </row>
    <row r="46" spans="1:8" ht="12" customHeight="1" x14ac:dyDescent="0.2">
      <c r="A46" s="929" t="s">
        <v>346</v>
      </c>
      <c r="B46" s="426" t="s">
        <v>203</v>
      </c>
      <c r="C46" s="426" t="s">
        <v>712</v>
      </c>
      <c r="D46" s="426" t="s">
        <v>201</v>
      </c>
      <c r="E46" s="426" t="s">
        <v>201</v>
      </c>
      <c r="F46" s="427">
        <v>365</v>
      </c>
      <c r="G46" s="628">
        <v>17</v>
      </c>
      <c r="H46" s="889"/>
    </row>
    <row r="47" spans="1:8" ht="12" customHeight="1" x14ac:dyDescent="0.2">
      <c r="A47" s="929"/>
      <c r="B47" s="426" t="s">
        <v>203</v>
      </c>
      <c r="C47" s="426" t="s">
        <v>334</v>
      </c>
      <c r="D47" s="426" t="s">
        <v>201</v>
      </c>
      <c r="E47" s="426" t="s">
        <v>201</v>
      </c>
      <c r="F47" s="427">
        <v>1927</v>
      </c>
      <c r="G47" s="628">
        <v>15</v>
      </c>
      <c r="H47" s="889"/>
    </row>
    <row r="48" spans="1:8" ht="12" customHeight="1" x14ac:dyDescent="0.2">
      <c r="A48" s="929"/>
      <c r="B48" s="426" t="s">
        <v>203</v>
      </c>
      <c r="C48" s="426" t="s">
        <v>335</v>
      </c>
      <c r="D48" s="426" t="s">
        <v>201</v>
      </c>
      <c r="E48" s="426" t="s">
        <v>201</v>
      </c>
      <c r="F48" s="427">
        <v>310</v>
      </c>
      <c r="G48" s="628">
        <v>15</v>
      </c>
      <c r="H48" s="889"/>
    </row>
    <row r="49" spans="1:8" ht="12" customHeight="1" x14ac:dyDescent="0.2">
      <c r="A49" s="963"/>
      <c r="B49" s="583" t="s">
        <v>203</v>
      </c>
      <c r="C49" s="583" t="s">
        <v>347</v>
      </c>
      <c r="D49" s="583" t="s">
        <v>201</v>
      </c>
      <c r="E49" s="583" t="s">
        <v>201</v>
      </c>
      <c r="F49" s="584">
        <v>1041</v>
      </c>
      <c r="G49" s="915">
        <v>10</v>
      </c>
      <c r="H49" s="889"/>
    </row>
    <row r="50" spans="1:8" ht="12" customHeight="1" x14ac:dyDescent="0.2">
      <c r="A50" s="928" t="s">
        <v>348</v>
      </c>
      <c r="B50" s="426" t="s">
        <v>343</v>
      </c>
      <c r="C50" s="426" t="s">
        <v>349</v>
      </c>
      <c r="D50" s="426" t="s">
        <v>201</v>
      </c>
      <c r="E50" s="426" t="s">
        <v>201</v>
      </c>
      <c r="F50" s="427">
        <v>100</v>
      </c>
      <c r="G50" s="628">
        <v>6.4</v>
      </c>
      <c r="H50" s="889"/>
    </row>
    <row r="51" spans="1:8" ht="12" customHeight="1" x14ac:dyDescent="0.2">
      <c r="A51" s="929"/>
      <c r="B51" s="426" t="s">
        <v>610</v>
      </c>
      <c r="C51" s="619" t="s">
        <v>611</v>
      </c>
      <c r="D51" s="426" t="s">
        <v>201</v>
      </c>
      <c r="E51" s="426" t="s">
        <v>201</v>
      </c>
      <c r="F51" s="427">
        <v>50</v>
      </c>
      <c r="G51" s="628">
        <v>8</v>
      </c>
      <c r="H51" s="889"/>
    </row>
    <row r="52" spans="1:8" ht="12" customHeight="1" x14ac:dyDescent="0.2">
      <c r="A52" s="963"/>
      <c r="B52" s="583" t="s">
        <v>337</v>
      </c>
      <c r="C52" s="583" t="s">
        <v>212</v>
      </c>
      <c r="D52" s="583" t="s">
        <v>201</v>
      </c>
      <c r="E52" s="583" t="s">
        <v>201</v>
      </c>
      <c r="F52" s="584">
        <v>25</v>
      </c>
      <c r="G52" s="915">
        <v>6.4</v>
      </c>
      <c r="H52" s="889"/>
    </row>
    <row r="53" spans="1:8" ht="15.95" customHeight="1" x14ac:dyDescent="0.2">
      <c r="A53" s="582" t="s">
        <v>632</v>
      </c>
      <c r="B53" s="426" t="s">
        <v>200</v>
      </c>
      <c r="C53" s="428" t="s">
        <v>341</v>
      </c>
      <c r="D53" s="426" t="s">
        <v>201</v>
      </c>
      <c r="E53" s="428" t="s">
        <v>201</v>
      </c>
      <c r="F53" s="427">
        <v>1320</v>
      </c>
      <c r="G53" s="628">
        <v>3.5</v>
      </c>
      <c r="H53" s="889"/>
    </row>
    <row r="54" spans="1:8" ht="15.95" customHeight="1" x14ac:dyDescent="0.2">
      <c r="A54" s="582" t="s">
        <v>350</v>
      </c>
      <c r="B54" s="428" t="s">
        <v>343</v>
      </c>
      <c r="C54" s="583" t="s">
        <v>633</v>
      </c>
      <c r="D54" s="428" t="s">
        <v>201</v>
      </c>
      <c r="E54" s="583" t="s">
        <v>201</v>
      </c>
      <c r="F54" s="429">
        <v>3066</v>
      </c>
      <c r="G54" s="918">
        <v>5</v>
      </c>
      <c r="H54" s="889"/>
    </row>
    <row r="55" spans="1:8" ht="12" customHeight="1" x14ac:dyDescent="0.2">
      <c r="A55" s="928" t="s">
        <v>351</v>
      </c>
      <c r="B55" s="426" t="s">
        <v>352</v>
      </c>
      <c r="C55" s="426" t="s">
        <v>353</v>
      </c>
      <c r="D55" s="426" t="s">
        <v>201</v>
      </c>
      <c r="E55" s="426" t="s">
        <v>202</v>
      </c>
      <c r="F55" s="427">
        <v>6550</v>
      </c>
      <c r="G55" s="628">
        <v>5</v>
      </c>
      <c r="H55" s="889"/>
    </row>
    <row r="56" spans="1:8" ht="12" customHeight="1" x14ac:dyDescent="0.2">
      <c r="A56" s="929"/>
      <c r="B56" s="426" t="s">
        <v>207</v>
      </c>
      <c r="C56" s="426" t="s">
        <v>354</v>
      </c>
      <c r="D56" s="426" t="s">
        <v>201</v>
      </c>
      <c r="E56" s="426" t="s">
        <v>204</v>
      </c>
      <c r="F56" s="427">
        <v>200</v>
      </c>
      <c r="G56" s="628">
        <v>5</v>
      </c>
      <c r="H56" s="889"/>
    </row>
    <row r="57" spans="1:8" ht="12" customHeight="1" x14ac:dyDescent="0.2">
      <c r="A57" s="929"/>
      <c r="B57" s="426" t="s">
        <v>203</v>
      </c>
      <c r="C57" s="426" t="s">
        <v>355</v>
      </c>
      <c r="D57" s="426" t="s">
        <v>201</v>
      </c>
      <c r="E57" s="426" t="s">
        <v>202</v>
      </c>
      <c r="F57" s="427">
        <v>198</v>
      </c>
      <c r="G57" s="628">
        <v>12</v>
      </c>
      <c r="H57" s="889"/>
    </row>
    <row r="58" spans="1:8" ht="12" customHeight="1" x14ac:dyDescent="0.2">
      <c r="A58" s="929"/>
      <c r="B58" s="426" t="s">
        <v>203</v>
      </c>
      <c r="C58" s="426" t="s">
        <v>355</v>
      </c>
      <c r="D58" s="426" t="s">
        <v>201</v>
      </c>
      <c r="E58" s="426" t="s">
        <v>204</v>
      </c>
      <c r="F58" s="427">
        <v>450</v>
      </c>
      <c r="G58" s="628">
        <v>11.5</v>
      </c>
      <c r="H58" s="889"/>
    </row>
    <row r="59" spans="1:8" ht="12" customHeight="1" x14ac:dyDescent="0.2">
      <c r="A59" s="929"/>
      <c r="B59" s="426" t="s">
        <v>203</v>
      </c>
      <c r="C59" s="426" t="s">
        <v>713</v>
      </c>
      <c r="D59" s="426" t="s">
        <v>201</v>
      </c>
      <c r="E59" s="426" t="s">
        <v>204</v>
      </c>
      <c r="F59" s="427">
        <v>200</v>
      </c>
      <c r="G59" s="628">
        <v>11.5</v>
      </c>
      <c r="H59" s="889"/>
    </row>
    <row r="60" spans="1:8" ht="12" customHeight="1" x14ac:dyDescent="0.2">
      <c r="A60" s="929"/>
      <c r="B60" s="426" t="s">
        <v>714</v>
      </c>
      <c r="C60" s="426" t="s">
        <v>715</v>
      </c>
      <c r="D60" s="426" t="s">
        <v>201</v>
      </c>
      <c r="E60" s="426" t="s">
        <v>204</v>
      </c>
      <c r="F60" s="427">
        <v>850</v>
      </c>
      <c r="G60" s="628">
        <v>11</v>
      </c>
      <c r="H60" s="889"/>
    </row>
    <row r="61" spans="1:8" ht="12" customHeight="1" x14ac:dyDescent="0.2">
      <c r="A61" s="929"/>
      <c r="B61" s="426" t="s">
        <v>714</v>
      </c>
      <c r="C61" s="426" t="s">
        <v>716</v>
      </c>
      <c r="D61" s="426" t="s">
        <v>201</v>
      </c>
      <c r="E61" s="426" t="s">
        <v>204</v>
      </c>
      <c r="F61" s="427">
        <v>350</v>
      </c>
      <c r="G61" s="628">
        <v>11</v>
      </c>
      <c r="H61" s="889"/>
    </row>
    <row r="62" spans="1:8" ht="12" customHeight="1" x14ac:dyDescent="0.2">
      <c r="A62" s="929"/>
      <c r="B62" s="619" t="s">
        <v>213</v>
      </c>
      <c r="C62" s="619" t="s">
        <v>356</v>
      </c>
      <c r="D62" s="426" t="s">
        <v>201</v>
      </c>
      <c r="E62" s="426" t="s">
        <v>204</v>
      </c>
      <c r="F62" s="427">
        <v>1300</v>
      </c>
      <c r="G62" s="628">
        <v>5.5</v>
      </c>
      <c r="H62" s="889"/>
    </row>
    <row r="63" spans="1:8" ht="12" customHeight="1" x14ac:dyDescent="0.2">
      <c r="A63" s="963"/>
      <c r="B63" s="583" t="s">
        <v>213</v>
      </c>
      <c r="C63" s="583" t="s">
        <v>356</v>
      </c>
      <c r="D63" s="583" t="s">
        <v>201</v>
      </c>
      <c r="E63" s="583" t="s">
        <v>202</v>
      </c>
      <c r="F63" s="584">
        <v>850</v>
      </c>
      <c r="G63" s="915">
        <v>6</v>
      </c>
      <c r="H63" s="889"/>
    </row>
    <row r="64" spans="1:8" ht="12" customHeight="1" x14ac:dyDescent="0.2">
      <c r="A64" s="928" t="s">
        <v>357</v>
      </c>
      <c r="B64" s="426" t="s">
        <v>200</v>
      </c>
      <c r="C64" s="426" t="s">
        <v>214</v>
      </c>
      <c r="D64" s="426" t="s">
        <v>201</v>
      </c>
      <c r="E64" s="426" t="s">
        <v>202</v>
      </c>
      <c r="F64" s="427">
        <v>274</v>
      </c>
      <c r="G64" s="628">
        <v>500</v>
      </c>
      <c r="H64" s="889"/>
    </row>
    <row r="65" spans="1:8" ht="12" customHeight="1" x14ac:dyDescent="0.2">
      <c r="A65" s="929"/>
      <c r="B65" s="426" t="s">
        <v>200</v>
      </c>
      <c r="C65" s="426" t="s">
        <v>215</v>
      </c>
      <c r="D65" s="426" t="s">
        <v>201</v>
      </c>
      <c r="E65" s="426" t="s">
        <v>202</v>
      </c>
      <c r="F65" s="427">
        <v>420</v>
      </c>
      <c r="G65" s="628">
        <v>500</v>
      </c>
      <c r="H65" s="889"/>
    </row>
    <row r="66" spans="1:8" ht="12" customHeight="1" x14ac:dyDescent="0.2">
      <c r="A66" s="929"/>
      <c r="B66" s="426" t="s">
        <v>200</v>
      </c>
      <c r="C66" s="426" t="s">
        <v>216</v>
      </c>
      <c r="D66" s="426" t="s">
        <v>201</v>
      </c>
      <c r="E66" s="426" t="s">
        <v>202</v>
      </c>
      <c r="F66" s="427">
        <v>291</v>
      </c>
      <c r="G66" s="628">
        <v>500</v>
      </c>
      <c r="H66" s="889"/>
    </row>
    <row r="67" spans="1:8" ht="12" customHeight="1" x14ac:dyDescent="0.2">
      <c r="A67" s="929"/>
      <c r="B67" s="426" t="s">
        <v>200</v>
      </c>
      <c r="C67" s="426" t="s">
        <v>358</v>
      </c>
      <c r="D67" s="426" t="s">
        <v>201</v>
      </c>
      <c r="E67" s="426" t="s">
        <v>202</v>
      </c>
      <c r="F67" s="427">
        <v>512</v>
      </c>
      <c r="G67" s="628">
        <v>500</v>
      </c>
      <c r="H67" s="889"/>
    </row>
    <row r="68" spans="1:8" ht="12" customHeight="1" x14ac:dyDescent="0.2">
      <c r="A68" s="929"/>
      <c r="B68" s="426" t="s">
        <v>200</v>
      </c>
      <c r="C68" s="426" t="s">
        <v>217</v>
      </c>
      <c r="D68" s="426" t="s">
        <v>201</v>
      </c>
      <c r="E68" s="426" t="s">
        <v>202</v>
      </c>
      <c r="F68" s="427">
        <v>714</v>
      </c>
      <c r="G68" s="628">
        <v>500</v>
      </c>
      <c r="H68" s="889"/>
    </row>
    <row r="69" spans="1:8" ht="12" customHeight="1" x14ac:dyDescent="0.2">
      <c r="A69" s="929"/>
      <c r="B69" s="426" t="s">
        <v>200</v>
      </c>
      <c r="C69" s="426" t="s">
        <v>359</v>
      </c>
      <c r="D69" s="426" t="s">
        <v>201</v>
      </c>
      <c r="E69" s="426" t="s">
        <v>202</v>
      </c>
      <c r="F69" s="427">
        <v>846</v>
      </c>
      <c r="G69" s="628">
        <v>500</v>
      </c>
      <c r="H69" s="889"/>
    </row>
    <row r="70" spans="1:8" ht="12" customHeight="1" x14ac:dyDescent="0.2">
      <c r="A70" s="929"/>
      <c r="B70" s="426" t="s">
        <v>200</v>
      </c>
      <c r="C70" s="426" t="s">
        <v>218</v>
      </c>
      <c r="D70" s="426" t="s">
        <v>201</v>
      </c>
      <c r="E70" s="426" t="s">
        <v>202</v>
      </c>
      <c r="F70" s="427">
        <v>503</v>
      </c>
      <c r="G70" s="628">
        <v>500</v>
      </c>
      <c r="H70" s="889"/>
    </row>
    <row r="71" spans="1:8" ht="12" customHeight="1" x14ac:dyDescent="0.2">
      <c r="A71" s="929"/>
      <c r="B71" s="426" t="s">
        <v>360</v>
      </c>
      <c r="C71" s="426" t="s">
        <v>219</v>
      </c>
      <c r="D71" s="426" t="s">
        <v>201</v>
      </c>
      <c r="E71" s="426" t="s">
        <v>202</v>
      </c>
      <c r="F71" s="427">
        <v>458</v>
      </c>
      <c r="G71" s="628">
        <v>15</v>
      </c>
      <c r="H71" s="889"/>
    </row>
    <row r="72" spans="1:8" ht="12" customHeight="1" x14ac:dyDescent="0.2">
      <c r="A72" s="929"/>
      <c r="B72" s="426" t="s">
        <v>360</v>
      </c>
      <c r="C72" s="426" t="s">
        <v>361</v>
      </c>
      <c r="D72" s="426" t="s">
        <v>201</v>
      </c>
      <c r="E72" s="426" t="s">
        <v>204</v>
      </c>
      <c r="F72" s="427">
        <v>58</v>
      </c>
      <c r="G72" s="628">
        <v>12</v>
      </c>
      <c r="H72" s="889"/>
    </row>
    <row r="73" spans="1:8" ht="12" customHeight="1" x14ac:dyDescent="0.2">
      <c r="A73" s="929"/>
      <c r="B73" s="426" t="s">
        <v>360</v>
      </c>
      <c r="C73" s="426" t="s">
        <v>361</v>
      </c>
      <c r="D73" s="426" t="s">
        <v>201</v>
      </c>
      <c r="E73" s="426" t="s">
        <v>202</v>
      </c>
      <c r="F73" s="427">
        <v>248</v>
      </c>
      <c r="G73" s="628">
        <v>15</v>
      </c>
      <c r="H73" s="889"/>
    </row>
    <row r="74" spans="1:8" ht="12" customHeight="1" x14ac:dyDescent="0.2">
      <c r="A74" s="929"/>
      <c r="B74" s="426" t="s">
        <v>343</v>
      </c>
      <c r="C74" s="426" t="s">
        <v>362</v>
      </c>
      <c r="D74" s="426" t="s">
        <v>201</v>
      </c>
      <c r="E74" s="426" t="s">
        <v>210</v>
      </c>
      <c r="F74" s="427">
        <v>5141</v>
      </c>
      <c r="G74" s="628">
        <v>16.670000000000002</v>
      </c>
      <c r="H74" s="889"/>
    </row>
    <row r="75" spans="1:8" ht="12" customHeight="1" x14ac:dyDescent="0.2">
      <c r="A75" s="929"/>
      <c r="B75" s="426" t="s">
        <v>343</v>
      </c>
      <c r="C75" s="426" t="s">
        <v>288</v>
      </c>
      <c r="D75" s="426" t="s">
        <v>201</v>
      </c>
      <c r="E75" s="426" t="s">
        <v>204</v>
      </c>
      <c r="F75" s="427">
        <v>865</v>
      </c>
      <c r="G75" s="628">
        <v>8</v>
      </c>
      <c r="H75" s="889"/>
    </row>
    <row r="76" spans="1:8" ht="12" customHeight="1" x14ac:dyDescent="0.2">
      <c r="A76" s="929"/>
      <c r="B76" s="426" t="s">
        <v>343</v>
      </c>
      <c r="C76" s="426" t="s">
        <v>288</v>
      </c>
      <c r="D76" s="426" t="s">
        <v>201</v>
      </c>
      <c r="E76" s="426" t="s">
        <v>201</v>
      </c>
      <c r="F76" s="427">
        <v>8582</v>
      </c>
      <c r="G76" s="628">
        <v>6.4</v>
      </c>
      <c r="H76" s="889"/>
    </row>
    <row r="77" spans="1:8" ht="24" customHeight="1" x14ac:dyDescent="0.2">
      <c r="A77" s="929"/>
      <c r="B77" s="426" t="s">
        <v>343</v>
      </c>
      <c r="C77" s="426" t="s">
        <v>363</v>
      </c>
      <c r="D77" s="426" t="s">
        <v>220</v>
      </c>
      <c r="E77" s="426"/>
      <c r="F77" s="427">
        <v>6258</v>
      </c>
      <c r="G77" s="628">
        <v>100</v>
      </c>
      <c r="H77" s="889"/>
    </row>
    <row r="78" spans="1:8" ht="24" customHeight="1" x14ac:dyDescent="0.2">
      <c r="A78" s="963"/>
      <c r="B78" s="583" t="s">
        <v>343</v>
      </c>
      <c r="C78" s="426" t="s">
        <v>364</v>
      </c>
      <c r="D78" s="426" t="s">
        <v>220</v>
      </c>
      <c r="E78" s="583"/>
      <c r="F78" s="584">
        <v>2770</v>
      </c>
      <c r="G78" s="628">
        <v>100</v>
      </c>
      <c r="H78" s="889"/>
    </row>
    <row r="79" spans="1:8" ht="12.95" customHeight="1" x14ac:dyDescent="0.2">
      <c r="A79" s="84" t="s">
        <v>365</v>
      </c>
      <c r="B79" s="84"/>
      <c r="C79" s="345"/>
      <c r="D79" s="345"/>
      <c r="G79" s="345"/>
    </row>
    <row r="80" spans="1:8" ht="9" customHeight="1" x14ac:dyDescent="0.2">
      <c r="A80" s="84" t="s">
        <v>136</v>
      </c>
      <c r="B80" s="84"/>
    </row>
    <row r="81" s="55" customFormat="1" ht="9" customHeight="1" x14ac:dyDescent="0.2"/>
    <row r="82" s="55" customFormat="1" ht="11.1" customHeight="1" x14ac:dyDescent="0.2"/>
    <row r="83" s="55" customFormat="1" ht="11.1" customHeight="1" x14ac:dyDescent="0.2"/>
    <row r="84" s="55" customFormat="1" ht="11.1" customHeight="1" x14ac:dyDescent="0.2"/>
    <row r="85" s="55" customFormat="1" ht="11.1" customHeight="1" x14ac:dyDescent="0.2"/>
    <row r="86" s="55" customFormat="1" ht="11.1" customHeight="1" x14ac:dyDescent="0.2"/>
    <row r="87" s="55" customFormat="1" ht="11.1" customHeight="1" x14ac:dyDescent="0.2"/>
    <row r="88" s="55" customFormat="1" ht="11.1" customHeight="1" x14ac:dyDescent="0.2"/>
    <row r="89" s="55" customFormat="1" ht="11.1" customHeight="1" x14ac:dyDescent="0.2"/>
    <row r="90" s="55" customFormat="1" ht="11.1" customHeight="1" x14ac:dyDescent="0.2"/>
    <row r="91" s="55" customFormat="1" ht="11.1" customHeight="1" x14ac:dyDescent="0.2"/>
    <row r="92" s="55" customFormat="1" ht="11.1" customHeight="1" x14ac:dyDescent="0.2"/>
    <row r="93" s="55" customFormat="1" ht="11.1" customHeight="1" x14ac:dyDescent="0.2"/>
    <row r="94" s="55" customFormat="1" ht="11.1" customHeight="1" x14ac:dyDescent="0.2"/>
    <row r="95" s="55" customFormat="1" ht="11.1" customHeight="1" x14ac:dyDescent="0.2"/>
    <row r="96" s="55" customFormat="1" ht="11.1" customHeight="1" x14ac:dyDescent="0.2"/>
    <row r="97" s="55" customFormat="1" ht="11.1" customHeight="1" x14ac:dyDescent="0.2"/>
    <row r="98" s="55" customFormat="1" ht="11.1" customHeight="1" x14ac:dyDescent="0.2"/>
    <row r="99" s="55" customFormat="1" ht="9.9499999999999993" customHeight="1" x14ac:dyDescent="0.2"/>
    <row r="100" s="55" customFormat="1" ht="9.9499999999999993" customHeight="1" x14ac:dyDescent="0.2"/>
    <row r="101" s="55" customFormat="1" ht="12.75" x14ac:dyDescent="0.2"/>
    <row r="102" s="55" customFormat="1" ht="12.75" x14ac:dyDescent="0.2"/>
    <row r="103" s="55" customFormat="1" ht="12.75" x14ac:dyDescent="0.2"/>
    <row r="104" s="55" customFormat="1" ht="12.75" x14ac:dyDescent="0.2"/>
    <row r="105" s="55" customFormat="1" ht="12.75" x14ac:dyDescent="0.2"/>
    <row r="106" s="55" customFormat="1" ht="12.75" x14ac:dyDescent="0.2"/>
    <row r="107" s="55" customFormat="1" ht="12.75" x14ac:dyDescent="0.2"/>
    <row r="108" s="55" customFormat="1" ht="12.75" x14ac:dyDescent="0.2"/>
    <row r="109" s="55" customFormat="1" ht="12.75" x14ac:dyDescent="0.2"/>
    <row r="110" s="55" customFormat="1" ht="12.75" x14ac:dyDescent="0.2"/>
    <row r="111" s="55" customFormat="1" ht="12.75" x14ac:dyDescent="0.2"/>
    <row r="112" s="55" customFormat="1" ht="12.75" x14ac:dyDescent="0.2"/>
    <row r="113" s="55" customFormat="1" ht="12.75" x14ac:dyDescent="0.2"/>
    <row r="114" s="55" customFormat="1" ht="12.75" x14ac:dyDescent="0.2"/>
    <row r="115" s="55" customFormat="1" ht="12.75" x14ac:dyDescent="0.2"/>
    <row r="116" s="55" customFormat="1" ht="12.75" x14ac:dyDescent="0.2"/>
    <row r="117" s="55" customFormat="1" ht="12.75" x14ac:dyDescent="0.2"/>
    <row r="118" s="55" customFormat="1" ht="12.75" x14ac:dyDescent="0.2"/>
    <row r="119" s="55" customFormat="1" ht="12.75" x14ac:dyDescent="0.2"/>
    <row r="120" s="55" customFormat="1" ht="12.75" x14ac:dyDescent="0.2"/>
    <row r="121" s="55" customFormat="1" ht="12.75" x14ac:dyDescent="0.2"/>
    <row r="122" s="55" customFormat="1" ht="12.75" x14ac:dyDescent="0.2"/>
    <row r="123" s="55" customFormat="1" ht="12.75" x14ac:dyDescent="0.2"/>
    <row r="124" s="55" customFormat="1" ht="12.75" x14ac:dyDescent="0.2"/>
    <row r="125" s="55" customFormat="1" ht="12.75" x14ac:dyDescent="0.2"/>
    <row r="126" s="55" customFormat="1" ht="12.75" x14ac:dyDescent="0.2"/>
    <row r="127" s="55" customFormat="1" ht="12.75" x14ac:dyDescent="0.2"/>
    <row r="128" s="55" customFormat="1" ht="12.75" x14ac:dyDescent="0.2"/>
    <row r="129" s="55" customFormat="1" ht="12.75" x14ac:dyDescent="0.2"/>
    <row r="130" s="55" customFormat="1" ht="12.75" x14ac:dyDescent="0.2"/>
    <row r="131" s="55" customFormat="1" ht="12.75" x14ac:dyDescent="0.2"/>
    <row r="132" s="55" customFormat="1" ht="12.75" x14ac:dyDescent="0.2"/>
    <row r="133" s="55" customFormat="1" ht="12.75" x14ac:dyDescent="0.2"/>
    <row r="134" s="55" customFormat="1" ht="12.75" x14ac:dyDescent="0.2"/>
    <row r="135" s="55" customFormat="1" ht="12.75" x14ac:dyDescent="0.2"/>
    <row r="136" s="55" customFormat="1" ht="12.75" x14ac:dyDescent="0.2"/>
    <row r="137" s="55" customFormat="1" ht="12.75" x14ac:dyDescent="0.2"/>
    <row r="138" s="55" customFormat="1" ht="12.75" x14ac:dyDescent="0.2"/>
    <row r="139" s="55" customFormat="1" ht="12.75" x14ac:dyDescent="0.2"/>
    <row r="140" s="55" customFormat="1" ht="12.75" x14ac:dyDescent="0.2"/>
    <row r="141" s="55" customFormat="1" ht="12.75" x14ac:dyDescent="0.2"/>
    <row r="142" s="55" customFormat="1" ht="12.75" x14ac:dyDescent="0.2"/>
    <row r="143" s="55" customFormat="1" ht="12.75" x14ac:dyDescent="0.2"/>
    <row r="144" s="55" customFormat="1" ht="12.75" x14ac:dyDescent="0.2"/>
    <row r="145" s="55" customFormat="1" ht="12.75" x14ac:dyDescent="0.2"/>
    <row r="146" s="55" customFormat="1" ht="12.75" x14ac:dyDescent="0.2"/>
    <row r="147" s="55" customFormat="1" ht="12.75" x14ac:dyDescent="0.2"/>
    <row r="148" s="55" customFormat="1" ht="12.75" x14ac:dyDescent="0.2"/>
    <row r="149" s="55" customFormat="1" ht="12.75" x14ac:dyDescent="0.2"/>
    <row r="150" s="55" customFormat="1" ht="12.75" x14ac:dyDescent="0.2"/>
    <row r="151" s="55" customFormat="1" ht="12.75" x14ac:dyDescent="0.2"/>
    <row r="152" s="55" customFormat="1" ht="12.75" x14ac:dyDescent="0.2"/>
    <row r="153" s="55" customFormat="1" ht="12.75" x14ac:dyDescent="0.2"/>
    <row r="154" s="55" customFormat="1" ht="12.75" x14ac:dyDescent="0.2"/>
    <row r="155" s="55" customFormat="1" ht="12.75" x14ac:dyDescent="0.2"/>
    <row r="156" s="55" customFormat="1" ht="12.75" x14ac:dyDescent="0.2"/>
    <row r="157" s="55" customFormat="1" ht="12.75" x14ac:dyDescent="0.2"/>
    <row r="158" s="55" customFormat="1" ht="12.75" x14ac:dyDescent="0.2"/>
    <row r="159" s="55" customFormat="1" ht="12.75" x14ac:dyDescent="0.2"/>
    <row r="160" s="55" customFormat="1" ht="12.75" x14ac:dyDescent="0.2"/>
    <row r="161" s="55" customFormat="1" ht="12.75" x14ac:dyDescent="0.2"/>
    <row r="162" s="55" customFormat="1" ht="12.75" x14ac:dyDescent="0.2"/>
    <row r="163" s="55" customFormat="1" ht="12.75" x14ac:dyDescent="0.2"/>
    <row r="164" s="55" customFormat="1" ht="12.75" x14ac:dyDescent="0.2"/>
    <row r="165" s="55" customFormat="1" ht="12.75" x14ac:dyDescent="0.2"/>
    <row r="166" s="55" customFormat="1" ht="12.75" x14ac:dyDescent="0.2"/>
    <row r="167" s="55" customFormat="1" ht="12.75" x14ac:dyDescent="0.2"/>
    <row r="168" s="55" customFormat="1" ht="12.75" x14ac:dyDescent="0.2"/>
    <row r="169" s="55" customFormat="1" ht="12.75" x14ac:dyDescent="0.2"/>
    <row r="170" s="55" customFormat="1" ht="12.75" x14ac:dyDescent="0.2"/>
    <row r="171" s="55" customFormat="1" ht="12.75" x14ac:dyDescent="0.2"/>
    <row r="172" s="55" customFormat="1" ht="12.75" x14ac:dyDescent="0.2"/>
    <row r="173" s="55" customFormat="1" ht="12.75" x14ac:dyDescent="0.2"/>
    <row r="174" s="55" customFormat="1" ht="12.75" x14ac:dyDescent="0.2"/>
    <row r="175" s="55" customFormat="1" ht="12.75" x14ac:dyDescent="0.2"/>
    <row r="176" s="55" customFormat="1" ht="12.75" x14ac:dyDescent="0.2"/>
    <row r="177" s="55" customFormat="1" ht="12.75" x14ac:dyDescent="0.2"/>
    <row r="178" s="55" customFormat="1" ht="12.75" x14ac:dyDescent="0.2"/>
    <row r="179" s="55" customFormat="1" ht="12.75" x14ac:dyDescent="0.2"/>
    <row r="180" s="55" customFormat="1" ht="12.75" x14ac:dyDescent="0.2"/>
    <row r="181" s="55" customFormat="1" ht="12.75" x14ac:dyDescent="0.2"/>
    <row r="182" s="55" customFormat="1" ht="12.75" x14ac:dyDescent="0.2"/>
    <row r="183" s="55" customFormat="1" ht="12.75" x14ac:dyDescent="0.2"/>
    <row r="184" s="55" customFormat="1" ht="12.75" x14ac:dyDescent="0.2"/>
    <row r="185" s="55" customFormat="1" ht="12.75" x14ac:dyDescent="0.2"/>
    <row r="186" s="55" customFormat="1" ht="12.75" x14ac:dyDescent="0.2"/>
    <row r="187" s="55" customFormat="1" ht="12.75" x14ac:dyDescent="0.2"/>
    <row r="188" s="55" customFormat="1" ht="12.75" x14ac:dyDescent="0.2"/>
    <row r="189" s="55" customFormat="1" ht="12.75" x14ac:dyDescent="0.2"/>
    <row r="190" s="55" customFormat="1" ht="12.75" x14ac:dyDescent="0.2"/>
    <row r="191" s="55" customFormat="1" ht="12.75" x14ac:dyDescent="0.2"/>
    <row r="192" s="55" customFormat="1" ht="12.75" x14ac:dyDescent="0.2"/>
    <row r="193" s="55" customFormat="1" ht="12.75" x14ac:dyDescent="0.2"/>
    <row r="194" s="55" customFormat="1" ht="12.75" x14ac:dyDescent="0.2"/>
    <row r="195" s="55" customFormat="1" ht="12.75" x14ac:dyDescent="0.2"/>
    <row r="196" s="55" customFormat="1" ht="12.75" x14ac:dyDescent="0.2"/>
    <row r="197" s="55" customFormat="1" ht="12.75" x14ac:dyDescent="0.2"/>
    <row r="198" s="55" customFormat="1" ht="12.75" x14ac:dyDescent="0.2"/>
    <row r="199" s="55" customFormat="1" ht="12.75" x14ac:dyDescent="0.2"/>
    <row r="200" s="55" customFormat="1" ht="12.75" x14ac:dyDescent="0.2"/>
    <row r="201" s="55" customFormat="1" ht="12.75" x14ac:dyDescent="0.2"/>
    <row r="202" s="55" customFormat="1" ht="12.75" x14ac:dyDescent="0.2"/>
    <row r="203" s="55" customFormat="1" ht="12.75" x14ac:dyDescent="0.2"/>
    <row r="204" s="55" customFormat="1" ht="12.75" x14ac:dyDescent="0.2"/>
    <row r="205" s="55" customFormat="1" ht="12.75" x14ac:dyDescent="0.2"/>
    <row r="206" s="55" customFormat="1" ht="12.75" x14ac:dyDescent="0.2"/>
    <row r="207" s="55" customFormat="1" ht="12.75" x14ac:dyDescent="0.2"/>
    <row r="208" s="55" customFormat="1" ht="12.75" x14ac:dyDescent="0.2"/>
    <row r="209" s="55" customFormat="1" ht="12.75" x14ac:dyDescent="0.2"/>
    <row r="210" s="55" customFormat="1" ht="12.75" x14ac:dyDescent="0.2"/>
    <row r="211" s="55" customFormat="1" ht="12.75" x14ac:dyDescent="0.2"/>
    <row r="212" s="55" customFormat="1" ht="12.75" x14ac:dyDescent="0.2"/>
    <row r="213" s="55" customFormat="1" ht="12.75" x14ac:dyDescent="0.2"/>
    <row r="214" s="55" customFormat="1" ht="12.75" x14ac:dyDescent="0.2"/>
    <row r="215" s="55" customFormat="1" ht="12.75" x14ac:dyDescent="0.2"/>
    <row r="216" s="55" customFormat="1" ht="12.75" x14ac:dyDescent="0.2"/>
    <row r="217" s="55" customFormat="1" ht="12.75" x14ac:dyDescent="0.2"/>
    <row r="218" s="55" customFormat="1" ht="12.75" x14ac:dyDescent="0.2"/>
    <row r="219" s="55" customFormat="1" ht="12.75" x14ac:dyDescent="0.2"/>
    <row r="220" s="55" customFormat="1" ht="12.75" x14ac:dyDescent="0.2"/>
    <row r="221" s="55" customFormat="1" ht="12.75" x14ac:dyDescent="0.2"/>
    <row r="222" s="55" customFormat="1" ht="12.75" x14ac:dyDescent="0.2"/>
    <row r="223" s="55" customFormat="1" ht="12.75" x14ac:dyDescent="0.2"/>
    <row r="224" s="55" customFormat="1" ht="12.75" x14ac:dyDescent="0.2"/>
    <row r="225" s="55" customFormat="1" ht="12.75" x14ac:dyDescent="0.2"/>
    <row r="226" s="55" customFormat="1" ht="12.75" x14ac:dyDescent="0.2"/>
    <row r="227" s="55" customFormat="1" ht="12.75" x14ac:dyDescent="0.2"/>
    <row r="228" s="55" customFormat="1" ht="12.75" x14ac:dyDescent="0.2"/>
    <row r="229" s="55" customFormat="1" ht="12.75" x14ac:dyDescent="0.2"/>
    <row r="230" s="55" customFormat="1" ht="12.75" x14ac:dyDescent="0.2"/>
    <row r="231" s="55" customFormat="1" ht="12.75" x14ac:dyDescent="0.2"/>
    <row r="232" s="55" customFormat="1" ht="12.75" x14ac:dyDescent="0.2"/>
    <row r="233" s="55" customFormat="1" ht="12.75" x14ac:dyDescent="0.2"/>
    <row r="234" s="55" customFormat="1" ht="12.75" x14ac:dyDescent="0.2"/>
    <row r="235" s="55" customFormat="1" ht="12.75" x14ac:dyDescent="0.2"/>
    <row r="236" s="55" customFormat="1" ht="12.75" x14ac:dyDescent="0.2"/>
    <row r="237" s="55" customFormat="1" ht="12.75" x14ac:dyDescent="0.2"/>
    <row r="238" s="55" customFormat="1" ht="12.75" x14ac:dyDescent="0.2"/>
    <row r="239" s="55" customFormat="1" ht="12.75" x14ac:dyDescent="0.2"/>
    <row r="240" s="55" customFormat="1" ht="12.75" x14ac:dyDescent="0.2"/>
    <row r="241" s="55" customFormat="1" ht="12.75" x14ac:dyDescent="0.2"/>
    <row r="242" s="55" customFormat="1" ht="12.75" x14ac:dyDescent="0.2"/>
    <row r="243" s="55" customFormat="1" ht="12.75" x14ac:dyDescent="0.2"/>
    <row r="244" s="55" customFormat="1" ht="12.75" x14ac:dyDescent="0.2"/>
    <row r="245" s="55" customFormat="1" ht="12.75" x14ac:dyDescent="0.2"/>
    <row r="246" s="55" customFormat="1" ht="12.75" x14ac:dyDescent="0.2"/>
    <row r="247" s="55" customFormat="1" ht="12.75" x14ac:dyDescent="0.2"/>
    <row r="248" s="55" customFormat="1" ht="12.75" x14ac:dyDescent="0.2"/>
    <row r="249" s="55" customFormat="1" ht="12.75" x14ac:dyDescent="0.2"/>
    <row r="250" s="55" customFormat="1" ht="12.75" x14ac:dyDescent="0.2"/>
    <row r="251" s="55" customFormat="1" ht="12.75" x14ac:dyDescent="0.2"/>
    <row r="252" s="55" customFormat="1" ht="12.75" x14ac:dyDescent="0.2"/>
    <row r="253" s="55" customFormat="1" ht="12.75" x14ac:dyDescent="0.2"/>
    <row r="254" s="55" customFormat="1" ht="12.75" x14ac:dyDescent="0.2"/>
    <row r="255" s="55" customFormat="1" ht="12.75" x14ac:dyDescent="0.2"/>
    <row r="256" s="55" customFormat="1" ht="12.75" x14ac:dyDescent="0.2"/>
    <row r="257" s="55" customFormat="1" ht="12.75" x14ac:dyDescent="0.2"/>
    <row r="258" s="55" customFormat="1" ht="12.75" x14ac:dyDescent="0.2"/>
    <row r="259" s="55" customFormat="1" ht="12.75" x14ac:dyDescent="0.2"/>
    <row r="260" s="55" customFormat="1" ht="12.75" x14ac:dyDescent="0.2"/>
    <row r="261" s="55" customFormat="1" ht="12.75" x14ac:dyDescent="0.2"/>
    <row r="262" s="55" customFormat="1" ht="12.75" x14ac:dyDescent="0.2"/>
    <row r="263" s="55" customFormat="1" ht="12.75" x14ac:dyDescent="0.2"/>
    <row r="264" s="55" customFormat="1" ht="12.75" x14ac:dyDescent="0.2"/>
    <row r="265" s="55" customFormat="1" ht="12.75" x14ac:dyDescent="0.2"/>
    <row r="266" s="55" customFormat="1" ht="12.75" x14ac:dyDescent="0.2"/>
    <row r="267" s="55" customFormat="1" ht="12.75" x14ac:dyDescent="0.2"/>
    <row r="268" s="55" customFormat="1" ht="12.75" x14ac:dyDescent="0.2"/>
    <row r="269" s="55" customFormat="1" ht="12.75" x14ac:dyDescent="0.2"/>
    <row r="270" s="55" customFormat="1" ht="12.75" x14ac:dyDescent="0.2"/>
    <row r="271" s="55" customFormat="1" ht="12.75" x14ac:dyDescent="0.2"/>
    <row r="272" s="55" customFormat="1" ht="12.75" x14ac:dyDescent="0.2"/>
    <row r="273" s="55" customFormat="1" ht="12.75" x14ac:dyDescent="0.2"/>
    <row r="274" s="55" customFormat="1" ht="12.75" x14ac:dyDescent="0.2"/>
    <row r="275" s="55" customFormat="1" ht="12.75" x14ac:dyDescent="0.2"/>
    <row r="276" s="55" customFormat="1" ht="12.75" x14ac:dyDescent="0.2"/>
    <row r="277" s="55" customFormat="1" ht="12.75" x14ac:dyDescent="0.2"/>
    <row r="278" s="55" customFormat="1" ht="12.75" x14ac:dyDescent="0.2"/>
    <row r="279" s="55" customFormat="1" ht="12.75" x14ac:dyDescent="0.2"/>
    <row r="280" s="55" customFormat="1" ht="12.75" x14ac:dyDescent="0.2"/>
    <row r="281" s="55" customFormat="1" ht="12.75" x14ac:dyDescent="0.2"/>
    <row r="282" s="55" customFormat="1" ht="12.75" x14ac:dyDescent="0.2"/>
    <row r="283" s="55" customFormat="1" ht="12.75" x14ac:dyDescent="0.2"/>
    <row r="284" s="55" customFormat="1" ht="12.75" x14ac:dyDescent="0.2"/>
    <row r="285" s="55" customFormat="1" ht="12.75" x14ac:dyDescent="0.2"/>
    <row r="286" s="55" customFormat="1" ht="12.75" x14ac:dyDescent="0.2"/>
    <row r="287" s="55" customFormat="1" ht="12.75" x14ac:dyDescent="0.2"/>
    <row r="288" s="55" customFormat="1" ht="12.75" x14ac:dyDescent="0.2"/>
    <row r="289" s="55" customFormat="1" ht="12.75" x14ac:dyDescent="0.2"/>
    <row r="290" s="55" customFormat="1" ht="12.75" x14ac:dyDescent="0.2"/>
    <row r="291" s="55" customFormat="1" ht="12.75" x14ac:dyDescent="0.2"/>
    <row r="292" s="55" customFormat="1" ht="12.75" x14ac:dyDescent="0.2"/>
    <row r="293" s="55" customFormat="1" ht="12.75" x14ac:dyDescent="0.2"/>
    <row r="294" s="55" customFormat="1" ht="12.75" x14ac:dyDescent="0.2"/>
    <row r="295" s="55" customFormat="1" ht="12.75" x14ac:dyDescent="0.2"/>
    <row r="296" s="55" customFormat="1" ht="12.75" x14ac:dyDescent="0.2"/>
    <row r="297" s="55" customFormat="1" ht="12.75" x14ac:dyDescent="0.2"/>
    <row r="298" s="55" customFormat="1" ht="12.75" x14ac:dyDescent="0.2"/>
    <row r="299" s="55" customFormat="1" ht="12.75" x14ac:dyDescent="0.2"/>
    <row r="300" s="55" customFormat="1" ht="12.75" x14ac:dyDescent="0.2"/>
    <row r="301" s="55" customFormat="1" ht="12.75" x14ac:dyDescent="0.2"/>
    <row r="302" s="55" customFormat="1" ht="12.75" x14ac:dyDescent="0.2"/>
    <row r="303" s="55" customFormat="1" ht="12.75" x14ac:dyDescent="0.2"/>
    <row r="304" s="55" customFormat="1" ht="12.75" x14ac:dyDescent="0.2"/>
    <row r="305" s="55" customFormat="1" ht="12.75" x14ac:dyDescent="0.2"/>
    <row r="306" s="55" customFormat="1" ht="12.75" x14ac:dyDescent="0.2"/>
    <row r="307" s="55" customFormat="1" ht="12.75" x14ac:dyDescent="0.2"/>
    <row r="308" s="55" customFormat="1" ht="12.75" x14ac:dyDescent="0.2"/>
    <row r="309" s="55" customFormat="1" ht="12.75" x14ac:dyDescent="0.2"/>
    <row r="310" s="55" customFormat="1" ht="12.75" x14ac:dyDescent="0.2"/>
    <row r="311" s="55" customFormat="1" ht="12.75" x14ac:dyDescent="0.2"/>
    <row r="312" s="55" customFormat="1" ht="12.75" x14ac:dyDescent="0.2"/>
    <row r="313" s="55" customFormat="1" ht="12.75" x14ac:dyDescent="0.2"/>
    <row r="314" s="55" customFormat="1" ht="12.75" x14ac:dyDescent="0.2"/>
    <row r="315" s="55" customFormat="1" ht="12.75" x14ac:dyDescent="0.2"/>
    <row r="316" s="55" customFormat="1" ht="12.75" x14ac:dyDescent="0.2"/>
    <row r="317" s="55" customFormat="1" ht="12.75" x14ac:dyDescent="0.2"/>
    <row r="318" s="55" customFormat="1" ht="12.75" x14ac:dyDescent="0.2"/>
    <row r="319" s="55" customFormat="1" ht="12.75" x14ac:dyDescent="0.2"/>
    <row r="320" s="55" customFormat="1" ht="12.75" x14ac:dyDescent="0.2"/>
    <row r="321" s="55" customFormat="1" ht="12.75" x14ac:dyDescent="0.2"/>
    <row r="322" s="55" customFormat="1" ht="12.75" x14ac:dyDescent="0.2"/>
    <row r="323" s="55" customFormat="1" ht="12.75" x14ac:dyDescent="0.2"/>
    <row r="324" s="55" customFormat="1" ht="12.75" x14ac:dyDescent="0.2"/>
    <row r="325" s="55" customFormat="1" ht="12.75" x14ac:dyDescent="0.2"/>
    <row r="326" s="55" customFormat="1" ht="12.75" x14ac:dyDescent="0.2"/>
    <row r="327" s="55" customFormat="1" ht="12.75" x14ac:dyDescent="0.2"/>
    <row r="328" s="55" customFormat="1" ht="12.75" x14ac:dyDescent="0.2"/>
    <row r="329" s="55" customFormat="1" ht="12.75" x14ac:dyDescent="0.2"/>
    <row r="330" s="55" customFormat="1" ht="12.75" x14ac:dyDescent="0.2"/>
    <row r="331" s="55" customFormat="1" ht="12.75" x14ac:dyDescent="0.2"/>
    <row r="332" s="55" customFormat="1" ht="12.75" x14ac:dyDescent="0.2"/>
    <row r="333" s="55" customFormat="1" ht="12.75" x14ac:dyDescent="0.2"/>
    <row r="334" s="55" customFormat="1" ht="12.75" x14ac:dyDescent="0.2"/>
    <row r="335" s="55" customFormat="1" ht="12.75" x14ac:dyDescent="0.2"/>
    <row r="336" s="55" customFormat="1" ht="12.75" x14ac:dyDescent="0.2"/>
    <row r="337" s="55" customFormat="1" ht="12.75" x14ac:dyDescent="0.2"/>
    <row r="338" s="55" customFormat="1" ht="12.75" x14ac:dyDescent="0.2"/>
    <row r="339" s="55" customFormat="1" ht="12.75" x14ac:dyDescent="0.2"/>
    <row r="340" s="55" customFormat="1" ht="12.75" x14ac:dyDescent="0.2"/>
    <row r="341" s="55" customFormat="1" ht="12.75" x14ac:dyDescent="0.2"/>
    <row r="342" s="55" customFormat="1" ht="12.75" x14ac:dyDescent="0.2"/>
    <row r="343" s="55" customFormat="1" ht="12.75" x14ac:dyDescent="0.2"/>
    <row r="344" s="55" customFormat="1" ht="12.75" x14ac:dyDescent="0.2"/>
    <row r="345" s="55" customFormat="1" ht="12.75" x14ac:dyDescent="0.2"/>
    <row r="346" s="55" customFormat="1" ht="12.75" x14ac:dyDescent="0.2"/>
    <row r="347" s="55" customFormat="1" ht="12.75" x14ac:dyDescent="0.2"/>
    <row r="348" s="55" customFormat="1" ht="12.75" x14ac:dyDescent="0.2"/>
    <row r="349" s="55" customFormat="1" ht="12.75" x14ac:dyDescent="0.2"/>
    <row r="350" s="55" customFormat="1" ht="12.75" x14ac:dyDescent="0.2"/>
    <row r="351" s="55" customFormat="1" ht="12.75" x14ac:dyDescent="0.2"/>
    <row r="352" s="55" customFormat="1" ht="12.75" x14ac:dyDescent="0.2"/>
    <row r="353" s="55" customFormat="1" ht="12.75" x14ac:dyDescent="0.2"/>
    <row r="354" s="55" customFormat="1" ht="12.75" x14ac:dyDescent="0.2"/>
    <row r="355" s="55" customFormat="1" ht="12.75" x14ac:dyDescent="0.2"/>
    <row r="356" s="55" customFormat="1" ht="12.75" x14ac:dyDescent="0.2"/>
    <row r="357" s="55" customFormat="1" ht="12.75" x14ac:dyDescent="0.2"/>
    <row r="358" s="55" customFormat="1" ht="12.75" x14ac:dyDescent="0.2"/>
    <row r="359" s="55" customFormat="1" ht="12.75" x14ac:dyDescent="0.2"/>
    <row r="360" s="55" customFormat="1" ht="12.75" x14ac:dyDescent="0.2"/>
    <row r="361" s="55" customFormat="1" ht="12.75" x14ac:dyDescent="0.2"/>
    <row r="362" s="55" customFormat="1" ht="12.75" x14ac:dyDescent="0.2"/>
    <row r="363" s="55" customFormat="1" ht="12.75" x14ac:dyDescent="0.2"/>
    <row r="364" s="55" customFormat="1" ht="12.75" x14ac:dyDescent="0.2"/>
    <row r="365" s="55" customFormat="1" ht="12.75" x14ac:dyDescent="0.2"/>
    <row r="366" s="55" customFormat="1" ht="12.75" x14ac:dyDescent="0.2"/>
    <row r="367" s="55" customFormat="1" ht="12.75" x14ac:dyDescent="0.2"/>
    <row r="368" s="55" customFormat="1" ht="12.75" x14ac:dyDescent="0.2"/>
    <row r="369" s="55" customFormat="1" ht="12.75" x14ac:dyDescent="0.2"/>
    <row r="370" s="55" customFormat="1" ht="12.75" x14ac:dyDescent="0.2"/>
    <row r="371" s="55" customFormat="1" ht="12.75" x14ac:dyDescent="0.2"/>
    <row r="372" s="55" customFormat="1" ht="12.75" x14ac:dyDescent="0.2"/>
    <row r="373" s="55" customFormat="1" ht="12.75" x14ac:dyDescent="0.2"/>
    <row r="374" s="55" customFormat="1" ht="12.75" x14ac:dyDescent="0.2"/>
    <row r="375" s="55" customFormat="1" ht="12.75" x14ac:dyDescent="0.2"/>
    <row r="376" s="55" customFormat="1" ht="12.75" x14ac:dyDescent="0.2"/>
    <row r="377" s="55" customFormat="1" ht="12.75" x14ac:dyDescent="0.2"/>
    <row r="378" s="55" customFormat="1" ht="12.75" x14ac:dyDescent="0.2"/>
    <row r="379" s="55" customFormat="1" ht="12.75" x14ac:dyDescent="0.2"/>
    <row r="380" s="55" customFormat="1" ht="12.75" x14ac:dyDescent="0.2"/>
    <row r="381" s="55" customFormat="1" ht="12.75" x14ac:dyDescent="0.2"/>
    <row r="382" s="55" customFormat="1" ht="12.75" x14ac:dyDescent="0.2"/>
    <row r="383" s="55" customFormat="1" ht="12.75" x14ac:dyDescent="0.2"/>
    <row r="384" s="55" customFormat="1" ht="12.75" x14ac:dyDescent="0.2"/>
    <row r="385" s="55" customFormat="1" ht="12.75" x14ac:dyDescent="0.2"/>
    <row r="386" s="55" customFormat="1" ht="12.75" x14ac:dyDescent="0.2"/>
    <row r="387" s="55" customFormat="1" ht="12.75" x14ac:dyDescent="0.2"/>
    <row r="388" s="55" customFormat="1" ht="12.75" x14ac:dyDescent="0.2"/>
    <row r="389" s="55" customFormat="1" ht="12.75" x14ac:dyDescent="0.2"/>
    <row r="390" s="55" customFormat="1" ht="12.75" x14ac:dyDescent="0.2"/>
    <row r="391" s="55" customFormat="1" ht="12.75" x14ac:dyDescent="0.2"/>
    <row r="392" s="55" customFormat="1" ht="12.75" x14ac:dyDescent="0.2"/>
    <row r="393" s="55" customFormat="1" ht="12.75" x14ac:dyDescent="0.2"/>
    <row r="394" s="55" customFormat="1" ht="12.75" x14ac:dyDescent="0.2"/>
    <row r="395" s="55" customFormat="1" ht="12.75" x14ac:dyDescent="0.2"/>
    <row r="396" s="55" customFormat="1" ht="12.75" x14ac:dyDescent="0.2"/>
    <row r="397" s="55" customFormat="1" ht="12.75" x14ac:dyDescent="0.2"/>
    <row r="398" s="55" customFormat="1" ht="12.75" x14ac:dyDescent="0.2"/>
    <row r="399" s="55" customFormat="1" ht="12.75" x14ac:dyDescent="0.2"/>
    <row r="400" s="55" customFormat="1" ht="12.75" x14ac:dyDescent="0.2"/>
    <row r="401" s="55" customFormat="1" ht="12.75" x14ac:dyDescent="0.2"/>
    <row r="402" s="55" customFormat="1" ht="12.75" x14ac:dyDescent="0.2"/>
    <row r="403" s="55" customFormat="1" ht="12.75" x14ac:dyDescent="0.2"/>
    <row r="404" s="55" customFormat="1" ht="12.75" x14ac:dyDescent="0.2"/>
    <row r="405" s="55" customFormat="1" ht="12.75" x14ac:dyDescent="0.2"/>
    <row r="406" s="55" customFormat="1" ht="12.75" x14ac:dyDescent="0.2"/>
    <row r="407" s="55" customFormat="1" ht="12.75" x14ac:dyDescent="0.2"/>
    <row r="408" s="55" customFormat="1" ht="12.75" x14ac:dyDescent="0.2"/>
    <row r="409" s="55" customFormat="1" ht="12.75" x14ac:dyDescent="0.2"/>
    <row r="410" s="55" customFormat="1" ht="12.75" x14ac:dyDescent="0.2"/>
    <row r="411" s="55" customFormat="1" ht="12.75" x14ac:dyDescent="0.2"/>
    <row r="412" s="55" customFormat="1" ht="12.75" x14ac:dyDescent="0.2"/>
    <row r="413" s="55" customFormat="1" ht="12.75" x14ac:dyDescent="0.2"/>
    <row r="414" s="55" customFormat="1" ht="12.75" x14ac:dyDescent="0.2"/>
    <row r="415" s="55" customFormat="1" ht="12.75" x14ac:dyDescent="0.2"/>
    <row r="416" s="55" customFormat="1" ht="12.75" x14ac:dyDescent="0.2"/>
    <row r="417" s="55" customFormat="1" ht="12.75" x14ac:dyDescent="0.2"/>
    <row r="418" s="55" customFormat="1" ht="12.75" x14ac:dyDescent="0.2"/>
    <row r="419" s="55" customFormat="1" ht="12.75" x14ac:dyDescent="0.2"/>
    <row r="420" s="55" customFormat="1" ht="12.75" x14ac:dyDescent="0.2"/>
    <row r="421" s="55" customFormat="1" ht="12.75" x14ac:dyDescent="0.2"/>
    <row r="422" s="55" customFormat="1" ht="12.75" x14ac:dyDescent="0.2"/>
    <row r="423" s="55" customFormat="1" ht="12.75" x14ac:dyDescent="0.2"/>
    <row r="424" s="55" customFormat="1" ht="12.75" x14ac:dyDescent="0.2"/>
    <row r="425" s="55" customFormat="1" ht="12.75" x14ac:dyDescent="0.2"/>
    <row r="426" s="55" customFormat="1" ht="12.75" x14ac:dyDescent="0.2"/>
    <row r="427" s="55" customFormat="1" ht="12.75" x14ac:dyDescent="0.2"/>
    <row r="428" s="55" customFormat="1" ht="12.75" x14ac:dyDescent="0.2"/>
    <row r="429" s="55" customFormat="1" ht="12.75" x14ac:dyDescent="0.2"/>
    <row r="430" s="55" customFormat="1" ht="12.75" x14ac:dyDescent="0.2"/>
    <row r="431" s="55" customFormat="1" ht="12.75" x14ac:dyDescent="0.2"/>
    <row r="432" s="55" customFormat="1" ht="12.75" x14ac:dyDescent="0.2"/>
    <row r="433" s="55" customFormat="1" ht="12.75" x14ac:dyDescent="0.2"/>
    <row r="434" s="55" customFormat="1" ht="12.75" x14ac:dyDescent="0.2"/>
    <row r="435" s="55" customFormat="1" ht="12.75" x14ac:dyDescent="0.2"/>
    <row r="436" s="55" customFormat="1" ht="12.75" x14ac:dyDescent="0.2"/>
    <row r="437" s="55" customFormat="1" ht="12.75" x14ac:dyDescent="0.2"/>
    <row r="438" s="55" customFormat="1" ht="12.75" x14ac:dyDescent="0.2"/>
    <row r="439" s="55" customFormat="1" ht="12.75" x14ac:dyDescent="0.2"/>
    <row r="440" s="55" customFormat="1" ht="12.75" x14ac:dyDescent="0.2"/>
    <row r="441" s="55" customFormat="1" ht="12.75" x14ac:dyDescent="0.2"/>
    <row r="442" s="55" customFormat="1" ht="12.75" x14ac:dyDescent="0.2"/>
    <row r="443" s="55" customFormat="1" ht="12.75" x14ac:dyDescent="0.2"/>
    <row r="444" s="55" customFormat="1" ht="12.75" x14ac:dyDescent="0.2"/>
    <row r="445" s="55" customFormat="1" ht="12.75" x14ac:dyDescent="0.2"/>
    <row r="446" s="55" customFormat="1" ht="12.75" x14ac:dyDescent="0.2"/>
    <row r="447" s="55" customFormat="1" ht="12.75" x14ac:dyDescent="0.2"/>
    <row r="448" s="55" customFormat="1" ht="12.75" x14ac:dyDescent="0.2"/>
    <row r="449" s="55" customFormat="1" ht="12.75" x14ac:dyDescent="0.2"/>
    <row r="450" s="55" customFormat="1" ht="12.75" x14ac:dyDescent="0.2"/>
    <row r="451" s="55" customFormat="1" ht="12.75" x14ac:dyDescent="0.2"/>
    <row r="452" s="55" customFormat="1" ht="12.75" x14ac:dyDescent="0.2"/>
    <row r="453" s="55" customFormat="1" ht="12.75" x14ac:dyDescent="0.2"/>
    <row r="454" s="55" customFormat="1" ht="12.75" x14ac:dyDescent="0.2"/>
    <row r="455" s="55" customFormat="1" ht="12.75" x14ac:dyDescent="0.2"/>
    <row r="456" s="55" customFormat="1" ht="12.75" x14ac:dyDescent="0.2"/>
    <row r="457" s="55" customFormat="1" ht="12.75" x14ac:dyDescent="0.2"/>
    <row r="458" s="55" customFormat="1" ht="12.75" x14ac:dyDescent="0.2"/>
    <row r="459" s="55" customFormat="1" ht="12.75" x14ac:dyDescent="0.2"/>
    <row r="460" s="55" customFormat="1" ht="12.75" x14ac:dyDescent="0.2"/>
    <row r="461" s="55" customFormat="1" ht="12.75" x14ac:dyDescent="0.2"/>
    <row r="462" s="55" customFormat="1" ht="12.75" x14ac:dyDescent="0.2"/>
    <row r="463" s="55" customFormat="1" ht="12.75" x14ac:dyDescent="0.2"/>
    <row r="464" s="55" customFormat="1" ht="12.75" x14ac:dyDescent="0.2"/>
    <row r="465" s="55" customFormat="1" ht="12.75" x14ac:dyDescent="0.2"/>
    <row r="466" s="55" customFormat="1" ht="12.75" x14ac:dyDescent="0.2"/>
    <row r="467" s="55" customFormat="1" ht="12.75" x14ac:dyDescent="0.2"/>
    <row r="468" s="55" customFormat="1" ht="12.75" x14ac:dyDescent="0.2"/>
    <row r="469" s="55" customFormat="1" ht="12.75" x14ac:dyDescent="0.2"/>
    <row r="470" s="55" customFormat="1" ht="12.75" x14ac:dyDescent="0.2"/>
    <row r="471" s="55" customFormat="1" ht="12.75" x14ac:dyDescent="0.2"/>
    <row r="472" s="55" customFormat="1" ht="12.75" x14ac:dyDescent="0.2"/>
    <row r="473" s="55" customFormat="1" ht="12.75" x14ac:dyDescent="0.2"/>
    <row r="474" s="55" customFormat="1" ht="12.75" x14ac:dyDescent="0.2"/>
    <row r="475" s="55" customFormat="1" ht="12.75" x14ac:dyDescent="0.2"/>
    <row r="476" s="55" customFormat="1" ht="12.75" x14ac:dyDescent="0.2"/>
    <row r="477" s="55" customFormat="1" ht="12.75" x14ac:dyDescent="0.2"/>
    <row r="478" s="55" customFormat="1" ht="12.75" x14ac:dyDescent="0.2"/>
    <row r="479" s="55" customFormat="1" ht="12.75" x14ac:dyDescent="0.2"/>
    <row r="480" s="55" customFormat="1" ht="12.75" x14ac:dyDescent="0.2"/>
    <row r="481" s="55" customFormat="1" ht="12.75" x14ac:dyDescent="0.2"/>
    <row r="482" s="55" customFormat="1" ht="12.75" x14ac:dyDescent="0.2"/>
    <row r="483" s="55" customFormat="1" ht="12.75" x14ac:dyDescent="0.2"/>
    <row r="484" s="55" customFormat="1" ht="12.75" x14ac:dyDescent="0.2"/>
    <row r="485" s="55" customFormat="1" ht="12.75" x14ac:dyDescent="0.2"/>
    <row r="486" s="55" customFormat="1" ht="12.75" x14ac:dyDescent="0.2"/>
    <row r="487" s="55" customFormat="1" ht="12.75" x14ac:dyDescent="0.2"/>
    <row r="488" s="55" customFormat="1" ht="12.75" x14ac:dyDescent="0.2"/>
    <row r="489" s="55" customFormat="1" ht="12.75" x14ac:dyDescent="0.2"/>
    <row r="490" s="55" customFormat="1" ht="12.75" x14ac:dyDescent="0.2"/>
    <row r="491" s="55" customFormat="1" ht="12.75" x14ac:dyDescent="0.2"/>
    <row r="492" s="55" customFormat="1" ht="12.75" x14ac:dyDescent="0.2"/>
    <row r="493" s="55" customFormat="1" ht="12.75" x14ac:dyDescent="0.2"/>
    <row r="494" s="55" customFormat="1" ht="12.75" x14ac:dyDescent="0.2"/>
    <row r="495" s="55" customFormat="1" ht="12.75" x14ac:dyDescent="0.2"/>
    <row r="496" s="55" customFormat="1" ht="12.75" x14ac:dyDescent="0.2"/>
    <row r="497" s="55" customFormat="1" ht="12.75" x14ac:dyDescent="0.2"/>
    <row r="498" s="55" customFormat="1" ht="12.75" x14ac:dyDescent="0.2"/>
    <row r="499" s="55" customFormat="1" ht="12.75" x14ac:dyDescent="0.2"/>
    <row r="500" s="55" customFormat="1" ht="12.75" x14ac:dyDescent="0.2"/>
    <row r="501" s="55" customFormat="1" ht="12.75" x14ac:dyDescent="0.2"/>
    <row r="502" s="55" customFormat="1" ht="12.75" x14ac:dyDescent="0.2"/>
    <row r="503" s="55" customFormat="1" ht="12.75" x14ac:dyDescent="0.2"/>
    <row r="504" s="55" customFormat="1" ht="12.75" x14ac:dyDescent="0.2"/>
    <row r="505" s="55" customFormat="1" ht="12.75" x14ac:dyDescent="0.2"/>
    <row r="506" s="55" customFormat="1" ht="12.75" x14ac:dyDescent="0.2"/>
    <row r="507" s="55" customFormat="1" ht="12.75" x14ac:dyDescent="0.2"/>
    <row r="508" s="55" customFormat="1" ht="12.75" x14ac:dyDescent="0.2"/>
    <row r="509" s="55" customFormat="1" ht="12.75" x14ac:dyDescent="0.2"/>
    <row r="510" s="55" customFormat="1" ht="12.75" x14ac:dyDescent="0.2"/>
    <row r="511" s="55" customFormat="1" ht="12.75" x14ac:dyDescent="0.2"/>
    <row r="512" s="55" customFormat="1" ht="12.75" x14ac:dyDescent="0.2"/>
    <row r="513" s="55" customFormat="1" ht="12.75" x14ac:dyDescent="0.2"/>
    <row r="514" s="55" customFormat="1" ht="12.75" x14ac:dyDescent="0.2"/>
    <row r="515" s="55" customFormat="1" ht="12.75" x14ac:dyDescent="0.2"/>
    <row r="516" s="55" customFormat="1" ht="12.75" x14ac:dyDescent="0.2"/>
    <row r="517" s="55" customFormat="1" ht="12.75" x14ac:dyDescent="0.2"/>
    <row r="518" s="55" customFormat="1" ht="12.75" x14ac:dyDescent="0.2"/>
    <row r="519" s="55" customFormat="1" ht="12.75" x14ac:dyDescent="0.2"/>
    <row r="520" s="55" customFormat="1" ht="12.75" x14ac:dyDescent="0.2"/>
    <row r="521" s="55" customFormat="1" ht="12.75" x14ac:dyDescent="0.2"/>
    <row r="522" s="55" customFormat="1" ht="12.75" x14ac:dyDescent="0.2"/>
    <row r="523" s="55" customFormat="1" ht="12.75" x14ac:dyDescent="0.2"/>
    <row r="524" s="55" customFormat="1" ht="12.75" x14ac:dyDescent="0.2"/>
    <row r="525" s="55" customFormat="1" ht="12.75" x14ac:dyDescent="0.2"/>
    <row r="526" s="55" customFormat="1" ht="12.75" x14ac:dyDescent="0.2"/>
    <row r="527" s="55" customFormat="1" ht="12.75" x14ac:dyDescent="0.2"/>
    <row r="528" s="55" customFormat="1" ht="12.75" x14ac:dyDescent="0.2"/>
    <row r="529" s="55" customFormat="1" ht="12.75" x14ac:dyDescent="0.2"/>
    <row r="530" s="55" customFormat="1" ht="12.75" x14ac:dyDescent="0.2"/>
    <row r="531" s="55" customFormat="1" ht="12.75" x14ac:dyDescent="0.2"/>
    <row r="532" s="55" customFormat="1" ht="12.75" x14ac:dyDescent="0.2"/>
    <row r="533" s="55" customFormat="1" ht="12.75" x14ac:dyDescent="0.2"/>
    <row r="534" s="55" customFormat="1" ht="12.75" x14ac:dyDescent="0.2"/>
    <row r="535" s="55" customFormat="1" ht="12.75" x14ac:dyDescent="0.2"/>
    <row r="536" s="55" customFormat="1" ht="12.75" x14ac:dyDescent="0.2"/>
    <row r="537" s="55" customFormat="1" ht="12.75" x14ac:dyDescent="0.2"/>
    <row r="538" s="55" customFormat="1" ht="12.75" x14ac:dyDescent="0.2"/>
    <row r="539" s="55" customFormat="1" ht="12.75" x14ac:dyDescent="0.2"/>
    <row r="540" s="55" customFormat="1" ht="12.75" x14ac:dyDescent="0.2"/>
    <row r="541" s="55" customFormat="1" ht="12.75" x14ac:dyDescent="0.2"/>
    <row r="542" s="55" customFormat="1" ht="12.75" x14ac:dyDescent="0.2"/>
    <row r="543" s="55" customFormat="1" ht="12.75" x14ac:dyDescent="0.2"/>
    <row r="544" s="55" customFormat="1" ht="12.75" x14ac:dyDescent="0.2"/>
    <row r="545" s="55" customFormat="1" ht="12.75" x14ac:dyDescent="0.2"/>
    <row r="546" s="55" customFormat="1" ht="12.75" x14ac:dyDescent="0.2"/>
    <row r="547" s="55" customFormat="1" ht="12.75" x14ac:dyDescent="0.2"/>
    <row r="548" s="55" customFormat="1" ht="12.75" x14ac:dyDescent="0.2"/>
    <row r="549" s="55" customFormat="1" ht="12.75" x14ac:dyDescent="0.2"/>
    <row r="550" s="55" customFormat="1" ht="12.75" x14ac:dyDescent="0.2"/>
    <row r="551" s="55" customFormat="1" ht="12.75" x14ac:dyDescent="0.2"/>
    <row r="552" s="55" customFormat="1" ht="12.75" x14ac:dyDescent="0.2"/>
    <row r="553" s="55" customFormat="1" ht="12.75" x14ac:dyDescent="0.2"/>
    <row r="554" s="55" customFormat="1" ht="12.75" x14ac:dyDescent="0.2"/>
    <row r="555" s="55" customFormat="1" ht="12.75" x14ac:dyDescent="0.2"/>
    <row r="556" s="55" customFormat="1" ht="12.75" x14ac:dyDescent="0.2"/>
    <row r="557" s="55" customFormat="1" ht="12.75" x14ac:dyDescent="0.2"/>
    <row r="558" s="55" customFormat="1" ht="12.75" x14ac:dyDescent="0.2"/>
    <row r="559" s="55" customFormat="1" ht="12.75" x14ac:dyDescent="0.2"/>
    <row r="560" s="55" customFormat="1" ht="12.75" x14ac:dyDescent="0.2"/>
    <row r="561" s="55" customFormat="1" ht="12.75" x14ac:dyDescent="0.2"/>
    <row r="562" s="55" customFormat="1" ht="12.75" x14ac:dyDescent="0.2"/>
    <row r="563" s="55" customFormat="1" ht="12.75" x14ac:dyDescent="0.2"/>
    <row r="564" s="55" customFormat="1" ht="12.75" x14ac:dyDescent="0.2"/>
    <row r="565" s="55" customFormat="1" ht="12.75" x14ac:dyDescent="0.2"/>
    <row r="566" s="55" customFormat="1" ht="12.75" x14ac:dyDescent="0.2"/>
    <row r="567" s="55" customFormat="1" ht="12.75" x14ac:dyDescent="0.2"/>
    <row r="568" s="55" customFormat="1" ht="12.75" x14ac:dyDescent="0.2"/>
    <row r="569" s="55" customFormat="1" ht="12.75" x14ac:dyDescent="0.2"/>
    <row r="570" s="55" customFormat="1" ht="12.75" x14ac:dyDescent="0.2"/>
    <row r="571" s="55" customFormat="1" ht="12.75" x14ac:dyDescent="0.2"/>
    <row r="572" s="55" customFormat="1" ht="12.75" x14ac:dyDescent="0.2"/>
    <row r="573" s="55" customFormat="1" ht="12.75" x14ac:dyDescent="0.2"/>
    <row r="574" s="55" customFormat="1" ht="12.75" x14ac:dyDescent="0.2"/>
    <row r="575" s="55" customFormat="1" ht="12.75" x14ac:dyDescent="0.2"/>
    <row r="576" s="55" customFormat="1" ht="12.75" x14ac:dyDescent="0.2"/>
    <row r="577" s="55" customFormat="1" ht="12.75" x14ac:dyDescent="0.2"/>
    <row r="578" s="55" customFormat="1" ht="12.75" x14ac:dyDescent="0.2"/>
    <row r="579" s="55" customFormat="1" ht="12.75" x14ac:dyDescent="0.2"/>
    <row r="580" s="55" customFormat="1" ht="12.75" x14ac:dyDescent="0.2"/>
    <row r="581" s="55" customFormat="1" ht="12.75" x14ac:dyDescent="0.2"/>
    <row r="582" s="55" customFormat="1" ht="12.75" x14ac:dyDescent="0.2"/>
    <row r="583" s="55" customFormat="1" ht="12.75" x14ac:dyDescent="0.2"/>
    <row r="584" s="55" customFormat="1" ht="12.75" x14ac:dyDescent="0.2"/>
    <row r="585" s="55" customFormat="1" ht="12.75" x14ac:dyDescent="0.2"/>
    <row r="586" s="55" customFormat="1" ht="12.75" x14ac:dyDescent="0.2"/>
    <row r="587" s="55" customFormat="1" ht="12.75" x14ac:dyDescent="0.2"/>
    <row r="588" s="55" customFormat="1" ht="12.75" x14ac:dyDescent="0.2"/>
    <row r="589" s="55" customFormat="1" ht="12.75" x14ac:dyDescent="0.2"/>
    <row r="590" s="55" customFormat="1" ht="12.75" x14ac:dyDescent="0.2"/>
    <row r="591" s="55" customFormat="1" ht="12.75" x14ac:dyDescent="0.2"/>
    <row r="592" s="55" customFormat="1" ht="12.75" x14ac:dyDescent="0.2"/>
    <row r="593" s="55" customFormat="1" ht="12.75" x14ac:dyDescent="0.2"/>
    <row r="594" s="55" customFormat="1" ht="12.75" x14ac:dyDescent="0.2"/>
    <row r="595" s="55" customFormat="1" ht="12.75" x14ac:dyDescent="0.2"/>
    <row r="596" s="55" customFormat="1" ht="12.75" x14ac:dyDescent="0.2"/>
    <row r="597" s="55" customFormat="1" ht="12.75" x14ac:dyDescent="0.2"/>
    <row r="598" s="55" customFormat="1" ht="12.75" x14ac:dyDescent="0.2"/>
    <row r="599" s="55" customFormat="1" ht="12.75" x14ac:dyDescent="0.2"/>
    <row r="600" s="55" customFormat="1" ht="12.75" x14ac:dyDescent="0.2"/>
    <row r="601" s="55" customFormat="1" ht="12.75" x14ac:dyDescent="0.2"/>
    <row r="602" s="55" customFormat="1" ht="12.75" x14ac:dyDescent="0.2"/>
    <row r="603" s="55" customFormat="1" ht="12.75" x14ac:dyDescent="0.2"/>
    <row r="604" s="55" customFormat="1" ht="12.75" x14ac:dyDescent="0.2"/>
    <row r="605" s="55" customFormat="1" ht="12.75" x14ac:dyDescent="0.2"/>
    <row r="606" s="55" customFormat="1" ht="12.75" x14ac:dyDescent="0.2"/>
    <row r="607" s="55" customFormat="1" ht="12.75" x14ac:dyDescent="0.2"/>
    <row r="608" s="55" customFormat="1" ht="12.75" x14ac:dyDescent="0.2"/>
    <row r="609" s="55" customFormat="1" ht="12.75" x14ac:dyDescent="0.2"/>
    <row r="610" s="55" customFormat="1" ht="12.75" x14ac:dyDescent="0.2"/>
    <row r="611" s="55" customFormat="1" ht="12.75" x14ac:dyDescent="0.2"/>
    <row r="612" s="55" customFormat="1" ht="12.75" x14ac:dyDescent="0.2"/>
    <row r="613" s="55" customFormat="1" ht="12.75" x14ac:dyDescent="0.2"/>
    <row r="614" s="55" customFormat="1" ht="12.75" x14ac:dyDescent="0.2"/>
    <row r="615" s="55" customFormat="1" ht="12.75" x14ac:dyDescent="0.2"/>
    <row r="616" s="55" customFormat="1" ht="12.75" x14ac:dyDescent="0.2"/>
    <row r="617" s="55" customFormat="1" ht="12.75" x14ac:dyDescent="0.2"/>
    <row r="618" s="55" customFormat="1" ht="12.75" x14ac:dyDescent="0.2"/>
    <row r="619" s="55" customFormat="1" ht="12.75" x14ac:dyDescent="0.2"/>
    <row r="620" s="55" customFormat="1" ht="12.75" x14ac:dyDescent="0.2"/>
    <row r="621" s="55" customFormat="1" ht="12.75" x14ac:dyDescent="0.2"/>
    <row r="622" s="55" customFormat="1" ht="12.75" x14ac:dyDescent="0.2"/>
    <row r="623" s="55" customFormat="1" ht="12.75" x14ac:dyDescent="0.2"/>
    <row r="624" s="55" customFormat="1" ht="12.75" x14ac:dyDescent="0.2"/>
    <row r="625" s="55" customFormat="1" ht="12.75" x14ac:dyDescent="0.2"/>
    <row r="626" s="55" customFormat="1" ht="12.75" x14ac:dyDescent="0.2"/>
    <row r="627" s="55" customFormat="1" ht="12.75" x14ac:dyDescent="0.2"/>
    <row r="628" s="55" customFormat="1" ht="12.75" x14ac:dyDescent="0.2"/>
    <row r="629" s="55" customFormat="1" ht="12.75" x14ac:dyDescent="0.2"/>
    <row r="630" s="55" customFormat="1" ht="12.75" x14ac:dyDescent="0.2"/>
    <row r="631" s="55" customFormat="1" ht="12.75" x14ac:dyDescent="0.2"/>
    <row r="632" s="55" customFormat="1" ht="12.75" x14ac:dyDescent="0.2"/>
    <row r="633" s="55" customFormat="1" ht="12.75" x14ac:dyDescent="0.2"/>
    <row r="634" s="55" customFormat="1" ht="12.75" x14ac:dyDescent="0.2"/>
    <row r="635" s="55" customFormat="1" ht="12.75" x14ac:dyDescent="0.2"/>
    <row r="636" s="55" customFormat="1" ht="12.75" x14ac:dyDescent="0.2"/>
    <row r="637" s="55" customFormat="1" ht="12.75" x14ac:dyDescent="0.2"/>
    <row r="638" s="55" customFormat="1" ht="12.75" x14ac:dyDescent="0.2"/>
    <row r="639" s="55" customFormat="1" ht="12.75" x14ac:dyDescent="0.2"/>
    <row r="640" s="55" customFormat="1" ht="12.75" x14ac:dyDescent="0.2"/>
    <row r="641" s="55" customFormat="1" ht="12.75" x14ac:dyDescent="0.2"/>
    <row r="642" s="55" customFormat="1" ht="12.75" x14ac:dyDescent="0.2"/>
    <row r="643" s="55" customFormat="1" ht="12.75" x14ac:dyDescent="0.2"/>
    <row r="644" s="55" customFormat="1" ht="12.75" x14ac:dyDescent="0.2"/>
    <row r="645" s="55" customFormat="1" ht="12.75" x14ac:dyDescent="0.2"/>
    <row r="646" s="55" customFormat="1" ht="12.75" x14ac:dyDescent="0.2"/>
    <row r="647" s="55" customFormat="1" ht="12.75" x14ac:dyDescent="0.2"/>
    <row r="648" s="55" customFormat="1" ht="12.75" x14ac:dyDescent="0.2"/>
    <row r="649" s="55" customFormat="1" ht="12.75" x14ac:dyDescent="0.2"/>
    <row r="650" s="55" customFormat="1" ht="12.75" x14ac:dyDescent="0.2"/>
    <row r="651" s="55" customFormat="1" ht="12.75" x14ac:dyDescent="0.2"/>
    <row r="652" s="55" customFormat="1" ht="12.75" x14ac:dyDescent="0.2"/>
    <row r="653" s="55" customFormat="1" ht="12.75" x14ac:dyDescent="0.2"/>
    <row r="654" s="55" customFormat="1" ht="12.75" x14ac:dyDescent="0.2"/>
    <row r="655" s="55" customFormat="1" ht="12.75" x14ac:dyDescent="0.2"/>
    <row r="656" s="55" customFormat="1" ht="12.75" x14ac:dyDescent="0.2"/>
    <row r="657" s="55" customFormat="1" ht="12.75" x14ac:dyDescent="0.2"/>
    <row r="658" s="55" customFormat="1" ht="12.75" x14ac:dyDescent="0.2"/>
    <row r="659" s="55" customFormat="1" ht="12.75" x14ac:dyDescent="0.2"/>
    <row r="660" s="55" customFormat="1" ht="12.75" x14ac:dyDescent="0.2"/>
    <row r="661" s="55" customFormat="1" ht="12.75" x14ac:dyDescent="0.2"/>
    <row r="662" s="55" customFormat="1" ht="12.75" x14ac:dyDescent="0.2"/>
    <row r="663" s="55" customFormat="1" ht="12.75" x14ac:dyDescent="0.2"/>
    <row r="664" s="55" customFormat="1" ht="12.75" x14ac:dyDescent="0.2"/>
    <row r="665" s="55" customFormat="1" ht="12.75" x14ac:dyDescent="0.2"/>
    <row r="666" s="55" customFormat="1" ht="12.75" x14ac:dyDescent="0.2"/>
    <row r="667" s="55" customFormat="1" ht="12.75" x14ac:dyDescent="0.2"/>
    <row r="668" s="55" customFormat="1" ht="12.75" x14ac:dyDescent="0.2"/>
    <row r="669" s="55" customFormat="1" ht="12.75" x14ac:dyDescent="0.2"/>
    <row r="670" s="55" customFormat="1" ht="12.75" x14ac:dyDescent="0.2"/>
    <row r="671" s="55" customFormat="1" ht="12.75" x14ac:dyDescent="0.2"/>
    <row r="672" s="55" customFormat="1" ht="12.75" x14ac:dyDescent="0.2"/>
    <row r="673" s="55" customFormat="1" ht="12.75" x14ac:dyDescent="0.2"/>
    <row r="674" s="55" customFormat="1" ht="12.75" x14ac:dyDescent="0.2"/>
    <row r="675" s="55" customFormat="1" ht="12.75" x14ac:dyDescent="0.2"/>
    <row r="676" s="55" customFormat="1" ht="12.75" x14ac:dyDescent="0.2"/>
    <row r="677" s="55" customFormat="1" ht="12.75" x14ac:dyDescent="0.2"/>
    <row r="678" s="55" customFormat="1" ht="12.75" x14ac:dyDescent="0.2"/>
    <row r="679" s="55" customFormat="1" ht="12.75" x14ac:dyDescent="0.2"/>
    <row r="680" s="55" customFormat="1" ht="12.75" x14ac:dyDescent="0.2"/>
    <row r="681" s="55" customFormat="1" ht="12.75" x14ac:dyDescent="0.2"/>
    <row r="682" s="55" customFormat="1" ht="12.75" x14ac:dyDescent="0.2"/>
    <row r="683" s="55" customFormat="1" ht="12.75" x14ac:dyDescent="0.2"/>
    <row r="684" s="55" customFormat="1" ht="12.75" x14ac:dyDescent="0.2"/>
    <row r="685" s="55" customFormat="1" ht="12.75" x14ac:dyDescent="0.2"/>
    <row r="686" s="55" customFormat="1" ht="12.75" x14ac:dyDescent="0.2"/>
    <row r="687" s="55" customFormat="1" ht="12.75" x14ac:dyDescent="0.2"/>
    <row r="688" s="55" customFormat="1" ht="12.75" x14ac:dyDescent="0.2"/>
    <row r="689" s="55" customFormat="1" ht="12.75" x14ac:dyDescent="0.2"/>
    <row r="690" s="55" customFormat="1" ht="12.75" x14ac:dyDescent="0.2"/>
    <row r="691" s="55" customFormat="1" ht="12.75" x14ac:dyDescent="0.2"/>
    <row r="692" s="55" customFormat="1" ht="12.75" x14ac:dyDescent="0.2"/>
    <row r="693" s="55" customFormat="1" ht="12.75" x14ac:dyDescent="0.2"/>
    <row r="694" s="55" customFormat="1" ht="12.75" x14ac:dyDescent="0.2"/>
    <row r="695" s="55" customFormat="1" ht="12.75" x14ac:dyDescent="0.2"/>
    <row r="696" s="55" customFormat="1" ht="12.75" x14ac:dyDescent="0.2"/>
    <row r="697" s="55" customFormat="1" ht="12.75" x14ac:dyDescent="0.2"/>
    <row r="698" s="55" customFormat="1" ht="12.75" x14ac:dyDescent="0.2"/>
    <row r="699" s="55" customFormat="1" ht="12.75" x14ac:dyDescent="0.2"/>
    <row r="700" s="55" customFormat="1" ht="12.75" x14ac:dyDescent="0.2"/>
    <row r="701" s="55" customFormat="1" ht="12.75" x14ac:dyDescent="0.2"/>
    <row r="702" s="55" customFormat="1" ht="12.75" x14ac:dyDescent="0.2"/>
    <row r="703" s="55" customFormat="1" ht="12.75" x14ac:dyDescent="0.2"/>
    <row r="704" s="55" customFormat="1" ht="12.75" x14ac:dyDescent="0.2"/>
    <row r="705" s="55" customFormat="1" ht="12.75" x14ac:dyDescent="0.2"/>
    <row r="706" s="55" customFormat="1" ht="12.75" x14ac:dyDescent="0.2"/>
    <row r="707" s="55" customFormat="1" ht="12.75" x14ac:dyDescent="0.2"/>
    <row r="708" s="55" customFormat="1" ht="12.75" x14ac:dyDescent="0.2"/>
    <row r="709" s="55" customFormat="1" ht="12.75" x14ac:dyDescent="0.2"/>
    <row r="710" s="55" customFormat="1" ht="12.75" x14ac:dyDescent="0.2"/>
    <row r="711" s="55" customFormat="1" ht="12.75" x14ac:dyDescent="0.2"/>
    <row r="712" s="55" customFormat="1" ht="12.75" x14ac:dyDescent="0.2"/>
    <row r="713" s="55" customFormat="1" ht="12.75" x14ac:dyDescent="0.2"/>
    <row r="714" s="55" customFormat="1" ht="12.75" x14ac:dyDescent="0.2"/>
    <row r="715" s="55" customFormat="1" ht="12.75" x14ac:dyDescent="0.2"/>
    <row r="716" s="55" customFormat="1" ht="12.75" x14ac:dyDescent="0.2"/>
    <row r="717" s="55" customFormat="1" ht="12.75" x14ac:dyDescent="0.2"/>
    <row r="718" s="55" customFormat="1" ht="12.75" x14ac:dyDescent="0.2"/>
    <row r="719" s="55" customFormat="1" ht="12.75" x14ac:dyDescent="0.2"/>
    <row r="720" s="55" customFormat="1" ht="12.75" x14ac:dyDescent="0.2"/>
    <row r="721" s="55" customFormat="1" ht="12.75" x14ac:dyDescent="0.2"/>
    <row r="722" s="55" customFormat="1" ht="12.75" x14ac:dyDescent="0.2"/>
    <row r="723" s="55" customFormat="1" ht="12.75" x14ac:dyDescent="0.2"/>
    <row r="724" s="55" customFormat="1" ht="12.75" x14ac:dyDescent="0.2"/>
    <row r="725" s="55" customFormat="1" ht="12.75" x14ac:dyDescent="0.2"/>
    <row r="726" s="55" customFormat="1" ht="12.75" x14ac:dyDescent="0.2"/>
    <row r="727" s="55" customFormat="1" ht="12.75" x14ac:dyDescent="0.2"/>
    <row r="728" s="55" customFormat="1" ht="12.75" x14ac:dyDescent="0.2"/>
    <row r="729" s="55" customFormat="1" ht="12.75" x14ac:dyDescent="0.2"/>
    <row r="730" s="55" customFormat="1" ht="12.75" x14ac:dyDescent="0.2"/>
    <row r="731" s="55" customFormat="1" ht="12.75" x14ac:dyDescent="0.2"/>
    <row r="732" s="55" customFormat="1" ht="12.75" x14ac:dyDescent="0.2"/>
    <row r="733" s="55" customFormat="1" ht="12.75" x14ac:dyDescent="0.2"/>
    <row r="734" s="55" customFormat="1" ht="12.75" x14ac:dyDescent="0.2"/>
    <row r="735" s="55" customFormat="1" ht="12.75" x14ac:dyDescent="0.2"/>
    <row r="736" s="55" customFormat="1" ht="12.75" x14ac:dyDescent="0.2"/>
    <row r="737" s="55" customFormat="1" ht="12.75" x14ac:dyDescent="0.2"/>
    <row r="738" s="55" customFormat="1" ht="12.75" x14ac:dyDescent="0.2"/>
    <row r="739" s="55" customFormat="1" ht="12.75" x14ac:dyDescent="0.2"/>
    <row r="740" s="55" customFormat="1" ht="12.75" x14ac:dyDescent="0.2"/>
    <row r="741" s="55" customFormat="1" ht="12.75" x14ac:dyDescent="0.2"/>
    <row r="742" s="55" customFormat="1" ht="12.75" x14ac:dyDescent="0.2"/>
    <row r="743" s="55" customFormat="1" ht="12.75" x14ac:dyDescent="0.2"/>
    <row r="744" s="55" customFormat="1" ht="12.75" x14ac:dyDescent="0.2"/>
    <row r="745" s="55" customFormat="1" ht="12.75" x14ac:dyDescent="0.2"/>
    <row r="746" s="55" customFormat="1" ht="12.75" x14ac:dyDescent="0.2"/>
    <row r="747" s="55" customFormat="1" ht="12.75" x14ac:dyDescent="0.2"/>
    <row r="748" s="55" customFormat="1" ht="12.75" x14ac:dyDescent="0.2"/>
    <row r="749" s="55" customFormat="1" ht="12.75" x14ac:dyDescent="0.2"/>
    <row r="750" s="55" customFormat="1" ht="12.75" x14ac:dyDescent="0.2"/>
    <row r="751" s="55" customFormat="1" ht="12.75" x14ac:dyDescent="0.2"/>
    <row r="752" s="55" customFormat="1" ht="12.75" x14ac:dyDescent="0.2"/>
    <row r="753" s="55" customFormat="1" ht="12.75" x14ac:dyDescent="0.2"/>
    <row r="754" s="55" customFormat="1" ht="12.75" x14ac:dyDescent="0.2"/>
    <row r="755" s="55" customFormat="1" ht="12.75" x14ac:dyDescent="0.2"/>
    <row r="756" s="55" customFormat="1" ht="12.75" x14ac:dyDescent="0.2"/>
    <row r="757" s="55" customFormat="1" ht="12.75" x14ac:dyDescent="0.2"/>
    <row r="758" s="55" customFormat="1" ht="12.75" x14ac:dyDescent="0.2"/>
    <row r="759" s="55" customFormat="1" ht="12.75" x14ac:dyDescent="0.2"/>
    <row r="760" s="55" customFormat="1" ht="12.75" x14ac:dyDescent="0.2"/>
    <row r="761" s="55" customFormat="1" ht="12.75" x14ac:dyDescent="0.2"/>
    <row r="762" s="55" customFormat="1" ht="12.75" x14ac:dyDescent="0.2"/>
    <row r="763" s="55" customFormat="1" ht="12.75" x14ac:dyDescent="0.2"/>
    <row r="764" s="55" customFormat="1" ht="12.75" x14ac:dyDescent="0.2"/>
    <row r="765" s="55" customFormat="1" ht="12.75" x14ac:dyDescent="0.2"/>
    <row r="766" s="55" customFormat="1" ht="12.75" x14ac:dyDescent="0.2"/>
    <row r="767" s="55" customFormat="1" ht="12.75" x14ac:dyDescent="0.2"/>
    <row r="768" s="55" customFormat="1" ht="12.75" x14ac:dyDescent="0.2"/>
    <row r="769" s="55" customFormat="1" ht="12.75" x14ac:dyDescent="0.2"/>
    <row r="770" s="55" customFormat="1" ht="12.75" x14ac:dyDescent="0.2"/>
    <row r="771" s="55" customFormat="1" ht="12.75" x14ac:dyDescent="0.2"/>
    <row r="772" s="55" customFormat="1" ht="12.75" x14ac:dyDescent="0.2"/>
    <row r="773" s="55" customFormat="1" ht="12.75" x14ac:dyDescent="0.2"/>
    <row r="774" s="55" customFormat="1" ht="12.75" x14ac:dyDescent="0.2"/>
    <row r="775" s="55" customFormat="1" ht="12.75" x14ac:dyDescent="0.2"/>
    <row r="776" s="55" customFormat="1" ht="12.75" x14ac:dyDescent="0.2"/>
    <row r="777" s="55" customFormat="1" ht="12.75" x14ac:dyDescent="0.2"/>
    <row r="778" s="55" customFormat="1" ht="12.75" x14ac:dyDescent="0.2"/>
    <row r="779" s="55" customFormat="1" ht="12.75" x14ac:dyDescent="0.2"/>
    <row r="780" s="55" customFormat="1" ht="12.75" x14ac:dyDescent="0.2"/>
    <row r="781" s="55" customFormat="1" ht="12.75" x14ac:dyDescent="0.2"/>
    <row r="782" s="55" customFormat="1" ht="12.75" x14ac:dyDescent="0.2"/>
    <row r="783" s="55" customFormat="1" ht="12.75" x14ac:dyDescent="0.2"/>
    <row r="784" s="55" customFormat="1" ht="12.75" x14ac:dyDescent="0.2"/>
    <row r="785" s="55" customFormat="1" ht="12.75" x14ac:dyDescent="0.2"/>
    <row r="786" s="55" customFormat="1" ht="12.75" x14ac:dyDescent="0.2"/>
    <row r="787" s="55" customFormat="1" ht="12.75" x14ac:dyDescent="0.2"/>
    <row r="788" s="55" customFormat="1" ht="12.75" x14ac:dyDescent="0.2"/>
    <row r="789" s="55" customFormat="1" ht="12.75" x14ac:dyDescent="0.2"/>
    <row r="790" s="55" customFormat="1" ht="12.75" x14ac:dyDescent="0.2"/>
    <row r="791" s="55" customFormat="1" ht="12.75" x14ac:dyDescent="0.2"/>
    <row r="792" s="55" customFormat="1" ht="12.75" x14ac:dyDescent="0.2"/>
    <row r="793" s="55" customFormat="1" ht="12.75" x14ac:dyDescent="0.2"/>
    <row r="794" s="55" customFormat="1" ht="12.75" x14ac:dyDescent="0.2"/>
    <row r="795" s="55" customFormat="1" ht="12.75" x14ac:dyDescent="0.2"/>
    <row r="796" s="55" customFormat="1" ht="12.75" x14ac:dyDescent="0.2"/>
    <row r="797" s="55" customFormat="1" ht="12.75" x14ac:dyDescent="0.2"/>
    <row r="798" s="55" customFormat="1" ht="12.75" x14ac:dyDescent="0.2"/>
    <row r="799" s="55" customFormat="1" ht="12.75" x14ac:dyDescent="0.2"/>
    <row r="800" s="55" customFormat="1" ht="12.75" x14ac:dyDescent="0.2"/>
    <row r="801" s="55" customFormat="1" ht="12.75" x14ac:dyDescent="0.2"/>
    <row r="802" s="55" customFormat="1" ht="12.75" x14ac:dyDescent="0.2"/>
    <row r="803" s="55" customFormat="1" ht="12.75" x14ac:dyDescent="0.2"/>
    <row r="804" s="55" customFormat="1" ht="12.75" x14ac:dyDescent="0.2"/>
    <row r="805" s="55" customFormat="1" ht="12.75" x14ac:dyDescent="0.2"/>
    <row r="806" s="55" customFormat="1" ht="12.75" x14ac:dyDescent="0.2"/>
    <row r="807" s="55" customFormat="1" ht="12.75" x14ac:dyDescent="0.2"/>
    <row r="808" s="55" customFormat="1" ht="12.75" x14ac:dyDescent="0.2"/>
    <row r="809" s="55" customFormat="1" ht="12.75" x14ac:dyDescent="0.2"/>
    <row r="810" s="55" customFormat="1" ht="12.75" x14ac:dyDescent="0.2"/>
    <row r="811" s="55" customFormat="1" ht="12.75" x14ac:dyDescent="0.2"/>
    <row r="812" s="55" customFormat="1" ht="12.75" x14ac:dyDescent="0.2"/>
    <row r="813" s="55" customFormat="1" ht="12.75" x14ac:dyDescent="0.2"/>
    <row r="814" s="55" customFormat="1" ht="12.75" x14ac:dyDescent="0.2"/>
    <row r="815" s="55" customFormat="1" ht="12.75" x14ac:dyDescent="0.2"/>
    <row r="816" s="55" customFormat="1" ht="12.75" x14ac:dyDescent="0.2"/>
    <row r="817" s="55" customFormat="1" ht="12.75" x14ac:dyDescent="0.2"/>
    <row r="818" s="55" customFormat="1" ht="12.75" x14ac:dyDescent="0.2"/>
    <row r="819" s="55" customFormat="1" ht="12.75" x14ac:dyDescent="0.2"/>
    <row r="820" s="55" customFormat="1" ht="12.75" x14ac:dyDescent="0.2"/>
    <row r="821" s="55" customFormat="1" ht="12.75" x14ac:dyDescent="0.2"/>
    <row r="822" s="55" customFormat="1" ht="12.75" x14ac:dyDescent="0.2"/>
    <row r="823" s="55" customFormat="1" ht="12.75" x14ac:dyDescent="0.2"/>
    <row r="824" s="55" customFormat="1" ht="12.75" x14ac:dyDescent="0.2"/>
    <row r="825" s="55" customFormat="1" ht="12.75" x14ac:dyDescent="0.2"/>
    <row r="826" s="55" customFormat="1" ht="12.75" x14ac:dyDescent="0.2"/>
    <row r="827" s="55" customFormat="1" ht="12.75" x14ac:dyDescent="0.2"/>
    <row r="828" s="55" customFormat="1" ht="12.75" x14ac:dyDescent="0.2"/>
    <row r="829" s="55" customFormat="1" ht="12.75" x14ac:dyDescent="0.2"/>
    <row r="830" s="55" customFormat="1" ht="12.75" x14ac:dyDescent="0.2"/>
    <row r="831" s="55" customFormat="1" ht="12.75" x14ac:dyDescent="0.2"/>
    <row r="832" s="55" customFormat="1" ht="12.75" x14ac:dyDescent="0.2"/>
    <row r="833" s="55" customFormat="1" ht="12.75" x14ac:dyDescent="0.2"/>
    <row r="834" s="55" customFormat="1" ht="12.75" x14ac:dyDescent="0.2"/>
    <row r="835" s="55" customFormat="1" ht="12.75" x14ac:dyDescent="0.2"/>
    <row r="836" s="55" customFormat="1" ht="12.75" x14ac:dyDescent="0.2"/>
    <row r="837" s="55" customFormat="1" ht="12.75" x14ac:dyDescent="0.2"/>
    <row r="838" s="55" customFormat="1" ht="12.75" x14ac:dyDescent="0.2"/>
    <row r="839" s="55" customFormat="1" ht="12.75" x14ac:dyDescent="0.2"/>
    <row r="840" s="55" customFormat="1" ht="12.75" x14ac:dyDescent="0.2"/>
    <row r="841" s="55" customFormat="1" ht="12.75" x14ac:dyDescent="0.2"/>
    <row r="842" s="55" customFormat="1" ht="12.75" x14ac:dyDescent="0.2"/>
    <row r="843" s="55" customFormat="1" ht="12.75" x14ac:dyDescent="0.2"/>
    <row r="844" s="55" customFormat="1" ht="12.75" x14ac:dyDescent="0.2"/>
    <row r="845" s="55" customFormat="1" ht="12.75" x14ac:dyDescent="0.2"/>
    <row r="846" s="55" customFormat="1" ht="12.75" x14ac:dyDescent="0.2"/>
    <row r="847" s="55" customFormat="1" ht="12.75" x14ac:dyDescent="0.2"/>
    <row r="848" s="55" customFormat="1" ht="12.75" x14ac:dyDescent="0.2"/>
    <row r="849" s="55" customFormat="1" ht="12.75" x14ac:dyDescent="0.2"/>
    <row r="850" s="55" customFormat="1" ht="12.75" x14ac:dyDescent="0.2"/>
    <row r="851" s="55" customFormat="1" ht="12.75" x14ac:dyDescent="0.2"/>
    <row r="852" s="55" customFormat="1" ht="12.75" x14ac:dyDescent="0.2"/>
    <row r="853" s="55" customFormat="1" ht="12.75" x14ac:dyDescent="0.2"/>
    <row r="854" s="55" customFormat="1" ht="12.75" x14ac:dyDescent="0.2"/>
    <row r="855" s="55" customFormat="1" ht="12.75" x14ac:dyDescent="0.2"/>
    <row r="856" s="55" customFormat="1" ht="12.75" x14ac:dyDescent="0.2"/>
    <row r="857" s="55" customFormat="1" ht="12.75" x14ac:dyDescent="0.2"/>
    <row r="858" s="55" customFormat="1" ht="12.75" x14ac:dyDescent="0.2"/>
    <row r="859" s="55" customFormat="1" ht="12.75" x14ac:dyDescent="0.2"/>
    <row r="860" s="55" customFormat="1" ht="12.75" x14ac:dyDescent="0.2"/>
    <row r="861" s="55" customFormat="1" ht="12.75" x14ac:dyDescent="0.2"/>
    <row r="862" s="55" customFormat="1" ht="12.75" x14ac:dyDescent="0.2"/>
    <row r="863" s="55" customFormat="1" ht="12.75" x14ac:dyDescent="0.2"/>
    <row r="864" s="55" customFormat="1" ht="12.75" x14ac:dyDescent="0.2"/>
    <row r="865" s="55" customFormat="1" ht="12.75" x14ac:dyDescent="0.2"/>
    <row r="866" s="55" customFormat="1" ht="12.75" x14ac:dyDescent="0.2"/>
    <row r="867" s="55" customFormat="1" ht="12.75" x14ac:dyDescent="0.2"/>
    <row r="868" s="55" customFormat="1" ht="12.75" x14ac:dyDescent="0.2"/>
    <row r="869" s="55" customFormat="1" ht="12.75" x14ac:dyDescent="0.2"/>
    <row r="870" s="55" customFormat="1" ht="12.75" x14ac:dyDescent="0.2"/>
    <row r="871" s="55" customFormat="1" ht="12.75" x14ac:dyDescent="0.2"/>
    <row r="872" s="55" customFormat="1" ht="12.75" x14ac:dyDescent="0.2"/>
    <row r="873" s="55" customFormat="1" ht="12.75" x14ac:dyDescent="0.2"/>
    <row r="874" s="55" customFormat="1" ht="12.75" x14ac:dyDescent="0.2"/>
    <row r="875" s="55" customFormat="1" ht="12.75" x14ac:dyDescent="0.2"/>
    <row r="876" s="55" customFormat="1" ht="12.75" x14ac:dyDescent="0.2"/>
    <row r="877" s="55" customFormat="1" ht="12.75" x14ac:dyDescent="0.2"/>
    <row r="878" s="55" customFormat="1" ht="12.75" x14ac:dyDescent="0.2"/>
    <row r="879" s="55" customFormat="1" ht="12.75" x14ac:dyDescent="0.2"/>
    <row r="880" s="55" customFormat="1" ht="12.75" x14ac:dyDescent="0.2"/>
    <row r="881" s="55" customFormat="1" ht="12.75" x14ac:dyDescent="0.2"/>
    <row r="882" s="55" customFormat="1" ht="12.75" x14ac:dyDescent="0.2"/>
    <row r="883" s="55" customFormat="1" ht="12.75" x14ac:dyDescent="0.2"/>
    <row r="884" s="55" customFormat="1" ht="12.75" x14ac:dyDescent="0.2"/>
    <row r="885" s="55" customFormat="1" ht="12.75" x14ac:dyDescent="0.2"/>
    <row r="886" s="55" customFormat="1" ht="12.75" x14ac:dyDescent="0.2"/>
    <row r="887" s="55" customFormat="1" ht="12.75" x14ac:dyDescent="0.2"/>
    <row r="888" s="55" customFormat="1" ht="12.75" x14ac:dyDescent="0.2"/>
    <row r="889" s="55" customFormat="1" ht="12.75" x14ac:dyDescent="0.2"/>
    <row r="890" s="55" customFormat="1" ht="12.75" x14ac:dyDescent="0.2"/>
    <row r="891" s="55" customFormat="1" ht="12.75" x14ac:dyDescent="0.2"/>
    <row r="892" s="55" customFormat="1" ht="12.75" x14ac:dyDescent="0.2"/>
    <row r="893" s="55" customFormat="1" ht="12.75" x14ac:dyDescent="0.2"/>
    <row r="894" s="55" customFormat="1" ht="12.75" x14ac:dyDescent="0.2"/>
    <row r="895" s="55" customFormat="1" ht="12.75" x14ac:dyDescent="0.2"/>
    <row r="896" s="55" customFormat="1" ht="12.75" x14ac:dyDescent="0.2"/>
    <row r="897" s="55" customFormat="1" ht="12.75" x14ac:dyDescent="0.2"/>
    <row r="898" s="55" customFormat="1" ht="12.75" x14ac:dyDescent="0.2"/>
    <row r="899" s="55" customFormat="1" ht="12.75" x14ac:dyDescent="0.2"/>
    <row r="900" s="55" customFormat="1" ht="12.75" x14ac:dyDescent="0.2"/>
    <row r="901" s="55" customFormat="1" ht="12.75" x14ac:dyDescent="0.2"/>
    <row r="902" s="55" customFormat="1" ht="12.75" x14ac:dyDescent="0.2"/>
    <row r="903" s="55" customFormat="1" ht="12.75" x14ac:dyDescent="0.2"/>
    <row r="904" s="55" customFormat="1" ht="12.75" x14ac:dyDescent="0.2"/>
    <row r="905" s="55" customFormat="1" ht="12.75" x14ac:dyDescent="0.2"/>
    <row r="906" s="55" customFormat="1" ht="12.75" x14ac:dyDescent="0.2"/>
    <row r="907" s="55" customFormat="1" ht="12.75" x14ac:dyDescent="0.2"/>
    <row r="908" s="55" customFormat="1" ht="12.75" x14ac:dyDescent="0.2"/>
    <row r="909" s="55" customFormat="1" ht="12.75" x14ac:dyDescent="0.2"/>
    <row r="910" s="55" customFormat="1" ht="12.75" x14ac:dyDescent="0.2"/>
    <row r="911" s="55" customFormat="1" ht="12.75" x14ac:dyDescent="0.2"/>
    <row r="912" s="55" customFormat="1" ht="12.75" x14ac:dyDescent="0.2"/>
    <row r="913" s="55" customFormat="1" ht="12.75" x14ac:dyDescent="0.2"/>
    <row r="914" s="55" customFormat="1" ht="12.75" x14ac:dyDescent="0.2"/>
    <row r="915" s="55" customFormat="1" ht="12.75" x14ac:dyDescent="0.2"/>
    <row r="916" s="55" customFormat="1" ht="12.75" x14ac:dyDescent="0.2"/>
    <row r="917" s="55" customFormat="1" ht="12.75" x14ac:dyDescent="0.2"/>
    <row r="918" s="55" customFormat="1" ht="12.75" x14ac:dyDescent="0.2"/>
    <row r="919" s="55" customFormat="1" ht="12.75" x14ac:dyDescent="0.2"/>
    <row r="920" s="55" customFormat="1" ht="12.75" x14ac:dyDescent="0.2"/>
    <row r="921" s="55" customFormat="1" ht="12.75" x14ac:dyDescent="0.2"/>
    <row r="922" s="55" customFormat="1" ht="12.75" x14ac:dyDescent="0.2"/>
    <row r="923" s="55" customFormat="1" ht="12.75" x14ac:dyDescent="0.2"/>
    <row r="924" s="55" customFormat="1" ht="12.75" x14ac:dyDescent="0.2"/>
    <row r="925" s="55" customFormat="1" ht="12.75" x14ac:dyDescent="0.2"/>
    <row r="926" s="55" customFormat="1" ht="12.75" x14ac:dyDescent="0.2"/>
    <row r="927" s="55" customFormat="1" ht="12.75" x14ac:dyDescent="0.2"/>
    <row r="928" s="55" customFormat="1" ht="12.75" x14ac:dyDescent="0.2"/>
    <row r="929" s="55" customFormat="1" ht="12.75" x14ac:dyDescent="0.2"/>
    <row r="930" s="55" customFormat="1" ht="12.75" x14ac:dyDescent="0.2"/>
    <row r="931" s="55" customFormat="1" ht="12.75" x14ac:dyDescent="0.2"/>
    <row r="932" s="55" customFormat="1" ht="12.75" x14ac:dyDescent="0.2"/>
    <row r="933" s="55" customFormat="1" ht="12.75" x14ac:dyDescent="0.2"/>
    <row r="934" s="55" customFormat="1" ht="12.75" x14ac:dyDescent="0.2"/>
    <row r="935" s="55" customFormat="1" ht="12.75" x14ac:dyDescent="0.2"/>
    <row r="936" s="55" customFormat="1" ht="12.75" x14ac:dyDescent="0.2"/>
    <row r="937" s="55" customFormat="1" ht="12.75" x14ac:dyDescent="0.2"/>
    <row r="938" s="55" customFormat="1" ht="12.75" x14ac:dyDescent="0.2"/>
    <row r="939" s="55" customFormat="1" ht="12.75" x14ac:dyDescent="0.2"/>
    <row r="940" s="55" customFormat="1" ht="12.75" x14ac:dyDescent="0.2"/>
    <row r="941" s="55" customFormat="1" ht="12.75" x14ac:dyDescent="0.2"/>
    <row r="942" s="55" customFormat="1" ht="12.75" x14ac:dyDescent="0.2"/>
    <row r="943" s="55" customFormat="1" ht="12.75" x14ac:dyDescent="0.2"/>
    <row r="944" s="55" customFormat="1" ht="12.75" x14ac:dyDescent="0.2"/>
    <row r="945" s="55" customFormat="1" ht="12.75" x14ac:dyDescent="0.2"/>
    <row r="946" s="55" customFormat="1" ht="12.75" x14ac:dyDescent="0.2"/>
    <row r="947" s="55" customFormat="1" ht="12.75" x14ac:dyDescent="0.2"/>
    <row r="948" s="55" customFormat="1" ht="12.75" x14ac:dyDescent="0.2"/>
    <row r="949" s="55" customFormat="1" ht="12.75" x14ac:dyDescent="0.2"/>
    <row r="950" s="55" customFormat="1" ht="12.75" x14ac:dyDescent="0.2"/>
    <row r="951" s="55" customFormat="1" ht="12.75" x14ac:dyDescent="0.2"/>
    <row r="952" s="55" customFormat="1" ht="12.75" x14ac:dyDescent="0.2"/>
    <row r="953" s="55" customFormat="1" ht="12.75" x14ac:dyDescent="0.2"/>
    <row r="954" s="55" customFormat="1" ht="12.75" x14ac:dyDescent="0.2"/>
    <row r="955" s="55" customFormat="1" ht="12.75" x14ac:dyDescent="0.2"/>
    <row r="956" s="55" customFormat="1" ht="12.75" x14ac:dyDescent="0.2"/>
    <row r="957" s="55" customFormat="1" ht="12.75" x14ac:dyDescent="0.2"/>
    <row r="958" s="55" customFormat="1" ht="12.75" x14ac:dyDescent="0.2"/>
    <row r="959" s="55" customFormat="1" ht="12.75" x14ac:dyDescent="0.2"/>
    <row r="960" s="55" customFormat="1" ht="12.75" x14ac:dyDescent="0.2"/>
    <row r="961" s="55" customFormat="1" ht="12.75" x14ac:dyDescent="0.2"/>
    <row r="962" s="55" customFormat="1" ht="12.75" x14ac:dyDescent="0.2"/>
    <row r="963" s="55" customFormat="1" ht="12.75" x14ac:dyDescent="0.2"/>
    <row r="964" s="55" customFormat="1" ht="12.75" x14ac:dyDescent="0.2"/>
    <row r="965" s="55" customFormat="1" ht="12.75" x14ac:dyDescent="0.2"/>
    <row r="966" s="55" customFormat="1" ht="12.75" x14ac:dyDescent="0.2"/>
    <row r="967" s="55" customFormat="1" ht="12.75" x14ac:dyDescent="0.2"/>
    <row r="968" s="55" customFormat="1" ht="12.75" x14ac:dyDescent="0.2"/>
    <row r="969" s="55" customFormat="1" ht="12.75" x14ac:dyDescent="0.2"/>
    <row r="970" s="55" customFormat="1" ht="12.75" x14ac:dyDescent="0.2"/>
    <row r="971" s="55" customFormat="1" ht="12.75" x14ac:dyDescent="0.2"/>
    <row r="972" s="55" customFormat="1" ht="12.75" x14ac:dyDescent="0.2"/>
    <row r="973" s="55" customFormat="1" ht="12.75" x14ac:dyDescent="0.2"/>
    <row r="974" s="55" customFormat="1" ht="12.75" x14ac:dyDescent="0.2"/>
    <row r="975" s="55" customFormat="1" ht="12.75" x14ac:dyDescent="0.2"/>
    <row r="976" s="55" customFormat="1" ht="12.75" x14ac:dyDescent="0.2"/>
    <row r="977" s="55" customFormat="1" ht="12.75" x14ac:dyDescent="0.2"/>
    <row r="978" s="55" customFormat="1" ht="12.75" x14ac:dyDescent="0.2"/>
    <row r="979" s="55" customFormat="1" ht="12.75" x14ac:dyDescent="0.2"/>
    <row r="980" s="55" customFormat="1" ht="12.75" x14ac:dyDescent="0.2"/>
    <row r="981" s="55" customFormat="1" ht="12.75" x14ac:dyDescent="0.2"/>
    <row r="982" s="55" customFormat="1" ht="12.75" x14ac:dyDescent="0.2"/>
    <row r="983" s="55" customFormat="1" ht="12.75" x14ac:dyDescent="0.2"/>
    <row r="984" s="55" customFormat="1" ht="12.75" x14ac:dyDescent="0.2"/>
    <row r="985" s="55" customFormat="1" ht="12.75" x14ac:dyDescent="0.2"/>
    <row r="986" s="55" customFormat="1" ht="12.75" x14ac:dyDescent="0.2"/>
    <row r="987" s="55" customFormat="1" ht="12.75" x14ac:dyDescent="0.2"/>
    <row r="988" s="55" customFormat="1" ht="12.75" x14ac:dyDescent="0.2"/>
    <row r="989" s="55" customFormat="1" ht="12.75" x14ac:dyDescent="0.2"/>
    <row r="990" s="55" customFormat="1" ht="12.75" x14ac:dyDescent="0.2"/>
    <row r="991" s="55" customFormat="1" ht="12.75" x14ac:dyDescent="0.2"/>
    <row r="992" s="55" customFormat="1" ht="12.75" x14ac:dyDescent="0.2"/>
    <row r="993" s="55" customFormat="1" ht="12.75" x14ac:dyDescent="0.2"/>
    <row r="994" s="55" customFormat="1" ht="12.75" x14ac:dyDescent="0.2"/>
    <row r="995" s="55" customFormat="1" ht="12.75" x14ac:dyDescent="0.2"/>
    <row r="996" s="55" customFormat="1" ht="12.75" x14ac:dyDescent="0.2"/>
    <row r="997" s="55" customFormat="1" ht="12.75" x14ac:dyDescent="0.2"/>
    <row r="998" s="55" customFormat="1" ht="12.75" x14ac:dyDescent="0.2"/>
    <row r="999" s="55" customFormat="1" ht="12.75" x14ac:dyDescent="0.2"/>
    <row r="1000" s="55" customFormat="1" ht="12.75" x14ac:dyDescent="0.2"/>
    <row r="1001" s="55" customFormat="1" ht="12.75" x14ac:dyDescent="0.2"/>
    <row r="1002" s="55" customFormat="1" ht="12.75" x14ac:dyDescent="0.2"/>
    <row r="1003" s="55" customFormat="1" ht="12.75" x14ac:dyDescent="0.2"/>
    <row r="1004" s="55" customFormat="1" ht="12.75" x14ac:dyDescent="0.2"/>
    <row r="1005" s="55" customFormat="1" ht="12.75" x14ac:dyDescent="0.2"/>
    <row r="1006" s="55" customFormat="1" ht="12.75" x14ac:dyDescent="0.2"/>
    <row r="1007" s="55" customFormat="1" ht="12.75" x14ac:dyDescent="0.2"/>
    <row r="1008" s="55" customFormat="1" ht="12.75" x14ac:dyDescent="0.2"/>
    <row r="1009" s="55" customFormat="1" ht="12.75" x14ac:dyDescent="0.2"/>
    <row r="1010" s="55" customFormat="1" ht="12.75" x14ac:dyDescent="0.2"/>
    <row r="1011" s="55" customFormat="1" ht="12.75" x14ac:dyDescent="0.2"/>
    <row r="1012" s="55" customFormat="1" ht="12.75" x14ac:dyDescent="0.2"/>
    <row r="1013" s="55" customFormat="1" ht="12.75" x14ac:dyDescent="0.2"/>
    <row r="1014" s="55" customFormat="1" ht="12.75" x14ac:dyDescent="0.2"/>
    <row r="1015" s="55" customFormat="1" ht="12.75" x14ac:dyDescent="0.2"/>
    <row r="1016" s="55" customFormat="1" ht="12.75" x14ac:dyDescent="0.2"/>
    <row r="1017" s="55" customFormat="1" ht="12.75" x14ac:dyDescent="0.2"/>
    <row r="1018" s="55" customFormat="1" ht="12.75" x14ac:dyDescent="0.2"/>
    <row r="1019" s="55" customFormat="1" ht="12.75" x14ac:dyDescent="0.2"/>
    <row r="1020" s="55" customFormat="1" ht="12.75" x14ac:dyDescent="0.2"/>
    <row r="1021" s="55" customFormat="1" ht="12.75" x14ac:dyDescent="0.2"/>
    <row r="1022" s="55" customFormat="1" ht="12.75" x14ac:dyDescent="0.2"/>
    <row r="1023" s="55" customFormat="1" ht="12.75" x14ac:dyDescent="0.2"/>
    <row r="1024" s="55" customFormat="1" ht="12.75" x14ac:dyDescent="0.2"/>
    <row r="1025" s="55" customFormat="1" ht="12.75" x14ac:dyDescent="0.2"/>
    <row r="1026" s="55" customFormat="1" ht="12.75" x14ac:dyDescent="0.2"/>
    <row r="1027" s="55" customFormat="1" ht="12.75" x14ac:dyDescent="0.2"/>
    <row r="1028" s="55" customFormat="1" ht="12.75" x14ac:dyDescent="0.2"/>
  </sheetData>
  <mergeCells count="8">
    <mergeCell ref="A50:A52"/>
    <mergeCell ref="A55:A63"/>
    <mergeCell ref="A64:A78"/>
    <mergeCell ref="A5:A14"/>
    <mergeCell ref="A16:A19"/>
    <mergeCell ref="A20:A23"/>
    <mergeCell ref="A25:A41"/>
    <mergeCell ref="A46:A49"/>
  </mergeCells>
  <phoneticPr fontId="15" type="noConversion"/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57EAC-4E76-47B0-955B-8A40D22C2646}">
  <dimension ref="A1:P101"/>
  <sheetViews>
    <sheetView showGridLines="0" topLeftCell="A33" zoomScaleNormal="100" workbookViewId="0">
      <selection activeCell="A55" sqref="A55:P101"/>
    </sheetView>
  </sheetViews>
  <sheetFormatPr baseColWidth="10" defaultColWidth="10.85546875" defaultRowHeight="12.75" x14ac:dyDescent="0.2"/>
  <cols>
    <col min="1" max="1" width="8.85546875" style="55" customWidth="1"/>
    <col min="2" max="2" width="4.140625" style="55" customWidth="1"/>
    <col min="3" max="15" width="5.7109375" style="55" customWidth="1"/>
    <col min="16" max="16" width="6.7109375" style="55" customWidth="1"/>
    <col min="17" max="16384" width="10.85546875" style="55"/>
  </cols>
  <sheetData>
    <row r="1" spans="1:16" ht="18" customHeight="1" x14ac:dyDescent="0.25">
      <c r="A1" s="126" t="s">
        <v>668</v>
      </c>
      <c r="B1" s="127"/>
      <c r="C1" s="127"/>
      <c r="D1" s="128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6" ht="8.1" customHeight="1" x14ac:dyDescent="0.25">
      <c r="A2" s="126"/>
      <c r="B2" s="127"/>
      <c r="C2" s="127"/>
      <c r="D2" s="128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6" ht="18" customHeight="1" x14ac:dyDescent="0.2">
      <c r="A3" s="359" t="s">
        <v>223</v>
      </c>
      <c r="B3" s="359" t="s">
        <v>423</v>
      </c>
      <c r="C3" s="360" t="s">
        <v>725</v>
      </c>
      <c r="D3" s="359" t="s">
        <v>425</v>
      </c>
      <c r="E3" s="359" t="s">
        <v>426</v>
      </c>
      <c r="F3" s="359" t="s">
        <v>427</v>
      </c>
      <c r="G3" s="359" t="s">
        <v>428</v>
      </c>
      <c r="H3" s="359" t="s">
        <v>429</v>
      </c>
      <c r="I3" s="359" t="s">
        <v>430</v>
      </c>
      <c r="J3" s="359" t="s">
        <v>431</v>
      </c>
      <c r="K3" s="359" t="s">
        <v>432</v>
      </c>
      <c r="L3" s="359" t="s">
        <v>433</v>
      </c>
      <c r="M3" s="359" t="s">
        <v>434</v>
      </c>
      <c r="N3" s="359" t="s">
        <v>435</v>
      </c>
      <c r="O3" s="359" t="s">
        <v>436</v>
      </c>
      <c r="P3" s="360" t="s">
        <v>424</v>
      </c>
    </row>
    <row r="4" spans="1:16" ht="11.1" customHeight="1" x14ac:dyDescent="0.2">
      <c r="A4" s="926" t="s">
        <v>565</v>
      </c>
      <c r="B4" s="361">
        <v>2015</v>
      </c>
      <c r="C4" s="362">
        <f t="shared" ref="C4:C9" si="0">SUM(D4:H4)</f>
        <v>427213.19313999993</v>
      </c>
      <c r="D4" s="362">
        <f t="shared" ref="D4:P4" si="1">SUM(D14,D24,D34,D44,D59,D69,D79,D89)</f>
        <v>107453.84950000001</v>
      </c>
      <c r="E4" s="362">
        <f t="shared" si="1"/>
        <v>80187.48559099999</v>
      </c>
      <c r="F4" s="362">
        <f t="shared" si="1"/>
        <v>93405.832999999984</v>
      </c>
      <c r="G4" s="362">
        <f t="shared" si="1"/>
        <v>82563.778928999993</v>
      </c>
      <c r="H4" s="362">
        <f t="shared" si="1"/>
        <v>63602.246119999989</v>
      </c>
      <c r="I4" s="362">
        <f t="shared" si="1"/>
        <v>110816.413</v>
      </c>
      <c r="J4" s="362">
        <f t="shared" si="1"/>
        <v>58324.169000000002</v>
      </c>
      <c r="K4" s="362">
        <f t="shared" si="1"/>
        <v>66018.396500000003</v>
      </c>
      <c r="L4" s="362">
        <f t="shared" si="1"/>
        <v>106905.41649999999</v>
      </c>
      <c r="M4" s="362">
        <f t="shared" si="1"/>
        <v>68972.104000000007</v>
      </c>
      <c r="N4" s="362">
        <f t="shared" si="1"/>
        <v>44188.361120999994</v>
      </c>
      <c r="O4" s="362">
        <f t="shared" si="1"/>
        <v>119693.065</v>
      </c>
      <c r="P4" s="363">
        <f t="shared" si="1"/>
        <v>1002131.1182609999</v>
      </c>
    </row>
    <row r="5" spans="1:16" ht="11.1" customHeight="1" x14ac:dyDescent="0.2">
      <c r="A5" s="927"/>
      <c r="B5" s="755">
        <v>2016</v>
      </c>
      <c r="C5" s="449">
        <f t="shared" si="0"/>
        <v>305424.51452900004</v>
      </c>
      <c r="D5" s="449">
        <f t="shared" ref="D5:P5" si="2">SUM(D15,D25,D35,D45,D60,D70,D80,D90)</f>
        <v>68094.185099999988</v>
      </c>
      <c r="E5" s="363">
        <f t="shared" si="2"/>
        <v>98670.593000000008</v>
      </c>
      <c r="F5" s="363">
        <f t="shared" si="2"/>
        <v>51947.345899</v>
      </c>
      <c r="G5" s="363">
        <f t="shared" si="2"/>
        <v>36936.814810000003</v>
      </c>
      <c r="H5" s="363">
        <f t="shared" si="2"/>
        <v>49775.575720000001</v>
      </c>
      <c r="I5" s="363">
        <f t="shared" si="2"/>
        <v>89995.391478000005</v>
      </c>
      <c r="J5" s="363">
        <f t="shared" si="2"/>
        <v>78813.739499999996</v>
      </c>
      <c r="K5" s="363">
        <f t="shared" si="2"/>
        <v>101163.15000000001</v>
      </c>
      <c r="L5" s="363">
        <f t="shared" si="2"/>
        <v>84900.840533999988</v>
      </c>
      <c r="M5" s="363">
        <f t="shared" si="2"/>
        <v>154564.05161299999</v>
      </c>
      <c r="N5" s="363">
        <f t="shared" si="2"/>
        <v>106835.90216599999</v>
      </c>
      <c r="O5" s="363">
        <f t="shared" si="2"/>
        <v>126523.012</v>
      </c>
      <c r="P5" s="363">
        <f t="shared" si="2"/>
        <v>1048220.6018200001</v>
      </c>
    </row>
    <row r="6" spans="1:16" ht="11.1" customHeight="1" x14ac:dyDescent="0.2">
      <c r="A6" s="927"/>
      <c r="B6" s="755">
        <v>2017</v>
      </c>
      <c r="C6" s="449">
        <f t="shared" si="0"/>
        <v>496093.55433200003</v>
      </c>
      <c r="D6" s="449">
        <f t="shared" ref="D6:P6" si="3">SUM(D16,D26,D36,D46,D61,D71,D81,D91)</f>
        <v>92723.36778</v>
      </c>
      <c r="E6" s="363">
        <f t="shared" si="3"/>
        <v>35583.096400000002</v>
      </c>
      <c r="F6" s="363">
        <f t="shared" si="3"/>
        <v>131335.15</v>
      </c>
      <c r="G6" s="363">
        <f t="shared" si="3"/>
        <v>131448.990552</v>
      </c>
      <c r="H6" s="363">
        <f t="shared" si="3"/>
        <v>105002.94959999999</v>
      </c>
      <c r="I6" s="363">
        <f t="shared" si="3"/>
        <v>108320.33707199999</v>
      </c>
      <c r="J6" s="363">
        <f t="shared" si="3"/>
        <v>77715.872100000008</v>
      </c>
      <c r="K6" s="363">
        <f t="shared" si="3"/>
        <v>125768.514058</v>
      </c>
      <c r="L6" s="363">
        <f t="shared" si="3"/>
        <v>48153.560132999999</v>
      </c>
      <c r="M6" s="363">
        <f t="shared" si="3"/>
        <v>108077.72999999998</v>
      </c>
      <c r="N6" s="363">
        <f t="shared" si="3"/>
        <v>92771.465691999998</v>
      </c>
      <c r="O6" s="363">
        <f t="shared" si="3"/>
        <v>203804.95549999998</v>
      </c>
      <c r="P6" s="363">
        <f t="shared" si="3"/>
        <v>1260705.9888869999</v>
      </c>
    </row>
    <row r="7" spans="1:16" ht="11.1" customHeight="1" x14ac:dyDescent="0.2">
      <c r="A7" s="927"/>
      <c r="B7" s="755">
        <v>2018</v>
      </c>
      <c r="C7" s="449">
        <f t="shared" si="0"/>
        <v>369508.39527900005</v>
      </c>
      <c r="D7" s="449">
        <f t="shared" ref="D7:P7" si="4">SUM(D17,D27,D37,D47,D62,D72,D82,D92)</f>
        <v>49484.383000000002</v>
      </c>
      <c r="E7" s="363">
        <f t="shared" si="4"/>
        <v>58261.469059000003</v>
      </c>
      <c r="F7" s="363">
        <f t="shared" si="4"/>
        <v>128480.7025</v>
      </c>
      <c r="G7" s="363">
        <f t="shared" si="4"/>
        <v>64754.514219999997</v>
      </c>
      <c r="H7" s="363">
        <f t="shared" si="4"/>
        <v>68527.326499999996</v>
      </c>
      <c r="I7" s="363">
        <f t="shared" si="4"/>
        <v>27569.705000000002</v>
      </c>
      <c r="J7" s="363">
        <f t="shared" si="4"/>
        <v>112890.64899999999</v>
      </c>
      <c r="K7" s="363">
        <f t="shared" si="4"/>
        <v>116210.026237</v>
      </c>
      <c r="L7" s="363">
        <f t="shared" si="4"/>
        <v>89880.993999999992</v>
      </c>
      <c r="M7" s="363">
        <f t="shared" si="4"/>
        <v>159047.40380500001</v>
      </c>
      <c r="N7" s="363">
        <f t="shared" si="4"/>
        <v>39801.206959999996</v>
      </c>
      <c r="O7" s="363">
        <f t="shared" si="4"/>
        <v>72860.983999999997</v>
      </c>
      <c r="P7" s="363">
        <f t="shared" si="4"/>
        <v>987769.36428099999</v>
      </c>
    </row>
    <row r="8" spans="1:16" ht="11.1" customHeight="1" x14ac:dyDescent="0.2">
      <c r="A8" s="927"/>
      <c r="B8" s="755">
        <v>2019</v>
      </c>
      <c r="C8" s="449">
        <f t="shared" si="0"/>
        <v>575087.22061600001</v>
      </c>
      <c r="D8" s="449">
        <f t="shared" ref="D8:P8" si="5">SUM(D18,D28,D38,D48,D63,D73,D83,D93)</f>
        <v>28102.462500000001</v>
      </c>
      <c r="E8" s="363">
        <f t="shared" si="5"/>
        <v>150143.17700000003</v>
      </c>
      <c r="F8" s="363">
        <f t="shared" si="5"/>
        <v>80767.448500000013</v>
      </c>
      <c r="G8" s="363">
        <f t="shared" si="5"/>
        <v>155149.28037399999</v>
      </c>
      <c r="H8" s="363">
        <f t="shared" si="5"/>
        <v>160924.85224199999</v>
      </c>
      <c r="I8" s="363">
        <f t="shared" si="5"/>
        <v>62410.352499999994</v>
      </c>
      <c r="J8" s="363">
        <f t="shared" si="5"/>
        <v>51947.361713999999</v>
      </c>
      <c r="K8" s="363">
        <f t="shared" si="5"/>
        <v>61988.266665000003</v>
      </c>
      <c r="L8" s="363">
        <f t="shared" si="5"/>
        <v>144081.15729599999</v>
      </c>
      <c r="M8" s="363">
        <f t="shared" si="5"/>
        <v>65257.217950000006</v>
      </c>
      <c r="N8" s="363">
        <f t="shared" si="5"/>
        <v>130538.64549999998</v>
      </c>
      <c r="O8" s="363">
        <f t="shared" si="5"/>
        <v>111354.298429</v>
      </c>
      <c r="P8" s="363">
        <f t="shared" si="5"/>
        <v>1202664.52067</v>
      </c>
    </row>
    <row r="9" spans="1:16" ht="11.1" customHeight="1" x14ac:dyDescent="0.2">
      <c r="A9" s="927"/>
      <c r="B9" s="755">
        <v>2020</v>
      </c>
      <c r="C9" s="449">
        <f t="shared" si="0"/>
        <v>390622.40691599995</v>
      </c>
      <c r="D9" s="449">
        <f t="shared" ref="D9:P9" si="6">SUM(D19,D29,D39,D49,D64,D74,D84,D94)</f>
        <v>44090.572</v>
      </c>
      <c r="E9" s="363">
        <f t="shared" si="6"/>
        <v>80768.157580000014</v>
      </c>
      <c r="F9" s="363">
        <f t="shared" si="6"/>
        <v>61774.391999999993</v>
      </c>
      <c r="G9" s="363">
        <f t="shared" si="6"/>
        <v>113917.280036</v>
      </c>
      <c r="H9" s="363">
        <f t="shared" si="6"/>
        <v>90072.00529999999</v>
      </c>
      <c r="I9" s="363">
        <f t="shared" si="6"/>
        <v>90446.288</v>
      </c>
      <c r="J9" s="363">
        <f t="shared" si="6"/>
        <v>200418.50399999999</v>
      </c>
      <c r="K9" s="363">
        <f t="shared" si="6"/>
        <v>76831.721609999993</v>
      </c>
      <c r="L9" s="363">
        <f t="shared" si="6"/>
        <v>62321.084000000003</v>
      </c>
      <c r="M9" s="363">
        <f t="shared" si="6"/>
        <v>167820.02308000001</v>
      </c>
      <c r="N9" s="363">
        <f t="shared" si="6"/>
        <v>103355.895</v>
      </c>
      <c r="O9" s="363">
        <f t="shared" si="6"/>
        <v>175630.94399999999</v>
      </c>
      <c r="P9" s="363">
        <f t="shared" si="6"/>
        <v>1267446.8666059999</v>
      </c>
    </row>
    <row r="10" spans="1:16" ht="11.1" customHeight="1" x14ac:dyDescent="0.2">
      <c r="A10" s="927"/>
      <c r="B10" s="755">
        <v>2021</v>
      </c>
      <c r="C10" s="449">
        <f t="shared" ref="C10:C22" si="7">SUM(D10:H10)</f>
        <v>435436.34349999996</v>
      </c>
      <c r="D10" s="449">
        <f t="shared" ref="D10:P10" si="8">SUM(D20,D30,D40,D50,D65,D75,D85,D95)</f>
        <v>46729.076999999997</v>
      </c>
      <c r="E10" s="363">
        <f t="shared" si="8"/>
        <v>53232.084000000003</v>
      </c>
      <c r="F10" s="363">
        <f t="shared" si="8"/>
        <v>132208.62749999997</v>
      </c>
      <c r="G10" s="363">
        <f t="shared" si="8"/>
        <v>93833.010999999999</v>
      </c>
      <c r="H10" s="363">
        <f t="shared" si="8"/>
        <v>109433.54399999999</v>
      </c>
      <c r="I10" s="363">
        <f t="shared" si="8"/>
        <v>101062.514</v>
      </c>
      <c r="J10" s="363">
        <f t="shared" si="8"/>
        <v>120553.962</v>
      </c>
      <c r="K10" s="363">
        <f t="shared" si="8"/>
        <v>76897.616590000005</v>
      </c>
      <c r="L10" s="363">
        <f t="shared" si="8"/>
        <v>116950.61664999998</v>
      </c>
      <c r="M10" s="363">
        <f t="shared" si="8"/>
        <v>115622.65899999999</v>
      </c>
      <c r="N10" s="363">
        <f t="shared" si="8"/>
        <v>114810.10629999998</v>
      </c>
      <c r="O10" s="363">
        <f t="shared" si="8"/>
        <v>125672.42701</v>
      </c>
      <c r="P10" s="363">
        <f t="shared" si="8"/>
        <v>1207006.24505</v>
      </c>
    </row>
    <row r="11" spans="1:16" ht="11.1" customHeight="1" x14ac:dyDescent="0.2">
      <c r="A11" s="927"/>
      <c r="B11" s="755">
        <v>2022</v>
      </c>
      <c r="C11" s="449">
        <f t="shared" si="7"/>
        <v>350273.28716999997</v>
      </c>
      <c r="D11" s="449">
        <f t="shared" ref="D11:P11" si="9">SUM(D21,D31,D41,D51,D66,D76,D86,D96)</f>
        <v>57584.665210000006</v>
      </c>
      <c r="E11" s="363">
        <f t="shared" si="9"/>
        <v>57323.518119999993</v>
      </c>
      <c r="F11" s="363">
        <f t="shared" si="9"/>
        <v>83657.985499999995</v>
      </c>
      <c r="G11" s="363">
        <f t="shared" si="9"/>
        <v>64792.617560000006</v>
      </c>
      <c r="H11" s="363">
        <f t="shared" si="9"/>
        <v>86914.500780000002</v>
      </c>
      <c r="I11" s="363">
        <f t="shared" si="9"/>
        <v>75939.010330000019</v>
      </c>
      <c r="J11" s="363">
        <f t="shared" si="9"/>
        <v>110065.02743999999</v>
      </c>
      <c r="K11" s="363">
        <f t="shared" si="9"/>
        <v>141106.20243</v>
      </c>
      <c r="L11" s="363">
        <f t="shared" si="9"/>
        <v>94921.134919999997</v>
      </c>
      <c r="M11" s="363">
        <f t="shared" si="9"/>
        <v>62887.413089999995</v>
      </c>
      <c r="N11" s="363">
        <f t="shared" si="9"/>
        <v>47229.510719999998</v>
      </c>
      <c r="O11" s="363">
        <f t="shared" si="9"/>
        <v>148891.00518999997</v>
      </c>
      <c r="P11" s="363">
        <f t="shared" si="9"/>
        <v>1031312.5912899998</v>
      </c>
    </row>
    <row r="12" spans="1:16" ht="11.1" customHeight="1" x14ac:dyDescent="0.2">
      <c r="A12" s="927"/>
      <c r="B12" s="755">
        <v>2023</v>
      </c>
      <c r="C12" s="449">
        <f t="shared" si="7"/>
        <v>336272.02383000002</v>
      </c>
      <c r="D12" s="449">
        <f t="shared" ref="D12:O12" si="10">SUM(D22,D32,D42,D52,D67,D77,D87,D98)</f>
        <v>103337.45329999999</v>
      </c>
      <c r="E12" s="363">
        <f t="shared" si="10"/>
        <v>64126.903240000007</v>
      </c>
      <c r="F12" s="363">
        <f t="shared" si="10"/>
        <v>84840.941419999988</v>
      </c>
      <c r="G12" s="363">
        <f t="shared" si="10"/>
        <v>74662.905869999988</v>
      </c>
      <c r="H12" s="363">
        <f t="shared" si="10"/>
        <v>9303.82</v>
      </c>
      <c r="I12" s="363">
        <f t="shared" si="10"/>
        <v>63410.984450000004</v>
      </c>
      <c r="J12" s="363">
        <f t="shared" si="10"/>
        <v>44322.429120000001</v>
      </c>
      <c r="K12" s="363">
        <f t="shared" si="10"/>
        <v>90546.846120000002</v>
      </c>
      <c r="L12" s="363">
        <f t="shared" si="10"/>
        <v>96964.320580000014</v>
      </c>
      <c r="M12" s="363">
        <f t="shared" si="10"/>
        <v>47497.671389999996</v>
      </c>
      <c r="N12" s="363">
        <f t="shared" si="10"/>
        <v>105167.84012000002</v>
      </c>
      <c r="O12" s="363">
        <f t="shared" si="10"/>
        <v>99725.625</v>
      </c>
      <c r="P12" s="363">
        <f>SUM(P22,P32,P42,P52,P67,P77,P87,P97)</f>
        <v>912876.80460999999</v>
      </c>
    </row>
    <row r="13" spans="1:16" ht="11.1" customHeight="1" x14ac:dyDescent="0.2">
      <c r="A13" s="756"/>
      <c r="B13" s="755">
        <v>2024</v>
      </c>
      <c r="C13" s="450">
        <f>SUM(D13:H13)</f>
        <v>577338.04053999996</v>
      </c>
      <c r="D13" s="449">
        <f>SUM(D23,D33,D43,D53,D68,D78,D88,D98)</f>
        <v>114431.01999999999</v>
      </c>
      <c r="E13" s="363">
        <f>SUM(E23,E33,E43,E53,E68,E78,E88,E98)</f>
        <v>211799.45475999996</v>
      </c>
      <c r="F13" s="363">
        <f>SUM(F23,F33,F43,F53,F68,F78,F88,F98)</f>
        <v>97481.727249999996</v>
      </c>
      <c r="G13" s="363">
        <f>SUM(G23,G33,G43,G53,G68,G78,G88,G98)</f>
        <v>69761.763489999983</v>
      </c>
      <c r="H13" s="363">
        <f>SUM(H23,H33,H43,H53,H68,H78,H88,H98)</f>
        <v>83864.075039999996</v>
      </c>
      <c r="I13" s="363"/>
      <c r="J13" s="363"/>
      <c r="K13" s="363"/>
      <c r="L13" s="363"/>
      <c r="M13" s="363"/>
      <c r="N13" s="363"/>
      <c r="O13" s="363"/>
      <c r="P13" s="450"/>
    </row>
    <row r="14" spans="1:16" ht="12.95" customHeight="1" x14ac:dyDescent="0.2">
      <c r="A14" s="928" t="s">
        <v>437</v>
      </c>
      <c r="B14" s="364">
        <v>2015</v>
      </c>
      <c r="C14" s="449">
        <f>SUM(D14:H14)</f>
        <v>174922.49800000002</v>
      </c>
      <c r="D14" s="365">
        <v>20142.518</v>
      </c>
      <c r="E14" s="366">
        <v>34887.99</v>
      </c>
      <c r="F14" s="366">
        <v>63697.8</v>
      </c>
      <c r="G14" s="366">
        <v>32069.08</v>
      </c>
      <c r="H14" s="366">
        <v>24125.11</v>
      </c>
      <c r="I14" s="366">
        <v>45333.54</v>
      </c>
      <c r="J14" s="366">
        <v>40801.019999999997</v>
      </c>
      <c r="K14" s="366">
        <v>21792.156999999999</v>
      </c>
      <c r="L14" s="366">
        <v>20164.055</v>
      </c>
      <c r="M14" s="366">
        <v>68521.278000000006</v>
      </c>
      <c r="N14" s="366">
        <v>4362.91</v>
      </c>
      <c r="O14" s="366">
        <v>48411.44</v>
      </c>
      <c r="P14" s="449">
        <f t="shared" ref="P14:P42" si="11">SUM(D14:O14)</f>
        <v>424308.89799999999</v>
      </c>
    </row>
    <row r="15" spans="1:16" ht="12.95" customHeight="1" x14ac:dyDescent="0.2">
      <c r="A15" s="929"/>
      <c r="B15" s="757">
        <v>2016</v>
      </c>
      <c r="C15" s="449">
        <f t="shared" si="7"/>
        <v>119238.61199999999</v>
      </c>
      <c r="D15" s="758">
        <v>29334.712</v>
      </c>
      <c r="E15" s="367">
        <v>48120.77</v>
      </c>
      <c r="F15" s="367">
        <v>10318.824000000001</v>
      </c>
      <c r="G15" s="367">
        <v>18763.096000000001</v>
      </c>
      <c r="H15" s="367">
        <v>12701.21</v>
      </c>
      <c r="I15" s="367">
        <v>5748.589782</v>
      </c>
      <c r="J15" s="367">
        <v>32731.17</v>
      </c>
      <c r="K15" s="367">
        <v>47096.51</v>
      </c>
      <c r="L15" s="367">
        <v>17188.25</v>
      </c>
      <c r="M15" s="367">
        <v>22901.482613</v>
      </c>
      <c r="N15" s="367">
        <v>55502.26</v>
      </c>
      <c r="O15" s="367">
        <v>57647.26</v>
      </c>
      <c r="P15" s="449">
        <f t="shared" si="11"/>
        <v>358054.134395</v>
      </c>
    </row>
    <row r="16" spans="1:16" ht="12.95" customHeight="1" x14ac:dyDescent="0.2">
      <c r="A16" s="929"/>
      <c r="B16" s="757">
        <v>2017</v>
      </c>
      <c r="C16" s="449">
        <f t="shared" si="7"/>
        <v>166973.28999999998</v>
      </c>
      <c r="D16" s="758">
        <v>2863.82</v>
      </c>
      <c r="E16" s="367">
        <v>18136.439999999999</v>
      </c>
      <c r="F16" s="367">
        <v>32720.14</v>
      </c>
      <c r="G16" s="367">
        <v>58983.3</v>
      </c>
      <c r="H16" s="367">
        <v>54269.59</v>
      </c>
      <c r="I16" s="367">
        <v>57058.563999999998</v>
      </c>
      <c r="J16" s="367">
        <v>40290.89</v>
      </c>
      <c r="K16" s="367">
        <v>15893.65</v>
      </c>
      <c r="L16" s="367">
        <v>27926.710999999999</v>
      </c>
      <c r="M16" s="367">
        <v>5899.77</v>
      </c>
      <c r="N16" s="367">
        <v>36304.802000000003</v>
      </c>
      <c r="O16" s="367">
        <v>63341.123</v>
      </c>
      <c r="P16" s="449">
        <f t="shared" si="11"/>
        <v>413688.8000000001</v>
      </c>
    </row>
    <row r="17" spans="1:16" ht="12.95" customHeight="1" x14ac:dyDescent="0.2">
      <c r="A17" s="929"/>
      <c r="B17" s="757">
        <v>2018</v>
      </c>
      <c r="C17" s="449">
        <f t="shared" si="7"/>
        <v>88428.823999999993</v>
      </c>
      <c r="D17" s="758">
        <v>19507.517</v>
      </c>
      <c r="E17" s="367">
        <v>14270.177</v>
      </c>
      <c r="F17" s="367">
        <v>36168.949999999997</v>
      </c>
      <c r="G17" s="367">
        <v>0</v>
      </c>
      <c r="H17" s="367">
        <v>18482.18</v>
      </c>
      <c r="I17" s="367">
        <v>14245.05</v>
      </c>
      <c r="J17" s="367">
        <v>12814.61</v>
      </c>
      <c r="K17" s="367">
        <v>30441.012920000001</v>
      </c>
      <c r="L17" s="367">
        <v>43806.485000000001</v>
      </c>
      <c r="M17" s="367">
        <v>42351.240325000006</v>
      </c>
      <c r="N17" s="367">
        <v>3522.7620000000002</v>
      </c>
      <c r="O17" s="367">
        <v>21290.560000000001</v>
      </c>
      <c r="P17" s="449">
        <f t="shared" si="11"/>
        <v>256900.544245</v>
      </c>
    </row>
    <row r="18" spans="1:16" ht="12.95" customHeight="1" x14ac:dyDescent="0.2">
      <c r="A18" s="929"/>
      <c r="B18" s="757">
        <v>2019</v>
      </c>
      <c r="C18" s="449">
        <f t="shared" si="7"/>
        <v>221666.48</v>
      </c>
      <c r="D18" s="758">
        <v>83.4</v>
      </c>
      <c r="E18" s="367">
        <v>64448.69</v>
      </c>
      <c r="F18" s="367">
        <v>22929.98</v>
      </c>
      <c r="G18" s="367">
        <v>57947.76</v>
      </c>
      <c r="H18" s="367">
        <v>76256.649999999994</v>
      </c>
      <c r="I18" s="367">
        <v>63.01</v>
      </c>
      <c r="J18" s="367">
        <v>31460.23</v>
      </c>
      <c r="K18" s="367">
        <v>20043.944664999999</v>
      </c>
      <c r="L18" s="367">
        <v>44880.097545999997</v>
      </c>
      <c r="M18" s="367">
        <v>10259.129999999999</v>
      </c>
      <c r="N18" s="367">
        <v>35640.904999999999</v>
      </c>
      <c r="O18" s="367">
        <v>34990.29</v>
      </c>
      <c r="P18" s="449">
        <f t="shared" si="11"/>
        <v>399004.08721099998</v>
      </c>
    </row>
    <row r="19" spans="1:16" ht="12.95" customHeight="1" x14ac:dyDescent="0.2">
      <c r="A19" s="929"/>
      <c r="B19" s="757">
        <v>2020</v>
      </c>
      <c r="C19" s="449">
        <f t="shared" si="7"/>
        <v>110290.80929</v>
      </c>
      <c r="D19" s="758">
        <v>10205.470000000001</v>
      </c>
      <c r="E19" s="367">
        <v>40386.874990000004</v>
      </c>
      <c r="F19" s="367">
        <v>147.91800000000001</v>
      </c>
      <c r="G19" s="367">
        <v>49777.279000000002</v>
      </c>
      <c r="H19" s="367">
        <v>9773.2672999999995</v>
      </c>
      <c r="I19" s="367">
        <v>22797.53</v>
      </c>
      <c r="J19" s="367">
        <v>111215.495</v>
      </c>
      <c r="K19" s="367">
        <v>13427.25</v>
      </c>
      <c r="L19" s="367">
        <v>14957.990000000002</v>
      </c>
      <c r="M19" s="367">
        <v>39719.240000000005</v>
      </c>
      <c r="N19" s="367">
        <v>3127.52</v>
      </c>
      <c r="O19" s="367">
        <v>58064.187999999995</v>
      </c>
      <c r="P19" s="449">
        <f t="shared" si="11"/>
        <v>373600.02228999999</v>
      </c>
    </row>
    <row r="20" spans="1:16" ht="12.95" customHeight="1" x14ac:dyDescent="0.2">
      <c r="A20" s="929"/>
      <c r="B20" s="757">
        <v>2021</v>
      </c>
      <c r="C20" s="449">
        <f t="shared" si="7"/>
        <v>119061.739</v>
      </c>
      <c r="D20" s="758">
        <v>4610.16</v>
      </c>
      <c r="E20" s="367">
        <v>32199.059000000001</v>
      </c>
      <c r="F20" s="367">
        <v>60077.06</v>
      </c>
      <c r="G20" s="367">
        <v>12945.6</v>
      </c>
      <c r="H20" s="367">
        <v>9229.86</v>
      </c>
      <c r="I20" s="367">
        <v>34595</v>
      </c>
      <c r="J20" s="367">
        <v>22753.260000000002</v>
      </c>
      <c r="K20" s="367">
        <v>24906.11404</v>
      </c>
      <c r="L20" s="367">
        <v>33606.99</v>
      </c>
      <c r="M20" s="367">
        <v>52030.149999999987</v>
      </c>
      <c r="N20" s="367">
        <v>20340.78</v>
      </c>
      <c r="O20" s="367">
        <v>18137.2</v>
      </c>
      <c r="P20" s="449">
        <f t="shared" si="11"/>
        <v>325431.23304000002</v>
      </c>
    </row>
    <row r="21" spans="1:16" ht="12.95" customHeight="1" x14ac:dyDescent="0.2">
      <c r="A21" s="929"/>
      <c r="B21" s="757">
        <v>2022</v>
      </c>
      <c r="C21" s="449">
        <f>SUM(D21:H21)</f>
        <v>60689.655669999993</v>
      </c>
      <c r="D21" s="758">
        <v>12634.89</v>
      </c>
      <c r="E21" s="129">
        <v>528.65</v>
      </c>
      <c r="F21" s="367">
        <v>2101.6909999999998</v>
      </c>
      <c r="G21" s="367">
        <v>37896.707669999996</v>
      </c>
      <c r="H21" s="367">
        <v>7527.716999999996</v>
      </c>
      <c r="I21" s="367">
        <v>42028.459330000005</v>
      </c>
      <c r="J21" s="367">
        <v>26867.431</v>
      </c>
      <c r="K21" s="367">
        <v>58812.74699</v>
      </c>
      <c r="L21" s="367">
        <v>17358.323289999997</v>
      </c>
      <c r="M21" s="367">
        <v>24949.995999999999</v>
      </c>
      <c r="N21" s="367">
        <v>22203.17</v>
      </c>
      <c r="O21" s="367">
        <v>77377.01999999999</v>
      </c>
      <c r="P21" s="449">
        <f t="shared" si="11"/>
        <v>330286.80227999995</v>
      </c>
    </row>
    <row r="22" spans="1:16" ht="12.95" customHeight="1" x14ac:dyDescent="0.2">
      <c r="A22" s="929"/>
      <c r="B22" s="757">
        <v>2023</v>
      </c>
      <c r="C22" s="449">
        <f t="shared" si="7"/>
        <v>124173.38855999998</v>
      </c>
      <c r="D22" s="758">
        <v>42422.149299999997</v>
      </c>
      <c r="E22" s="129">
        <v>2.2120000000000001E-2</v>
      </c>
      <c r="F22" s="367">
        <v>38940.31</v>
      </c>
      <c r="G22" s="367">
        <v>42527.927139999985</v>
      </c>
      <c r="H22" s="367">
        <v>282.98</v>
      </c>
      <c r="I22" s="367">
        <v>4277.9582499999988</v>
      </c>
      <c r="J22" s="367">
        <v>10585.77</v>
      </c>
      <c r="K22" s="367">
        <v>14704.82</v>
      </c>
      <c r="L22" s="367">
        <v>34167.340000000004</v>
      </c>
      <c r="M22" s="367">
        <v>30517.813499999997</v>
      </c>
      <c r="N22" s="367">
        <v>22173.8</v>
      </c>
      <c r="O22" s="367">
        <v>14957.94</v>
      </c>
      <c r="P22" s="449">
        <f t="shared" si="11"/>
        <v>255558.83030999996</v>
      </c>
    </row>
    <row r="23" spans="1:16" ht="12.95" customHeight="1" x14ac:dyDescent="0.2">
      <c r="A23" s="743"/>
      <c r="B23" s="757">
        <v>2024</v>
      </c>
      <c r="C23" s="450">
        <f>SUM(D23:H23)</f>
        <v>192566.74000000002</v>
      </c>
      <c r="D23" s="369">
        <v>39338.629999999997</v>
      </c>
      <c r="E23" s="369">
        <v>85021.95</v>
      </c>
      <c r="F23" s="129">
        <v>23247.01</v>
      </c>
      <c r="G23" s="129">
        <v>16427.479999999996</v>
      </c>
      <c r="H23" s="129">
        <v>28531.670000000002</v>
      </c>
      <c r="I23" s="367"/>
      <c r="J23" s="367"/>
      <c r="K23" s="367"/>
      <c r="L23" s="367"/>
      <c r="M23" s="367"/>
      <c r="N23" s="367"/>
      <c r="O23" s="367"/>
      <c r="P23" s="450"/>
    </row>
    <row r="24" spans="1:16" ht="12.95" customHeight="1" x14ac:dyDescent="0.2">
      <c r="A24" s="928" t="s">
        <v>21</v>
      </c>
      <c r="B24" s="364">
        <v>2015</v>
      </c>
      <c r="C24" s="449">
        <f>SUM(D24:H24)</f>
        <v>50571.97</v>
      </c>
      <c r="D24" s="758">
        <v>10887.08</v>
      </c>
      <c r="E24" s="129">
        <v>0</v>
      </c>
      <c r="F24" s="366">
        <v>0</v>
      </c>
      <c r="G24" s="366">
        <v>30705.66</v>
      </c>
      <c r="H24" s="366">
        <v>8979.23</v>
      </c>
      <c r="I24" s="365">
        <v>0</v>
      </c>
      <c r="J24" s="365">
        <v>0</v>
      </c>
      <c r="K24" s="365">
        <v>0</v>
      </c>
      <c r="L24" s="365">
        <v>0</v>
      </c>
      <c r="M24" s="365">
        <v>0</v>
      </c>
      <c r="N24" s="365">
        <v>0</v>
      </c>
      <c r="O24" s="365">
        <v>0</v>
      </c>
      <c r="P24" s="449">
        <f t="shared" si="11"/>
        <v>50571.97</v>
      </c>
    </row>
    <row r="25" spans="1:16" ht="12.95" customHeight="1" x14ac:dyDescent="0.2">
      <c r="A25" s="929"/>
      <c r="B25" s="757">
        <v>2016</v>
      </c>
      <c r="C25" s="449">
        <f t="shared" ref="C25:C32" si="12">SUM(D25:H25)</f>
        <v>5.0000000000000001E-4</v>
      </c>
      <c r="D25" s="758">
        <v>0</v>
      </c>
      <c r="E25" s="367">
        <v>0</v>
      </c>
      <c r="F25" s="367">
        <v>0</v>
      </c>
      <c r="G25" s="367">
        <v>0</v>
      </c>
      <c r="H25" s="367">
        <v>5.0000000000000001E-4</v>
      </c>
      <c r="I25" s="367">
        <v>23639.71</v>
      </c>
      <c r="J25" s="367">
        <v>12322.61</v>
      </c>
      <c r="K25" s="367">
        <v>0</v>
      </c>
      <c r="L25" s="367">
        <v>25454.42</v>
      </c>
      <c r="M25" s="367">
        <v>33083.11</v>
      </c>
      <c r="N25" s="367">
        <v>0</v>
      </c>
      <c r="O25" s="367">
        <v>33505.699999999997</v>
      </c>
      <c r="P25" s="449">
        <f t="shared" si="11"/>
        <v>128005.5505</v>
      </c>
    </row>
    <row r="26" spans="1:16" ht="12.95" customHeight="1" x14ac:dyDescent="0.2">
      <c r="A26" s="929"/>
      <c r="B26" s="757">
        <v>2017</v>
      </c>
      <c r="C26" s="449">
        <f t="shared" si="12"/>
        <v>65903.383000000002</v>
      </c>
      <c r="D26" s="758">
        <v>0</v>
      </c>
      <c r="E26" s="367">
        <v>0</v>
      </c>
      <c r="F26" s="367">
        <v>32894.26</v>
      </c>
      <c r="G26" s="367">
        <v>5012.6499999999996</v>
      </c>
      <c r="H26" s="367">
        <v>27996.473000000002</v>
      </c>
      <c r="I26" s="367">
        <v>0</v>
      </c>
      <c r="J26" s="367">
        <v>0</v>
      </c>
      <c r="K26" s="367">
        <v>33073.26</v>
      </c>
      <c r="L26" s="367">
        <v>0</v>
      </c>
      <c r="M26" s="367">
        <v>32127.71</v>
      </c>
      <c r="N26" s="367">
        <v>0</v>
      </c>
      <c r="O26" s="367">
        <v>22005.119999999999</v>
      </c>
      <c r="P26" s="449">
        <f t="shared" si="11"/>
        <v>153109.473</v>
      </c>
    </row>
    <row r="27" spans="1:16" ht="12.95" customHeight="1" x14ac:dyDescent="0.2">
      <c r="A27" s="929"/>
      <c r="B27" s="757">
        <v>2018</v>
      </c>
      <c r="C27" s="449">
        <f t="shared" si="12"/>
        <v>71233.41</v>
      </c>
      <c r="D27" s="758">
        <v>8025.15</v>
      </c>
      <c r="E27" s="129">
        <v>30279.35</v>
      </c>
      <c r="F27" s="129">
        <v>0.6</v>
      </c>
      <c r="G27" s="129">
        <v>32928.31</v>
      </c>
      <c r="H27" s="367">
        <v>0</v>
      </c>
      <c r="I27" s="367">
        <v>0</v>
      </c>
      <c r="J27" s="129">
        <v>13323.29</v>
      </c>
      <c r="K27" s="367">
        <v>21256.97</v>
      </c>
      <c r="L27" s="367">
        <v>13996.56</v>
      </c>
      <c r="M27" s="367">
        <v>32065.786</v>
      </c>
      <c r="N27" s="367">
        <v>19140.38</v>
      </c>
      <c r="O27" s="367">
        <v>0</v>
      </c>
      <c r="P27" s="449">
        <f t="shared" si="11"/>
        <v>171016.39600000001</v>
      </c>
    </row>
    <row r="28" spans="1:16" ht="12.95" customHeight="1" x14ac:dyDescent="0.2">
      <c r="A28" s="929"/>
      <c r="B28" s="757">
        <v>2019</v>
      </c>
      <c r="C28" s="449">
        <f t="shared" si="12"/>
        <v>74430.889699999985</v>
      </c>
      <c r="D28" s="758">
        <v>12990.8</v>
      </c>
      <c r="E28" s="129">
        <v>19808.98</v>
      </c>
      <c r="F28" s="129">
        <v>13750.1</v>
      </c>
      <c r="G28" s="129">
        <v>19280.64</v>
      </c>
      <c r="H28" s="367">
        <v>8600.3696999999993</v>
      </c>
      <c r="I28" s="367">
        <v>23003</v>
      </c>
      <c r="J28" s="129">
        <v>4.8000000000000001E-2</v>
      </c>
      <c r="K28" s="367">
        <v>0</v>
      </c>
      <c r="L28" s="367">
        <v>35859.300000000003</v>
      </c>
      <c r="M28" s="367">
        <v>17496.59</v>
      </c>
      <c r="N28" s="367">
        <v>18546.98</v>
      </c>
      <c r="O28" s="367">
        <v>0</v>
      </c>
      <c r="P28" s="449">
        <f t="shared" si="11"/>
        <v>169336.8077</v>
      </c>
    </row>
    <row r="29" spans="1:16" ht="12.95" customHeight="1" x14ac:dyDescent="0.2">
      <c r="A29" s="929"/>
      <c r="B29" s="757">
        <v>2020</v>
      </c>
      <c r="C29" s="449">
        <f t="shared" si="12"/>
        <v>17607.27</v>
      </c>
      <c r="D29" s="759">
        <v>2.5000000000000001E-2</v>
      </c>
      <c r="E29" s="367">
        <v>2.5000000000000001E-2</v>
      </c>
      <c r="F29" s="129">
        <v>7608.29</v>
      </c>
      <c r="G29" s="129">
        <v>9998.93</v>
      </c>
      <c r="H29" s="367">
        <v>0</v>
      </c>
      <c r="I29" s="367">
        <v>20389.919999999998</v>
      </c>
      <c r="J29" s="129">
        <v>7021.83</v>
      </c>
      <c r="K29" s="367">
        <v>21707.4</v>
      </c>
      <c r="L29" s="367">
        <v>11996.65</v>
      </c>
      <c r="M29" s="367">
        <v>12015</v>
      </c>
      <c r="N29" s="367">
        <v>28514.12</v>
      </c>
      <c r="O29" s="367">
        <v>8001.02</v>
      </c>
      <c r="P29" s="449">
        <f t="shared" si="11"/>
        <v>127253.21</v>
      </c>
    </row>
    <row r="30" spans="1:16" ht="12.95" customHeight="1" x14ac:dyDescent="0.2">
      <c r="A30" s="929"/>
      <c r="B30" s="757">
        <v>2021</v>
      </c>
      <c r="C30" s="449">
        <f t="shared" si="12"/>
        <v>97437.759999999995</v>
      </c>
      <c r="D30" s="759">
        <v>29083.55</v>
      </c>
      <c r="E30" s="367">
        <v>15412.470000000001</v>
      </c>
      <c r="F30" s="129">
        <v>13500</v>
      </c>
      <c r="G30" s="129">
        <v>13677.57</v>
      </c>
      <c r="H30" s="367">
        <v>25764.17</v>
      </c>
      <c r="I30" s="367">
        <v>11000</v>
      </c>
      <c r="J30" s="129">
        <v>30971</v>
      </c>
      <c r="K30" s="367">
        <v>43270.130000000005</v>
      </c>
      <c r="L30" s="367">
        <v>7009.3899999999994</v>
      </c>
      <c r="M30" s="367">
        <v>21589.33</v>
      </c>
      <c r="N30" s="367">
        <v>41365.279999999999</v>
      </c>
      <c r="O30" s="367">
        <v>59836.44</v>
      </c>
      <c r="P30" s="449">
        <f t="shared" si="11"/>
        <v>312479.33000000007</v>
      </c>
    </row>
    <row r="31" spans="1:16" ht="12.95" customHeight="1" x14ac:dyDescent="0.2">
      <c r="A31" s="929"/>
      <c r="B31" s="757">
        <v>2022</v>
      </c>
      <c r="C31" s="449">
        <f t="shared" si="12"/>
        <v>56499.932119999998</v>
      </c>
      <c r="D31" s="759">
        <v>1010</v>
      </c>
      <c r="E31" s="129">
        <v>2.2120000000000001E-2</v>
      </c>
      <c r="F31" s="129">
        <v>11929.880000000001</v>
      </c>
      <c r="G31" s="129">
        <v>797.90000000000009</v>
      </c>
      <c r="H31" s="367">
        <v>42762.13</v>
      </c>
      <c r="I31" s="367">
        <v>18511.34</v>
      </c>
      <c r="J31" s="129">
        <v>14986.86</v>
      </c>
      <c r="K31" s="367">
        <v>18790.832999999995</v>
      </c>
      <c r="L31" s="367">
        <v>8216.6200000000008</v>
      </c>
      <c r="M31" s="367">
        <v>6009.66</v>
      </c>
      <c r="N31" s="367">
        <v>10505.14</v>
      </c>
      <c r="O31" s="129">
        <v>2.2120000000000001E-2</v>
      </c>
      <c r="P31" s="449">
        <f t="shared" si="11"/>
        <v>133520.40724</v>
      </c>
    </row>
    <row r="32" spans="1:16" ht="12.95" customHeight="1" x14ac:dyDescent="0.2">
      <c r="A32" s="929"/>
      <c r="B32" s="757">
        <v>2023</v>
      </c>
      <c r="C32" s="449">
        <f t="shared" si="12"/>
        <v>9933.0963599999995</v>
      </c>
      <c r="D32" s="759">
        <v>7198.21</v>
      </c>
      <c r="E32" s="129">
        <v>2.2120000000000001E-2</v>
      </c>
      <c r="F32" s="129">
        <v>2.2120000000000001E-2</v>
      </c>
      <c r="G32" s="129">
        <v>2734.82</v>
      </c>
      <c r="H32" s="129">
        <v>2.2120000000000001E-2</v>
      </c>
      <c r="I32" s="367">
        <v>34.934260000000002</v>
      </c>
      <c r="J32" s="129">
        <v>2.2120000000000001E-2</v>
      </c>
      <c r="K32" s="129">
        <v>2.2120000000000001E-2</v>
      </c>
      <c r="L32" s="367">
        <v>180</v>
      </c>
      <c r="M32" s="367">
        <v>6454.7799999999988</v>
      </c>
      <c r="N32" s="129">
        <v>2.2120000000000001E-2</v>
      </c>
      <c r="O32" s="129">
        <v>40926.69</v>
      </c>
      <c r="P32" s="449">
        <f t="shared" si="11"/>
        <v>57529.566980000003</v>
      </c>
    </row>
    <row r="33" spans="1:16" ht="12.95" customHeight="1" x14ac:dyDescent="0.2">
      <c r="A33" s="743"/>
      <c r="B33" s="757">
        <v>2024</v>
      </c>
      <c r="C33" s="450">
        <f>SUM(D33:H33)</f>
        <v>58626.369999999995</v>
      </c>
      <c r="D33" s="759">
        <v>0</v>
      </c>
      <c r="E33" s="367">
        <v>26457.32</v>
      </c>
      <c r="F33" s="129">
        <v>14998.83</v>
      </c>
      <c r="G33" s="129">
        <v>14206.81</v>
      </c>
      <c r="H33" s="129">
        <v>2963.41</v>
      </c>
      <c r="I33" s="367"/>
      <c r="J33" s="129"/>
      <c r="K33" s="129"/>
      <c r="L33" s="367"/>
      <c r="M33" s="367"/>
      <c r="N33" s="129"/>
      <c r="O33" s="129"/>
      <c r="P33" s="450"/>
    </row>
    <row r="34" spans="1:16" ht="12.95" customHeight="1" x14ac:dyDescent="0.2">
      <c r="A34" s="928" t="s">
        <v>22</v>
      </c>
      <c r="B34" s="364">
        <v>2015</v>
      </c>
      <c r="C34" s="449">
        <f t="shared" ref="C34:C42" si="13">SUM(D34:H34)</f>
        <v>75733.798301000003</v>
      </c>
      <c r="D34" s="365">
        <v>24430.514500000001</v>
      </c>
      <c r="E34" s="365">
        <v>27865.295590999998</v>
      </c>
      <c r="F34" s="365">
        <v>7013.95</v>
      </c>
      <c r="G34" s="365">
        <v>4751.7489289999994</v>
      </c>
      <c r="H34" s="365">
        <v>11672.289280999999</v>
      </c>
      <c r="I34" s="365">
        <v>23958.5445</v>
      </c>
      <c r="J34" s="365">
        <v>3141.7809999999999</v>
      </c>
      <c r="K34" s="366">
        <v>14057.401</v>
      </c>
      <c r="L34" s="365">
        <v>30690.030500000001</v>
      </c>
      <c r="M34" s="366">
        <v>0</v>
      </c>
      <c r="N34" s="365">
        <v>15408.231</v>
      </c>
      <c r="O34" s="365">
        <v>24739.759999999998</v>
      </c>
      <c r="P34" s="449">
        <f t="shared" si="11"/>
        <v>187729.54630100002</v>
      </c>
    </row>
    <row r="35" spans="1:16" ht="12.95" customHeight="1" x14ac:dyDescent="0.2">
      <c r="A35" s="929"/>
      <c r="B35" s="757">
        <v>2016</v>
      </c>
      <c r="C35" s="449">
        <f t="shared" si="13"/>
        <v>86117.569695000013</v>
      </c>
      <c r="D35" s="758">
        <v>34701.6201</v>
      </c>
      <c r="E35" s="129">
        <v>14537.72</v>
      </c>
      <c r="F35" s="129">
        <v>27590.754000000001</v>
      </c>
      <c r="G35" s="129">
        <v>295.01559499999996</v>
      </c>
      <c r="H35" s="129">
        <v>8992.4599999999991</v>
      </c>
      <c r="I35" s="129">
        <v>34738.942000000003</v>
      </c>
      <c r="J35" s="129">
        <v>10675.98</v>
      </c>
      <c r="K35" s="367">
        <v>12483.14</v>
      </c>
      <c r="L35" s="129">
        <v>4759.6205339999997</v>
      </c>
      <c r="M35" s="129">
        <v>55882.002999999997</v>
      </c>
      <c r="N35" s="129">
        <v>5704.6295470000005</v>
      </c>
      <c r="O35" s="129">
        <v>16842.439999999999</v>
      </c>
      <c r="P35" s="449">
        <f t="shared" si="11"/>
        <v>227204.32477600002</v>
      </c>
    </row>
    <row r="36" spans="1:16" ht="12.95" customHeight="1" x14ac:dyDescent="0.2">
      <c r="A36" s="929"/>
      <c r="B36" s="757">
        <v>2017</v>
      </c>
      <c r="C36" s="449">
        <f t="shared" si="13"/>
        <v>89488.151096999994</v>
      </c>
      <c r="D36" s="758">
        <v>27103.393596999998</v>
      </c>
      <c r="E36" s="367">
        <v>0</v>
      </c>
      <c r="F36" s="129">
        <v>24859.02</v>
      </c>
      <c r="G36" s="129">
        <v>32481.697499999998</v>
      </c>
      <c r="H36" s="129">
        <v>5044.04</v>
      </c>
      <c r="I36" s="129">
        <v>9170.2380720000001</v>
      </c>
      <c r="J36" s="129">
        <v>33385.590100000001</v>
      </c>
      <c r="K36" s="129">
        <v>17461.531999999999</v>
      </c>
      <c r="L36" s="129">
        <v>1277.951153</v>
      </c>
      <c r="M36" s="367">
        <v>16584.281999999999</v>
      </c>
      <c r="N36" s="129">
        <v>19656.273000000001</v>
      </c>
      <c r="O36" s="129">
        <v>47925.47</v>
      </c>
      <c r="P36" s="449">
        <f t="shared" si="11"/>
        <v>234949.48742200001</v>
      </c>
    </row>
    <row r="37" spans="1:16" ht="12.95" customHeight="1" x14ac:dyDescent="0.2">
      <c r="A37" s="929"/>
      <c r="B37" s="757">
        <v>2018</v>
      </c>
      <c r="C37" s="449">
        <f t="shared" si="13"/>
        <v>85474.998220000009</v>
      </c>
      <c r="D37" s="758">
        <v>0</v>
      </c>
      <c r="E37" s="367">
        <v>0</v>
      </c>
      <c r="F37" s="367">
        <v>30582.49</v>
      </c>
      <c r="G37" s="367">
        <v>24722.997719999999</v>
      </c>
      <c r="H37" s="367">
        <v>30169.5105</v>
      </c>
      <c r="I37" s="367">
        <v>0</v>
      </c>
      <c r="J37" s="367">
        <v>32617.5</v>
      </c>
      <c r="K37" s="129">
        <v>30360.610317000002</v>
      </c>
      <c r="L37" s="129">
        <v>5614.4</v>
      </c>
      <c r="M37" s="367">
        <v>41531.129999999997</v>
      </c>
      <c r="N37" s="129">
        <v>751.822</v>
      </c>
      <c r="O37" s="129">
        <v>360.76800000000003</v>
      </c>
      <c r="P37" s="449">
        <f t="shared" si="11"/>
        <v>196711.22853700002</v>
      </c>
    </row>
    <row r="38" spans="1:16" ht="12.95" customHeight="1" x14ac:dyDescent="0.2">
      <c r="A38" s="929"/>
      <c r="B38" s="757">
        <v>2019</v>
      </c>
      <c r="C38" s="449">
        <f t="shared" si="13"/>
        <v>127564.44354199999</v>
      </c>
      <c r="D38" s="758">
        <v>6802.6040000000003</v>
      </c>
      <c r="E38" s="129">
        <v>45682.03</v>
      </c>
      <c r="F38" s="367">
        <v>22209.3</v>
      </c>
      <c r="G38" s="367">
        <v>34192.199000000001</v>
      </c>
      <c r="H38" s="367">
        <v>18678.310541999999</v>
      </c>
      <c r="I38" s="129">
        <v>30938.184000000001</v>
      </c>
      <c r="J38" s="367">
        <v>17.609934000000003</v>
      </c>
      <c r="K38" s="129">
        <v>991.69</v>
      </c>
      <c r="L38" s="129">
        <v>21736.754000000001</v>
      </c>
      <c r="M38" s="367">
        <v>2526.1025</v>
      </c>
      <c r="N38" s="129">
        <v>33298.32</v>
      </c>
      <c r="O38" s="129">
        <v>47216.24</v>
      </c>
      <c r="P38" s="449">
        <f t="shared" si="11"/>
        <v>264289.34397600003</v>
      </c>
    </row>
    <row r="39" spans="1:16" ht="12.95" customHeight="1" x14ac:dyDescent="0.2">
      <c r="A39" s="929"/>
      <c r="B39" s="757">
        <v>2020</v>
      </c>
      <c r="C39" s="449">
        <f t="shared" si="13"/>
        <v>94839.705255999987</v>
      </c>
      <c r="D39" s="758">
        <v>22481.86</v>
      </c>
      <c r="E39" s="37">
        <v>3253.92</v>
      </c>
      <c r="F39" s="367">
        <v>31845.703000000001</v>
      </c>
      <c r="G39" s="367">
        <v>16711.072255999999</v>
      </c>
      <c r="H39" s="367">
        <v>20547.150000000001</v>
      </c>
      <c r="I39" s="129">
        <v>33323.247000000003</v>
      </c>
      <c r="J39" s="367">
        <v>14353.795999999998</v>
      </c>
      <c r="K39" s="129">
        <v>5392.15</v>
      </c>
      <c r="L39" s="129">
        <v>1381.88</v>
      </c>
      <c r="M39" s="367">
        <v>30170.75</v>
      </c>
      <c r="N39" s="129">
        <v>31071.623999999996</v>
      </c>
      <c r="O39" s="129">
        <v>40278.552999999993</v>
      </c>
      <c r="P39" s="449">
        <f t="shared" si="11"/>
        <v>250811.70525599996</v>
      </c>
    </row>
    <row r="40" spans="1:16" ht="12.95" customHeight="1" x14ac:dyDescent="0.2">
      <c r="A40" s="929"/>
      <c r="B40" s="757">
        <v>2021</v>
      </c>
      <c r="C40" s="449">
        <f t="shared" si="13"/>
        <v>112458.421</v>
      </c>
      <c r="D40" s="760">
        <v>312</v>
      </c>
      <c r="E40" s="37">
        <v>231.91499999999999</v>
      </c>
      <c r="F40" s="367">
        <v>51278.99</v>
      </c>
      <c r="G40" s="367">
        <v>37105.481</v>
      </c>
      <c r="H40" s="367">
        <v>23530.035</v>
      </c>
      <c r="I40" s="129">
        <v>1430</v>
      </c>
      <c r="J40" s="367">
        <v>47655.131999999998</v>
      </c>
      <c r="K40" s="129">
        <v>60.175550000000001</v>
      </c>
      <c r="L40" s="129">
        <v>20668.918239999995</v>
      </c>
      <c r="M40" s="367">
        <v>31906.489999999998</v>
      </c>
      <c r="N40" s="129">
        <v>16368.991</v>
      </c>
      <c r="O40" s="129">
        <v>25993.802</v>
      </c>
      <c r="P40" s="449">
        <f t="shared" si="11"/>
        <v>256541.92979000002</v>
      </c>
    </row>
    <row r="41" spans="1:16" ht="12.95" customHeight="1" x14ac:dyDescent="0.2">
      <c r="A41" s="929"/>
      <c r="B41" s="757">
        <v>2022</v>
      </c>
      <c r="C41" s="449">
        <f t="shared" si="13"/>
        <v>174629.17019</v>
      </c>
      <c r="D41" s="758">
        <v>31217.99</v>
      </c>
      <c r="E41" s="37">
        <v>46381.099999999991</v>
      </c>
      <c r="F41" s="367">
        <v>65133.850000000006</v>
      </c>
      <c r="G41" s="367">
        <v>336.97218999999996</v>
      </c>
      <c r="H41" s="367">
        <v>31559.257999999998</v>
      </c>
      <c r="I41" s="129">
        <v>1348.732</v>
      </c>
      <c r="J41" s="367">
        <v>39149.36961999999</v>
      </c>
      <c r="K41" s="129">
        <v>23208.720000000001</v>
      </c>
      <c r="L41" s="129">
        <v>31454.190000000002</v>
      </c>
      <c r="M41" s="367">
        <v>15256.006090000001</v>
      </c>
      <c r="N41" s="129">
        <v>2.2120000000000001E-2</v>
      </c>
      <c r="O41" s="129">
        <v>30459.893039999999</v>
      </c>
      <c r="P41" s="449">
        <f t="shared" si="11"/>
        <v>315506.10305999994</v>
      </c>
    </row>
    <row r="42" spans="1:16" ht="12.95" customHeight="1" x14ac:dyDescent="0.2">
      <c r="A42" s="929"/>
      <c r="B42" s="757">
        <v>2023</v>
      </c>
      <c r="C42" s="449">
        <f t="shared" si="13"/>
        <v>117196.60905000001</v>
      </c>
      <c r="D42" s="758">
        <v>44357.65</v>
      </c>
      <c r="E42" s="37">
        <v>41562.362000000001</v>
      </c>
      <c r="F42" s="367">
        <v>30988.637050000001</v>
      </c>
      <c r="G42" s="367">
        <v>27</v>
      </c>
      <c r="H42" s="367">
        <v>260.95999999999998</v>
      </c>
      <c r="I42" s="129">
        <v>37847.442940000001</v>
      </c>
      <c r="J42" s="367">
        <v>10601.649999999998</v>
      </c>
      <c r="K42" s="129">
        <v>15007.300000000001</v>
      </c>
      <c r="L42" s="129">
        <v>26740.232580000004</v>
      </c>
      <c r="M42" s="367">
        <v>148.02726999999999</v>
      </c>
      <c r="N42" s="129">
        <v>48907.558000000012</v>
      </c>
      <c r="O42" s="129">
        <v>37183.449999999997</v>
      </c>
      <c r="P42" s="449">
        <f t="shared" si="11"/>
        <v>293632.26984000002</v>
      </c>
    </row>
    <row r="43" spans="1:16" ht="12.95" customHeight="1" x14ac:dyDescent="0.2">
      <c r="A43" s="743"/>
      <c r="B43" s="757">
        <v>2024</v>
      </c>
      <c r="C43" s="449">
        <f t="shared" ref="C43:C53" si="14">SUM(D43:H43)</f>
        <v>151762.17176</v>
      </c>
      <c r="D43" s="758">
        <v>30866.730000000003</v>
      </c>
      <c r="E43" s="758">
        <v>64936.147260000005</v>
      </c>
      <c r="F43" s="759">
        <v>30612.11</v>
      </c>
      <c r="G43" s="759">
        <v>4635.9799999999996</v>
      </c>
      <c r="H43" s="759">
        <v>20711.204499999996</v>
      </c>
      <c r="I43" s="758"/>
      <c r="J43" s="759"/>
      <c r="K43" s="758"/>
      <c r="L43" s="758"/>
      <c r="M43" s="759"/>
      <c r="N43" s="758"/>
      <c r="O43" s="758"/>
      <c r="P43" s="449"/>
    </row>
    <row r="44" spans="1:16" ht="12.95" customHeight="1" x14ac:dyDescent="0.2">
      <c r="A44" s="928" t="s">
        <v>137</v>
      </c>
      <c r="B44" s="364">
        <v>2015</v>
      </c>
      <c r="C44" s="362">
        <f t="shared" si="14"/>
        <v>55378.626000000004</v>
      </c>
      <c r="D44" s="365">
        <v>29358.352999999999</v>
      </c>
      <c r="E44" s="366">
        <v>429.04</v>
      </c>
      <c r="F44" s="366">
        <v>10337.530000000001</v>
      </c>
      <c r="G44" s="366">
        <v>0</v>
      </c>
      <c r="H44" s="366">
        <v>15253.703</v>
      </c>
      <c r="I44" s="366">
        <v>23797.249500000002</v>
      </c>
      <c r="J44" s="366">
        <v>8428.5820000000003</v>
      </c>
      <c r="K44" s="365">
        <v>11102.568499999999</v>
      </c>
      <c r="L44" s="366">
        <v>26141.469000000001</v>
      </c>
      <c r="M44" s="366">
        <v>0</v>
      </c>
      <c r="N44" s="365">
        <v>14252.7225</v>
      </c>
      <c r="O44" s="365">
        <v>30797.675999999999</v>
      </c>
      <c r="P44" s="362">
        <f t="shared" ref="P44:P52" si="15">SUM(D44:O44)</f>
        <v>169898.89350000001</v>
      </c>
    </row>
    <row r="45" spans="1:16" ht="12.95" customHeight="1" x14ac:dyDescent="0.2">
      <c r="A45" s="929"/>
      <c r="B45" s="757">
        <v>2016</v>
      </c>
      <c r="C45" s="449">
        <f t="shared" si="14"/>
        <v>45082.682000000001</v>
      </c>
      <c r="D45" s="758">
        <v>1982.723</v>
      </c>
      <c r="E45" s="759">
        <v>16567.873</v>
      </c>
      <c r="F45" s="759">
        <v>1985.9860000000001</v>
      </c>
      <c r="G45" s="759">
        <v>7860.11</v>
      </c>
      <c r="H45" s="759">
        <v>16685.990000000002</v>
      </c>
      <c r="I45" s="759">
        <v>18429.669999999998</v>
      </c>
      <c r="J45" s="759">
        <v>16093.307500000001</v>
      </c>
      <c r="K45" s="758">
        <v>12273.24</v>
      </c>
      <c r="L45" s="759">
        <v>16111.181</v>
      </c>
      <c r="M45" s="759">
        <v>32953.256000000001</v>
      </c>
      <c r="N45" s="758">
        <v>40039.656000000003</v>
      </c>
      <c r="O45" s="758">
        <v>8021.2950000000001</v>
      </c>
      <c r="P45" s="449">
        <f t="shared" si="15"/>
        <v>189004.28750000001</v>
      </c>
    </row>
    <row r="46" spans="1:16" ht="12.95" customHeight="1" x14ac:dyDescent="0.2">
      <c r="A46" s="929"/>
      <c r="B46" s="757">
        <v>2017</v>
      </c>
      <c r="C46" s="449">
        <f t="shared" si="14"/>
        <v>73824.270183000001</v>
      </c>
      <c r="D46" s="758">
        <v>17523.392183</v>
      </c>
      <c r="E46" s="759">
        <v>0</v>
      </c>
      <c r="F46" s="759">
        <v>34518.31</v>
      </c>
      <c r="G46" s="759">
        <v>16275.191999999999</v>
      </c>
      <c r="H46" s="759">
        <v>5507.3760000000002</v>
      </c>
      <c r="I46" s="759">
        <v>10922.05</v>
      </c>
      <c r="J46" s="759">
        <v>529.53</v>
      </c>
      <c r="K46" s="758">
        <v>37297.571468999995</v>
      </c>
      <c r="L46" s="759">
        <v>6675.4930000000004</v>
      </c>
      <c r="M46" s="759">
        <v>33016.31</v>
      </c>
      <c r="N46" s="758">
        <v>7342.6210000000001</v>
      </c>
      <c r="O46" s="758">
        <v>47840.451999999997</v>
      </c>
      <c r="P46" s="449">
        <f t="shared" si="15"/>
        <v>217448.29765200001</v>
      </c>
    </row>
    <row r="47" spans="1:16" ht="12.95" customHeight="1" x14ac:dyDescent="0.2">
      <c r="A47" s="929"/>
      <c r="B47" s="757">
        <v>2018</v>
      </c>
      <c r="C47" s="449">
        <f t="shared" si="14"/>
        <v>35568.667999999998</v>
      </c>
      <c r="D47" s="758">
        <v>19.399999999999999</v>
      </c>
      <c r="E47" s="759">
        <v>0</v>
      </c>
      <c r="F47" s="758">
        <v>32964.381999999998</v>
      </c>
      <c r="G47" s="758">
        <v>2584.886</v>
      </c>
      <c r="H47" s="759">
        <v>0</v>
      </c>
      <c r="I47" s="758">
        <v>49.712000000000003</v>
      </c>
      <c r="J47" s="758">
        <v>47347.360999999997</v>
      </c>
      <c r="K47" s="758">
        <v>23818.550999999999</v>
      </c>
      <c r="L47" s="759">
        <v>4603.3890000000001</v>
      </c>
      <c r="M47" s="759">
        <v>16292.180279999999</v>
      </c>
      <c r="N47" s="758">
        <v>4491.1899999999996</v>
      </c>
      <c r="O47" s="758">
        <v>30449.463</v>
      </c>
      <c r="P47" s="449">
        <f t="shared" si="15"/>
        <v>162620.51427999997</v>
      </c>
    </row>
    <row r="48" spans="1:16" ht="12.95" customHeight="1" x14ac:dyDescent="0.2">
      <c r="A48" s="929"/>
      <c r="B48" s="757">
        <v>2019</v>
      </c>
      <c r="C48" s="449">
        <f t="shared" si="14"/>
        <v>93702.231</v>
      </c>
      <c r="D48" s="758">
        <v>1403.8215</v>
      </c>
      <c r="E48" s="759">
        <v>10498.653</v>
      </c>
      <c r="F48" s="758">
        <v>16493.317500000001</v>
      </c>
      <c r="G48" s="759">
        <v>36559.428999999996</v>
      </c>
      <c r="H48" s="759">
        <v>28747.01</v>
      </c>
      <c r="I48" s="758">
        <v>2679.0320000000002</v>
      </c>
      <c r="J48" s="759">
        <v>25</v>
      </c>
      <c r="K48" s="758">
        <v>28263.912</v>
      </c>
      <c r="L48" s="759">
        <v>13236.504000000001</v>
      </c>
      <c r="M48" s="759">
        <v>6058.8360499999999</v>
      </c>
      <c r="N48" s="758">
        <v>36510.410000000003</v>
      </c>
      <c r="O48" s="758">
        <v>9252.7984290000004</v>
      </c>
      <c r="P48" s="449">
        <f t="shared" si="15"/>
        <v>189728.72347900001</v>
      </c>
    </row>
    <row r="49" spans="1:16" ht="12.95" customHeight="1" x14ac:dyDescent="0.2">
      <c r="A49" s="929"/>
      <c r="B49" s="757">
        <v>2020</v>
      </c>
      <c r="C49" s="449">
        <f t="shared" si="14"/>
        <v>79804.002000000008</v>
      </c>
      <c r="D49" s="758">
        <v>2901.91</v>
      </c>
      <c r="E49" s="758">
        <v>19022.465</v>
      </c>
      <c r="F49" s="758">
        <v>1E-3</v>
      </c>
      <c r="G49" s="759">
        <v>14047.47</v>
      </c>
      <c r="H49" s="759">
        <v>43832.156000000003</v>
      </c>
      <c r="I49" s="758">
        <v>2205.77</v>
      </c>
      <c r="J49" s="759">
        <v>17609.760000000002</v>
      </c>
      <c r="K49" s="758">
        <v>30583.25</v>
      </c>
      <c r="L49" s="759">
        <v>15579.98</v>
      </c>
      <c r="M49" s="759">
        <v>55212.966</v>
      </c>
      <c r="N49" s="758">
        <v>24899.940000000002</v>
      </c>
      <c r="O49" s="758">
        <v>22422.070000000003</v>
      </c>
      <c r="P49" s="449">
        <f t="shared" si="15"/>
        <v>248317.73800000001</v>
      </c>
    </row>
    <row r="50" spans="1:16" ht="12.95" customHeight="1" x14ac:dyDescent="0.2">
      <c r="A50" s="929"/>
      <c r="B50" s="757">
        <v>2021</v>
      </c>
      <c r="C50" s="449">
        <f t="shared" si="14"/>
        <v>19405.489000000001</v>
      </c>
      <c r="D50" s="758">
        <v>3.0000000000000001E-3</v>
      </c>
      <c r="E50" s="758">
        <v>3.0000000000000001E-3</v>
      </c>
      <c r="F50" s="758">
        <v>3.0000000000000001E-3</v>
      </c>
      <c r="G50" s="758">
        <v>3073</v>
      </c>
      <c r="H50" s="759">
        <v>16332.480000000001</v>
      </c>
      <c r="I50" s="758">
        <v>14501</v>
      </c>
      <c r="J50" s="760">
        <v>8468.0300000000007</v>
      </c>
      <c r="K50" s="760">
        <v>69</v>
      </c>
      <c r="L50" s="759">
        <v>42479.409999999996</v>
      </c>
      <c r="M50" s="759">
        <v>2233.6</v>
      </c>
      <c r="N50" s="758">
        <v>19971.319999999992</v>
      </c>
      <c r="O50" s="758">
        <v>20253.820000000003</v>
      </c>
      <c r="P50" s="449">
        <f t="shared" si="15"/>
        <v>127381.66900000001</v>
      </c>
    </row>
    <row r="51" spans="1:16" ht="12.95" customHeight="1" x14ac:dyDescent="0.2">
      <c r="A51" s="929"/>
      <c r="B51" s="757">
        <v>2022</v>
      </c>
      <c r="C51" s="449">
        <f t="shared" si="14"/>
        <v>1402.4914999999996</v>
      </c>
      <c r="D51" s="758">
        <v>3.0000000000000001E-3</v>
      </c>
      <c r="E51" s="775">
        <v>800</v>
      </c>
      <c r="F51" s="775">
        <v>500.03849999999983</v>
      </c>
      <c r="G51" s="775">
        <v>73.08</v>
      </c>
      <c r="H51" s="775">
        <v>29.37</v>
      </c>
      <c r="I51" s="775">
        <v>4145.9360000000006</v>
      </c>
      <c r="J51" s="776">
        <v>26332.262000000002</v>
      </c>
      <c r="K51" s="775">
        <v>16756.490000000002</v>
      </c>
      <c r="L51" s="775">
        <v>6339.692</v>
      </c>
      <c r="M51" s="775">
        <v>10843.004999999999</v>
      </c>
      <c r="N51" s="776">
        <v>3953.89</v>
      </c>
      <c r="O51" s="775">
        <v>25320.909769999998</v>
      </c>
      <c r="P51" s="449">
        <f t="shared" si="15"/>
        <v>95094.676269999996</v>
      </c>
    </row>
    <row r="52" spans="1:16" ht="12.95" customHeight="1" x14ac:dyDescent="0.2">
      <c r="A52" s="929"/>
      <c r="B52" s="757">
        <v>2023</v>
      </c>
      <c r="C52" s="449">
        <f t="shared" si="14"/>
        <v>30520.845999999998</v>
      </c>
      <c r="D52" s="758">
        <v>1038.8860000000002</v>
      </c>
      <c r="E52" s="775">
        <v>12681</v>
      </c>
      <c r="F52" s="775">
        <v>3431.1800000000003</v>
      </c>
      <c r="G52" s="775">
        <v>6669.9199999999992</v>
      </c>
      <c r="H52" s="775">
        <v>6699.8600000000006</v>
      </c>
      <c r="I52" s="775">
        <v>17847.251</v>
      </c>
      <c r="J52" s="776">
        <v>13494.51</v>
      </c>
      <c r="K52" s="775">
        <v>25103.49</v>
      </c>
      <c r="L52" s="775">
        <v>28137.472000000002</v>
      </c>
      <c r="M52" s="775">
        <v>947.77320000000009</v>
      </c>
      <c r="N52" s="776">
        <v>15424.625999999998</v>
      </c>
      <c r="O52" s="775">
        <v>2.12262</v>
      </c>
      <c r="P52" s="449">
        <f t="shared" si="15"/>
        <v>131478.09081999998</v>
      </c>
    </row>
    <row r="53" spans="1:16" ht="12.95" customHeight="1" x14ac:dyDescent="0.2">
      <c r="A53" s="744"/>
      <c r="B53" s="368">
        <v>2024</v>
      </c>
      <c r="C53" s="450">
        <f t="shared" si="14"/>
        <v>82807.912280000004</v>
      </c>
      <c r="D53" s="369">
        <v>25022.5</v>
      </c>
      <c r="E53" s="369">
        <v>22202.2935</v>
      </c>
      <c r="F53" s="370">
        <v>11124.428779999998</v>
      </c>
      <c r="G53" s="370">
        <v>24457.69</v>
      </c>
      <c r="H53" s="370">
        <v>1</v>
      </c>
      <c r="I53" s="370"/>
      <c r="J53" s="371"/>
      <c r="K53" s="370"/>
      <c r="L53" s="370"/>
      <c r="M53" s="370"/>
      <c r="N53" s="371"/>
      <c r="O53" s="370"/>
      <c r="P53" s="450"/>
    </row>
    <row r="54" spans="1:16" ht="12" customHeight="1" x14ac:dyDescent="0.2">
      <c r="A54" s="768"/>
      <c r="B54" s="769"/>
      <c r="C54" s="770"/>
      <c r="D54" s="771"/>
      <c r="E54" s="772"/>
      <c r="F54" s="772"/>
      <c r="G54" s="772"/>
      <c r="H54" s="772"/>
      <c r="I54" s="772"/>
      <c r="J54" s="773"/>
      <c r="K54" s="772"/>
      <c r="L54" s="772"/>
      <c r="M54" s="772"/>
      <c r="N54" s="773"/>
      <c r="O54" s="774"/>
      <c r="P54" s="774" t="s">
        <v>78</v>
      </c>
    </row>
    <row r="55" spans="1:16" ht="12" customHeight="1" x14ac:dyDescent="0.2">
      <c r="A55" s="54" t="s">
        <v>546</v>
      </c>
      <c r="B55" s="130"/>
      <c r="C55" s="372"/>
      <c r="D55" s="131"/>
      <c r="E55" s="132"/>
      <c r="F55" s="132"/>
      <c r="G55" s="132"/>
      <c r="H55" s="132"/>
      <c r="I55" s="132"/>
      <c r="J55" s="133"/>
      <c r="K55" s="132"/>
      <c r="L55" s="132"/>
      <c r="M55" s="132"/>
      <c r="N55" s="133"/>
      <c r="O55" s="132"/>
    </row>
    <row r="56" spans="1:16" ht="18" customHeight="1" x14ac:dyDescent="0.2">
      <c r="A56" s="359" t="s">
        <v>223</v>
      </c>
      <c r="B56" s="359" t="s">
        <v>423</v>
      </c>
      <c r="C56" s="360" t="s">
        <v>725</v>
      </c>
      <c r="D56" s="359" t="s">
        <v>425</v>
      </c>
      <c r="E56" s="359" t="s">
        <v>426</v>
      </c>
      <c r="F56" s="359" t="s">
        <v>427</v>
      </c>
      <c r="G56" s="359" t="s">
        <v>428</v>
      </c>
      <c r="H56" s="359" t="s">
        <v>429</v>
      </c>
      <c r="I56" s="359" t="s">
        <v>430</v>
      </c>
      <c r="J56" s="359" t="s">
        <v>431</v>
      </c>
      <c r="K56" s="359" t="s">
        <v>432</v>
      </c>
      <c r="L56" s="359" t="s">
        <v>433</v>
      </c>
      <c r="M56" s="359" t="s">
        <v>434</v>
      </c>
      <c r="N56" s="359" t="s">
        <v>435</v>
      </c>
      <c r="O56" s="359" t="s">
        <v>436</v>
      </c>
      <c r="P56" s="360" t="s">
        <v>424</v>
      </c>
    </row>
    <row r="57" spans="1:16" ht="18" hidden="1" customHeight="1" x14ac:dyDescent="0.2">
      <c r="A57" s="766"/>
      <c r="B57" s="766"/>
      <c r="C57" s="767"/>
      <c r="D57" s="766"/>
      <c r="E57" s="766"/>
      <c r="F57" s="766"/>
      <c r="G57" s="766"/>
      <c r="H57" s="766"/>
      <c r="I57" s="766"/>
      <c r="J57" s="766"/>
      <c r="K57" s="766"/>
      <c r="L57" s="766"/>
      <c r="M57" s="766"/>
      <c r="N57" s="766"/>
      <c r="O57" s="766"/>
      <c r="P57" s="766"/>
    </row>
    <row r="58" spans="1:16" ht="3" customHeight="1" x14ac:dyDescent="0.2">
      <c r="A58" s="345"/>
      <c r="B58" s="345"/>
      <c r="C58" s="449"/>
      <c r="D58" s="345"/>
      <c r="E58" s="345"/>
      <c r="F58" s="345"/>
      <c r="G58" s="345"/>
      <c r="H58" s="345"/>
      <c r="I58" s="345"/>
      <c r="J58" s="345"/>
      <c r="K58" s="345"/>
      <c r="L58" s="345"/>
      <c r="M58" s="345"/>
      <c r="N58" s="345"/>
      <c r="O58" s="345"/>
      <c r="P58" s="449"/>
    </row>
    <row r="59" spans="1:16" ht="12.95" customHeight="1" x14ac:dyDescent="0.2">
      <c r="A59" s="924" t="s">
        <v>438</v>
      </c>
      <c r="B59" s="757">
        <v>2015</v>
      </c>
      <c r="C59" s="449">
        <f t="shared" ref="C59:C68" si="16">SUM(D59:G59)</f>
        <v>765.30499999999995</v>
      </c>
      <c r="D59" s="758">
        <v>0</v>
      </c>
      <c r="E59" s="759">
        <v>407.005</v>
      </c>
      <c r="F59" s="759">
        <v>121.51</v>
      </c>
      <c r="G59" s="759">
        <v>236.79</v>
      </c>
      <c r="H59" s="759">
        <v>419.66300000000001</v>
      </c>
      <c r="I59" s="759">
        <v>4.0640000000000001</v>
      </c>
      <c r="J59" s="759">
        <v>547.11199999999997</v>
      </c>
      <c r="K59" s="759">
        <v>270</v>
      </c>
      <c r="L59" s="759">
        <v>0</v>
      </c>
      <c r="M59" s="759">
        <v>164.86</v>
      </c>
      <c r="N59" s="759">
        <v>0</v>
      </c>
      <c r="O59" s="759">
        <v>0</v>
      </c>
      <c r="P59" s="449">
        <f t="shared" ref="P59:P97" si="17">SUM(D59:O59)</f>
        <v>2171.0039999999999</v>
      </c>
    </row>
    <row r="60" spans="1:16" ht="12.95" customHeight="1" x14ac:dyDescent="0.2">
      <c r="A60" s="924"/>
      <c r="B60" s="757">
        <v>2016</v>
      </c>
      <c r="C60" s="449">
        <f t="shared" si="16"/>
        <v>340.47414700000002</v>
      </c>
      <c r="D60" s="758">
        <v>215.60499999999999</v>
      </c>
      <c r="E60" s="512">
        <v>0</v>
      </c>
      <c r="F60" s="759">
        <v>24.869147000000002</v>
      </c>
      <c r="G60" s="759">
        <v>100</v>
      </c>
      <c r="H60" s="759">
        <v>804.76499999999999</v>
      </c>
      <c r="I60" s="759">
        <v>714.08500000000004</v>
      </c>
      <c r="J60" s="759">
        <v>531.64</v>
      </c>
      <c r="K60" s="512">
        <v>0</v>
      </c>
      <c r="L60" s="759">
        <v>471.74</v>
      </c>
      <c r="M60" s="759">
        <v>750.84500000000003</v>
      </c>
      <c r="N60" s="759">
        <v>125.18161900000001</v>
      </c>
      <c r="O60" s="512">
        <v>0</v>
      </c>
      <c r="P60" s="449">
        <f t="shared" si="17"/>
        <v>3738.7307660000006</v>
      </c>
    </row>
    <row r="61" spans="1:16" ht="12.95" customHeight="1" x14ac:dyDescent="0.2">
      <c r="A61" s="924"/>
      <c r="B61" s="757">
        <v>2017</v>
      </c>
      <c r="C61" s="449">
        <f t="shared" si="16"/>
        <v>3222.063052</v>
      </c>
      <c r="D61" s="758">
        <v>1157.0700000000002</v>
      </c>
      <c r="E61" s="759">
        <v>1077.27</v>
      </c>
      <c r="F61" s="759">
        <v>673.06600000000003</v>
      </c>
      <c r="G61" s="759">
        <v>314.65705200000002</v>
      </c>
      <c r="H61" s="759">
        <v>504.34</v>
      </c>
      <c r="I61" s="759">
        <v>360</v>
      </c>
      <c r="J61" s="759">
        <v>149.63</v>
      </c>
      <c r="K61" s="512">
        <v>0</v>
      </c>
      <c r="L61" s="759">
        <v>168</v>
      </c>
      <c r="M61" s="758">
        <v>25.21</v>
      </c>
      <c r="N61" s="759">
        <v>253.66769199999999</v>
      </c>
      <c r="O61" s="759">
        <v>624.16999999999996</v>
      </c>
      <c r="P61" s="449">
        <f t="shared" si="17"/>
        <v>5307.0807439999999</v>
      </c>
    </row>
    <row r="62" spans="1:16" ht="12.95" customHeight="1" x14ac:dyDescent="0.2">
      <c r="A62" s="924"/>
      <c r="B62" s="757">
        <v>2018</v>
      </c>
      <c r="C62" s="449">
        <f t="shared" si="16"/>
        <v>191.76499999999999</v>
      </c>
      <c r="D62" s="758">
        <v>191.76499999999999</v>
      </c>
      <c r="E62" s="759">
        <v>0</v>
      </c>
      <c r="F62" s="759">
        <v>0</v>
      </c>
      <c r="G62" s="759">
        <v>0</v>
      </c>
      <c r="H62" s="759">
        <v>0</v>
      </c>
      <c r="I62" s="758">
        <v>309</v>
      </c>
      <c r="J62" s="759">
        <v>604.60599999999999</v>
      </c>
      <c r="K62" s="758">
        <v>380.58000000000004</v>
      </c>
      <c r="L62" s="759">
        <v>71.650000000000006</v>
      </c>
      <c r="M62" s="758">
        <v>995.03</v>
      </c>
      <c r="N62" s="758">
        <v>1.01</v>
      </c>
      <c r="O62" s="759">
        <v>349.61</v>
      </c>
      <c r="P62" s="449">
        <f t="shared" si="17"/>
        <v>2903.2510000000007</v>
      </c>
    </row>
    <row r="63" spans="1:16" ht="12.95" customHeight="1" x14ac:dyDescent="0.2">
      <c r="A63" s="924"/>
      <c r="B63" s="757">
        <v>2019</v>
      </c>
      <c r="C63" s="449">
        <f t="shared" si="16"/>
        <v>990.08500000000004</v>
      </c>
      <c r="D63" s="762">
        <v>365.52</v>
      </c>
      <c r="E63" s="512">
        <v>24</v>
      </c>
      <c r="F63" s="762">
        <v>373.97</v>
      </c>
      <c r="G63" s="762">
        <v>226.595</v>
      </c>
      <c r="H63" s="762">
        <v>103.96</v>
      </c>
      <c r="I63" s="762">
        <v>250.52</v>
      </c>
      <c r="J63" s="762">
        <v>3.3317800000000002</v>
      </c>
      <c r="K63" s="512">
        <v>0</v>
      </c>
      <c r="L63" s="762">
        <v>1953.31</v>
      </c>
      <c r="M63" s="762">
        <v>148.80000000000001</v>
      </c>
      <c r="N63" s="762">
        <v>48.036000000000001</v>
      </c>
      <c r="O63" s="512">
        <v>0</v>
      </c>
      <c r="P63" s="449">
        <f t="shared" si="17"/>
        <v>3498.0427800000002</v>
      </c>
    </row>
    <row r="64" spans="1:16" ht="12.95" customHeight="1" x14ac:dyDescent="0.2">
      <c r="A64" s="924"/>
      <c r="B64" s="757">
        <v>2020</v>
      </c>
      <c r="C64" s="449">
        <f t="shared" si="16"/>
        <v>303.39999999999998</v>
      </c>
      <c r="D64" s="512">
        <v>104</v>
      </c>
      <c r="E64" s="759">
        <v>0</v>
      </c>
      <c r="F64" s="759">
        <v>0</v>
      </c>
      <c r="G64" s="762">
        <v>199.4</v>
      </c>
      <c r="H64" s="512">
        <v>24</v>
      </c>
      <c r="I64" s="763">
        <v>470.53999999999996</v>
      </c>
      <c r="J64" s="762">
        <v>700.7</v>
      </c>
      <c r="K64" s="759">
        <v>0</v>
      </c>
      <c r="L64" s="762">
        <v>5072.37</v>
      </c>
      <c r="M64" s="762">
        <v>2324.92</v>
      </c>
      <c r="N64" s="762">
        <v>24.4</v>
      </c>
      <c r="O64" s="512">
        <v>250</v>
      </c>
      <c r="P64" s="449">
        <f t="shared" si="17"/>
        <v>9170.33</v>
      </c>
    </row>
    <row r="65" spans="1:16" ht="12.95" customHeight="1" x14ac:dyDescent="0.2">
      <c r="A65" s="924"/>
      <c r="B65" s="757">
        <v>2021</v>
      </c>
      <c r="C65" s="449">
        <f t="shared" si="16"/>
        <v>0</v>
      </c>
      <c r="D65" s="759">
        <v>0</v>
      </c>
      <c r="E65" s="759">
        <v>0</v>
      </c>
      <c r="F65" s="759">
        <v>0</v>
      </c>
      <c r="G65" s="759">
        <v>0</v>
      </c>
      <c r="H65" s="759">
        <v>0</v>
      </c>
      <c r="I65" s="759">
        <v>0</v>
      </c>
      <c r="J65" s="759">
        <v>0</v>
      </c>
      <c r="K65" s="759">
        <v>0</v>
      </c>
      <c r="L65" s="762">
        <v>0</v>
      </c>
      <c r="M65" s="762">
        <v>0</v>
      </c>
      <c r="N65" s="762">
        <v>0</v>
      </c>
      <c r="O65" s="762">
        <v>0</v>
      </c>
      <c r="P65" s="449">
        <f t="shared" si="17"/>
        <v>0</v>
      </c>
    </row>
    <row r="66" spans="1:16" ht="12.95" customHeight="1" x14ac:dyDescent="0.2">
      <c r="A66" s="924"/>
      <c r="B66" s="757">
        <v>2022</v>
      </c>
      <c r="C66" s="449">
        <f t="shared" si="16"/>
        <v>0</v>
      </c>
      <c r="D66" s="759">
        <v>0</v>
      </c>
      <c r="E66" s="759">
        <v>0</v>
      </c>
      <c r="F66" s="759">
        <v>0</v>
      </c>
      <c r="G66" s="759">
        <v>0</v>
      </c>
      <c r="H66" s="759">
        <v>0</v>
      </c>
      <c r="I66" s="759">
        <v>0</v>
      </c>
      <c r="J66" s="759">
        <v>0</v>
      </c>
      <c r="K66" s="759">
        <v>0</v>
      </c>
      <c r="L66" s="759">
        <v>0</v>
      </c>
      <c r="M66" s="759">
        <v>0</v>
      </c>
      <c r="N66" s="759">
        <v>0</v>
      </c>
      <c r="O66" s="759">
        <v>0</v>
      </c>
      <c r="P66" s="449">
        <f t="shared" si="17"/>
        <v>0</v>
      </c>
    </row>
    <row r="67" spans="1:16" ht="12.95" customHeight="1" x14ac:dyDescent="0.2">
      <c r="A67" s="924"/>
      <c r="B67" s="757">
        <v>2023</v>
      </c>
      <c r="C67" s="449">
        <f t="shared" si="16"/>
        <v>0</v>
      </c>
      <c r="D67" s="759">
        <v>0</v>
      </c>
      <c r="E67" s="759">
        <v>0</v>
      </c>
      <c r="F67" s="759">
        <v>0</v>
      </c>
      <c r="G67" s="759">
        <v>0</v>
      </c>
      <c r="H67" s="759">
        <v>0</v>
      </c>
      <c r="I67" s="759">
        <v>0</v>
      </c>
      <c r="J67" s="759">
        <v>0</v>
      </c>
      <c r="K67" s="759">
        <v>0</v>
      </c>
      <c r="L67" s="759">
        <v>0</v>
      </c>
      <c r="M67" s="759">
        <v>0</v>
      </c>
      <c r="N67" s="759">
        <v>0</v>
      </c>
      <c r="O67" s="759">
        <v>0</v>
      </c>
      <c r="P67" s="449">
        <f t="shared" si="17"/>
        <v>0</v>
      </c>
    </row>
    <row r="68" spans="1:16" ht="12.95" customHeight="1" x14ac:dyDescent="0.2">
      <c r="A68" s="761"/>
      <c r="B68" s="757">
        <v>2024</v>
      </c>
      <c r="C68" s="450">
        <f t="shared" si="16"/>
        <v>0</v>
      </c>
      <c r="D68" s="759">
        <v>0</v>
      </c>
      <c r="E68" s="759">
        <v>0</v>
      </c>
      <c r="F68" s="759">
        <v>0</v>
      </c>
      <c r="G68" s="759">
        <v>0</v>
      </c>
      <c r="H68" s="759">
        <v>0</v>
      </c>
      <c r="I68" s="759"/>
      <c r="J68" s="759"/>
      <c r="K68" s="759"/>
      <c r="L68" s="759"/>
      <c r="M68" s="759"/>
      <c r="N68" s="759"/>
      <c r="O68" s="759"/>
      <c r="P68" s="450"/>
    </row>
    <row r="69" spans="1:16" ht="12.95" customHeight="1" x14ac:dyDescent="0.2">
      <c r="A69" s="923" t="s">
        <v>148</v>
      </c>
      <c r="B69" s="364">
        <v>2015</v>
      </c>
      <c r="C69" s="449">
        <f>SUM(D69:H69)</f>
        <v>50356.830999999991</v>
      </c>
      <c r="D69" s="365">
        <v>19613.815999999999</v>
      </c>
      <c r="E69" s="365">
        <v>8985.3649999999998</v>
      </c>
      <c r="F69" s="365">
        <v>8710.0400000000009</v>
      </c>
      <c r="G69" s="365">
        <v>11939.27</v>
      </c>
      <c r="H69" s="365">
        <v>1108.3399999999999</v>
      </c>
      <c r="I69" s="365">
        <v>13300.304</v>
      </c>
      <c r="J69" s="365">
        <v>0</v>
      </c>
      <c r="K69" s="365">
        <v>13031.252</v>
      </c>
      <c r="L69" s="365">
        <v>26926.34</v>
      </c>
      <c r="M69" s="366">
        <v>0</v>
      </c>
      <c r="N69" s="365">
        <v>4049.2806209999999</v>
      </c>
      <c r="O69" s="366">
        <v>0</v>
      </c>
      <c r="P69" s="449">
        <f t="shared" si="17"/>
        <v>107664.00762099998</v>
      </c>
    </row>
    <row r="70" spans="1:16" ht="12.95" customHeight="1" x14ac:dyDescent="0.2">
      <c r="A70" s="924"/>
      <c r="B70" s="757">
        <v>2016</v>
      </c>
      <c r="C70" s="449">
        <f t="shared" ref="C70:C77" si="18">SUM(D70:H70)</f>
        <v>34926.044751999994</v>
      </c>
      <c r="D70" s="758">
        <v>0</v>
      </c>
      <c r="E70" s="759">
        <v>16112.46</v>
      </c>
      <c r="F70" s="759">
        <v>8914.6027520000007</v>
      </c>
      <c r="G70" s="759">
        <v>7424.8019999999997</v>
      </c>
      <c r="H70" s="759">
        <v>2474.1799999999998</v>
      </c>
      <c r="I70" s="759">
        <v>3554.42</v>
      </c>
      <c r="J70" s="759">
        <v>2859.38</v>
      </c>
      <c r="K70" s="759">
        <v>25205.43</v>
      </c>
      <c r="L70" s="759">
        <v>9995.4140000000007</v>
      </c>
      <c r="M70" s="759">
        <v>0</v>
      </c>
      <c r="N70" s="759">
        <v>0</v>
      </c>
      <c r="O70" s="759">
        <v>3231.21</v>
      </c>
      <c r="P70" s="449">
        <f t="shared" si="17"/>
        <v>79771.898752000008</v>
      </c>
    </row>
    <row r="71" spans="1:16" ht="12.95" customHeight="1" x14ac:dyDescent="0.2">
      <c r="A71" s="924"/>
      <c r="B71" s="757">
        <v>2017</v>
      </c>
      <c r="C71" s="449">
        <f t="shared" si="18"/>
        <v>63029.242000000006</v>
      </c>
      <c r="D71" s="758">
        <v>33344.730000000003</v>
      </c>
      <c r="E71" s="759">
        <v>9573.6119999999992</v>
      </c>
      <c r="F71" s="759">
        <v>0</v>
      </c>
      <c r="G71" s="759">
        <v>15881.07</v>
      </c>
      <c r="H71" s="759">
        <v>4229.83</v>
      </c>
      <c r="I71" s="759">
        <v>23269.144</v>
      </c>
      <c r="J71" s="759">
        <v>0</v>
      </c>
      <c r="K71" s="759">
        <v>19468.470589</v>
      </c>
      <c r="L71" s="759">
        <v>1112.3339799999999</v>
      </c>
      <c r="M71" s="759">
        <v>0</v>
      </c>
      <c r="N71" s="759">
        <v>9420.7019999999993</v>
      </c>
      <c r="O71" s="759">
        <v>13954.87</v>
      </c>
      <c r="P71" s="449">
        <f t="shared" si="17"/>
        <v>130254.762569</v>
      </c>
    </row>
    <row r="72" spans="1:16" ht="12.95" customHeight="1" x14ac:dyDescent="0.2">
      <c r="A72" s="924"/>
      <c r="B72" s="757">
        <v>2018</v>
      </c>
      <c r="C72" s="449">
        <f t="shared" si="18"/>
        <v>62438.326058999999</v>
      </c>
      <c r="D72" s="758">
        <v>13129.72</v>
      </c>
      <c r="E72" s="759">
        <v>11800.787059</v>
      </c>
      <c r="F72" s="759">
        <v>22933.363499999999</v>
      </c>
      <c r="G72" s="759">
        <v>80.005499999999998</v>
      </c>
      <c r="H72" s="759">
        <v>14494.45</v>
      </c>
      <c r="I72" s="759">
        <v>1632.1189999999999</v>
      </c>
      <c r="J72" s="759">
        <v>1775.9680000000001</v>
      </c>
      <c r="K72" s="759">
        <v>4224.6580000000004</v>
      </c>
      <c r="L72" s="759">
        <v>16176.498</v>
      </c>
      <c r="M72" s="759">
        <v>18606.939200000001</v>
      </c>
      <c r="N72" s="759">
        <v>6500.6909599999999</v>
      </c>
      <c r="O72" s="759">
        <v>16800.101999999999</v>
      </c>
      <c r="P72" s="449">
        <f t="shared" si="17"/>
        <v>128155.301219</v>
      </c>
    </row>
    <row r="73" spans="1:16" ht="12.95" customHeight="1" x14ac:dyDescent="0.2">
      <c r="A73" s="924"/>
      <c r="B73" s="757">
        <v>2019</v>
      </c>
      <c r="C73" s="449">
        <f t="shared" si="18"/>
        <v>9239.4158740000003</v>
      </c>
      <c r="D73" s="758">
        <v>310.22699999999998</v>
      </c>
      <c r="E73" s="759">
        <v>4763.5150000000003</v>
      </c>
      <c r="F73" s="759">
        <v>130</v>
      </c>
      <c r="G73" s="759">
        <v>22.472373999999999</v>
      </c>
      <c r="H73" s="759">
        <v>4013.2015000000001</v>
      </c>
      <c r="I73" s="759">
        <v>5.0000000000000001E-4</v>
      </c>
      <c r="J73" s="759">
        <v>14929.884</v>
      </c>
      <c r="K73" s="759">
        <v>7492.78</v>
      </c>
      <c r="L73" s="759">
        <v>19970.751499999998</v>
      </c>
      <c r="M73" s="759">
        <v>24208.75</v>
      </c>
      <c r="N73" s="759">
        <v>0</v>
      </c>
      <c r="O73" s="759">
        <v>9497.9699999999993</v>
      </c>
      <c r="P73" s="449">
        <f t="shared" si="17"/>
        <v>85339.551873999997</v>
      </c>
    </row>
    <row r="74" spans="1:16" ht="12.95" customHeight="1" x14ac:dyDescent="0.2">
      <c r="A74" s="924"/>
      <c r="B74" s="757">
        <v>2020</v>
      </c>
      <c r="C74" s="449">
        <f t="shared" si="18"/>
        <v>58618.607590000007</v>
      </c>
      <c r="D74" s="758">
        <v>604.48</v>
      </c>
      <c r="E74" s="759">
        <v>9239.6425899999995</v>
      </c>
      <c r="F74" s="759">
        <v>19151.810000000001</v>
      </c>
      <c r="G74" s="759">
        <v>20908.078000000001</v>
      </c>
      <c r="H74" s="759">
        <v>8714.5969999999998</v>
      </c>
      <c r="I74" s="759">
        <v>4358.0200000000004</v>
      </c>
      <c r="J74" s="759">
        <v>34578.06</v>
      </c>
      <c r="K74" s="759">
        <v>935.17061000000001</v>
      </c>
      <c r="L74" s="759">
        <v>5944.9000000000005</v>
      </c>
      <c r="M74" s="759">
        <v>1888.66</v>
      </c>
      <c r="N74" s="759">
        <v>140</v>
      </c>
      <c r="O74" s="759">
        <v>37275.767999999996</v>
      </c>
      <c r="P74" s="449">
        <f t="shared" si="17"/>
        <v>143739.1862</v>
      </c>
    </row>
    <row r="75" spans="1:16" ht="12.95" customHeight="1" x14ac:dyDescent="0.2">
      <c r="A75" s="924"/>
      <c r="B75" s="757">
        <v>2021</v>
      </c>
      <c r="C75" s="449">
        <f t="shared" si="18"/>
        <v>38050.203999999998</v>
      </c>
      <c r="D75" s="758">
        <v>7692.98</v>
      </c>
      <c r="E75" s="759">
        <v>1490</v>
      </c>
      <c r="F75" s="764">
        <v>504</v>
      </c>
      <c r="G75" s="759">
        <v>20261.723999999998</v>
      </c>
      <c r="H75" s="759">
        <v>8101.5</v>
      </c>
      <c r="I75" s="759">
        <v>30955</v>
      </c>
      <c r="J75" s="759">
        <v>7035.2250000000004</v>
      </c>
      <c r="K75" s="759">
        <v>1727.46</v>
      </c>
      <c r="L75" s="759">
        <v>1.2E-2</v>
      </c>
      <c r="M75" s="759">
        <v>1678.3779999999999</v>
      </c>
      <c r="N75" s="759">
        <v>5766.8071899999995</v>
      </c>
      <c r="O75" s="759">
        <v>1.0000000000000001E-5</v>
      </c>
      <c r="P75" s="449">
        <f t="shared" si="17"/>
        <v>85213.086200000005</v>
      </c>
    </row>
    <row r="76" spans="1:16" ht="12.95" customHeight="1" x14ac:dyDescent="0.2">
      <c r="A76" s="924"/>
      <c r="B76" s="757">
        <v>2022</v>
      </c>
      <c r="C76" s="449">
        <f t="shared" si="18"/>
        <v>12887.621999999999</v>
      </c>
      <c r="D76" s="759">
        <v>0</v>
      </c>
      <c r="E76" s="759">
        <v>458.8</v>
      </c>
      <c r="F76" s="764">
        <v>168</v>
      </c>
      <c r="G76" s="759">
        <v>11649.472</v>
      </c>
      <c r="H76" s="759">
        <v>611.35</v>
      </c>
      <c r="I76" s="759">
        <v>8363.0319999999992</v>
      </c>
      <c r="J76" s="759">
        <v>508.71299999999997</v>
      </c>
      <c r="K76" s="759">
        <v>10928.742000000002</v>
      </c>
      <c r="L76" s="759">
        <v>16562.835829999996</v>
      </c>
      <c r="M76" s="759">
        <v>881.72700000000009</v>
      </c>
      <c r="N76" s="759">
        <v>7911.2710000000006</v>
      </c>
      <c r="O76" s="759">
        <v>7889.25</v>
      </c>
      <c r="P76" s="449">
        <f t="shared" si="17"/>
        <v>65933.192829999985</v>
      </c>
    </row>
    <row r="77" spans="1:16" ht="12.95" customHeight="1" x14ac:dyDescent="0.2">
      <c r="A77" s="924"/>
      <c r="B77" s="757">
        <v>2023</v>
      </c>
      <c r="C77" s="449">
        <f t="shared" si="18"/>
        <v>41858.676880000006</v>
      </c>
      <c r="D77" s="759">
        <v>3932.5549999999998</v>
      </c>
      <c r="E77" s="759">
        <v>9016.5</v>
      </c>
      <c r="F77" s="759">
        <v>7917.2800000000007</v>
      </c>
      <c r="G77" s="759">
        <v>20560.34</v>
      </c>
      <c r="H77" s="759">
        <v>432.00188000000003</v>
      </c>
      <c r="I77" s="759">
        <v>2161.2600000000002</v>
      </c>
      <c r="J77" s="759">
        <v>7275.6849999999995</v>
      </c>
      <c r="K77" s="759">
        <v>31579.819999999996</v>
      </c>
      <c r="L77" s="759">
        <v>2401.7600000000002</v>
      </c>
      <c r="M77" s="759">
        <v>5025.7929799999984</v>
      </c>
      <c r="N77" s="759">
        <v>15320</v>
      </c>
      <c r="O77" s="759">
        <v>1.2470000000000001</v>
      </c>
      <c r="P77" s="449">
        <f t="shared" si="17"/>
        <v>105624.24185999999</v>
      </c>
    </row>
    <row r="78" spans="1:16" ht="12.95" customHeight="1" x14ac:dyDescent="0.2">
      <c r="A78" s="765"/>
      <c r="B78" s="368">
        <v>2024</v>
      </c>
      <c r="C78" s="450">
        <f>SUM(D78:H78)</f>
        <v>54970.124000000011</v>
      </c>
      <c r="D78" s="448">
        <v>10993.810000000001</v>
      </c>
      <c r="E78" s="448">
        <v>4670.523000000001</v>
      </c>
      <c r="F78" s="448">
        <v>8770.81</v>
      </c>
      <c r="G78" s="448">
        <v>5337.2910000000002</v>
      </c>
      <c r="H78" s="448">
        <v>25197.690000000006</v>
      </c>
      <c r="I78" s="448"/>
      <c r="J78" s="448"/>
      <c r="K78" s="448"/>
      <c r="L78" s="448"/>
      <c r="M78" s="448"/>
      <c r="N78" s="448"/>
      <c r="O78" s="448"/>
      <c r="P78" s="450"/>
    </row>
    <row r="79" spans="1:16" ht="12.95" customHeight="1" x14ac:dyDescent="0.2">
      <c r="A79" s="924" t="s">
        <v>149</v>
      </c>
      <c r="B79" s="757">
        <v>2015</v>
      </c>
      <c r="C79" s="449">
        <f>SUM(D79:H79)</f>
        <v>19050.581839000002</v>
      </c>
      <c r="D79" s="758">
        <v>3007.6480000000001</v>
      </c>
      <c r="E79" s="759">
        <v>7612.79</v>
      </c>
      <c r="F79" s="759">
        <v>3525.0030000000002</v>
      </c>
      <c r="G79" s="759">
        <v>2861.23</v>
      </c>
      <c r="H79" s="759">
        <v>2043.9108389999999</v>
      </c>
      <c r="I79" s="759">
        <v>4422.7110000000002</v>
      </c>
      <c r="J79" s="759">
        <v>5405.674</v>
      </c>
      <c r="K79" s="759">
        <v>1238.798</v>
      </c>
      <c r="L79" s="759">
        <v>2983.5219999999999</v>
      </c>
      <c r="M79" s="759">
        <v>285.96600000000001</v>
      </c>
      <c r="N79" s="759">
        <v>6115.2169999999996</v>
      </c>
      <c r="O79" s="759">
        <v>1458.835</v>
      </c>
      <c r="P79" s="449">
        <f>SUM(D79:O79)</f>
        <v>40961.304838999997</v>
      </c>
    </row>
    <row r="80" spans="1:16" ht="12.95" customHeight="1" x14ac:dyDescent="0.2">
      <c r="A80" s="924"/>
      <c r="B80" s="757">
        <v>2016</v>
      </c>
      <c r="C80" s="449">
        <f t="shared" ref="C80:C87" si="19">SUM(D80:H80)</f>
        <v>15324.486434999999</v>
      </c>
      <c r="D80" s="758">
        <v>1859.5250000000001</v>
      </c>
      <c r="E80" s="758">
        <v>3276.33</v>
      </c>
      <c r="F80" s="758">
        <v>3056.83</v>
      </c>
      <c r="G80" s="758">
        <v>2493.7912149999997</v>
      </c>
      <c r="H80" s="758">
        <v>4638.0102200000001</v>
      </c>
      <c r="I80" s="758">
        <v>3075.792696</v>
      </c>
      <c r="J80" s="758">
        <v>3352.5920000000001</v>
      </c>
      <c r="K80" s="758">
        <v>3939.47</v>
      </c>
      <c r="L80" s="758">
        <v>4877.5349999999999</v>
      </c>
      <c r="M80" s="758">
        <v>3037.5549999999998</v>
      </c>
      <c r="N80" s="758">
        <v>5296.8850000000002</v>
      </c>
      <c r="O80" s="758">
        <v>7275.107</v>
      </c>
      <c r="P80" s="449">
        <f t="shared" si="17"/>
        <v>46179.423131000003</v>
      </c>
    </row>
    <row r="81" spans="1:16" ht="12.95" customHeight="1" x14ac:dyDescent="0.2">
      <c r="A81" s="924"/>
      <c r="B81" s="757">
        <v>2017</v>
      </c>
      <c r="C81" s="449">
        <f t="shared" si="19"/>
        <v>23250.055</v>
      </c>
      <c r="D81" s="758">
        <v>3422.1419999999998</v>
      </c>
      <c r="E81" s="759">
        <v>6795.7744000000002</v>
      </c>
      <c r="F81" s="759">
        <v>3080.4140000000002</v>
      </c>
      <c r="G81" s="759">
        <v>2500.424</v>
      </c>
      <c r="H81" s="759">
        <v>7451.3005999999996</v>
      </c>
      <c r="I81" s="759">
        <v>7432.3410000000003</v>
      </c>
      <c r="J81" s="759">
        <v>3360.232</v>
      </c>
      <c r="K81" s="758">
        <v>2574.0300000000002</v>
      </c>
      <c r="L81" s="758">
        <v>4411.6409999999996</v>
      </c>
      <c r="M81" s="758">
        <v>5909.2179999999998</v>
      </c>
      <c r="N81" s="758">
        <v>6867.36</v>
      </c>
      <c r="O81" s="758">
        <v>8113.7505000000001</v>
      </c>
      <c r="P81" s="449">
        <f t="shared" si="17"/>
        <v>61918.627500000002</v>
      </c>
    </row>
    <row r="82" spans="1:16" ht="12.95" customHeight="1" x14ac:dyDescent="0.2">
      <c r="A82" s="924"/>
      <c r="B82" s="757">
        <v>2018</v>
      </c>
      <c r="C82" s="449">
        <f t="shared" si="19"/>
        <v>26172.404000000002</v>
      </c>
      <c r="D82" s="758">
        <v>8610.8310000000001</v>
      </c>
      <c r="E82" s="759">
        <v>1911.155</v>
      </c>
      <c r="F82" s="759">
        <v>5830.9170000000004</v>
      </c>
      <c r="G82" s="759">
        <v>4438.3149999999996</v>
      </c>
      <c r="H82" s="759">
        <v>5381.1859999999997</v>
      </c>
      <c r="I82" s="759">
        <v>11333.824000000001</v>
      </c>
      <c r="J82" s="759">
        <v>4407.3140000000003</v>
      </c>
      <c r="K82" s="758">
        <v>5727.6440000000002</v>
      </c>
      <c r="L82" s="758">
        <v>5612.0119999999997</v>
      </c>
      <c r="M82" s="758">
        <v>7205.098</v>
      </c>
      <c r="N82" s="758">
        <v>5393.3519999999999</v>
      </c>
      <c r="O82" s="758">
        <v>3610.4810000000007</v>
      </c>
      <c r="P82" s="449">
        <f t="shared" si="17"/>
        <v>69462.129000000001</v>
      </c>
    </row>
    <row r="83" spans="1:16" ht="12.95" customHeight="1" x14ac:dyDescent="0.2">
      <c r="A83" s="924"/>
      <c r="B83" s="757">
        <v>2019</v>
      </c>
      <c r="C83" s="449">
        <f t="shared" si="19"/>
        <v>32577.665500000003</v>
      </c>
      <c r="D83" s="758">
        <v>6146.09</v>
      </c>
      <c r="E83" s="759">
        <v>4917.3090000000002</v>
      </c>
      <c r="F83" s="759">
        <v>4880.7809999999999</v>
      </c>
      <c r="G83" s="759">
        <v>6920.1850000000004</v>
      </c>
      <c r="H83" s="759">
        <v>9713.3004999999994</v>
      </c>
      <c r="I83" s="759">
        <v>4984.0159999999996</v>
      </c>
      <c r="J83" s="759">
        <v>5511.2579999999998</v>
      </c>
      <c r="K83" s="758">
        <v>5195.9399999999996</v>
      </c>
      <c r="L83" s="758">
        <v>6444.4402499999997</v>
      </c>
      <c r="M83" s="758">
        <v>4559.0094000000008</v>
      </c>
      <c r="N83" s="758">
        <v>6493.9944999999998</v>
      </c>
      <c r="O83" s="758">
        <v>10397</v>
      </c>
      <c r="P83" s="449">
        <f t="shared" si="17"/>
        <v>76163.323650000006</v>
      </c>
    </row>
    <row r="84" spans="1:16" ht="12.95" customHeight="1" x14ac:dyDescent="0.2">
      <c r="A84" s="924"/>
      <c r="B84" s="757">
        <v>2020</v>
      </c>
      <c r="C84" s="449">
        <f t="shared" si="19"/>
        <v>26754.56278</v>
      </c>
      <c r="D84" s="758">
        <v>7792.8269999999993</v>
      </c>
      <c r="E84" s="760">
        <v>6485.18</v>
      </c>
      <c r="F84" s="759">
        <v>3020.67</v>
      </c>
      <c r="G84" s="759">
        <v>2275.05078</v>
      </c>
      <c r="H84" s="759">
        <v>7180.8349999999991</v>
      </c>
      <c r="I84" s="759">
        <v>4886.3209999999999</v>
      </c>
      <c r="J84" s="759">
        <v>9850.9030000000002</v>
      </c>
      <c r="K84" s="758">
        <v>4672.1009999999997</v>
      </c>
      <c r="L84" s="758">
        <v>7387.3140000000003</v>
      </c>
      <c r="M84" s="758">
        <v>7161.8044300000001</v>
      </c>
      <c r="N84" s="758">
        <v>15272.771000000001</v>
      </c>
      <c r="O84" s="758">
        <v>9339.3450000000012</v>
      </c>
      <c r="P84" s="449">
        <f t="shared" si="17"/>
        <v>85325.122210000001</v>
      </c>
    </row>
    <row r="85" spans="1:16" ht="12.95" customHeight="1" x14ac:dyDescent="0.2">
      <c r="A85" s="924"/>
      <c r="B85" s="757">
        <v>2021</v>
      </c>
      <c r="C85" s="449">
        <f t="shared" si="19"/>
        <v>30674.669500000004</v>
      </c>
      <c r="D85" s="758">
        <v>5030.3840000000009</v>
      </c>
      <c r="E85" s="760">
        <v>3898.6369999999997</v>
      </c>
      <c r="F85" s="759">
        <v>6848.5745000000006</v>
      </c>
      <c r="G85" s="759">
        <v>6769.6360000000004</v>
      </c>
      <c r="H85" s="759">
        <v>8127.4380000000001</v>
      </c>
      <c r="I85" s="759">
        <v>4931.5140000000001</v>
      </c>
      <c r="J85" s="759">
        <v>3671.3150000000005</v>
      </c>
      <c r="K85" s="758">
        <v>6864.7369999999992</v>
      </c>
      <c r="L85" s="758">
        <v>13185.896410000001</v>
      </c>
      <c r="M85" s="758">
        <v>5932.2710000000006</v>
      </c>
      <c r="N85" s="758">
        <v>10996.928110000003</v>
      </c>
      <c r="O85" s="758">
        <v>1451.165</v>
      </c>
      <c r="P85" s="449">
        <f t="shared" si="17"/>
        <v>77708.496020000006</v>
      </c>
    </row>
    <row r="86" spans="1:16" ht="12.95" customHeight="1" x14ac:dyDescent="0.2">
      <c r="A86" s="924"/>
      <c r="B86" s="757">
        <v>2022</v>
      </c>
      <c r="C86" s="449">
        <f t="shared" si="19"/>
        <v>44089.325689999998</v>
      </c>
      <c r="D86" s="758">
        <v>12696.98221</v>
      </c>
      <c r="E86" s="760">
        <v>9154.9459999999999</v>
      </c>
      <c r="F86" s="759">
        <v>3824.5260000000003</v>
      </c>
      <c r="G86" s="759">
        <v>13988.6957</v>
      </c>
      <c r="H86" s="759">
        <v>4424.1757799999996</v>
      </c>
      <c r="I86" s="759">
        <v>1415.8410000000001</v>
      </c>
      <c r="J86" s="759">
        <v>2220.3918200000007</v>
      </c>
      <c r="K86" s="758">
        <v>11608.67044</v>
      </c>
      <c r="L86" s="758">
        <v>14291.0738</v>
      </c>
      <c r="M86" s="758">
        <v>2224.319</v>
      </c>
      <c r="N86" s="758">
        <v>2655.0176000000001</v>
      </c>
      <c r="O86" s="758">
        <v>4236.3702599999997</v>
      </c>
      <c r="P86" s="449">
        <f t="shared" si="17"/>
        <v>82741.009610000008</v>
      </c>
    </row>
    <row r="87" spans="1:16" ht="12.95" customHeight="1" x14ac:dyDescent="0.2">
      <c r="A87" s="924"/>
      <c r="B87" s="757">
        <v>2023</v>
      </c>
      <c r="C87" s="449">
        <f t="shared" si="19"/>
        <v>12535.40698</v>
      </c>
      <c r="D87" s="758">
        <v>4386.0030000000006</v>
      </c>
      <c r="E87" s="760">
        <v>814.99699999999996</v>
      </c>
      <c r="F87" s="759">
        <v>3563.5122499999998</v>
      </c>
      <c r="G87" s="759">
        <v>2142.8987299999999</v>
      </c>
      <c r="H87" s="759">
        <v>1627.9960000000001</v>
      </c>
      <c r="I87" s="759">
        <v>1242.1379999999999</v>
      </c>
      <c r="J87" s="759">
        <v>2364.7919999999999</v>
      </c>
      <c r="K87" s="758">
        <v>4151.3940000000002</v>
      </c>
      <c r="L87" s="758">
        <v>5337.5159999999996</v>
      </c>
      <c r="M87" s="758">
        <v>4403.4844400000002</v>
      </c>
      <c r="N87" s="758">
        <v>3341.8340000000003</v>
      </c>
      <c r="O87" s="758">
        <v>6654.1753799999997</v>
      </c>
      <c r="P87" s="449">
        <f t="shared" si="17"/>
        <v>40030.7408</v>
      </c>
    </row>
    <row r="88" spans="1:16" ht="12.95" customHeight="1" x14ac:dyDescent="0.2">
      <c r="A88" s="765"/>
      <c r="B88" s="368">
        <v>2024</v>
      </c>
      <c r="C88" s="450">
        <f>SUM(D88:H88)</f>
        <v>36550.722499999996</v>
      </c>
      <c r="D88" s="369">
        <v>8207.3499999999985</v>
      </c>
      <c r="E88" s="369">
        <v>8459.2209999999995</v>
      </c>
      <c r="F88" s="448">
        <v>8728.5384699999995</v>
      </c>
      <c r="G88" s="448">
        <v>4696.5124900000001</v>
      </c>
      <c r="H88" s="448">
        <v>6459.1005399999995</v>
      </c>
      <c r="I88" s="448"/>
      <c r="J88" s="448"/>
      <c r="K88" s="369"/>
      <c r="L88" s="369"/>
      <c r="M88" s="369"/>
      <c r="N88" s="369"/>
      <c r="O88" s="369"/>
      <c r="P88" s="450"/>
    </row>
    <row r="89" spans="1:16" ht="12.95" customHeight="1" x14ac:dyDescent="0.2">
      <c r="A89" s="924" t="s">
        <v>549</v>
      </c>
      <c r="B89" s="757">
        <v>2015</v>
      </c>
      <c r="C89" s="362">
        <f t="shared" ref="C89:C98" si="20">SUM(D89:H89)</f>
        <v>13.92</v>
      </c>
      <c r="D89" s="758">
        <v>13.92</v>
      </c>
      <c r="E89" s="759">
        <v>0</v>
      </c>
      <c r="F89" s="759">
        <v>0</v>
      </c>
      <c r="G89" s="759">
        <v>0</v>
      </c>
      <c r="H89" s="759">
        <v>0</v>
      </c>
      <c r="I89" s="759">
        <v>0</v>
      </c>
      <c r="J89" s="759">
        <v>0</v>
      </c>
      <c r="K89" s="759">
        <v>4526.22</v>
      </c>
      <c r="L89" s="759">
        <v>0</v>
      </c>
      <c r="M89" s="759">
        <v>0</v>
      </c>
      <c r="N89" s="759">
        <v>0</v>
      </c>
      <c r="O89" s="759">
        <v>14285.353999999999</v>
      </c>
      <c r="P89" s="449">
        <f t="shared" si="17"/>
        <v>18825.493999999999</v>
      </c>
    </row>
    <row r="90" spans="1:16" ht="12.95" customHeight="1" x14ac:dyDescent="0.2">
      <c r="A90" s="924"/>
      <c r="B90" s="757">
        <v>2016</v>
      </c>
      <c r="C90" s="449">
        <f t="shared" si="20"/>
        <v>3589.88</v>
      </c>
      <c r="D90" s="759">
        <v>0</v>
      </c>
      <c r="E90" s="759">
        <v>55.44</v>
      </c>
      <c r="F90" s="759">
        <v>55.48</v>
      </c>
      <c r="G90" s="759">
        <v>0</v>
      </c>
      <c r="H90" s="759">
        <v>3478.96</v>
      </c>
      <c r="I90" s="759">
        <v>94.182000000000002</v>
      </c>
      <c r="J90" s="759">
        <v>247.06</v>
      </c>
      <c r="K90" s="759">
        <v>165.36</v>
      </c>
      <c r="L90" s="759">
        <v>6042.68</v>
      </c>
      <c r="M90" s="759">
        <v>5955.8</v>
      </c>
      <c r="N90" s="759">
        <v>167.29</v>
      </c>
      <c r="O90" s="759">
        <v>0</v>
      </c>
      <c r="P90" s="449">
        <f t="shared" si="17"/>
        <v>16262.252</v>
      </c>
    </row>
    <row r="91" spans="1:16" ht="12.95" customHeight="1" x14ac:dyDescent="0.2">
      <c r="A91" s="924"/>
      <c r="B91" s="757">
        <v>2017</v>
      </c>
      <c r="C91" s="449">
        <f t="shared" si="20"/>
        <v>9898.76</v>
      </c>
      <c r="D91" s="758">
        <v>7308.82</v>
      </c>
      <c r="E91" s="759">
        <v>0</v>
      </c>
      <c r="F91" s="759">
        <v>2589.94</v>
      </c>
      <c r="G91" s="759">
        <v>0</v>
      </c>
      <c r="H91" s="759">
        <v>0</v>
      </c>
      <c r="I91" s="759">
        <v>108</v>
      </c>
      <c r="J91" s="759">
        <v>0</v>
      </c>
      <c r="K91" s="759">
        <v>0</v>
      </c>
      <c r="L91" s="759">
        <v>6581.43</v>
      </c>
      <c r="M91" s="759">
        <v>14515.23</v>
      </c>
      <c r="N91" s="759">
        <v>12926.04</v>
      </c>
      <c r="O91" s="759">
        <v>0</v>
      </c>
      <c r="P91" s="449">
        <f t="shared" si="17"/>
        <v>44029.460000000006</v>
      </c>
    </row>
    <row r="92" spans="1:16" ht="12.95" customHeight="1" x14ac:dyDescent="0.2">
      <c r="A92" s="924"/>
      <c r="B92" s="757">
        <v>2018</v>
      </c>
      <c r="C92" s="449">
        <f t="shared" si="20"/>
        <v>0</v>
      </c>
      <c r="D92" s="759">
        <v>0</v>
      </c>
      <c r="E92" s="759">
        <v>0</v>
      </c>
      <c r="F92" s="759">
        <v>0</v>
      </c>
      <c r="G92" s="759">
        <v>0</v>
      </c>
      <c r="H92" s="759">
        <v>0</v>
      </c>
      <c r="I92" s="759">
        <v>0</v>
      </c>
      <c r="J92" s="759">
        <v>0</v>
      </c>
      <c r="K92" s="759">
        <v>0</v>
      </c>
      <c r="L92" s="759">
        <v>0</v>
      </c>
      <c r="M92" s="759">
        <v>0</v>
      </c>
      <c r="N92" s="759">
        <v>0</v>
      </c>
      <c r="O92" s="759">
        <v>0</v>
      </c>
      <c r="P92" s="449">
        <f t="shared" si="17"/>
        <v>0</v>
      </c>
    </row>
    <row r="93" spans="1:16" ht="12.95" customHeight="1" x14ac:dyDescent="0.2">
      <c r="A93" s="924"/>
      <c r="B93" s="757">
        <v>2019</v>
      </c>
      <c r="C93" s="449">
        <f t="shared" si="20"/>
        <v>14812.05</v>
      </c>
      <c r="D93" s="759">
        <v>0</v>
      </c>
      <c r="E93" s="759">
        <v>0</v>
      </c>
      <c r="F93" s="759">
        <v>0</v>
      </c>
      <c r="G93" s="759">
        <v>0</v>
      </c>
      <c r="H93" s="759">
        <v>14812.05</v>
      </c>
      <c r="I93" s="759">
        <v>492.59</v>
      </c>
      <c r="J93" s="759">
        <v>0</v>
      </c>
      <c r="K93" s="759">
        <v>0</v>
      </c>
      <c r="L93" s="759">
        <v>0</v>
      </c>
      <c r="M93" s="759">
        <v>0</v>
      </c>
      <c r="N93" s="759">
        <v>0</v>
      </c>
      <c r="O93" s="759">
        <v>0</v>
      </c>
      <c r="P93" s="449">
        <f t="shared" si="17"/>
        <v>15304.64</v>
      </c>
    </row>
    <row r="94" spans="1:16" ht="12.95" customHeight="1" x14ac:dyDescent="0.2">
      <c r="A94" s="924"/>
      <c r="B94" s="757">
        <v>2020</v>
      </c>
      <c r="C94" s="449">
        <f t="shared" si="20"/>
        <v>2380.0500000000002</v>
      </c>
      <c r="D94" s="759">
        <v>0</v>
      </c>
      <c r="E94" s="759">
        <v>2380.0500000000002</v>
      </c>
      <c r="F94" s="759">
        <v>0</v>
      </c>
      <c r="G94" s="759">
        <v>0</v>
      </c>
      <c r="H94" s="759">
        <v>0</v>
      </c>
      <c r="I94" s="759">
        <v>2014.94</v>
      </c>
      <c r="J94" s="759">
        <v>5087.96</v>
      </c>
      <c r="K94" s="759">
        <v>114.4</v>
      </c>
      <c r="L94" s="759">
        <v>0</v>
      </c>
      <c r="M94" s="759">
        <v>19326.682649999999</v>
      </c>
      <c r="N94" s="759">
        <v>305.52</v>
      </c>
      <c r="O94" s="759">
        <v>0</v>
      </c>
      <c r="P94" s="449">
        <f t="shared" si="17"/>
        <v>29229.552650000001</v>
      </c>
    </row>
    <row r="95" spans="1:16" ht="12.95" customHeight="1" x14ac:dyDescent="0.2">
      <c r="A95" s="924"/>
      <c r="B95" s="757">
        <v>2021</v>
      </c>
      <c r="C95" s="449">
        <f t="shared" si="20"/>
        <v>18348.061000000002</v>
      </c>
      <c r="D95" s="759">
        <v>0</v>
      </c>
      <c r="E95" s="759">
        <v>0</v>
      </c>
      <c r="F95" s="759">
        <v>0</v>
      </c>
      <c r="G95" s="759">
        <v>0</v>
      </c>
      <c r="H95" s="759">
        <v>18348.061000000002</v>
      </c>
      <c r="I95" s="759">
        <v>3650</v>
      </c>
      <c r="J95" s="759">
        <v>0</v>
      </c>
      <c r="K95" s="759">
        <v>0</v>
      </c>
      <c r="L95" s="759">
        <v>0</v>
      </c>
      <c r="M95" s="759">
        <v>252.44</v>
      </c>
      <c r="N95" s="759">
        <v>0</v>
      </c>
      <c r="O95" s="759">
        <v>0</v>
      </c>
      <c r="P95" s="449">
        <f t="shared" si="17"/>
        <v>22250.501</v>
      </c>
    </row>
    <row r="96" spans="1:16" ht="12.95" customHeight="1" x14ac:dyDescent="0.2">
      <c r="A96" s="924"/>
      <c r="B96" s="757">
        <v>2022</v>
      </c>
      <c r="C96" s="449">
        <f t="shared" si="20"/>
        <v>75.09</v>
      </c>
      <c r="D96" s="759">
        <v>24.8</v>
      </c>
      <c r="E96" s="759">
        <v>0</v>
      </c>
      <c r="F96" s="759">
        <v>0</v>
      </c>
      <c r="G96" s="759">
        <v>49.79</v>
      </c>
      <c r="H96" s="759">
        <v>0.5</v>
      </c>
      <c r="I96" s="759">
        <v>125.67</v>
      </c>
      <c r="J96" s="759">
        <v>0</v>
      </c>
      <c r="K96" s="759">
        <v>1000</v>
      </c>
      <c r="L96" s="759">
        <v>698.4</v>
      </c>
      <c r="M96" s="759">
        <v>2722.7</v>
      </c>
      <c r="N96" s="759">
        <v>1</v>
      </c>
      <c r="O96" s="759">
        <v>3607.54</v>
      </c>
      <c r="P96" s="449">
        <f t="shared" si="17"/>
        <v>8230.4</v>
      </c>
    </row>
    <row r="97" spans="1:16" ht="12.95" customHeight="1" x14ac:dyDescent="0.2">
      <c r="A97" s="924"/>
      <c r="B97" s="757">
        <v>2023</v>
      </c>
      <c r="C97" s="449">
        <f t="shared" si="20"/>
        <v>5263.95</v>
      </c>
      <c r="D97" s="759">
        <v>0</v>
      </c>
      <c r="E97" s="759">
        <v>0</v>
      </c>
      <c r="F97" s="759">
        <v>5251.95</v>
      </c>
      <c r="G97" s="759">
        <v>12</v>
      </c>
      <c r="H97" s="759">
        <v>0</v>
      </c>
      <c r="I97" s="759">
        <v>3137.7099999999996</v>
      </c>
      <c r="J97" s="759">
        <v>97.32</v>
      </c>
      <c r="K97" s="759">
        <v>100</v>
      </c>
      <c r="L97" s="759">
        <v>5346.1399999999994</v>
      </c>
      <c r="M97" s="759">
        <v>4800.96</v>
      </c>
      <c r="N97" s="759">
        <v>10275.58</v>
      </c>
      <c r="O97" s="759">
        <v>1.4039999999999999</v>
      </c>
      <c r="P97" s="449">
        <f t="shared" si="17"/>
        <v>29023.063999999995</v>
      </c>
    </row>
    <row r="98" spans="1:16" ht="12.95" customHeight="1" x14ac:dyDescent="0.2">
      <c r="A98" s="925"/>
      <c r="B98" s="368">
        <v>2024</v>
      </c>
      <c r="C98" s="450">
        <f t="shared" si="20"/>
        <v>54</v>
      </c>
      <c r="D98" s="448">
        <v>2</v>
      </c>
      <c r="E98" s="448">
        <v>52</v>
      </c>
      <c r="F98" s="448">
        <v>0</v>
      </c>
      <c r="G98" s="448">
        <v>0</v>
      </c>
      <c r="H98" s="448">
        <v>0</v>
      </c>
      <c r="I98" s="448"/>
      <c r="J98" s="448"/>
      <c r="K98" s="448"/>
      <c r="L98" s="448"/>
      <c r="M98" s="448"/>
      <c r="N98" s="448"/>
      <c r="O98" s="448"/>
      <c r="P98" s="450"/>
    </row>
    <row r="99" spans="1:16" ht="9" customHeight="1" x14ac:dyDescent="0.25">
      <c r="A99" s="134" t="s">
        <v>439</v>
      </c>
      <c r="B99" s="135"/>
      <c r="C99" s="136"/>
      <c r="D99" s="129"/>
      <c r="E99" s="137"/>
      <c r="F99" s="137"/>
      <c r="G99" s="138"/>
      <c r="H99" s="139"/>
      <c r="I99" s="139"/>
      <c r="J99" s="139"/>
      <c r="K99" s="140"/>
      <c r="L99" s="139"/>
      <c r="M99" s="139"/>
      <c r="N99" s="139"/>
      <c r="O99" s="139"/>
    </row>
    <row r="100" spans="1:16" ht="9" customHeight="1" x14ac:dyDescent="0.25">
      <c r="A100" s="141" t="s">
        <v>440</v>
      </c>
      <c r="B100" s="135"/>
      <c r="C100" s="142"/>
      <c r="D100" s="129"/>
      <c r="E100" s="137"/>
      <c r="F100" s="137"/>
      <c r="G100" s="138"/>
      <c r="H100" s="139"/>
      <c r="I100" s="139"/>
      <c r="J100" s="139"/>
      <c r="K100" s="140"/>
      <c r="L100" s="139"/>
      <c r="M100" s="139"/>
      <c r="N100" s="139"/>
      <c r="O100" s="139"/>
    </row>
    <row r="101" spans="1:16" ht="9" customHeight="1" x14ac:dyDescent="0.25">
      <c r="A101" s="143" t="s">
        <v>441</v>
      </c>
      <c r="B101" s="144"/>
      <c r="C101" s="144"/>
      <c r="D101" s="144"/>
      <c r="E101" s="144"/>
      <c r="F101" s="144"/>
      <c r="G101" s="144"/>
      <c r="H101" s="2"/>
      <c r="I101" s="2"/>
      <c r="J101" s="2"/>
      <c r="K101" s="2"/>
      <c r="L101" s="2"/>
      <c r="M101" s="2"/>
      <c r="N101" s="2"/>
      <c r="O101" s="2"/>
    </row>
  </sheetData>
  <mergeCells count="9">
    <mergeCell ref="A69:A77"/>
    <mergeCell ref="A79:A87"/>
    <mergeCell ref="A89:A98"/>
    <mergeCell ref="A4:A12"/>
    <mergeCell ref="A14:A22"/>
    <mergeCell ref="A24:A32"/>
    <mergeCell ref="A34:A42"/>
    <mergeCell ref="A44:A52"/>
    <mergeCell ref="A59:A67"/>
  </mergeCells>
  <pageMargins left="0" right="0" top="0" bottom="0" header="0" footer="0"/>
  <pageSetup paperSize="9" orientation="portrait" r:id="rId1"/>
  <rowBreaks count="1" manualBreakCount="1">
    <brk id="54" max="16383" man="1"/>
  </rowBreaks>
  <ignoredErrors>
    <ignoredError sqref="D12 E12:H12" formula="1"/>
    <ignoredError sqref="C59:E98 C14:E43 C54:E55 C44:C53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00"/>
  <sheetViews>
    <sheetView showGridLines="0" topLeftCell="A9" zoomScaleNormal="100" workbookViewId="0">
      <selection sqref="A1:D27"/>
    </sheetView>
  </sheetViews>
  <sheetFormatPr baseColWidth="10" defaultColWidth="10.85546875" defaultRowHeight="15" customHeight="1" x14ac:dyDescent="0.2"/>
  <cols>
    <col min="1" max="4" width="14.7109375" style="85" customWidth="1"/>
    <col min="5" max="16384" width="10.85546875" style="85"/>
  </cols>
  <sheetData>
    <row r="1" spans="1:4" ht="21.95" customHeight="1" x14ac:dyDescent="0.25">
      <c r="A1" s="71" t="s">
        <v>417</v>
      </c>
      <c r="B1" s="91"/>
      <c r="C1" s="91"/>
      <c r="D1" s="92"/>
    </row>
    <row r="2" spans="1:4" ht="12" customHeight="1" x14ac:dyDescent="0.25">
      <c r="A2" s="966" t="s">
        <v>717</v>
      </c>
      <c r="B2" s="966"/>
      <c r="C2" s="966"/>
      <c r="D2" s="966"/>
    </row>
    <row r="3" spans="1:4" ht="6" customHeight="1" x14ac:dyDescent="0.2">
      <c r="A3" s="91"/>
      <c r="B3" s="91"/>
      <c r="C3" s="91"/>
      <c r="D3" s="91"/>
    </row>
    <row r="4" spans="1:4" ht="24" customHeight="1" x14ac:dyDescent="0.2">
      <c r="A4" s="430" t="s">
        <v>223</v>
      </c>
      <c r="B4" s="431" t="s">
        <v>224</v>
      </c>
      <c r="C4" s="431" t="s">
        <v>225</v>
      </c>
      <c r="D4" s="431" t="s">
        <v>226</v>
      </c>
    </row>
    <row r="5" spans="1:4" ht="5.0999999999999996" customHeight="1" x14ac:dyDescent="0.2"/>
    <row r="6" spans="1:4" ht="12" customHeight="1" x14ac:dyDescent="0.2">
      <c r="A6" s="10" t="s">
        <v>227</v>
      </c>
      <c r="B6" s="5"/>
      <c r="C6" s="36"/>
      <c r="D6" s="5"/>
    </row>
    <row r="7" spans="1:4" ht="12" customHeight="1" x14ac:dyDescent="0.25">
      <c r="A7" s="37" t="s">
        <v>213</v>
      </c>
      <c r="B7" s="41">
        <v>5950</v>
      </c>
      <c r="C7" s="38">
        <v>140</v>
      </c>
      <c r="D7" s="39">
        <f t="shared" ref="D7:D13" si="0">+B7/C7</f>
        <v>42.5</v>
      </c>
    </row>
    <row r="8" spans="1:4" ht="12" customHeight="1" x14ac:dyDescent="0.25">
      <c r="A8" s="37" t="s">
        <v>343</v>
      </c>
      <c r="B8" s="41">
        <v>31948</v>
      </c>
      <c r="C8" s="38">
        <v>25</v>
      </c>
      <c r="D8" s="39">
        <f t="shared" si="0"/>
        <v>1277.92</v>
      </c>
    </row>
    <row r="9" spans="1:4" ht="12" customHeight="1" x14ac:dyDescent="0.25">
      <c r="A9" s="37" t="s">
        <v>208</v>
      </c>
      <c r="B9" s="41">
        <v>240</v>
      </c>
      <c r="C9" s="38">
        <v>60</v>
      </c>
      <c r="D9" s="39">
        <f t="shared" si="0"/>
        <v>4</v>
      </c>
    </row>
    <row r="10" spans="1:4" ht="12" customHeight="1" x14ac:dyDescent="0.25">
      <c r="A10" s="37" t="s">
        <v>200</v>
      </c>
      <c r="B10" s="41">
        <v>10017</v>
      </c>
      <c r="C10" s="38">
        <v>75</v>
      </c>
      <c r="D10" s="39">
        <f t="shared" si="0"/>
        <v>133.56</v>
      </c>
    </row>
    <row r="11" spans="1:4" ht="12" customHeight="1" x14ac:dyDescent="0.25">
      <c r="A11" s="37" t="s">
        <v>206</v>
      </c>
      <c r="B11" s="41">
        <v>100</v>
      </c>
      <c r="C11" s="38">
        <v>100</v>
      </c>
      <c r="D11" s="39">
        <f t="shared" si="0"/>
        <v>1</v>
      </c>
    </row>
    <row r="12" spans="1:4" ht="12" customHeight="1" x14ac:dyDescent="0.25">
      <c r="A12" s="37" t="s">
        <v>205</v>
      </c>
      <c r="B12" s="41">
        <v>40226</v>
      </c>
      <c r="C12" s="38">
        <v>120</v>
      </c>
      <c r="D12" s="39">
        <f t="shared" si="0"/>
        <v>335.21666666666664</v>
      </c>
    </row>
    <row r="13" spans="1:4" ht="12" customHeight="1" x14ac:dyDescent="0.25">
      <c r="A13" s="37" t="s">
        <v>203</v>
      </c>
      <c r="B13" s="41">
        <v>5944</v>
      </c>
      <c r="C13" s="38">
        <v>8</v>
      </c>
      <c r="D13" s="39">
        <f t="shared" si="0"/>
        <v>743</v>
      </c>
    </row>
    <row r="14" spans="1:4" ht="12" customHeight="1" x14ac:dyDescent="0.25">
      <c r="A14" s="40"/>
      <c r="B14" s="41"/>
      <c r="C14" s="38"/>
      <c r="D14" s="39"/>
    </row>
    <row r="15" spans="1:4" ht="12" customHeight="1" x14ac:dyDescent="0.25">
      <c r="A15" s="42" t="s">
        <v>228</v>
      </c>
      <c r="B15" s="41"/>
      <c r="C15" s="38"/>
      <c r="D15" s="39"/>
    </row>
    <row r="16" spans="1:4" ht="12" customHeight="1" x14ac:dyDescent="0.25">
      <c r="A16" s="37" t="s">
        <v>207</v>
      </c>
      <c r="B16" s="41">
        <v>810</v>
      </c>
      <c r="C16" s="38">
        <v>65</v>
      </c>
      <c r="D16" s="39">
        <f t="shared" ref="D16:D18" si="1">+B16/C16</f>
        <v>12.461538461538462</v>
      </c>
    </row>
    <row r="17" spans="1:4" ht="12" customHeight="1" x14ac:dyDescent="0.25">
      <c r="A17" s="37" t="s">
        <v>229</v>
      </c>
      <c r="B17" s="41">
        <v>764</v>
      </c>
      <c r="C17" s="38">
        <v>60</v>
      </c>
      <c r="D17" s="39">
        <f t="shared" si="1"/>
        <v>12.733333333333333</v>
      </c>
    </row>
    <row r="18" spans="1:4" ht="12" customHeight="1" x14ac:dyDescent="0.25">
      <c r="A18" s="37" t="s">
        <v>714</v>
      </c>
      <c r="B18" s="41">
        <v>1200</v>
      </c>
      <c r="C18" s="38">
        <v>100</v>
      </c>
      <c r="D18" s="39">
        <f t="shared" si="1"/>
        <v>12</v>
      </c>
    </row>
    <row r="19" spans="1:4" ht="12" customHeight="1" x14ac:dyDescent="0.25">
      <c r="A19" s="40"/>
      <c r="B19" s="41"/>
      <c r="C19" s="38"/>
      <c r="D19" s="39"/>
    </row>
    <row r="20" spans="1:4" ht="12" customHeight="1" x14ac:dyDescent="0.25">
      <c r="A20" s="42" t="s">
        <v>230</v>
      </c>
      <c r="B20" s="41"/>
      <c r="C20" s="93"/>
      <c r="D20" s="94"/>
    </row>
    <row r="21" spans="1:4" ht="12" customHeight="1" x14ac:dyDescent="0.25">
      <c r="A21" s="37" t="s">
        <v>337</v>
      </c>
      <c r="B21" s="41">
        <v>9060</v>
      </c>
      <c r="C21" s="93">
        <v>40</v>
      </c>
      <c r="D21" s="39">
        <f>+B21/C21</f>
        <v>226.5</v>
      </c>
    </row>
    <row r="22" spans="1:4" ht="12" customHeight="1" x14ac:dyDescent="0.25">
      <c r="A22" s="37" t="s">
        <v>283</v>
      </c>
      <c r="B22" s="41">
        <v>15400</v>
      </c>
      <c r="C22" s="93">
        <v>150</v>
      </c>
      <c r="D22" s="39">
        <f>+B22/C22</f>
        <v>102.66666666666667</v>
      </c>
    </row>
    <row r="23" spans="1:4" ht="9" customHeight="1" x14ac:dyDescent="0.15">
      <c r="A23" s="95" t="s">
        <v>231</v>
      </c>
      <c r="B23" s="96"/>
      <c r="C23" s="97"/>
      <c r="D23" s="98"/>
    </row>
    <row r="24" spans="1:4" ht="9" customHeight="1" x14ac:dyDescent="0.15">
      <c r="A24" s="99" t="s">
        <v>418</v>
      </c>
      <c r="B24" s="100"/>
      <c r="C24" s="101"/>
      <c r="D24" s="91"/>
    </row>
    <row r="25" spans="1:4" ht="9" customHeight="1" x14ac:dyDescent="0.15">
      <c r="A25" s="102" t="s">
        <v>136</v>
      </c>
      <c r="B25" s="103"/>
      <c r="C25" s="103"/>
      <c r="D25" s="104"/>
    </row>
    <row r="26" spans="1:4" ht="6.95" customHeight="1" x14ac:dyDescent="0.2"/>
    <row r="27" spans="1:4" ht="9" customHeight="1" x14ac:dyDescent="0.2"/>
    <row r="28" spans="1:4" ht="9" customHeight="1" x14ac:dyDescent="0.2"/>
    <row r="29" spans="1:4" ht="9" customHeight="1" x14ac:dyDescent="0.2"/>
    <row r="30" spans="1:4" ht="5.25" customHeight="1" x14ac:dyDescent="0.2"/>
    <row r="31" spans="1:4" ht="9" customHeight="1" x14ac:dyDescent="0.2"/>
    <row r="32" spans="1:4" ht="9" customHeight="1" x14ac:dyDescent="0.2"/>
    <row r="33" s="85" customFormat="1" ht="9" customHeight="1" x14ac:dyDescent="0.2"/>
    <row r="34" s="85" customFormat="1" ht="13.5" x14ac:dyDescent="0.2"/>
    <row r="35" s="85" customFormat="1" ht="13.5" x14ac:dyDescent="0.2"/>
    <row r="36" s="85" customFormat="1" ht="13.5" x14ac:dyDescent="0.2"/>
    <row r="37" s="85" customFormat="1" ht="13.5" x14ac:dyDescent="0.2"/>
    <row r="38" s="85" customFormat="1" ht="13.5" x14ac:dyDescent="0.2"/>
    <row r="39" s="85" customFormat="1" ht="13.5" x14ac:dyDescent="0.2"/>
    <row r="40" s="85" customFormat="1" ht="13.5" x14ac:dyDescent="0.2"/>
    <row r="41" s="85" customFormat="1" ht="13.5" x14ac:dyDescent="0.2"/>
    <row r="42" s="85" customFormat="1" ht="13.5" x14ac:dyDescent="0.2"/>
    <row r="43" s="85" customFormat="1" ht="13.5" x14ac:dyDescent="0.2"/>
    <row r="44" s="85" customFormat="1" ht="13.5" x14ac:dyDescent="0.2"/>
    <row r="45" s="85" customFormat="1" ht="13.5" x14ac:dyDescent="0.2"/>
    <row r="46" s="85" customFormat="1" ht="13.5" x14ac:dyDescent="0.2"/>
    <row r="47" s="85" customFormat="1" ht="13.5" x14ac:dyDescent="0.2"/>
    <row r="48" s="85" customFormat="1" ht="13.5" x14ac:dyDescent="0.2"/>
    <row r="49" s="85" customFormat="1" ht="13.5" x14ac:dyDescent="0.2"/>
    <row r="50" s="85" customFormat="1" ht="13.5" x14ac:dyDescent="0.2"/>
    <row r="51" s="85" customFormat="1" ht="13.5" x14ac:dyDescent="0.2"/>
    <row r="52" s="85" customFormat="1" ht="13.5" x14ac:dyDescent="0.2"/>
    <row r="53" s="85" customFormat="1" ht="13.5" x14ac:dyDescent="0.2"/>
    <row r="54" s="85" customFormat="1" ht="13.5" x14ac:dyDescent="0.2"/>
    <row r="55" s="85" customFormat="1" ht="13.5" x14ac:dyDescent="0.2"/>
    <row r="56" s="85" customFormat="1" ht="13.5" x14ac:dyDescent="0.2"/>
    <row r="57" s="85" customFormat="1" ht="13.5" x14ac:dyDescent="0.2"/>
    <row r="58" s="85" customFormat="1" ht="13.5" x14ac:dyDescent="0.2"/>
    <row r="59" s="85" customFormat="1" ht="13.5" x14ac:dyDescent="0.2"/>
    <row r="60" s="85" customFormat="1" ht="13.5" x14ac:dyDescent="0.2"/>
    <row r="61" s="85" customFormat="1" ht="13.5" x14ac:dyDescent="0.2"/>
    <row r="62" s="85" customFormat="1" ht="13.5" x14ac:dyDescent="0.2"/>
    <row r="63" s="85" customFormat="1" ht="13.5" x14ac:dyDescent="0.2"/>
    <row r="64" s="85" customFormat="1" ht="13.5" x14ac:dyDescent="0.2"/>
    <row r="65" s="85" customFormat="1" ht="13.5" x14ac:dyDescent="0.2"/>
    <row r="66" s="85" customFormat="1" ht="13.5" x14ac:dyDescent="0.2"/>
    <row r="67" s="85" customFormat="1" ht="13.5" x14ac:dyDescent="0.2"/>
    <row r="68" s="85" customFormat="1" ht="13.5" x14ac:dyDescent="0.2"/>
    <row r="69" s="85" customFormat="1" ht="13.5" x14ac:dyDescent="0.2"/>
    <row r="70" s="85" customFormat="1" ht="13.5" x14ac:dyDescent="0.2"/>
    <row r="71" s="85" customFormat="1" ht="13.5" x14ac:dyDescent="0.2"/>
    <row r="72" s="85" customFormat="1" ht="13.5" x14ac:dyDescent="0.2"/>
    <row r="73" s="85" customFormat="1" ht="13.5" x14ac:dyDescent="0.2"/>
    <row r="74" s="85" customFormat="1" ht="13.5" x14ac:dyDescent="0.2"/>
    <row r="75" s="85" customFormat="1" ht="13.5" x14ac:dyDescent="0.2"/>
    <row r="76" s="85" customFormat="1" ht="13.5" x14ac:dyDescent="0.2"/>
    <row r="77" s="85" customFormat="1" ht="13.5" x14ac:dyDescent="0.2"/>
    <row r="78" s="85" customFormat="1" ht="13.5" x14ac:dyDescent="0.2"/>
    <row r="79" s="85" customFormat="1" ht="13.5" x14ac:dyDescent="0.2"/>
    <row r="80" s="85" customFormat="1" ht="13.5" x14ac:dyDescent="0.2"/>
    <row r="81" s="85" customFormat="1" ht="13.5" x14ac:dyDescent="0.2"/>
    <row r="82" s="85" customFormat="1" ht="13.5" x14ac:dyDescent="0.2"/>
    <row r="83" s="85" customFormat="1" ht="13.5" x14ac:dyDescent="0.2"/>
    <row r="84" s="85" customFormat="1" ht="13.5" x14ac:dyDescent="0.2"/>
    <row r="85" s="85" customFormat="1" ht="13.5" x14ac:dyDescent="0.2"/>
    <row r="86" s="85" customFormat="1" ht="13.5" x14ac:dyDescent="0.2"/>
    <row r="87" s="85" customFormat="1" ht="13.5" x14ac:dyDescent="0.2"/>
    <row r="88" s="85" customFormat="1" ht="13.5" x14ac:dyDescent="0.2"/>
    <row r="89" s="85" customFormat="1" ht="13.5" x14ac:dyDescent="0.2"/>
    <row r="90" s="85" customFormat="1" ht="13.5" x14ac:dyDescent="0.2"/>
    <row r="91" s="85" customFormat="1" ht="13.5" x14ac:dyDescent="0.2"/>
    <row r="92" s="85" customFormat="1" ht="13.5" x14ac:dyDescent="0.2"/>
    <row r="93" s="85" customFormat="1" ht="13.5" x14ac:dyDescent="0.2"/>
    <row r="94" s="85" customFormat="1" ht="13.5" x14ac:dyDescent="0.2"/>
    <row r="95" s="85" customFormat="1" ht="13.5" x14ac:dyDescent="0.2"/>
    <row r="96" s="85" customFormat="1" ht="13.5" x14ac:dyDescent="0.2"/>
    <row r="97" s="85" customFormat="1" ht="13.5" x14ac:dyDescent="0.2"/>
    <row r="98" s="85" customFormat="1" ht="13.5" x14ac:dyDescent="0.2"/>
    <row r="99" s="85" customFormat="1" ht="13.5" x14ac:dyDescent="0.2"/>
    <row r="100" s="85" customFormat="1" ht="13.5" x14ac:dyDescent="0.2"/>
    <row r="101" s="85" customFormat="1" ht="13.5" x14ac:dyDescent="0.2"/>
    <row r="102" s="85" customFormat="1" ht="13.5" x14ac:dyDescent="0.2"/>
    <row r="103" s="85" customFormat="1" ht="13.5" x14ac:dyDescent="0.2"/>
    <row r="104" s="85" customFormat="1" ht="13.5" x14ac:dyDescent="0.2"/>
    <row r="105" s="85" customFormat="1" ht="13.5" x14ac:dyDescent="0.2"/>
    <row r="106" s="85" customFormat="1" ht="13.5" x14ac:dyDescent="0.2"/>
    <row r="107" s="85" customFormat="1" ht="13.5" x14ac:dyDescent="0.2"/>
    <row r="108" s="85" customFormat="1" ht="13.5" x14ac:dyDescent="0.2"/>
    <row r="109" s="85" customFormat="1" ht="13.5" x14ac:dyDescent="0.2"/>
    <row r="110" s="85" customFormat="1" ht="13.5" x14ac:dyDescent="0.2"/>
    <row r="111" s="85" customFormat="1" ht="13.5" x14ac:dyDescent="0.2"/>
    <row r="112" s="85" customFormat="1" ht="13.5" x14ac:dyDescent="0.2"/>
    <row r="113" s="85" customFormat="1" ht="13.5" x14ac:dyDescent="0.2"/>
    <row r="114" s="85" customFormat="1" ht="13.5" x14ac:dyDescent="0.2"/>
    <row r="115" s="85" customFormat="1" ht="13.5" x14ac:dyDescent="0.2"/>
    <row r="116" s="85" customFormat="1" ht="13.5" x14ac:dyDescent="0.2"/>
    <row r="117" s="85" customFormat="1" ht="13.5" x14ac:dyDescent="0.2"/>
    <row r="118" s="85" customFormat="1" ht="13.5" x14ac:dyDescent="0.2"/>
    <row r="119" s="85" customFormat="1" ht="13.5" x14ac:dyDescent="0.2"/>
    <row r="120" s="85" customFormat="1" ht="13.5" x14ac:dyDescent="0.2"/>
    <row r="121" s="85" customFormat="1" ht="13.5" x14ac:dyDescent="0.2"/>
    <row r="122" s="85" customFormat="1" ht="13.5" x14ac:dyDescent="0.2"/>
    <row r="123" s="85" customFormat="1" ht="13.5" x14ac:dyDescent="0.2"/>
    <row r="124" s="85" customFormat="1" ht="13.5" x14ac:dyDescent="0.2"/>
    <row r="125" s="85" customFormat="1" ht="13.5" x14ac:dyDescent="0.2"/>
    <row r="126" s="85" customFormat="1" ht="13.5" x14ac:dyDescent="0.2"/>
    <row r="127" s="85" customFormat="1" ht="13.5" x14ac:dyDescent="0.2"/>
    <row r="128" s="85" customFormat="1" ht="13.5" x14ac:dyDescent="0.2"/>
    <row r="129" s="85" customFormat="1" ht="13.5" x14ac:dyDescent="0.2"/>
    <row r="130" s="85" customFormat="1" ht="13.5" x14ac:dyDescent="0.2"/>
    <row r="131" s="85" customFormat="1" ht="13.5" x14ac:dyDescent="0.2"/>
    <row r="132" s="85" customFormat="1" ht="13.5" x14ac:dyDescent="0.2"/>
    <row r="133" s="85" customFormat="1" ht="13.5" x14ac:dyDescent="0.2"/>
    <row r="134" s="85" customFormat="1" ht="13.5" x14ac:dyDescent="0.2"/>
    <row r="135" s="85" customFormat="1" ht="13.5" x14ac:dyDescent="0.2"/>
    <row r="136" s="85" customFormat="1" ht="13.5" x14ac:dyDescent="0.2"/>
    <row r="137" s="85" customFormat="1" ht="13.5" x14ac:dyDescent="0.2"/>
    <row r="138" s="85" customFormat="1" ht="13.5" x14ac:dyDescent="0.2"/>
    <row r="139" s="85" customFormat="1" ht="13.5" x14ac:dyDescent="0.2"/>
    <row r="140" s="85" customFormat="1" ht="13.5" x14ac:dyDescent="0.2"/>
    <row r="141" s="85" customFormat="1" ht="13.5" x14ac:dyDescent="0.2"/>
    <row r="142" s="85" customFormat="1" ht="13.5" x14ac:dyDescent="0.2"/>
    <row r="143" s="85" customFormat="1" ht="13.5" x14ac:dyDescent="0.2"/>
    <row r="144" s="85" customFormat="1" ht="13.5" x14ac:dyDescent="0.2"/>
    <row r="145" s="85" customFormat="1" ht="13.5" x14ac:dyDescent="0.2"/>
    <row r="146" s="85" customFormat="1" ht="13.5" x14ac:dyDescent="0.2"/>
    <row r="147" s="85" customFormat="1" ht="13.5" x14ac:dyDescent="0.2"/>
    <row r="148" s="85" customFormat="1" ht="13.5" x14ac:dyDescent="0.2"/>
    <row r="149" s="85" customFormat="1" ht="13.5" x14ac:dyDescent="0.2"/>
    <row r="150" s="85" customFormat="1" ht="13.5" x14ac:dyDescent="0.2"/>
    <row r="151" s="85" customFormat="1" ht="13.5" x14ac:dyDescent="0.2"/>
    <row r="152" s="85" customFormat="1" ht="13.5" x14ac:dyDescent="0.2"/>
    <row r="153" s="85" customFormat="1" ht="13.5" x14ac:dyDescent="0.2"/>
    <row r="154" s="85" customFormat="1" ht="13.5" x14ac:dyDescent="0.2"/>
    <row r="155" s="85" customFormat="1" ht="13.5" x14ac:dyDescent="0.2"/>
    <row r="156" s="85" customFormat="1" ht="13.5" x14ac:dyDescent="0.2"/>
    <row r="157" s="85" customFormat="1" ht="13.5" x14ac:dyDescent="0.2"/>
    <row r="158" s="85" customFormat="1" ht="13.5" x14ac:dyDescent="0.2"/>
    <row r="159" s="85" customFormat="1" ht="13.5" x14ac:dyDescent="0.2"/>
    <row r="160" s="85" customFormat="1" ht="13.5" x14ac:dyDescent="0.2"/>
    <row r="161" s="85" customFormat="1" ht="13.5" x14ac:dyDescent="0.2"/>
    <row r="162" s="85" customFormat="1" ht="13.5" x14ac:dyDescent="0.2"/>
    <row r="163" s="85" customFormat="1" ht="13.5" x14ac:dyDescent="0.2"/>
    <row r="164" s="85" customFormat="1" ht="13.5" x14ac:dyDescent="0.2"/>
    <row r="165" s="85" customFormat="1" ht="13.5" x14ac:dyDescent="0.2"/>
    <row r="166" s="85" customFormat="1" ht="13.5" x14ac:dyDescent="0.2"/>
    <row r="167" s="85" customFormat="1" ht="13.5" x14ac:dyDescent="0.2"/>
    <row r="168" s="85" customFormat="1" ht="13.5" x14ac:dyDescent="0.2"/>
    <row r="169" s="85" customFormat="1" ht="13.5" x14ac:dyDescent="0.2"/>
    <row r="170" s="85" customFormat="1" ht="13.5" x14ac:dyDescent="0.2"/>
    <row r="171" s="85" customFormat="1" ht="13.5" x14ac:dyDescent="0.2"/>
    <row r="172" s="85" customFormat="1" ht="13.5" x14ac:dyDescent="0.2"/>
    <row r="173" s="85" customFormat="1" ht="13.5" x14ac:dyDescent="0.2"/>
    <row r="174" s="85" customFormat="1" ht="13.5" x14ac:dyDescent="0.2"/>
    <row r="175" s="85" customFormat="1" ht="13.5" x14ac:dyDescent="0.2"/>
    <row r="176" s="85" customFormat="1" ht="13.5" x14ac:dyDescent="0.2"/>
    <row r="177" s="85" customFormat="1" ht="13.5" x14ac:dyDescent="0.2"/>
    <row r="178" s="85" customFormat="1" ht="13.5" x14ac:dyDescent="0.2"/>
    <row r="179" s="85" customFormat="1" ht="13.5" x14ac:dyDescent="0.2"/>
    <row r="180" s="85" customFormat="1" ht="13.5" x14ac:dyDescent="0.2"/>
    <row r="181" s="85" customFormat="1" ht="13.5" x14ac:dyDescent="0.2"/>
    <row r="182" s="85" customFormat="1" ht="13.5" x14ac:dyDescent="0.2"/>
    <row r="183" s="85" customFormat="1" ht="13.5" x14ac:dyDescent="0.2"/>
    <row r="184" s="85" customFormat="1" ht="13.5" x14ac:dyDescent="0.2"/>
    <row r="185" s="85" customFormat="1" ht="13.5" x14ac:dyDescent="0.2"/>
    <row r="186" s="85" customFormat="1" ht="13.5" x14ac:dyDescent="0.2"/>
    <row r="187" s="85" customFormat="1" ht="13.5" x14ac:dyDescent="0.2"/>
    <row r="188" s="85" customFormat="1" ht="13.5" x14ac:dyDescent="0.2"/>
    <row r="189" s="85" customFormat="1" ht="13.5" x14ac:dyDescent="0.2"/>
    <row r="190" s="85" customFormat="1" ht="13.5" x14ac:dyDescent="0.2"/>
    <row r="191" s="85" customFormat="1" ht="13.5" x14ac:dyDescent="0.2"/>
    <row r="192" s="85" customFormat="1" ht="13.5" x14ac:dyDescent="0.2"/>
    <row r="193" s="85" customFormat="1" ht="13.5" x14ac:dyDescent="0.2"/>
    <row r="194" s="85" customFormat="1" ht="13.5" x14ac:dyDescent="0.2"/>
    <row r="195" s="85" customFormat="1" ht="13.5" x14ac:dyDescent="0.2"/>
    <row r="196" s="85" customFormat="1" ht="13.5" x14ac:dyDescent="0.2"/>
    <row r="197" s="85" customFormat="1" ht="13.5" x14ac:dyDescent="0.2"/>
    <row r="198" s="85" customFormat="1" ht="13.5" x14ac:dyDescent="0.2"/>
    <row r="199" s="85" customFormat="1" ht="13.5" x14ac:dyDescent="0.2"/>
    <row r="200" s="85" customFormat="1" ht="13.5" x14ac:dyDescent="0.2"/>
    <row r="201" s="85" customFormat="1" ht="13.5" x14ac:dyDescent="0.2"/>
    <row r="202" s="85" customFormat="1" ht="13.5" x14ac:dyDescent="0.2"/>
    <row r="203" s="85" customFormat="1" ht="13.5" x14ac:dyDescent="0.2"/>
    <row r="204" s="85" customFormat="1" ht="13.5" x14ac:dyDescent="0.2"/>
    <row r="205" s="85" customFormat="1" ht="13.5" x14ac:dyDescent="0.2"/>
    <row r="206" s="85" customFormat="1" ht="13.5" x14ac:dyDescent="0.2"/>
    <row r="207" s="85" customFormat="1" ht="13.5" x14ac:dyDescent="0.2"/>
    <row r="208" s="85" customFormat="1" ht="13.5" x14ac:dyDescent="0.2"/>
    <row r="209" s="85" customFormat="1" ht="13.5" x14ac:dyDescent="0.2"/>
    <row r="210" s="85" customFormat="1" ht="13.5" x14ac:dyDescent="0.2"/>
    <row r="211" s="85" customFormat="1" ht="13.5" x14ac:dyDescent="0.2"/>
    <row r="212" s="85" customFormat="1" ht="13.5" x14ac:dyDescent="0.2"/>
    <row r="213" s="85" customFormat="1" ht="13.5" x14ac:dyDescent="0.2"/>
    <row r="214" s="85" customFormat="1" ht="13.5" x14ac:dyDescent="0.2"/>
    <row r="215" s="85" customFormat="1" ht="13.5" x14ac:dyDescent="0.2"/>
    <row r="216" s="85" customFormat="1" ht="13.5" x14ac:dyDescent="0.2"/>
    <row r="217" s="85" customFormat="1" ht="13.5" x14ac:dyDescent="0.2"/>
    <row r="218" s="85" customFormat="1" ht="13.5" x14ac:dyDescent="0.2"/>
    <row r="219" s="85" customFormat="1" ht="13.5" x14ac:dyDescent="0.2"/>
    <row r="220" s="85" customFormat="1" ht="13.5" x14ac:dyDescent="0.2"/>
    <row r="221" s="85" customFormat="1" ht="13.5" x14ac:dyDescent="0.2"/>
    <row r="222" s="85" customFormat="1" ht="13.5" x14ac:dyDescent="0.2"/>
    <row r="223" s="85" customFormat="1" ht="13.5" x14ac:dyDescent="0.2"/>
    <row r="224" s="85" customFormat="1" ht="13.5" x14ac:dyDescent="0.2"/>
    <row r="225" s="85" customFormat="1" ht="13.5" x14ac:dyDescent="0.2"/>
    <row r="226" s="85" customFormat="1" ht="13.5" x14ac:dyDescent="0.2"/>
    <row r="227" s="85" customFormat="1" ht="13.5" x14ac:dyDescent="0.2"/>
    <row r="228" s="85" customFormat="1" ht="13.5" x14ac:dyDescent="0.2"/>
    <row r="229" s="85" customFormat="1" ht="13.5" x14ac:dyDescent="0.2"/>
    <row r="230" s="85" customFormat="1" ht="13.5" x14ac:dyDescent="0.2"/>
    <row r="231" s="85" customFormat="1" ht="13.5" x14ac:dyDescent="0.2"/>
    <row r="232" s="85" customFormat="1" ht="13.5" x14ac:dyDescent="0.2"/>
    <row r="233" s="85" customFormat="1" ht="13.5" x14ac:dyDescent="0.2"/>
    <row r="234" s="85" customFormat="1" ht="13.5" x14ac:dyDescent="0.2"/>
    <row r="235" s="85" customFormat="1" ht="13.5" x14ac:dyDescent="0.2"/>
    <row r="236" s="85" customFormat="1" ht="13.5" x14ac:dyDescent="0.2"/>
    <row r="237" s="85" customFormat="1" ht="13.5" x14ac:dyDescent="0.2"/>
    <row r="238" s="85" customFormat="1" ht="13.5" x14ac:dyDescent="0.2"/>
    <row r="239" s="85" customFormat="1" ht="13.5" x14ac:dyDescent="0.2"/>
    <row r="240" s="85" customFormat="1" ht="13.5" x14ac:dyDescent="0.2"/>
    <row r="241" s="85" customFormat="1" ht="13.5" x14ac:dyDescent="0.2"/>
    <row r="242" s="85" customFormat="1" ht="13.5" x14ac:dyDescent="0.2"/>
    <row r="243" s="85" customFormat="1" ht="13.5" x14ac:dyDescent="0.2"/>
    <row r="244" s="85" customFormat="1" ht="13.5" x14ac:dyDescent="0.2"/>
    <row r="245" s="85" customFormat="1" ht="13.5" x14ac:dyDescent="0.2"/>
    <row r="246" s="85" customFormat="1" ht="13.5" x14ac:dyDescent="0.2"/>
    <row r="247" s="85" customFormat="1" ht="13.5" x14ac:dyDescent="0.2"/>
    <row r="248" s="85" customFormat="1" ht="13.5" x14ac:dyDescent="0.2"/>
    <row r="249" s="85" customFormat="1" ht="13.5" x14ac:dyDescent="0.2"/>
    <row r="250" s="85" customFormat="1" ht="13.5" x14ac:dyDescent="0.2"/>
    <row r="251" s="85" customFormat="1" ht="13.5" x14ac:dyDescent="0.2"/>
    <row r="252" s="85" customFormat="1" ht="13.5" x14ac:dyDescent="0.2"/>
    <row r="253" s="85" customFormat="1" ht="13.5" x14ac:dyDescent="0.2"/>
    <row r="254" s="85" customFormat="1" ht="13.5" x14ac:dyDescent="0.2"/>
    <row r="255" s="85" customFormat="1" ht="13.5" x14ac:dyDescent="0.2"/>
    <row r="256" s="85" customFormat="1" ht="13.5" x14ac:dyDescent="0.2"/>
    <row r="257" s="85" customFormat="1" ht="13.5" x14ac:dyDescent="0.2"/>
    <row r="258" s="85" customFormat="1" ht="13.5" x14ac:dyDescent="0.2"/>
    <row r="259" s="85" customFormat="1" ht="13.5" x14ac:dyDescent="0.2"/>
    <row r="260" s="85" customFormat="1" ht="13.5" x14ac:dyDescent="0.2"/>
    <row r="261" s="85" customFormat="1" ht="13.5" x14ac:dyDescent="0.2"/>
    <row r="262" s="85" customFormat="1" ht="13.5" x14ac:dyDescent="0.2"/>
    <row r="263" s="85" customFormat="1" ht="13.5" x14ac:dyDescent="0.2"/>
    <row r="264" s="85" customFormat="1" ht="13.5" x14ac:dyDescent="0.2"/>
    <row r="265" s="85" customFormat="1" ht="13.5" x14ac:dyDescent="0.2"/>
    <row r="266" s="85" customFormat="1" ht="13.5" x14ac:dyDescent="0.2"/>
    <row r="267" s="85" customFormat="1" ht="13.5" x14ac:dyDescent="0.2"/>
    <row r="268" s="85" customFormat="1" ht="13.5" x14ac:dyDescent="0.2"/>
    <row r="269" s="85" customFormat="1" ht="13.5" x14ac:dyDescent="0.2"/>
    <row r="270" s="85" customFormat="1" ht="13.5" x14ac:dyDescent="0.2"/>
    <row r="271" s="85" customFormat="1" ht="13.5" x14ac:dyDescent="0.2"/>
    <row r="272" s="85" customFormat="1" ht="13.5" x14ac:dyDescent="0.2"/>
    <row r="273" s="85" customFormat="1" ht="13.5" x14ac:dyDescent="0.2"/>
    <row r="274" s="85" customFormat="1" ht="13.5" x14ac:dyDescent="0.2"/>
    <row r="275" s="85" customFormat="1" ht="13.5" x14ac:dyDescent="0.2"/>
    <row r="276" s="85" customFormat="1" ht="13.5" x14ac:dyDescent="0.2"/>
    <row r="277" s="85" customFormat="1" ht="13.5" x14ac:dyDescent="0.2"/>
    <row r="278" s="85" customFormat="1" ht="13.5" x14ac:dyDescent="0.2"/>
    <row r="279" s="85" customFormat="1" ht="13.5" x14ac:dyDescent="0.2"/>
    <row r="280" s="85" customFormat="1" ht="13.5" x14ac:dyDescent="0.2"/>
    <row r="281" s="85" customFormat="1" ht="13.5" x14ac:dyDescent="0.2"/>
    <row r="282" s="85" customFormat="1" ht="13.5" x14ac:dyDescent="0.2"/>
    <row r="283" s="85" customFormat="1" ht="13.5" x14ac:dyDescent="0.2"/>
    <row r="284" s="85" customFormat="1" ht="13.5" x14ac:dyDescent="0.2"/>
    <row r="285" s="85" customFormat="1" ht="13.5" x14ac:dyDescent="0.2"/>
    <row r="286" s="85" customFormat="1" ht="13.5" x14ac:dyDescent="0.2"/>
    <row r="287" s="85" customFormat="1" ht="13.5" x14ac:dyDescent="0.2"/>
    <row r="288" s="85" customFormat="1" ht="13.5" x14ac:dyDescent="0.2"/>
    <row r="289" s="85" customFormat="1" ht="13.5" x14ac:dyDescent="0.2"/>
    <row r="290" s="85" customFormat="1" ht="13.5" x14ac:dyDescent="0.2"/>
    <row r="291" s="85" customFormat="1" ht="13.5" x14ac:dyDescent="0.2"/>
    <row r="292" s="85" customFormat="1" ht="13.5" x14ac:dyDescent="0.2"/>
    <row r="293" s="85" customFormat="1" ht="13.5" x14ac:dyDescent="0.2"/>
    <row r="294" s="85" customFormat="1" ht="13.5" x14ac:dyDescent="0.2"/>
    <row r="295" s="85" customFormat="1" ht="13.5" x14ac:dyDescent="0.2"/>
    <row r="296" s="85" customFormat="1" ht="13.5" x14ac:dyDescent="0.2"/>
    <row r="297" s="85" customFormat="1" ht="13.5" x14ac:dyDescent="0.2"/>
    <row r="298" s="85" customFormat="1" ht="13.5" x14ac:dyDescent="0.2"/>
    <row r="299" s="85" customFormat="1" ht="13.5" x14ac:dyDescent="0.2"/>
    <row r="300" s="85" customFormat="1" ht="13.5" x14ac:dyDescent="0.2"/>
    <row r="301" s="85" customFormat="1" ht="13.5" x14ac:dyDescent="0.2"/>
    <row r="302" s="85" customFormat="1" ht="13.5" x14ac:dyDescent="0.2"/>
    <row r="303" s="85" customFormat="1" ht="13.5" x14ac:dyDescent="0.2"/>
    <row r="304" s="85" customFormat="1" ht="13.5" x14ac:dyDescent="0.2"/>
    <row r="305" s="85" customFormat="1" ht="13.5" x14ac:dyDescent="0.2"/>
    <row r="306" s="85" customFormat="1" ht="13.5" x14ac:dyDescent="0.2"/>
    <row r="307" s="85" customFormat="1" ht="13.5" x14ac:dyDescent="0.2"/>
    <row r="308" s="85" customFormat="1" ht="13.5" x14ac:dyDescent="0.2"/>
    <row r="309" s="85" customFormat="1" ht="13.5" x14ac:dyDescent="0.2"/>
    <row r="310" s="85" customFormat="1" ht="13.5" x14ac:dyDescent="0.2"/>
    <row r="311" s="85" customFormat="1" ht="13.5" x14ac:dyDescent="0.2"/>
    <row r="312" s="85" customFormat="1" ht="13.5" x14ac:dyDescent="0.2"/>
    <row r="313" s="85" customFormat="1" ht="13.5" x14ac:dyDescent="0.2"/>
    <row r="314" s="85" customFormat="1" ht="13.5" x14ac:dyDescent="0.2"/>
    <row r="315" s="85" customFormat="1" ht="13.5" x14ac:dyDescent="0.2"/>
    <row r="316" s="85" customFormat="1" ht="13.5" x14ac:dyDescent="0.2"/>
    <row r="317" s="85" customFormat="1" ht="13.5" x14ac:dyDescent="0.2"/>
    <row r="318" s="85" customFormat="1" ht="13.5" x14ac:dyDescent="0.2"/>
    <row r="319" s="85" customFormat="1" ht="13.5" x14ac:dyDescent="0.2"/>
    <row r="320" s="85" customFormat="1" ht="13.5" x14ac:dyDescent="0.2"/>
    <row r="321" s="85" customFormat="1" ht="13.5" x14ac:dyDescent="0.2"/>
    <row r="322" s="85" customFormat="1" ht="13.5" x14ac:dyDescent="0.2"/>
    <row r="323" s="85" customFormat="1" ht="13.5" x14ac:dyDescent="0.2"/>
    <row r="324" s="85" customFormat="1" ht="13.5" x14ac:dyDescent="0.2"/>
    <row r="325" s="85" customFormat="1" ht="13.5" x14ac:dyDescent="0.2"/>
    <row r="326" s="85" customFormat="1" ht="13.5" x14ac:dyDescent="0.2"/>
    <row r="327" s="85" customFormat="1" ht="13.5" x14ac:dyDescent="0.2"/>
    <row r="328" s="85" customFormat="1" ht="13.5" x14ac:dyDescent="0.2"/>
    <row r="329" s="85" customFormat="1" ht="13.5" x14ac:dyDescent="0.2"/>
    <row r="330" s="85" customFormat="1" ht="13.5" x14ac:dyDescent="0.2"/>
    <row r="331" s="85" customFormat="1" ht="13.5" x14ac:dyDescent="0.2"/>
    <row r="332" s="85" customFormat="1" ht="13.5" x14ac:dyDescent="0.2"/>
    <row r="333" s="85" customFormat="1" ht="13.5" x14ac:dyDescent="0.2"/>
    <row r="334" s="85" customFormat="1" ht="13.5" x14ac:dyDescent="0.2"/>
    <row r="335" s="85" customFormat="1" ht="13.5" x14ac:dyDescent="0.2"/>
    <row r="336" s="85" customFormat="1" ht="13.5" x14ac:dyDescent="0.2"/>
    <row r="337" s="85" customFormat="1" ht="13.5" x14ac:dyDescent="0.2"/>
    <row r="338" s="85" customFormat="1" ht="13.5" x14ac:dyDescent="0.2"/>
    <row r="339" s="85" customFormat="1" ht="13.5" x14ac:dyDescent="0.2"/>
    <row r="340" s="85" customFormat="1" ht="13.5" x14ac:dyDescent="0.2"/>
    <row r="341" s="85" customFormat="1" ht="13.5" x14ac:dyDescent="0.2"/>
    <row r="342" s="85" customFormat="1" ht="13.5" x14ac:dyDescent="0.2"/>
    <row r="343" s="85" customFormat="1" ht="13.5" x14ac:dyDescent="0.2"/>
    <row r="344" s="85" customFormat="1" ht="13.5" x14ac:dyDescent="0.2"/>
    <row r="345" s="85" customFormat="1" ht="13.5" x14ac:dyDescent="0.2"/>
    <row r="346" s="85" customFormat="1" ht="13.5" x14ac:dyDescent="0.2"/>
    <row r="347" s="85" customFormat="1" ht="13.5" x14ac:dyDescent="0.2"/>
    <row r="348" s="85" customFormat="1" ht="13.5" x14ac:dyDescent="0.2"/>
    <row r="349" s="85" customFormat="1" ht="13.5" x14ac:dyDescent="0.2"/>
    <row r="350" s="85" customFormat="1" ht="13.5" x14ac:dyDescent="0.2"/>
    <row r="351" s="85" customFormat="1" ht="13.5" x14ac:dyDescent="0.2"/>
    <row r="352" s="85" customFormat="1" ht="13.5" x14ac:dyDescent="0.2"/>
    <row r="353" s="85" customFormat="1" ht="13.5" x14ac:dyDescent="0.2"/>
    <row r="354" s="85" customFormat="1" ht="13.5" x14ac:dyDescent="0.2"/>
    <row r="355" s="85" customFormat="1" ht="13.5" x14ac:dyDescent="0.2"/>
    <row r="356" s="85" customFormat="1" ht="13.5" x14ac:dyDescent="0.2"/>
    <row r="357" s="85" customFormat="1" ht="13.5" x14ac:dyDescent="0.2"/>
    <row r="358" s="85" customFormat="1" ht="13.5" x14ac:dyDescent="0.2"/>
    <row r="359" s="85" customFormat="1" ht="13.5" x14ac:dyDescent="0.2"/>
    <row r="360" s="85" customFormat="1" ht="13.5" x14ac:dyDescent="0.2"/>
    <row r="361" s="85" customFormat="1" ht="13.5" x14ac:dyDescent="0.2"/>
    <row r="362" s="85" customFormat="1" ht="13.5" x14ac:dyDescent="0.2"/>
    <row r="363" s="85" customFormat="1" ht="13.5" x14ac:dyDescent="0.2"/>
    <row r="364" s="85" customFormat="1" ht="13.5" x14ac:dyDescent="0.2"/>
    <row r="365" s="85" customFormat="1" ht="13.5" x14ac:dyDescent="0.2"/>
    <row r="366" s="85" customFormat="1" ht="13.5" x14ac:dyDescent="0.2"/>
    <row r="367" s="85" customFormat="1" ht="13.5" x14ac:dyDescent="0.2"/>
    <row r="368" s="85" customFormat="1" ht="13.5" x14ac:dyDescent="0.2"/>
    <row r="369" s="85" customFormat="1" ht="13.5" x14ac:dyDescent="0.2"/>
    <row r="370" s="85" customFormat="1" ht="13.5" x14ac:dyDescent="0.2"/>
    <row r="371" s="85" customFormat="1" ht="13.5" x14ac:dyDescent="0.2"/>
    <row r="372" s="85" customFormat="1" ht="13.5" x14ac:dyDescent="0.2"/>
    <row r="373" s="85" customFormat="1" ht="13.5" x14ac:dyDescent="0.2"/>
    <row r="374" s="85" customFormat="1" ht="13.5" x14ac:dyDescent="0.2"/>
    <row r="375" s="85" customFormat="1" ht="13.5" x14ac:dyDescent="0.2"/>
    <row r="376" s="85" customFormat="1" ht="13.5" x14ac:dyDescent="0.2"/>
    <row r="377" s="85" customFormat="1" ht="13.5" x14ac:dyDescent="0.2"/>
    <row r="378" s="85" customFormat="1" ht="13.5" x14ac:dyDescent="0.2"/>
    <row r="379" s="85" customFormat="1" ht="13.5" x14ac:dyDescent="0.2"/>
    <row r="380" s="85" customFormat="1" ht="13.5" x14ac:dyDescent="0.2"/>
    <row r="381" s="85" customFormat="1" ht="13.5" x14ac:dyDescent="0.2"/>
    <row r="382" s="85" customFormat="1" ht="13.5" x14ac:dyDescent="0.2"/>
    <row r="383" s="85" customFormat="1" ht="13.5" x14ac:dyDescent="0.2"/>
    <row r="384" s="85" customFormat="1" ht="13.5" x14ac:dyDescent="0.2"/>
    <row r="385" s="85" customFormat="1" ht="13.5" x14ac:dyDescent="0.2"/>
    <row r="386" s="85" customFormat="1" ht="13.5" x14ac:dyDescent="0.2"/>
    <row r="387" s="85" customFormat="1" ht="13.5" x14ac:dyDescent="0.2"/>
    <row r="388" s="85" customFormat="1" ht="13.5" x14ac:dyDescent="0.2"/>
    <row r="389" s="85" customFormat="1" ht="13.5" x14ac:dyDescent="0.2"/>
    <row r="390" s="85" customFormat="1" ht="13.5" x14ac:dyDescent="0.2"/>
    <row r="391" s="85" customFormat="1" ht="13.5" x14ac:dyDescent="0.2"/>
    <row r="392" s="85" customFormat="1" ht="13.5" x14ac:dyDescent="0.2"/>
    <row r="393" s="85" customFormat="1" ht="13.5" x14ac:dyDescent="0.2"/>
    <row r="394" s="85" customFormat="1" ht="13.5" x14ac:dyDescent="0.2"/>
    <row r="395" s="85" customFormat="1" ht="13.5" x14ac:dyDescent="0.2"/>
    <row r="396" s="85" customFormat="1" ht="13.5" x14ac:dyDescent="0.2"/>
    <row r="397" s="85" customFormat="1" ht="13.5" x14ac:dyDescent="0.2"/>
    <row r="398" s="85" customFormat="1" ht="13.5" x14ac:dyDescent="0.2"/>
    <row r="399" s="85" customFormat="1" ht="13.5" x14ac:dyDescent="0.2"/>
    <row r="400" s="85" customFormat="1" ht="13.5" x14ac:dyDescent="0.2"/>
    <row r="401" s="85" customFormat="1" ht="13.5" x14ac:dyDescent="0.2"/>
    <row r="402" s="85" customFormat="1" ht="13.5" x14ac:dyDescent="0.2"/>
    <row r="403" s="85" customFormat="1" ht="13.5" x14ac:dyDescent="0.2"/>
    <row r="404" s="85" customFormat="1" ht="13.5" x14ac:dyDescent="0.2"/>
    <row r="405" s="85" customFormat="1" ht="13.5" x14ac:dyDescent="0.2"/>
    <row r="406" s="85" customFormat="1" ht="13.5" x14ac:dyDescent="0.2"/>
    <row r="407" s="85" customFormat="1" ht="13.5" x14ac:dyDescent="0.2"/>
    <row r="408" s="85" customFormat="1" ht="13.5" x14ac:dyDescent="0.2"/>
    <row r="409" s="85" customFormat="1" ht="13.5" x14ac:dyDescent="0.2"/>
    <row r="410" s="85" customFormat="1" ht="13.5" x14ac:dyDescent="0.2"/>
    <row r="411" s="85" customFormat="1" ht="13.5" x14ac:dyDescent="0.2"/>
    <row r="412" s="85" customFormat="1" ht="13.5" x14ac:dyDescent="0.2"/>
    <row r="413" s="85" customFormat="1" ht="13.5" x14ac:dyDescent="0.2"/>
    <row r="414" s="85" customFormat="1" ht="13.5" x14ac:dyDescent="0.2"/>
    <row r="415" s="85" customFormat="1" ht="13.5" x14ac:dyDescent="0.2"/>
    <row r="416" s="85" customFormat="1" ht="13.5" x14ac:dyDescent="0.2"/>
    <row r="417" s="85" customFormat="1" ht="13.5" x14ac:dyDescent="0.2"/>
    <row r="418" s="85" customFormat="1" ht="13.5" x14ac:dyDescent="0.2"/>
    <row r="419" s="85" customFormat="1" ht="13.5" x14ac:dyDescent="0.2"/>
    <row r="420" s="85" customFormat="1" ht="13.5" x14ac:dyDescent="0.2"/>
    <row r="421" s="85" customFormat="1" ht="13.5" x14ac:dyDescent="0.2"/>
    <row r="422" s="85" customFormat="1" ht="13.5" x14ac:dyDescent="0.2"/>
    <row r="423" s="85" customFormat="1" ht="13.5" x14ac:dyDescent="0.2"/>
    <row r="424" s="85" customFormat="1" ht="13.5" x14ac:dyDescent="0.2"/>
    <row r="425" s="85" customFormat="1" ht="13.5" x14ac:dyDescent="0.2"/>
    <row r="426" s="85" customFormat="1" ht="13.5" x14ac:dyDescent="0.2"/>
    <row r="427" s="85" customFormat="1" ht="13.5" x14ac:dyDescent="0.2"/>
    <row r="428" s="85" customFormat="1" ht="13.5" x14ac:dyDescent="0.2"/>
    <row r="429" s="85" customFormat="1" ht="13.5" x14ac:dyDescent="0.2"/>
    <row r="430" s="85" customFormat="1" ht="13.5" x14ac:dyDescent="0.2"/>
    <row r="431" s="85" customFormat="1" ht="13.5" x14ac:dyDescent="0.2"/>
    <row r="432" s="85" customFormat="1" ht="13.5" x14ac:dyDescent="0.2"/>
    <row r="433" s="85" customFormat="1" ht="13.5" x14ac:dyDescent="0.2"/>
    <row r="434" s="85" customFormat="1" ht="13.5" x14ac:dyDescent="0.2"/>
    <row r="435" s="85" customFormat="1" ht="13.5" x14ac:dyDescent="0.2"/>
    <row r="436" s="85" customFormat="1" ht="13.5" x14ac:dyDescent="0.2"/>
    <row r="437" s="85" customFormat="1" ht="13.5" x14ac:dyDescent="0.2"/>
    <row r="438" s="85" customFormat="1" ht="13.5" x14ac:dyDescent="0.2"/>
    <row r="439" s="85" customFormat="1" ht="13.5" x14ac:dyDescent="0.2"/>
    <row r="440" s="85" customFormat="1" ht="13.5" x14ac:dyDescent="0.2"/>
    <row r="441" s="85" customFormat="1" ht="13.5" x14ac:dyDescent="0.2"/>
    <row r="442" s="85" customFormat="1" ht="13.5" x14ac:dyDescent="0.2"/>
    <row r="443" s="85" customFormat="1" ht="13.5" x14ac:dyDescent="0.2"/>
    <row r="444" s="85" customFormat="1" ht="13.5" x14ac:dyDescent="0.2"/>
    <row r="445" s="85" customFormat="1" ht="13.5" x14ac:dyDescent="0.2"/>
    <row r="446" s="85" customFormat="1" ht="13.5" x14ac:dyDescent="0.2"/>
    <row r="447" s="85" customFormat="1" ht="13.5" x14ac:dyDescent="0.2"/>
    <row r="448" s="85" customFormat="1" ht="13.5" x14ac:dyDescent="0.2"/>
    <row r="449" s="85" customFormat="1" ht="13.5" x14ac:dyDescent="0.2"/>
    <row r="450" s="85" customFormat="1" ht="13.5" x14ac:dyDescent="0.2"/>
    <row r="451" s="85" customFormat="1" ht="13.5" x14ac:dyDescent="0.2"/>
    <row r="452" s="85" customFormat="1" ht="13.5" x14ac:dyDescent="0.2"/>
    <row r="453" s="85" customFormat="1" ht="13.5" x14ac:dyDescent="0.2"/>
    <row r="454" s="85" customFormat="1" ht="13.5" x14ac:dyDescent="0.2"/>
    <row r="455" s="85" customFormat="1" ht="13.5" x14ac:dyDescent="0.2"/>
    <row r="456" s="85" customFormat="1" ht="13.5" x14ac:dyDescent="0.2"/>
    <row r="457" s="85" customFormat="1" ht="13.5" x14ac:dyDescent="0.2"/>
    <row r="458" s="85" customFormat="1" ht="13.5" x14ac:dyDescent="0.2"/>
    <row r="459" s="85" customFormat="1" ht="13.5" x14ac:dyDescent="0.2"/>
    <row r="460" s="85" customFormat="1" ht="13.5" x14ac:dyDescent="0.2"/>
    <row r="461" s="85" customFormat="1" ht="13.5" x14ac:dyDescent="0.2"/>
    <row r="462" s="85" customFormat="1" ht="13.5" x14ac:dyDescent="0.2"/>
    <row r="463" s="85" customFormat="1" ht="13.5" x14ac:dyDescent="0.2"/>
    <row r="464" s="85" customFormat="1" ht="13.5" x14ac:dyDescent="0.2"/>
    <row r="465" s="85" customFormat="1" ht="13.5" x14ac:dyDescent="0.2"/>
    <row r="466" s="85" customFormat="1" ht="13.5" x14ac:dyDescent="0.2"/>
    <row r="467" s="85" customFormat="1" ht="13.5" x14ac:dyDescent="0.2"/>
    <row r="468" s="85" customFormat="1" ht="13.5" x14ac:dyDescent="0.2"/>
    <row r="469" s="85" customFormat="1" ht="13.5" x14ac:dyDescent="0.2"/>
    <row r="470" s="85" customFormat="1" ht="13.5" x14ac:dyDescent="0.2"/>
    <row r="471" s="85" customFormat="1" ht="13.5" x14ac:dyDescent="0.2"/>
    <row r="472" s="85" customFormat="1" ht="13.5" x14ac:dyDescent="0.2"/>
    <row r="473" s="85" customFormat="1" ht="13.5" x14ac:dyDescent="0.2"/>
    <row r="474" s="85" customFormat="1" ht="13.5" x14ac:dyDescent="0.2"/>
    <row r="475" s="85" customFormat="1" ht="13.5" x14ac:dyDescent="0.2"/>
    <row r="476" s="85" customFormat="1" ht="13.5" x14ac:dyDescent="0.2"/>
    <row r="477" s="85" customFormat="1" ht="13.5" x14ac:dyDescent="0.2"/>
    <row r="478" s="85" customFormat="1" ht="13.5" x14ac:dyDescent="0.2"/>
    <row r="479" s="85" customFormat="1" ht="13.5" x14ac:dyDescent="0.2"/>
    <row r="480" s="85" customFormat="1" ht="13.5" x14ac:dyDescent="0.2"/>
    <row r="481" s="85" customFormat="1" ht="13.5" x14ac:dyDescent="0.2"/>
    <row r="482" s="85" customFormat="1" ht="13.5" x14ac:dyDescent="0.2"/>
    <row r="483" s="85" customFormat="1" ht="13.5" x14ac:dyDescent="0.2"/>
    <row r="484" s="85" customFormat="1" ht="13.5" x14ac:dyDescent="0.2"/>
    <row r="485" s="85" customFormat="1" ht="13.5" x14ac:dyDescent="0.2"/>
    <row r="486" s="85" customFormat="1" ht="13.5" x14ac:dyDescent="0.2"/>
    <row r="487" s="85" customFormat="1" ht="13.5" x14ac:dyDescent="0.2"/>
    <row r="488" s="85" customFormat="1" ht="13.5" x14ac:dyDescent="0.2"/>
    <row r="489" s="85" customFormat="1" ht="13.5" x14ac:dyDescent="0.2"/>
    <row r="490" s="85" customFormat="1" ht="13.5" x14ac:dyDescent="0.2"/>
    <row r="491" s="85" customFormat="1" ht="13.5" x14ac:dyDescent="0.2"/>
    <row r="492" s="85" customFormat="1" ht="13.5" x14ac:dyDescent="0.2"/>
    <row r="493" s="85" customFormat="1" ht="13.5" x14ac:dyDescent="0.2"/>
    <row r="494" s="85" customFormat="1" ht="13.5" x14ac:dyDescent="0.2"/>
    <row r="495" s="85" customFormat="1" ht="13.5" x14ac:dyDescent="0.2"/>
    <row r="496" s="85" customFormat="1" ht="13.5" x14ac:dyDescent="0.2"/>
    <row r="497" s="85" customFormat="1" ht="13.5" x14ac:dyDescent="0.2"/>
    <row r="498" s="85" customFormat="1" ht="13.5" x14ac:dyDescent="0.2"/>
    <row r="499" s="85" customFormat="1" ht="13.5" x14ac:dyDescent="0.2"/>
    <row r="500" s="85" customFormat="1" ht="13.5" x14ac:dyDescent="0.2"/>
    <row r="501" s="85" customFormat="1" ht="13.5" x14ac:dyDescent="0.2"/>
    <row r="502" s="85" customFormat="1" ht="13.5" x14ac:dyDescent="0.2"/>
    <row r="503" s="85" customFormat="1" ht="13.5" x14ac:dyDescent="0.2"/>
    <row r="504" s="85" customFormat="1" ht="13.5" x14ac:dyDescent="0.2"/>
    <row r="505" s="85" customFormat="1" ht="13.5" x14ac:dyDescent="0.2"/>
    <row r="506" s="85" customFormat="1" ht="13.5" x14ac:dyDescent="0.2"/>
    <row r="507" s="85" customFormat="1" ht="13.5" x14ac:dyDescent="0.2"/>
    <row r="508" s="85" customFormat="1" ht="13.5" x14ac:dyDescent="0.2"/>
    <row r="509" s="85" customFormat="1" ht="13.5" x14ac:dyDescent="0.2"/>
    <row r="510" s="85" customFormat="1" ht="13.5" x14ac:dyDescent="0.2"/>
    <row r="511" s="85" customFormat="1" ht="13.5" x14ac:dyDescent="0.2"/>
    <row r="512" s="85" customFormat="1" ht="13.5" x14ac:dyDescent="0.2"/>
    <row r="513" s="85" customFormat="1" ht="13.5" x14ac:dyDescent="0.2"/>
    <row r="514" s="85" customFormat="1" ht="13.5" x14ac:dyDescent="0.2"/>
    <row r="515" s="85" customFormat="1" ht="13.5" x14ac:dyDescent="0.2"/>
    <row r="516" s="85" customFormat="1" ht="13.5" x14ac:dyDescent="0.2"/>
    <row r="517" s="85" customFormat="1" ht="13.5" x14ac:dyDescent="0.2"/>
    <row r="518" s="85" customFormat="1" ht="13.5" x14ac:dyDescent="0.2"/>
    <row r="519" s="85" customFormat="1" ht="13.5" x14ac:dyDescent="0.2"/>
    <row r="520" s="85" customFormat="1" ht="13.5" x14ac:dyDescent="0.2"/>
    <row r="521" s="85" customFormat="1" ht="13.5" x14ac:dyDescent="0.2"/>
    <row r="522" s="85" customFormat="1" ht="13.5" x14ac:dyDescent="0.2"/>
    <row r="523" s="85" customFormat="1" ht="13.5" x14ac:dyDescent="0.2"/>
    <row r="524" s="85" customFormat="1" ht="13.5" x14ac:dyDescent="0.2"/>
    <row r="525" s="85" customFormat="1" ht="13.5" x14ac:dyDescent="0.2"/>
    <row r="526" s="85" customFormat="1" ht="13.5" x14ac:dyDescent="0.2"/>
    <row r="527" s="85" customFormat="1" ht="13.5" x14ac:dyDescent="0.2"/>
    <row r="528" s="85" customFormat="1" ht="13.5" x14ac:dyDescent="0.2"/>
    <row r="529" s="85" customFormat="1" ht="13.5" x14ac:dyDescent="0.2"/>
    <row r="530" s="85" customFormat="1" ht="13.5" x14ac:dyDescent="0.2"/>
    <row r="531" s="85" customFormat="1" ht="13.5" x14ac:dyDescent="0.2"/>
    <row r="532" s="85" customFormat="1" ht="13.5" x14ac:dyDescent="0.2"/>
    <row r="533" s="85" customFormat="1" ht="13.5" x14ac:dyDescent="0.2"/>
    <row r="534" s="85" customFormat="1" ht="13.5" x14ac:dyDescent="0.2"/>
    <row r="535" s="85" customFormat="1" ht="13.5" x14ac:dyDescent="0.2"/>
    <row r="536" s="85" customFormat="1" ht="13.5" x14ac:dyDescent="0.2"/>
    <row r="537" s="85" customFormat="1" ht="13.5" x14ac:dyDescent="0.2"/>
    <row r="538" s="85" customFormat="1" ht="13.5" x14ac:dyDescent="0.2"/>
    <row r="539" s="85" customFormat="1" ht="13.5" x14ac:dyDescent="0.2"/>
    <row r="540" s="85" customFormat="1" ht="13.5" x14ac:dyDescent="0.2"/>
    <row r="541" s="85" customFormat="1" ht="13.5" x14ac:dyDescent="0.2"/>
    <row r="542" s="85" customFormat="1" ht="13.5" x14ac:dyDescent="0.2"/>
    <row r="543" s="85" customFormat="1" ht="13.5" x14ac:dyDescent="0.2"/>
    <row r="544" s="85" customFormat="1" ht="13.5" x14ac:dyDescent="0.2"/>
    <row r="545" s="85" customFormat="1" ht="13.5" x14ac:dyDescent="0.2"/>
    <row r="546" s="85" customFormat="1" ht="13.5" x14ac:dyDescent="0.2"/>
    <row r="547" s="85" customFormat="1" ht="13.5" x14ac:dyDescent="0.2"/>
    <row r="548" s="85" customFormat="1" ht="13.5" x14ac:dyDescent="0.2"/>
    <row r="549" s="85" customFormat="1" ht="13.5" x14ac:dyDescent="0.2"/>
    <row r="550" s="85" customFormat="1" ht="13.5" x14ac:dyDescent="0.2"/>
    <row r="551" s="85" customFormat="1" ht="13.5" x14ac:dyDescent="0.2"/>
    <row r="552" s="85" customFormat="1" ht="13.5" x14ac:dyDescent="0.2"/>
    <row r="553" s="85" customFormat="1" ht="13.5" x14ac:dyDescent="0.2"/>
    <row r="554" s="85" customFormat="1" ht="13.5" x14ac:dyDescent="0.2"/>
    <row r="555" s="85" customFormat="1" ht="13.5" x14ac:dyDescent="0.2"/>
    <row r="556" s="85" customFormat="1" ht="13.5" x14ac:dyDescent="0.2"/>
    <row r="557" s="85" customFormat="1" ht="13.5" x14ac:dyDescent="0.2"/>
    <row r="558" s="85" customFormat="1" ht="13.5" x14ac:dyDescent="0.2"/>
    <row r="559" s="85" customFormat="1" ht="13.5" x14ac:dyDescent="0.2"/>
    <row r="560" s="85" customFormat="1" ht="13.5" x14ac:dyDescent="0.2"/>
    <row r="561" s="85" customFormat="1" ht="13.5" x14ac:dyDescent="0.2"/>
    <row r="562" s="85" customFormat="1" ht="13.5" x14ac:dyDescent="0.2"/>
    <row r="563" s="85" customFormat="1" ht="13.5" x14ac:dyDescent="0.2"/>
    <row r="564" s="85" customFormat="1" ht="13.5" x14ac:dyDescent="0.2"/>
    <row r="565" s="85" customFormat="1" ht="13.5" x14ac:dyDescent="0.2"/>
    <row r="566" s="85" customFormat="1" ht="13.5" x14ac:dyDescent="0.2"/>
    <row r="567" s="85" customFormat="1" ht="13.5" x14ac:dyDescent="0.2"/>
    <row r="568" s="85" customFormat="1" ht="13.5" x14ac:dyDescent="0.2"/>
    <row r="569" s="85" customFormat="1" ht="13.5" x14ac:dyDescent="0.2"/>
    <row r="570" s="85" customFormat="1" ht="13.5" x14ac:dyDescent="0.2"/>
    <row r="571" s="85" customFormat="1" ht="13.5" x14ac:dyDescent="0.2"/>
    <row r="572" s="85" customFormat="1" ht="13.5" x14ac:dyDescent="0.2"/>
    <row r="573" s="85" customFormat="1" ht="13.5" x14ac:dyDescent="0.2"/>
    <row r="574" s="85" customFormat="1" ht="13.5" x14ac:dyDescent="0.2"/>
    <row r="575" s="85" customFormat="1" ht="13.5" x14ac:dyDescent="0.2"/>
    <row r="576" s="85" customFormat="1" ht="13.5" x14ac:dyDescent="0.2"/>
    <row r="577" s="85" customFormat="1" ht="13.5" x14ac:dyDescent="0.2"/>
    <row r="578" s="85" customFormat="1" ht="13.5" x14ac:dyDescent="0.2"/>
    <row r="579" s="85" customFormat="1" ht="13.5" x14ac:dyDescent="0.2"/>
    <row r="580" s="85" customFormat="1" ht="13.5" x14ac:dyDescent="0.2"/>
    <row r="581" s="85" customFormat="1" ht="13.5" x14ac:dyDescent="0.2"/>
    <row r="582" s="85" customFormat="1" ht="13.5" x14ac:dyDescent="0.2"/>
    <row r="583" s="85" customFormat="1" ht="13.5" x14ac:dyDescent="0.2"/>
    <row r="584" s="85" customFormat="1" ht="13.5" x14ac:dyDescent="0.2"/>
    <row r="585" s="85" customFormat="1" ht="13.5" x14ac:dyDescent="0.2"/>
    <row r="586" s="85" customFormat="1" ht="13.5" x14ac:dyDescent="0.2"/>
    <row r="587" s="85" customFormat="1" ht="13.5" x14ac:dyDescent="0.2"/>
    <row r="588" s="85" customFormat="1" ht="13.5" x14ac:dyDescent="0.2"/>
    <row r="589" s="85" customFormat="1" ht="13.5" x14ac:dyDescent="0.2"/>
    <row r="590" s="85" customFormat="1" ht="13.5" x14ac:dyDescent="0.2"/>
    <row r="591" s="85" customFormat="1" ht="13.5" x14ac:dyDescent="0.2"/>
    <row r="592" s="85" customFormat="1" ht="13.5" x14ac:dyDescent="0.2"/>
    <row r="593" s="85" customFormat="1" ht="13.5" x14ac:dyDescent="0.2"/>
    <row r="594" s="85" customFormat="1" ht="13.5" x14ac:dyDescent="0.2"/>
    <row r="595" s="85" customFormat="1" ht="13.5" x14ac:dyDescent="0.2"/>
    <row r="596" s="85" customFormat="1" ht="13.5" x14ac:dyDescent="0.2"/>
    <row r="597" s="85" customFormat="1" ht="13.5" x14ac:dyDescent="0.2"/>
    <row r="598" s="85" customFormat="1" ht="13.5" x14ac:dyDescent="0.2"/>
    <row r="599" s="85" customFormat="1" ht="13.5" x14ac:dyDescent="0.2"/>
    <row r="600" s="85" customFormat="1" ht="13.5" x14ac:dyDescent="0.2"/>
    <row r="601" s="85" customFormat="1" ht="13.5" x14ac:dyDescent="0.2"/>
    <row r="602" s="85" customFormat="1" ht="13.5" x14ac:dyDescent="0.2"/>
    <row r="603" s="85" customFormat="1" ht="13.5" x14ac:dyDescent="0.2"/>
    <row r="604" s="85" customFormat="1" ht="13.5" x14ac:dyDescent="0.2"/>
    <row r="605" s="85" customFormat="1" ht="13.5" x14ac:dyDescent="0.2"/>
    <row r="606" s="85" customFormat="1" ht="13.5" x14ac:dyDescent="0.2"/>
    <row r="607" s="85" customFormat="1" ht="13.5" x14ac:dyDescent="0.2"/>
    <row r="608" s="85" customFormat="1" ht="13.5" x14ac:dyDescent="0.2"/>
    <row r="609" s="85" customFormat="1" ht="13.5" x14ac:dyDescent="0.2"/>
    <row r="610" s="85" customFormat="1" ht="13.5" x14ac:dyDescent="0.2"/>
    <row r="611" s="85" customFormat="1" ht="13.5" x14ac:dyDescent="0.2"/>
    <row r="612" s="85" customFormat="1" ht="13.5" x14ac:dyDescent="0.2"/>
    <row r="613" s="85" customFormat="1" ht="13.5" x14ac:dyDescent="0.2"/>
    <row r="614" s="85" customFormat="1" ht="13.5" x14ac:dyDescent="0.2"/>
    <row r="615" s="85" customFormat="1" ht="13.5" x14ac:dyDescent="0.2"/>
    <row r="616" s="85" customFormat="1" ht="13.5" x14ac:dyDescent="0.2"/>
    <row r="617" s="85" customFormat="1" ht="13.5" x14ac:dyDescent="0.2"/>
    <row r="618" s="85" customFormat="1" ht="13.5" x14ac:dyDescent="0.2"/>
    <row r="619" s="85" customFormat="1" ht="13.5" x14ac:dyDescent="0.2"/>
    <row r="620" s="85" customFormat="1" ht="13.5" x14ac:dyDescent="0.2"/>
    <row r="621" s="85" customFormat="1" ht="13.5" x14ac:dyDescent="0.2"/>
    <row r="622" s="85" customFormat="1" ht="13.5" x14ac:dyDescent="0.2"/>
    <row r="623" s="85" customFormat="1" ht="13.5" x14ac:dyDescent="0.2"/>
    <row r="624" s="85" customFormat="1" ht="13.5" x14ac:dyDescent="0.2"/>
    <row r="625" s="85" customFormat="1" ht="13.5" x14ac:dyDescent="0.2"/>
    <row r="626" s="85" customFormat="1" ht="13.5" x14ac:dyDescent="0.2"/>
    <row r="627" s="85" customFormat="1" ht="13.5" x14ac:dyDescent="0.2"/>
    <row r="628" s="85" customFormat="1" ht="13.5" x14ac:dyDescent="0.2"/>
    <row r="629" s="85" customFormat="1" ht="13.5" x14ac:dyDescent="0.2"/>
    <row r="630" s="85" customFormat="1" ht="13.5" x14ac:dyDescent="0.2"/>
    <row r="631" s="85" customFormat="1" ht="13.5" x14ac:dyDescent="0.2"/>
    <row r="632" s="85" customFormat="1" ht="13.5" x14ac:dyDescent="0.2"/>
    <row r="633" s="85" customFormat="1" ht="13.5" x14ac:dyDescent="0.2"/>
    <row r="634" s="85" customFormat="1" ht="13.5" x14ac:dyDescent="0.2"/>
    <row r="635" s="85" customFormat="1" ht="13.5" x14ac:dyDescent="0.2"/>
    <row r="636" s="85" customFormat="1" ht="13.5" x14ac:dyDescent="0.2"/>
    <row r="637" s="85" customFormat="1" ht="13.5" x14ac:dyDescent="0.2"/>
    <row r="638" s="85" customFormat="1" ht="13.5" x14ac:dyDescent="0.2"/>
    <row r="639" s="85" customFormat="1" ht="13.5" x14ac:dyDescent="0.2"/>
    <row r="640" s="85" customFormat="1" ht="13.5" x14ac:dyDescent="0.2"/>
    <row r="641" s="85" customFormat="1" ht="13.5" x14ac:dyDescent="0.2"/>
    <row r="642" s="85" customFormat="1" ht="13.5" x14ac:dyDescent="0.2"/>
    <row r="643" s="85" customFormat="1" ht="13.5" x14ac:dyDescent="0.2"/>
    <row r="644" s="85" customFormat="1" ht="13.5" x14ac:dyDescent="0.2"/>
    <row r="645" s="85" customFormat="1" ht="13.5" x14ac:dyDescent="0.2"/>
    <row r="646" s="85" customFormat="1" ht="13.5" x14ac:dyDescent="0.2"/>
    <row r="647" s="85" customFormat="1" ht="13.5" x14ac:dyDescent="0.2"/>
    <row r="648" s="85" customFormat="1" ht="13.5" x14ac:dyDescent="0.2"/>
    <row r="649" s="85" customFormat="1" ht="13.5" x14ac:dyDescent="0.2"/>
    <row r="650" s="85" customFormat="1" ht="13.5" x14ac:dyDescent="0.2"/>
    <row r="651" s="85" customFormat="1" ht="13.5" x14ac:dyDescent="0.2"/>
    <row r="652" s="85" customFormat="1" ht="13.5" x14ac:dyDescent="0.2"/>
    <row r="653" s="85" customFormat="1" ht="13.5" x14ac:dyDescent="0.2"/>
    <row r="654" s="85" customFormat="1" ht="13.5" x14ac:dyDescent="0.2"/>
    <row r="655" s="85" customFormat="1" ht="13.5" x14ac:dyDescent="0.2"/>
    <row r="656" s="85" customFormat="1" ht="13.5" x14ac:dyDescent="0.2"/>
    <row r="657" s="85" customFormat="1" ht="13.5" x14ac:dyDescent="0.2"/>
    <row r="658" s="85" customFormat="1" ht="13.5" x14ac:dyDescent="0.2"/>
    <row r="659" s="85" customFormat="1" ht="13.5" x14ac:dyDescent="0.2"/>
    <row r="660" s="85" customFormat="1" ht="13.5" x14ac:dyDescent="0.2"/>
    <row r="661" s="85" customFormat="1" ht="13.5" x14ac:dyDescent="0.2"/>
    <row r="662" s="85" customFormat="1" ht="13.5" x14ac:dyDescent="0.2"/>
    <row r="663" s="85" customFormat="1" ht="13.5" x14ac:dyDescent="0.2"/>
    <row r="664" s="85" customFormat="1" ht="13.5" x14ac:dyDescent="0.2"/>
    <row r="665" s="85" customFormat="1" ht="13.5" x14ac:dyDescent="0.2"/>
    <row r="666" s="85" customFormat="1" ht="13.5" x14ac:dyDescent="0.2"/>
    <row r="667" s="85" customFormat="1" ht="13.5" x14ac:dyDescent="0.2"/>
    <row r="668" s="85" customFormat="1" ht="13.5" x14ac:dyDescent="0.2"/>
    <row r="669" s="85" customFormat="1" ht="13.5" x14ac:dyDescent="0.2"/>
    <row r="670" s="85" customFormat="1" ht="13.5" x14ac:dyDescent="0.2"/>
    <row r="671" s="85" customFormat="1" ht="13.5" x14ac:dyDescent="0.2"/>
    <row r="672" s="85" customFormat="1" ht="13.5" x14ac:dyDescent="0.2"/>
    <row r="673" s="85" customFormat="1" ht="13.5" x14ac:dyDescent="0.2"/>
    <row r="674" s="85" customFormat="1" ht="13.5" x14ac:dyDescent="0.2"/>
    <row r="675" s="85" customFormat="1" ht="13.5" x14ac:dyDescent="0.2"/>
    <row r="676" s="85" customFormat="1" ht="13.5" x14ac:dyDescent="0.2"/>
    <row r="677" s="85" customFormat="1" ht="13.5" x14ac:dyDescent="0.2"/>
    <row r="678" s="85" customFormat="1" ht="13.5" x14ac:dyDescent="0.2"/>
    <row r="679" s="85" customFormat="1" ht="13.5" x14ac:dyDescent="0.2"/>
    <row r="680" s="85" customFormat="1" ht="13.5" x14ac:dyDescent="0.2"/>
    <row r="681" s="85" customFormat="1" ht="13.5" x14ac:dyDescent="0.2"/>
    <row r="682" s="85" customFormat="1" ht="13.5" x14ac:dyDescent="0.2"/>
    <row r="683" s="85" customFormat="1" ht="13.5" x14ac:dyDescent="0.2"/>
    <row r="684" s="85" customFormat="1" ht="13.5" x14ac:dyDescent="0.2"/>
    <row r="685" s="85" customFormat="1" ht="13.5" x14ac:dyDescent="0.2"/>
    <row r="686" s="85" customFormat="1" ht="13.5" x14ac:dyDescent="0.2"/>
    <row r="687" s="85" customFormat="1" ht="13.5" x14ac:dyDescent="0.2"/>
    <row r="688" s="85" customFormat="1" ht="13.5" x14ac:dyDescent="0.2"/>
    <row r="689" s="85" customFormat="1" ht="13.5" x14ac:dyDescent="0.2"/>
    <row r="690" s="85" customFormat="1" ht="13.5" x14ac:dyDescent="0.2"/>
    <row r="691" s="85" customFormat="1" ht="13.5" x14ac:dyDescent="0.2"/>
    <row r="692" s="85" customFormat="1" ht="13.5" x14ac:dyDescent="0.2"/>
    <row r="693" s="85" customFormat="1" ht="13.5" x14ac:dyDescent="0.2"/>
    <row r="694" s="85" customFormat="1" ht="13.5" x14ac:dyDescent="0.2"/>
    <row r="695" s="85" customFormat="1" ht="13.5" x14ac:dyDescent="0.2"/>
    <row r="696" s="85" customFormat="1" ht="13.5" x14ac:dyDescent="0.2"/>
    <row r="697" s="85" customFormat="1" ht="13.5" x14ac:dyDescent="0.2"/>
    <row r="698" s="85" customFormat="1" ht="13.5" x14ac:dyDescent="0.2"/>
    <row r="699" s="85" customFormat="1" ht="13.5" x14ac:dyDescent="0.2"/>
    <row r="700" s="85" customFormat="1" ht="13.5" x14ac:dyDescent="0.2"/>
    <row r="701" s="85" customFormat="1" ht="13.5" x14ac:dyDescent="0.2"/>
    <row r="702" s="85" customFormat="1" ht="13.5" x14ac:dyDescent="0.2"/>
    <row r="703" s="85" customFormat="1" ht="13.5" x14ac:dyDescent="0.2"/>
    <row r="704" s="85" customFormat="1" ht="13.5" x14ac:dyDescent="0.2"/>
    <row r="705" s="85" customFormat="1" ht="13.5" x14ac:dyDescent="0.2"/>
    <row r="706" s="85" customFormat="1" ht="13.5" x14ac:dyDescent="0.2"/>
    <row r="707" s="85" customFormat="1" ht="13.5" x14ac:dyDescent="0.2"/>
    <row r="708" s="85" customFormat="1" ht="13.5" x14ac:dyDescent="0.2"/>
    <row r="709" s="85" customFormat="1" ht="13.5" x14ac:dyDescent="0.2"/>
    <row r="710" s="85" customFormat="1" ht="13.5" x14ac:dyDescent="0.2"/>
    <row r="711" s="85" customFormat="1" ht="13.5" x14ac:dyDescent="0.2"/>
    <row r="712" s="85" customFormat="1" ht="13.5" x14ac:dyDescent="0.2"/>
    <row r="713" s="85" customFormat="1" ht="13.5" x14ac:dyDescent="0.2"/>
    <row r="714" s="85" customFormat="1" ht="13.5" x14ac:dyDescent="0.2"/>
    <row r="715" s="85" customFormat="1" ht="13.5" x14ac:dyDescent="0.2"/>
    <row r="716" s="85" customFormat="1" ht="13.5" x14ac:dyDescent="0.2"/>
    <row r="717" s="85" customFormat="1" ht="13.5" x14ac:dyDescent="0.2"/>
    <row r="718" s="85" customFormat="1" ht="13.5" x14ac:dyDescent="0.2"/>
    <row r="719" s="85" customFormat="1" ht="13.5" x14ac:dyDescent="0.2"/>
    <row r="720" s="85" customFormat="1" ht="13.5" x14ac:dyDescent="0.2"/>
    <row r="721" s="85" customFormat="1" ht="13.5" x14ac:dyDescent="0.2"/>
    <row r="722" s="85" customFormat="1" ht="13.5" x14ac:dyDescent="0.2"/>
    <row r="723" s="85" customFormat="1" ht="13.5" x14ac:dyDescent="0.2"/>
    <row r="724" s="85" customFormat="1" ht="13.5" x14ac:dyDescent="0.2"/>
    <row r="725" s="85" customFormat="1" ht="13.5" x14ac:dyDescent="0.2"/>
    <row r="726" s="85" customFormat="1" ht="13.5" x14ac:dyDescent="0.2"/>
    <row r="727" s="85" customFormat="1" ht="13.5" x14ac:dyDescent="0.2"/>
    <row r="728" s="85" customFormat="1" ht="13.5" x14ac:dyDescent="0.2"/>
    <row r="729" s="85" customFormat="1" ht="13.5" x14ac:dyDescent="0.2"/>
    <row r="730" s="85" customFormat="1" ht="13.5" x14ac:dyDescent="0.2"/>
    <row r="731" s="85" customFormat="1" ht="13.5" x14ac:dyDescent="0.2"/>
    <row r="732" s="85" customFormat="1" ht="13.5" x14ac:dyDescent="0.2"/>
    <row r="733" s="85" customFormat="1" ht="13.5" x14ac:dyDescent="0.2"/>
    <row r="734" s="85" customFormat="1" ht="13.5" x14ac:dyDescent="0.2"/>
    <row r="735" s="85" customFormat="1" ht="13.5" x14ac:dyDescent="0.2"/>
    <row r="736" s="85" customFormat="1" ht="13.5" x14ac:dyDescent="0.2"/>
    <row r="737" s="85" customFormat="1" ht="13.5" x14ac:dyDescent="0.2"/>
    <row r="738" s="85" customFormat="1" ht="13.5" x14ac:dyDescent="0.2"/>
    <row r="739" s="85" customFormat="1" ht="13.5" x14ac:dyDescent="0.2"/>
    <row r="740" s="85" customFormat="1" ht="13.5" x14ac:dyDescent="0.2"/>
    <row r="741" s="85" customFormat="1" ht="13.5" x14ac:dyDescent="0.2"/>
    <row r="742" s="85" customFormat="1" ht="13.5" x14ac:dyDescent="0.2"/>
    <row r="743" s="85" customFormat="1" ht="13.5" x14ac:dyDescent="0.2"/>
    <row r="744" s="85" customFormat="1" ht="13.5" x14ac:dyDescent="0.2"/>
    <row r="745" s="85" customFormat="1" ht="13.5" x14ac:dyDescent="0.2"/>
    <row r="746" s="85" customFormat="1" ht="13.5" x14ac:dyDescent="0.2"/>
    <row r="747" s="85" customFormat="1" ht="13.5" x14ac:dyDescent="0.2"/>
    <row r="748" s="85" customFormat="1" ht="13.5" x14ac:dyDescent="0.2"/>
    <row r="749" s="85" customFormat="1" ht="13.5" x14ac:dyDescent="0.2"/>
    <row r="750" s="85" customFormat="1" ht="13.5" x14ac:dyDescent="0.2"/>
    <row r="751" s="85" customFormat="1" ht="13.5" x14ac:dyDescent="0.2"/>
    <row r="752" s="85" customFormat="1" ht="13.5" x14ac:dyDescent="0.2"/>
    <row r="753" s="85" customFormat="1" ht="13.5" x14ac:dyDescent="0.2"/>
    <row r="754" s="85" customFormat="1" ht="13.5" x14ac:dyDescent="0.2"/>
    <row r="755" s="85" customFormat="1" ht="13.5" x14ac:dyDescent="0.2"/>
    <row r="756" s="85" customFormat="1" ht="13.5" x14ac:dyDescent="0.2"/>
    <row r="757" s="85" customFormat="1" ht="13.5" x14ac:dyDescent="0.2"/>
    <row r="758" s="85" customFormat="1" ht="13.5" x14ac:dyDescent="0.2"/>
    <row r="759" s="85" customFormat="1" ht="13.5" x14ac:dyDescent="0.2"/>
    <row r="760" s="85" customFormat="1" ht="13.5" x14ac:dyDescent="0.2"/>
    <row r="761" s="85" customFormat="1" ht="13.5" x14ac:dyDescent="0.2"/>
    <row r="762" s="85" customFormat="1" ht="13.5" x14ac:dyDescent="0.2"/>
    <row r="763" s="85" customFormat="1" ht="13.5" x14ac:dyDescent="0.2"/>
    <row r="764" s="85" customFormat="1" ht="13.5" x14ac:dyDescent="0.2"/>
    <row r="765" s="85" customFormat="1" ht="13.5" x14ac:dyDescent="0.2"/>
    <row r="766" s="85" customFormat="1" ht="13.5" x14ac:dyDescent="0.2"/>
    <row r="767" s="85" customFormat="1" ht="13.5" x14ac:dyDescent="0.2"/>
    <row r="768" s="85" customFormat="1" ht="13.5" x14ac:dyDescent="0.2"/>
    <row r="769" s="85" customFormat="1" ht="13.5" x14ac:dyDescent="0.2"/>
    <row r="770" s="85" customFormat="1" ht="13.5" x14ac:dyDescent="0.2"/>
    <row r="771" s="85" customFormat="1" ht="13.5" x14ac:dyDescent="0.2"/>
    <row r="772" s="85" customFormat="1" ht="13.5" x14ac:dyDescent="0.2"/>
    <row r="773" s="85" customFormat="1" ht="13.5" x14ac:dyDescent="0.2"/>
    <row r="774" s="85" customFormat="1" ht="13.5" x14ac:dyDescent="0.2"/>
    <row r="775" s="85" customFormat="1" ht="13.5" x14ac:dyDescent="0.2"/>
    <row r="776" s="85" customFormat="1" ht="13.5" x14ac:dyDescent="0.2"/>
    <row r="777" s="85" customFormat="1" ht="13.5" x14ac:dyDescent="0.2"/>
    <row r="778" s="85" customFormat="1" ht="13.5" x14ac:dyDescent="0.2"/>
    <row r="779" s="85" customFormat="1" ht="13.5" x14ac:dyDescent="0.2"/>
    <row r="780" s="85" customFormat="1" ht="13.5" x14ac:dyDescent="0.2"/>
    <row r="781" s="85" customFormat="1" ht="13.5" x14ac:dyDescent="0.2"/>
    <row r="782" s="85" customFormat="1" ht="13.5" x14ac:dyDescent="0.2"/>
    <row r="783" s="85" customFormat="1" ht="13.5" x14ac:dyDescent="0.2"/>
    <row r="784" s="85" customFormat="1" ht="13.5" x14ac:dyDescent="0.2"/>
    <row r="785" s="85" customFormat="1" ht="13.5" x14ac:dyDescent="0.2"/>
    <row r="786" s="85" customFormat="1" ht="13.5" x14ac:dyDescent="0.2"/>
    <row r="787" s="85" customFormat="1" ht="13.5" x14ac:dyDescent="0.2"/>
    <row r="788" s="85" customFormat="1" ht="13.5" x14ac:dyDescent="0.2"/>
    <row r="789" s="85" customFormat="1" ht="13.5" x14ac:dyDescent="0.2"/>
    <row r="790" s="85" customFormat="1" ht="13.5" x14ac:dyDescent="0.2"/>
    <row r="791" s="85" customFormat="1" ht="13.5" x14ac:dyDescent="0.2"/>
    <row r="792" s="85" customFormat="1" ht="13.5" x14ac:dyDescent="0.2"/>
    <row r="793" s="85" customFormat="1" ht="13.5" x14ac:dyDescent="0.2"/>
    <row r="794" s="85" customFormat="1" ht="13.5" x14ac:dyDescent="0.2"/>
    <row r="795" s="85" customFormat="1" ht="13.5" x14ac:dyDescent="0.2"/>
    <row r="796" s="85" customFormat="1" ht="13.5" x14ac:dyDescent="0.2"/>
    <row r="797" s="85" customFormat="1" ht="13.5" x14ac:dyDescent="0.2"/>
    <row r="798" s="85" customFormat="1" ht="13.5" x14ac:dyDescent="0.2"/>
    <row r="799" s="85" customFormat="1" ht="13.5" x14ac:dyDescent="0.2"/>
    <row r="800" s="85" customFormat="1" ht="13.5" x14ac:dyDescent="0.2"/>
    <row r="801" s="85" customFormat="1" ht="13.5" x14ac:dyDescent="0.2"/>
    <row r="802" s="85" customFormat="1" ht="13.5" x14ac:dyDescent="0.2"/>
    <row r="803" s="85" customFormat="1" ht="13.5" x14ac:dyDescent="0.2"/>
    <row r="804" s="85" customFormat="1" ht="13.5" x14ac:dyDescent="0.2"/>
    <row r="805" s="85" customFormat="1" ht="13.5" x14ac:dyDescent="0.2"/>
    <row r="806" s="85" customFormat="1" ht="13.5" x14ac:dyDescent="0.2"/>
    <row r="807" s="85" customFormat="1" ht="13.5" x14ac:dyDescent="0.2"/>
    <row r="808" s="85" customFormat="1" ht="13.5" x14ac:dyDescent="0.2"/>
    <row r="809" s="85" customFormat="1" ht="13.5" x14ac:dyDescent="0.2"/>
    <row r="810" s="85" customFormat="1" ht="13.5" x14ac:dyDescent="0.2"/>
    <row r="811" s="85" customFormat="1" ht="13.5" x14ac:dyDescent="0.2"/>
    <row r="812" s="85" customFormat="1" ht="13.5" x14ac:dyDescent="0.2"/>
    <row r="813" s="85" customFormat="1" ht="13.5" x14ac:dyDescent="0.2"/>
    <row r="814" s="85" customFormat="1" ht="13.5" x14ac:dyDescent="0.2"/>
    <row r="815" s="85" customFormat="1" ht="13.5" x14ac:dyDescent="0.2"/>
    <row r="816" s="85" customFormat="1" ht="13.5" x14ac:dyDescent="0.2"/>
    <row r="817" s="85" customFormat="1" ht="13.5" x14ac:dyDescent="0.2"/>
    <row r="818" s="85" customFormat="1" ht="13.5" x14ac:dyDescent="0.2"/>
    <row r="819" s="85" customFormat="1" ht="13.5" x14ac:dyDescent="0.2"/>
    <row r="820" s="85" customFormat="1" ht="13.5" x14ac:dyDescent="0.2"/>
    <row r="821" s="85" customFormat="1" ht="13.5" x14ac:dyDescent="0.2"/>
    <row r="822" s="85" customFormat="1" ht="13.5" x14ac:dyDescent="0.2"/>
    <row r="823" s="85" customFormat="1" ht="13.5" x14ac:dyDescent="0.2"/>
    <row r="824" s="85" customFormat="1" ht="13.5" x14ac:dyDescent="0.2"/>
    <row r="825" s="85" customFormat="1" ht="13.5" x14ac:dyDescent="0.2"/>
    <row r="826" s="85" customFormat="1" ht="13.5" x14ac:dyDescent="0.2"/>
    <row r="827" s="85" customFormat="1" ht="13.5" x14ac:dyDescent="0.2"/>
    <row r="828" s="85" customFormat="1" ht="13.5" x14ac:dyDescent="0.2"/>
    <row r="829" s="85" customFormat="1" ht="13.5" x14ac:dyDescent="0.2"/>
    <row r="830" s="85" customFormat="1" ht="13.5" x14ac:dyDescent="0.2"/>
    <row r="831" s="85" customFormat="1" ht="13.5" x14ac:dyDescent="0.2"/>
    <row r="832" s="85" customFormat="1" ht="13.5" x14ac:dyDescent="0.2"/>
    <row r="833" s="85" customFormat="1" ht="13.5" x14ac:dyDescent="0.2"/>
    <row r="834" s="85" customFormat="1" ht="13.5" x14ac:dyDescent="0.2"/>
    <row r="835" s="85" customFormat="1" ht="13.5" x14ac:dyDescent="0.2"/>
    <row r="836" s="85" customFormat="1" ht="13.5" x14ac:dyDescent="0.2"/>
    <row r="837" s="85" customFormat="1" ht="13.5" x14ac:dyDescent="0.2"/>
    <row r="838" s="85" customFormat="1" ht="13.5" x14ac:dyDescent="0.2"/>
    <row r="839" s="85" customFormat="1" ht="13.5" x14ac:dyDescent="0.2"/>
    <row r="840" s="85" customFormat="1" ht="13.5" x14ac:dyDescent="0.2"/>
    <row r="841" s="85" customFormat="1" ht="13.5" x14ac:dyDescent="0.2"/>
    <row r="842" s="85" customFormat="1" ht="13.5" x14ac:dyDescent="0.2"/>
    <row r="843" s="85" customFormat="1" ht="13.5" x14ac:dyDescent="0.2"/>
    <row r="844" s="85" customFormat="1" ht="13.5" x14ac:dyDescent="0.2"/>
    <row r="845" s="85" customFormat="1" ht="13.5" x14ac:dyDescent="0.2"/>
    <row r="846" s="85" customFormat="1" ht="13.5" x14ac:dyDescent="0.2"/>
    <row r="847" s="85" customFormat="1" ht="13.5" x14ac:dyDescent="0.2"/>
    <row r="848" s="85" customFormat="1" ht="13.5" x14ac:dyDescent="0.2"/>
    <row r="849" s="85" customFormat="1" ht="13.5" x14ac:dyDescent="0.2"/>
    <row r="850" s="85" customFormat="1" ht="13.5" x14ac:dyDescent="0.2"/>
    <row r="851" s="85" customFormat="1" ht="13.5" x14ac:dyDescent="0.2"/>
    <row r="852" s="85" customFormat="1" ht="13.5" x14ac:dyDescent="0.2"/>
    <row r="853" s="85" customFormat="1" ht="13.5" x14ac:dyDescent="0.2"/>
    <row r="854" s="85" customFormat="1" ht="13.5" x14ac:dyDescent="0.2"/>
    <row r="855" s="85" customFormat="1" ht="13.5" x14ac:dyDescent="0.2"/>
    <row r="856" s="85" customFormat="1" ht="13.5" x14ac:dyDescent="0.2"/>
    <row r="857" s="85" customFormat="1" ht="13.5" x14ac:dyDescent="0.2"/>
    <row r="858" s="85" customFormat="1" ht="13.5" x14ac:dyDescent="0.2"/>
    <row r="859" s="85" customFormat="1" ht="13.5" x14ac:dyDescent="0.2"/>
    <row r="860" s="85" customFormat="1" ht="13.5" x14ac:dyDescent="0.2"/>
    <row r="861" s="85" customFormat="1" ht="13.5" x14ac:dyDescent="0.2"/>
    <row r="862" s="85" customFormat="1" ht="13.5" x14ac:dyDescent="0.2"/>
    <row r="863" s="85" customFormat="1" ht="13.5" x14ac:dyDescent="0.2"/>
    <row r="864" s="85" customFormat="1" ht="13.5" x14ac:dyDescent="0.2"/>
    <row r="865" s="85" customFormat="1" ht="13.5" x14ac:dyDescent="0.2"/>
    <row r="866" s="85" customFormat="1" ht="13.5" x14ac:dyDescent="0.2"/>
    <row r="867" s="85" customFormat="1" ht="13.5" x14ac:dyDescent="0.2"/>
    <row r="868" s="85" customFormat="1" ht="13.5" x14ac:dyDescent="0.2"/>
    <row r="869" s="85" customFormat="1" ht="13.5" x14ac:dyDescent="0.2"/>
    <row r="870" s="85" customFormat="1" ht="13.5" x14ac:dyDescent="0.2"/>
    <row r="871" s="85" customFormat="1" ht="13.5" x14ac:dyDescent="0.2"/>
    <row r="872" s="85" customFormat="1" ht="13.5" x14ac:dyDescent="0.2"/>
    <row r="873" s="85" customFormat="1" ht="13.5" x14ac:dyDescent="0.2"/>
    <row r="874" s="85" customFormat="1" ht="13.5" x14ac:dyDescent="0.2"/>
    <row r="875" s="85" customFormat="1" ht="13.5" x14ac:dyDescent="0.2"/>
    <row r="876" s="85" customFormat="1" ht="13.5" x14ac:dyDescent="0.2"/>
    <row r="877" s="85" customFormat="1" ht="13.5" x14ac:dyDescent="0.2"/>
    <row r="878" s="85" customFormat="1" ht="13.5" x14ac:dyDescent="0.2"/>
    <row r="879" s="85" customFormat="1" ht="13.5" x14ac:dyDescent="0.2"/>
    <row r="880" s="85" customFormat="1" ht="13.5" x14ac:dyDescent="0.2"/>
    <row r="881" s="85" customFormat="1" ht="13.5" x14ac:dyDescent="0.2"/>
    <row r="882" s="85" customFormat="1" ht="13.5" x14ac:dyDescent="0.2"/>
    <row r="883" s="85" customFormat="1" ht="13.5" x14ac:dyDescent="0.2"/>
    <row r="884" s="85" customFormat="1" ht="13.5" x14ac:dyDescent="0.2"/>
    <row r="885" s="85" customFormat="1" ht="13.5" x14ac:dyDescent="0.2"/>
    <row r="886" s="85" customFormat="1" ht="13.5" x14ac:dyDescent="0.2"/>
    <row r="887" s="85" customFormat="1" ht="13.5" x14ac:dyDescent="0.2"/>
    <row r="888" s="85" customFormat="1" ht="13.5" x14ac:dyDescent="0.2"/>
    <row r="889" s="85" customFormat="1" ht="13.5" x14ac:dyDescent="0.2"/>
    <row r="890" s="85" customFormat="1" ht="13.5" x14ac:dyDescent="0.2"/>
    <row r="891" s="85" customFormat="1" ht="13.5" x14ac:dyDescent="0.2"/>
    <row r="892" s="85" customFormat="1" ht="13.5" x14ac:dyDescent="0.2"/>
    <row r="893" s="85" customFormat="1" ht="13.5" x14ac:dyDescent="0.2"/>
    <row r="894" s="85" customFormat="1" ht="13.5" x14ac:dyDescent="0.2"/>
    <row r="895" s="85" customFormat="1" ht="13.5" x14ac:dyDescent="0.2"/>
    <row r="896" s="85" customFormat="1" ht="13.5" x14ac:dyDescent="0.2"/>
    <row r="897" s="85" customFormat="1" ht="13.5" x14ac:dyDescent="0.2"/>
    <row r="898" s="85" customFormat="1" ht="13.5" x14ac:dyDescent="0.2"/>
    <row r="899" s="85" customFormat="1" ht="13.5" x14ac:dyDescent="0.2"/>
    <row r="900" s="85" customFormat="1" ht="13.5" x14ac:dyDescent="0.2"/>
    <row r="901" s="85" customFormat="1" ht="13.5" x14ac:dyDescent="0.2"/>
    <row r="902" s="85" customFormat="1" ht="13.5" x14ac:dyDescent="0.2"/>
    <row r="903" s="85" customFormat="1" ht="13.5" x14ac:dyDescent="0.2"/>
    <row r="904" s="85" customFormat="1" ht="13.5" x14ac:dyDescent="0.2"/>
    <row r="905" s="85" customFormat="1" ht="13.5" x14ac:dyDescent="0.2"/>
    <row r="906" s="85" customFormat="1" ht="13.5" x14ac:dyDescent="0.2"/>
    <row r="907" s="85" customFormat="1" ht="13.5" x14ac:dyDescent="0.2"/>
    <row r="908" s="85" customFormat="1" ht="13.5" x14ac:dyDescent="0.2"/>
    <row r="909" s="85" customFormat="1" ht="13.5" x14ac:dyDescent="0.2"/>
    <row r="910" s="85" customFormat="1" ht="13.5" x14ac:dyDescent="0.2"/>
    <row r="911" s="85" customFormat="1" ht="13.5" x14ac:dyDescent="0.2"/>
    <row r="912" s="85" customFormat="1" ht="13.5" x14ac:dyDescent="0.2"/>
    <row r="913" s="85" customFormat="1" ht="13.5" x14ac:dyDescent="0.2"/>
    <row r="914" s="85" customFormat="1" ht="13.5" x14ac:dyDescent="0.2"/>
    <row r="915" s="85" customFormat="1" ht="13.5" x14ac:dyDescent="0.2"/>
    <row r="916" s="85" customFormat="1" ht="13.5" x14ac:dyDescent="0.2"/>
    <row r="917" s="85" customFormat="1" ht="13.5" x14ac:dyDescent="0.2"/>
    <row r="918" s="85" customFormat="1" ht="13.5" x14ac:dyDescent="0.2"/>
    <row r="919" s="85" customFormat="1" ht="13.5" x14ac:dyDescent="0.2"/>
    <row r="920" s="85" customFormat="1" ht="13.5" x14ac:dyDescent="0.2"/>
    <row r="921" s="85" customFormat="1" ht="13.5" x14ac:dyDescent="0.2"/>
    <row r="922" s="85" customFormat="1" ht="13.5" x14ac:dyDescent="0.2"/>
    <row r="923" s="85" customFormat="1" ht="13.5" x14ac:dyDescent="0.2"/>
    <row r="924" s="85" customFormat="1" ht="13.5" x14ac:dyDescent="0.2"/>
    <row r="925" s="85" customFormat="1" ht="13.5" x14ac:dyDescent="0.2"/>
    <row r="926" s="85" customFormat="1" ht="13.5" x14ac:dyDescent="0.2"/>
    <row r="927" s="85" customFormat="1" ht="13.5" x14ac:dyDescent="0.2"/>
    <row r="928" s="85" customFormat="1" ht="13.5" x14ac:dyDescent="0.2"/>
    <row r="929" s="85" customFormat="1" ht="13.5" x14ac:dyDescent="0.2"/>
    <row r="930" s="85" customFormat="1" ht="13.5" x14ac:dyDescent="0.2"/>
    <row r="931" s="85" customFormat="1" ht="13.5" x14ac:dyDescent="0.2"/>
    <row r="932" s="85" customFormat="1" ht="13.5" x14ac:dyDescent="0.2"/>
    <row r="933" s="85" customFormat="1" ht="13.5" x14ac:dyDescent="0.2"/>
    <row r="934" s="85" customFormat="1" ht="13.5" x14ac:dyDescent="0.2"/>
    <row r="935" s="85" customFormat="1" ht="13.5" x14ac:dyDescent="0.2"/>
    <row r="936" s="85" customFormat="1" ht="13.5" x14ac:dyDescent="0.2"/>
    <row r="937" s="85" customFormat="1" ht="13.5" x14ac:dyDescent="0.2"/>
    <row r="938" s="85" customFormat="1" ht="13.5" x14ac:dyDescent="0.2"/>
    <row r="939" s="85" customFormat="1" ht="13.5" x14ac:dyDescent="0.2"/>
    <row r="940" s="85" customFormat="1" ht="13.5" x14ac:dyDescent="0.2"/>
    <row r="941" s="85" customFormat="1" ht="13.5" x14ac:dyDescent="0.2"/>
    <row r="942" s="85" customFormat="1" ht="13.5" x14ac:dyDescent="0.2"/>
    <row r="943" s="85" customFormat="1" ht="13.5" x14ac:dyDescent="0.2"/>
    <row r="944" s="85" customFormat="1" ht="13.5" x14ac:dyDescent="0.2"/>
    <row r="945" s="85" customFormat="1" ht="13.5" x14ac:dyDescent="0.2"/>
    <row r="946" s="85" customFormat="1" ht="13.5" x14ac:dyDescent="0.2"/>
    <row r="947" s="85" customFormat="1" ht="13.5" x14ac:dyDescent="0.2"/>
    <row r="948" s="85" customFormat="1" ht="13.5" x14ac:dyDescent="0.2"/>
    <row r="949" s="85" customFormat="1" ht="13.5" x14ac:dyDescent="0.2"/>
    <row r="950" s="85" customFormat="1" ht="13.5" x14ac:dyDescent="0.2"/>
    <row r="951" s="85" customFormat="1" ht="13.5" x14ac:dyDescent="0.2"/>
    <row r="952" s="85" customFormat="1" ht="13.5" x14ac:dyDescent="0.2"/>
    <row r="953" s="85" customFormat="1" ht="13.5" x14ac:dyDescent="0.2"/>
    <row r="954" s="85" customFormat="1" ht="13.5" x14ac:dyDescent="0.2"/>
    <row r="955" s="85" customFormat="1" ht="13.5" x14ac:dyDescent="0.2"/>
    <row r="956" s="85" customFormat="1" ht="13.5" x14ac:dyDescent="0.2"/>
    <row r="957" s="85" customFormat="1" ht="13.5" x14ac:dyDescent="0.2"/>
    <row r="958" s="85" customFormat="1" ht="13.5" x14ac:dyDescent="0.2"/>
    <row r="959" s="85" customFormat="1" ht="13.5" x14ac:dyDescent="0.2"/>
    <row r="960" s="85" customFormat="1" ht="13.5" x14ac:dyDescent="0.2"/>
    <row r="961" s="85" customFormat="1" ht="13.5" x14ac:dyDescent="0.2"/>
    <row r="962" s="85" customFormat="1" ht="13.5" x14ac:dyDescent="0.2"/>
    <row r="963" s="85" customFormat="1" ht="13.5" x14ac:dyDescent="0.2"/>
    <row r="964" s="85" customFormat="1" ht="13.5" x14ac:dyDescent="0.2"/>
    <row r="965" s="85" customFormat="1" ht="13.5" x14ac:dyDescent="0.2"/>
    <row r="966" s="85" customFormat="1" ht="13.5" x14ac:dyDescent="0.2"/>
    <row r="967" s="85" customFormat="1" ht="13.5" x14ac:dyDescent="0.2"/>
    <row r="968" s="85" customFormat="1" ht="13.5" x14ac:dyDescent="0.2"/>
    <row r="969" s="85" customFormat="1" ht="13.5" x14ac:dyDescent="0.2"/>
    <row r="970" s="85" customFormat="1" ht="13.5" x14ac:dyDescent="0.2"/>
    <row r="971" s="85" customFormat="1" ht="13.5" x14ac:dyDescent="0.2"/>
    <row r="972" s="85" customFormat="1" ht="13.5" x14ac:dyDescent="0.2"/>
    <row r="973" s="85" customFormat="1" ht="13.5" x14ac:dyDescent="0.2"/>
    <row r="974" s="85" customFormat="1" ht="13.5" x14ac:dyDescent="0.2"/>
    <row r="975" s="85" customFormat="1" ht="13.5" x14ac:dyDescent="0.2"/>
    <row r="976" s="85" customFormat="1" ht="13.5" x14ac:dyDescent="0.2"/>
    <row r="977" s="85" customFormat="1" ht="13.5" x14ac:dyDescent="0.2"/>
    <row r="978" s="85" customFormat="1" ht="13.5" x14ac:dyDescent="0.2"/>
    <row r="979" s="85" customFormat="1" ht="13.5" x14ac:dyDescent="0.2"/>
    <row r="980" s="85" customFormat="1" ht="13.5" x14ac:dyDescent="0.2"/>
    <row r="981" s="85" customFormat="1" ht="13.5" x14ac:dyDescent="0.2"/>
    <row r="982" s="85" customFormat="1" ht="13.5" x14ac:dyDescent="0.2"/>
    <row r="983" s="85" customFormat="1" ht="13.5" x14ac:dyDescent="0.2"/>
    <row r="984" s="85" customFormat="1" ht="13.5" x14ac:dyDescent="0.2"/>
    <row r="985" s="85" customFormat="1" ht="13.5" x14ac:dyDescent="0.2"/>
    <row r="986" s="85" customFormat="1" ht="13.5" x14ac:dyDescent="0.2"/>
    <row r="987" s="85" customFormat="1" ht="13.5" x14ac:dyDescent="0.2"/>
    <row r="988" s="85" customFormat="1" ht="13.5" x14ac:dyDescent="0.2"/>
    <row r="989" s="85" customFormat="1" ht="13.5" x14ac:dyDescent="0.2"/>
    <row r="990" s="85" customFormat="1" ht="13.5" x14ac:dyDescent="0.2"/>
    <row r="991" s="85" customFormat="1" ht="13.5" x14ac:dyDescent="0.2"/>
    <row r="992" s="85" customFormat="1" ht="13.5" x14ac:dyDescent="0.2"/>
    <row r="993" s="85" customFormat="1" ht="13.5" x14ac:dyDescent="0.2"/>
    <row r="994" s="85" customFormat="1" ht="13.5" x14ac:dyDescent="0.2"/>
    <row r="995" s="85" customFormat="1" ht="13.5" x14ac:dyDescent="0.2"/>
    <row r="996" s="85" customFormat="1" ht="13.5" x14ac:dyDescent="0.2"/>
    <row r="997" s="85" customFormat="1" ht="13.5" x14ac:dyDescent="0.2"/>
    <row r="998" s="85" customFormat="1" ht="13.5" x14ac:dyDescent="0.2"/>
    <row r="999" s="85" customFormat="1" ht="13.5" x14ac:dyDescent="0.2"/>
    <row r="1000" s="85" customFormat="1" ht="13.5" x14ac:dyDescent="0.2"/>
  </sheetData>
  <mergeCells count="1">
    <mergeCell ref="A2:D2"/>
  </mergeCells>
  <pageMargins left="0" right="0" top="0" bottom="0" header="0" footer="0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009"/>
  <sheetViews>
    <sheetView showGridLines="0" topLeftCell="A7" zoomScale="98" zoomScaleNormal="98" workbookViewId="0">
      <selection activeCell="A49" sqref="A49:F89"/>
    </sheetView>
  </sheetViews>
  <sheetFormatPr baseColWidth="10" defaultColWidth="11.42578125" defaultRowHeight="15" customHeight="1" x14ac:dyDescent="0.2"/>
  <cols>
    <col min="1" max="1" width="18.140625" style="55" customWidth="1"/>
    <col min="2" max="2" width="12.7109375" style="55" customWidth="1"/>
    <col min="3" max="3" width="14.42578125" style="55" customWidth="1"/>
    <col min="4" max="4" width="10.28515625" style="55" customWidth="1"/>
    <col min="5" max="5" width="8" style="55" customWidth="1"/>
    <col min="6" max="6" width="10.85546875" style="55" customWidth="1"/>
    <col min="7" max="16384" width="11.42578125" style="55"/>
  </cols>
  <sheetData>
    <row r="1" spans="1:9" ht="15.95" customHeight="1" x14ac:dyDescent="0.25">
      <c r="A1" s="71" t="s">
        <v>366</v>
      </c>
      <c r="B1" s="85"/>
      <c r="C1" s="85"/>
      <c r="D1" s="85"/>
      <c r="E1" s="86"/>
      <c r="F1" s="87"/>
    </row>
    <row r="2" spans="1:9" ht="13.5" customHeight="1" x14ac:dyDescent="0.25">
      <c r="A2" s="966" t="s">
        <v>718</v>
      </c>
      <c r="B2" s="966"/>
      <c r="C2" s="966"/>
      <c r="D2" s="966"/>
      <c r="E2" s="966"/>
      <c r="F2" s="966"/>
    </row>
    <row r="3" spans="1:9" ht="5.0999999999999996" customHeight="1" x14ac:dyDescent="0.2">
      <c r="A3" s="967"/>
      <c r="B3" s="967"/>
      <c r="C3" s="967"/>
      <c r="D3" s="967"/>
      <c r="E3" s="967"/>
      <c r="F3" s="967"/>
    </row>
    <row r="4" spans="1:9" ht="24" customHeight="1" x14ac:dyDescent="0.2">
      <c r="A4" s="431" t="s">
        <v>194</v>
      </c>
      <c r="B4" s="430" t="s">
        <v>232</v>
      </c>
      <c r="C4" s="430" t="s">
        <v>196</v>
      </c>
      <c r="D4" s="431" t="s">
        <v>198</v>
      </c>
      <c r="E4" s="432" t="s">
        <v>233</v>
      </c>
      <c r="F4" s="433" t="s">
        <v>367</v>
      </c>
    </row>
    <row r="5" spans="1:9" s="344" customFormat="1" ht="3.75" customHeight="1" x14ac:dyDescent="0.2">
      <c r="A5" s="894"/>
      <c r="B5" s="894"/>
      <c r="C5" s="894"/>
      <c r="D5" s="894"/>
      <c r="E5" s="894"/>
      <c r="F5" s="894"/>
      <c r="G5" s="895"/>
      <c r="H5" s="895"/>
      <c r="I5" s="895"/>
    </row>
    <row r="6" spans="1:9" ht="12" customHeight="1" x14ac:dyDescent="0.25">
      <c r="A6" s="968" t="s">
        <v>324</v>
      </c>
      <c r="B6" s="66" t="s">
        <v>234</v>
      </c>
      <c r="C6" s="66" t="s">
        <v>368</v>
      </c>
      <c r="D6" s="66" t="s">
        <v>235</v>
      </c>
      <c r="E6" s="901">
        <v>1250</v>
      </c>
      <c r="F6" s="896">
        <v>3.5</v>
      </c>
      <c r="G6" s="56"/>
      <c r="H6" s="56"/>
      <c r="I6" s="56"/>
    </row>
    <row r="7" spans="1:9" ht="12" customHeight="1" x14ac:dyDescent="0.25">
      <c r="A7" s="968"/>
      <c r="B7" s="2" t="s">
        <v>369</v>
      </c>
      <c r="C7" s="2" t="s">
        <v>369</v>
      </c>
      <c r="D7" s="2" t="s">
        <v>232</v>
      </c>
      <c r="E7" s="902">
        <v>1000</v>
      </c>
      <c r="F7" s="897">
        <v>3</v>
      </c>
    </row>
    <row r="8" spans="1:9" ht="12" customHeight="1" x14ac:dyDescent="0.25">
      <c r="A8" s="969"/>
      <c r="B8" s="620" t="s">
        <v>236</v>
      </c>
      <c r="C8" s="620" t="s">
        <v>237</v>
      </c>
      <c r="D8" s="620" t="s">
        <v>235</v>
      </c>
      <c r="E8" s="903">
        <v>800</v>
      </c>
      <c r="F8" s="898">
        <v>6</v>
      </c>
    </row>
    <row r="9" spans="1:9" ht="12" customHeight="1" x14ac:dyDescent="0.25">
      <c r="A9" s="970" t="s">
        <v>370</v>
      </c>
      <c r="B9" s="2" t="s">
        <v>294</v>
      </c>
      <c r="C9" s="2" t="s">
        <v>251</v>
      </c>
      <c r="D9" s="2" t="s">
        <v>235</v>
      </c>
      <c r="E9" s="902">
        <v>292</v>
      </c>
      <c r="F9" s="897">
        <v>9</v>
      </c>
    </row>
    <row r="10" spans="1:9" ht="12" customHeight="1" x14ac:dyDescent="0.25">
      <c r="A10" s="971"/>
      <c r="B10" s="2" t="s">
        <v>248</v>
      </c>
      <c r="C10" s="2" t="s">
        <v>238</v>
      </c>
      <c r="D10" s="2" t="s">
        <v>235</v>
      </c>
      <c r="E10" s="902">
        <v>392</v>
      </c>
      <c r="F10" s="897">
        <v>9</v>
      </c>
    </row>
    <row r="11" spans="1:9" ht="12" customHeight="1" x14ac:dyDescent="0.25">
      <c r="A11" s="972"/>
      <c r="B11" s="620" t="s">
        <v>236</v>
      </c>
      <c r="C11" s="620" t="s">
        <v>237</v>
      </c>
      <c r="D11" s="620" t="s">
        <v>235</v>
      </c>
      <c r="E11" s="903">
        <v>547</v>
      </c>
      <c r="F11" s="898">
        <v>9</v>
      </c>
    </row>
    <row r="12" spans="1:9" ht="12" customHeight="1" x14ac:dyDescent="0.25">
      <c r="A12" s="973" t="s">
        <v>722</v>
      </c>
      <c r="B12" s="2" t="s">
        <v>249</v>
      </c>
      <c r="C12" s="2" t="s">
        <v>239</v>
      </c>
      <c r="D12" s="2" t="s">
        <v>235</v>
      </c>
      <c r="E12" s="902">
        <v>96</v>
      </c>
      <c r="F12" s="897">
        <v>12</v>
      </c>
    </row>
    <row r="13" spans="1:9" ht="12" customHeight="1" x14ac:dyDescent="0.25">
      <c r="A13" s="968"/>
      <c r="B13" s="2" t="s">
        <v>249</v>
      </c>
      <c r="C13" s="2" t="s">
        <v>239</v>
      </c>
      <c r="D13" s="2" t="s">
        <v>250</v>
      </c>
      <c r="E13" s="902">
        <v>167</v>
      </c>
      <c r="F13" s="897">
        <v>8</v>
      </c>
    </row>
    <row r="14" spans="1:9" ht="12" customHeight="1" x14ac:dyDescent="0.25">
      <c r="A14" s="968"/>
      <c r="B14" s="2" t="s">
        <v>562</v>
      </c>
      <c r="C14" s="2" t="s">
        <v>239</v>
      </c>
      <c r="D14" s="2" t="s">
        <v>250</v>
      </c>
      <c r="E14" s="902">
        <v>150</v>
      </c>
      <c r="F14" s="897">
        <v>6</v>
      </c>
    </row>
    <row r="15" spans="1:9" ht="12" customHeight="1" x14ac:dyDescent="0.25">
      <c r="A15" s="968"/>
      <c r="B15" s="2" t="s">
        <v>294</v>
      </c>
      <c r="C15" s="2" t="s">
        <v>252</v>
      </c>
      <c r="D15" s="2" t="s">
        <v>250</v>
      </c>
      <c r="E15" s="902">
        <v>338</v>
      </c>
      <c r="F15" s="897">
        <v>7</v>
      </c>
    </row>
    <row r="16" spans="1:9" ht="12" customHeight="1" x14ac:dyDescent="0.25">
      <c r="A16" s="968"/>
      <c r="B16" s="2" t="s">
        <v>294</v>
      </c>
      <c r="C16" s="2" t="s">
        <v>251</v>
      </c>
      <c r="D16" s="2" t="s">
        <v>235</v>
      </c>
      <c r="E16" s="902">
        <v>376</v>
      </c>
      <c r="F16" s="897">
        <v>14</v>
      </c>
    </row>
    <row r="17" spans="1:6" ht="12" customHeight="1" x14ac:dyDescent="0.25">
      <c r="A17" s="968"/>
      <c r="B17" s="2" t="s">
        <v>292</v>
      </c>
      <c r="C17" s="2" t="s">
        <v>371</v>
      </c>
      <c r="D17" s="2" t="s">
        <v>250</v>
      </c>
      <c r="E17" s="902">
        <v>100</v>
      </c>
      <c r="F17" s="897">
        <v>6</v>
      </c>
    </row>
    <row r="18" spans="1:6" ht="12" customHeight="1" x14ac:dyDescent="0.25">
      <c r="A18" s="968"/>
      <c r="B18" s="2" t="s">
        <v>236</v>
      </c>
      <c r="C18" s="2" t="s">
        <v>253</v>
      </c>
      <c r="D18" s="2" t="s">
        <v>250</v>
      </c>
      <c r="E18" s="902">
        <v>750</v>
      </c>
      <c r="F18" s="897">
        <v>7</v>
      </c>
    </row>
    <row r="19" spans="1:6" ht="12" customHeight="1" x14ac:dyDescent="0.25">
      <c r="A19" s="968"/>
      <c r="B19" s="2" t="s">
        <v>236</v>
      </c>
      <c r="C19" s="2" t="s">
        <v>237</v>
      </c>
      <c r="D19" s="2" t="s">
        <v>235</v>
      </c>
      <c r="E19" s="902">
        <v>695</v>
      </c>
      <c r="F19" s="897">
        <v>14</v>
      </c>
    </row>
    <row r="20" spans="1:6" ht="12" customHeight="1" x14ac:dyDescent="0.25">
      <c r="A20" s="968"/>
      <c r="B20" s="2" t="s">
        <v>236</v>
      </c>
      <c r="C20" s="2" t="s">
        <v>238</v>
      </c>
      <c r="D20" s="2" t="s">
        <v>235</v>
      </c>
      <c r="E20" s="902">
        <v>547</v>
      </c>
      <c r="F20" s="897">
        <v>14</v>
      </c>
    </row>
    <row r="21" spans="1:6" ht="12" customHeight="1" x14ac:dyDescent="0.25">
      <c r="A21" s="968"/>
      <c r="B21" s="2" t="s">
        <v>254</v>
      </c>
      <c r="C21" s="2" t="s">
        <v>255</v>
      </c>
      <c r="D21" s="2" t="s">
        <v>250</v>
      </c>
      <c r="E21" s="902">
        <v>497</v>
      </c>
      <c r="F21" s="897">
        <v>10</v>
      </c>
    </row>
    <row r="22" spans="1:6" ht="12" customHeight="1" x14ac:dyDescent="0.25">
      <c r="A22" s="969"/>
      <c r="B22" s="620" t="s">
        <v>254</v>
      </c>
      <c r="C22" s="620" t="s">
        <v>293</v>
      </c>
      <c r="D22" s="620" t="s">
        <v>235</v>
      </c>
      <c r="E22" s="903">
        <v>126</v>
      </c>
      <c r="F22" s="898">
        <v>18</v>
      </c>
    </row>
    <row r="23" spans="1:6" ht="12" customHeight="1" x14ac:dyDescent="0.25">
      <c r="A23" s="970" t="s">
        <v>372</v>
      </c>
      <c r="B23" s="2" t="s">
        <v>240</v>
      </c>
      <c r="C23" s="2" t="s">
        <v>242</v>
      </c>
      <c r="D23" s="2" t="s">
        <v>235</v>
      </c>
      <c r="E23" s="902">
        <v>160</v>
      </c>
      <c r="F23" s="897">
        <v>10</v>
      </c>
    </row>
    <row r="24" spans="1:6" ht="12" customHeight="1" x14ac:dyDescent="0.25">
      <c r="A24" s="971"/>
      <c r="B24" s="2" t="s">
        <v>240</v>
      </c>
      <c r="C24" s="2" t="s">
        <v>241</v>
      </c>
      <c r="D24" s="2" t="s">
        <v>235</v>
      </c>
      <c r="E24" s="902">
        <v>20</v>
      </c>
      <c r="F24" s="897">
        <v>10</v>
      </c>
    </row>
    <row r="25" spans="1:6" ht="12" customHeight="1" x14ac:dyDescent="0.25">
      <c r="A25" s="971"/>
      <c r="B25" s="2" t="s">
        <v>240</v>
      </c>
      <c r="C25" s="2" t="s">
        <v>242</v>
      </c>
      <c r="D25" s="2" t="s">
        <v>235</v>
      </c>
      <c r="E25" s="902">
        <v>1684</v>
      </c>
      <c r="F25" s="897">
        <v>10</v>
      </c>
    </row>
    <row r="26" spans="1:6" ht="12" customHeight="1" x14ac:dyDescent="0.25">
      <c r="A26" s="971"/>
      <c r="B26" s="2" t="s">
        <v>240</v>
      </c>
      <c r="C26" s="2" t="s">
        <v>289</v>
      </c>
      <c r="D26" s="2" t="s">
        <v>235</v>
      </c>
      <c r="E26" s="902">
        <v>220</v>
      </c>
      <c r="F26" s="897">
        <v>10</v>
      </c>
    </row>
    <row r="27" spans="1:6" ht="12" customHeight="1" x14ac:dyDescent="0.25">
      <c r="A27" s="971"/>
      <c r="B27" s="2" t="s">
        <v>240</v>
      </c>
      <c r="C27" s="2" t="s">
        <v>290</v>
      </c>
      <c r="D27" s="2" t="s">
        <v>235</v>
      </c>
      <c r="E27" s="902">
        <v>280</v>
      </c>
      <c r="F27" s="897">
        <v>10</v>
      </c>
    </row>
    <row r="28" spans="1:6" ht="12" customHeight="1" x14ac:dyDescent="0.25">
      <c r="A28" s="971"/>
      <c r="B28" s="2" t="s">
        <v>240</v>
      </c>
      <c r="C28" s="2" t="s">
        <v>242</v>
      </c>
      <c r="D28" s="2" t="s">
        <v>235</v>
      </c>
      <c r="E28" s="902">
        <v>43</v>
      </c>
      <c r="F28" s="897">
        <v>10</v>
      </c>
    </row>
    <row r="29" spans="1:6" ht="12" customHeight="1" x14ac:dyDescent="0.25">
      <c r="A29" s="972"/>
      <c r="B29" s="620" t="s">
        <v>240</v>
      </c>
      <c r="C29" s="620" t="s">
        <v>291</v>
      </c>
      <c r="D29" s="620" t="s">
        <v>235</v>
      </c>
      <c r="E29" s="903">
        <v>47</v>
      </c>
      <c r="F29" s="898">
        <v>10</v>
      </c>
    </row>
    <row r="30" spans="1:6" ht="12" customHeight="1" x14ac:dyDescent="0.25">
      <c r="A30" s="973" t="s">
        <v>373</v>
      </c>
      <c r="B30" s="2" t="s">
        <v>294</v>
      </c>
      <c r="C30" s="2" t="s">
        <v>252</v>
      </c>
      <c r="D30" s="2" t="s">
        <v>250</v>
      </c>
      <c r="E30" s="902">
        <v>280</v>
      </c>
      <c r="F30" s="897">
        <v>2</v>
      </c>
    </row>
    <row r="31" spans="1:6" ht="12" customHeight="1" x14ac:dyDescent="0.25">
      <c r="A31" s="968"/>
      <c r="B31" s="2" t="s">
        <v>294</v>
      </c>
      <c r="C31" s="2" t="s">
        <v>374</v>
      </c>
      <c r="D31" s="2" t="s">
        <v>235</v>
      </c>
      <c r="E31" s="902">
        <v>300</v>
      </c>
      <c r="F31" s="897">
        <v>6</v>
      </c>
    </row>
    <row r="32" spans="1:6" ht="12" customHeight="1" x14ac:dyDescent="0.25">
      <c r="A32" s="968"/>
      <c r="B32" s="2" t="s">
        <v>260</v>
      </c>
      <c r="C32" s="2" t="s">
        <v>375</v>
      </c>
      <c r="D32" s="2" t="s">
        <v>250</v>
      </c>
      <c r="E32" s="902">
        <v>1400</v>
      </c>
      <c r="F32" s="897">
        <v>2</v>
      </c>
    </row>
    <row r="33" spans="1:6" ht="12" customHeight="1" x14ac:dyDescent="0.25">
      <c r="A33" s="968"/>
      <c r="B33" s="2" t="s">
        <v>236</v>
      </c>
      <c r="C33" s="2" t="s">
        <v>253</v>
      </c>
      <c r="D33" s="2" t="s">
        <v>250</v>
      </c>
      <c r="E33" s="902">
        <v>1420</v>
      </c>
      <c r="F33" s="897">
        <v>4</v>
      </c>
    </row>
    <row r="34" spans="1:6" ht="12" customHeight="1" x14ac:dyDescent="0.25">
      <c r="A34" s="968"/>
      <c r="B34" s="2" t="s">
        <v>236</v>
      </c>
      <c r="C34" s="2" t="s">
        <v>237</v>
      </c>
      <c r="D34" s="2" t="s">
        <v>235</v>
      </c>
      <c r="E34" s="902">
        <v>1250</v>
      </c>
      <c r="F34" s="897">
        <v>10</v>
      </c>
    </row>
    <row r="35" spans="1:6" ht="12" customHeight="1" x14ac:dyDescent="0.25">
      <c r="A35" s="968"/>
      <c r="B35" s="2" t="s">
        <v>236</v>
      </c>
      <c r="C35" s="2" t="s">
        <v>238</v>
      </c>
      <c r="D35" s="2" t="s">
        <v>235</v>
      </c>
      <c r="E35" s="902">
        <v>450</v>
      </c>
      <c r="F35" s="897">
        <v>10</v>
      </c>
    </row>
    <row r="36" spans="1:6" ht="12" customHeight="1" x14ac:dyDescent="0.25">
      <c r="A36" s="968"/>
      <c r="B36" s="2" t="s">
        <v>236</v>
      </c>
      <c r="C36" s="2" t="s">
        <v>634</v>
      </c>
      <c r="D36" s="2" t="s">
        <v>235</v>
      </c>
      <c r="E36" s="902">
        <v>400</v>
      </c>
      <c r="F36" s="897">
        <v>10</v>
      </c>
    </row>
    <row r="37" spans="1:6" ht="12" customHeight="1" x14ac:dyDescent="0.25">
      <c r="A37" s="969"/>
      <c r="B37" s="2" t="s">
        <v>258</v>
      </c>
      <c r="C37" s="620" t="s">
        <v>259</v>
      </c>
      <c r="D37" s="2"/>
      <c r="E37" s="903">
        <v>770</v>
      </c>
      <c r="F37" s="898">
        <v>8</v>
      </c>
    </row>
    <row r="38" spans="1:6" ht="12" customHeight="1" x14ac:dyDescent="0.25">
      <c r="A38" s="973" t="s">
        <v>376</v>
      </c>
      <c r="B38" s="57" t="s">
        <v>719</v>
      </c>
      <c r="C38" s="2" t="s">
        <v>377</v>
      </c>
      <c r="D38" s="57" t="s">
        <v>250</v>
      </c>
      <c r="E38" s="902">
        <v>300</v>
      </c>
      <c r="F38" s="897">
        <v>5</v>
      </c>
    </row>
    <row r="39" spans="1:6" ht="12" customHeight="1" x14ac:dyDescent="0.25">
      <c r="A39" s="968"/>
      <c r="B39" s="2" t="s">
        <v>261</v>
      </c>
      <c r="C39" s="2" t="s">
        <v>378</v>
      </c>
      <c r="D39" s="2" t="s">
        <v>235</v>
      </c>
      <c r="E39" s="902">
        <v>592</v>
      </c>
      <c r="F39" s="897">
        <v>7</v>
      </c>
    </row>
    <row r="40" spans="1:6" ht="12" customHeight="1" x14ac:dyDescent="0.25">
      <c r="A40" s="968"/>
      <c r="B40" s="2" t="s">
        <v>261</v>
      </c>
      <c r="C40" s="2" t="s">
        <v>265</v>
      </c>
      <c r="D40" s="2" t="s">
        <v>250</v>
      </c>
      <c r="E40" s="902">
        <v>4369</v>
      </c>
      <c r="F40" s="897">
        <v>5</v>
      </c>
    </row>
    <row r="41" spans="1:6" ht="12" customHeight="1" x14ac:dyDescent="0.25">
      <c r="A41" s="968"/>
      <c r="B41" s="2" t="s">
        <v>261</v>
      </c>
      <c r="C41" s="2" t="s">
        <v>262</v>
      </c>
      <c r="D41" s="2" t="s">
        <v>235</v>
      </c>
      <c r="E41" s="902">
        <v>866</v>
      </c>
      <c r="F41" s="897">
        <v>7</v>
      </c>
    </row>
    <row r="42" spans="1:6" ht="12" customHeight="1" x14ac:dyDescent="0.25">
      <c r="A42" s="968"/>
      <c r="B42" s="2" t="s">
        <v>261</v>
      </c>
      <c r="C42" s="2" t="s">
        <v>263</v>
      </c>
      <c r="D42" s="2" t="s">
        <v>250</v>
      </c>
      <c r="E42" s="902">
        <v>1500</v>
      </c>
      <c r="F42" s="897">
        <v>5</v>
      </c>
    </row>
    <row r="43" spans="1:6" ht="12" customHeight="1" x14ac:dyDescent="0.25">
      <c r="A43" s="968"/>
      <c r="B43" s="2" t="s">
        <v>261</v>
      </c>
      <c r="C43" s="2" t="s">
        <v>379</v>
      </c>
      <c r="D43" s="2" t="s">
        <v>235</v>
      </c>
      <c r="E43" s="902">
        <v>266</v>
      </c>
      <c r="F43" s="897">
        <v>7</v>
      </c>
    </row>
    <row r="44" spans="1:6" ht="12" customHeight="1" x14ac:dyDescent="0.25">
      <c r="A44" s="969"/>
      <c r="B44" s="620" t="s">
        <v>261</v>
      </c>
      <c r="C44" s="620" t="s">
        <v>264</v>
      </c>
      <c r="D44" s="620" t="s">
        <v>250</v>
      </c>
      <c r="E44" s="903">
        <v>5320</v>
      </c>
      <c r="F44" s="897">
        <v>5</v>
      </c>
    </row>
    <row r="45" spans="1:6" ht="12" customHeight="1" x14ac:dyDescent="0.25">
      <c r="A45" s="973" t="s">
        <v>348</v>
      </c>
      <c r="B45" s="66" t="s">
        <v>295</v>
      </c>
      <c r="C45" s="66" t="s">
        <v>296</v>
      </c>
      <c r="D45" s="66" t="s">
        <v>380</v>
      </c>
      <c r="E45" s="901">
        <v>85</v>
      </c>
      <c r="F45" s="899">
        <v>5</v>
      </c>
    </row>
    <row r="46" spans="1:6" ht="12" customHeight="1" x14ac:dyDescent="0.25">
      <c r="A46" s="968"/>
      <c r="B46" s="2" t="s">
        <v>236</v>
      </c>
      <c r="C46" s="2" t="s">
        <v>238</v>
      </c>
      <c r="D46" s="2" t="s">
        <v>235</v>
      </c>
      <c r="E46" s="902">
        <v>200</v>
      </c>
      <c r="F46" s="897">
        <v>12</v>
      </c>
    </row>
    <row r="47" spans="1:6" ht="12" customHeight="1" x14ac:dyDescent="0.25">
      <c r="A47" s="969"/>
      <c r="B47" s="620" t="s">
        <v>236</v>
      </c>
      <c r="C47" s="620" t="s">
        <v>237</v>
      </c>
      <c r="D47" s="620" t="s">
        <v>235</v>
      </c>
      <c r="E47" s="903">
        <v>736</v>
      </c>
      <c r="F47" s="898">
        <v>12</v>
      </c>
    </row>
    <row r="48" spans="1:6" ht="12" customHeight="1" x14ac:dyDescent="0.2">
      <c r="A48" s="738"/>
      <c r="B48" s="115"/>
      <c r="C48" s="115"/>
      <c r="D48" s="43"/>
      <c r="E48" s="739"/>
      <c r="F48" s="740" t="s">
        <v>78</v>
      </c>
    </row>
    <row r="49" spans="1:7" ht="12" customHeight="1" x14ac:dyDescent="0.25">
      <c r="A49" s="83" t="s">
        <v>383</v>
      </c>
    </row>
    <row r="50" spans="1:7" ht="24" customHeight="1" x14ac:dyDescent="0.2">
      <c r="A50" s="431" t="s">
        <v>194</v>
      </c>
      <c r="B50" s="430" t="s">
        <v>232</v>
      </c>
      <c r="C50" s="430" t="s">
        <v>196</v>
      </c>
      <c r="D50" s="431" t="s">
        <v>198</v>
      </c>
      <c r="E50" s="432" t="s">
        <v>233</v>
      </c>
      <c r="F50" s="433" t="s">
        <v>367</v>
      </c>
    </row>
    <row r="51" spans="1:7" ht="5.25" customHeight="1" x14ac:dyDescent="0.2">
      <c r="A51" s="345"/>
      <c r="B51" s="345"/>
      <c r="C51" s="345"/>
      <c r="D51" s="345"/>
      <c r="E51" s="345"/>
      <c r="F51" s="345"/>
    </row>
    <row r="52" spans="1:7" ht="12" customHeight="1" x14ac:dyDescent="0.25">
      <c r="A52" s="968" t="s">
        <v>381</v>
      </c>
      <c r="B52" s="66" t="s">
        <v>243</v>
      </c>
      <c r="C52" s="66" t="s">
        <v>244</v>
      </c>
      <c r="D52" s="66" t="s">
        <v>246</v>
      </c>
      <c r="E52" s="901">
        <v>4000</v>
      </c>
      <c r="F52" s="896">
        <v>2.5</v>
      </c>
      <c r="G52" s="900"/>
    </row>
    <row r="53" spans="1:7" ht="12" customHeight="1" x14ac:dyDescent="0.25">
      <c r="A53" s="969"/>
      <c r="B53" s="620" t="s">
        <v>234</v>
      </c>
      <c r="C53" s="620" t="s">
        <v>382</v>
      </c>
      <c r="D53" s="620" t="s">
        <v>246</v>
      </c>
      <c r="E53" s="903">
        <v>4400</v>
      </c>
      <c r="F53" s="898">
        <v>2.5</v>
      </c>
      <c r="G53" s="900"/>
    </row>
    <row r="54" spans="1:7" ht="12" customHeight="1" x14ac:dyDescent="0.25">
      <c r="A54" s="968" t="s">
        <v>384</v>
      </c>
      <c r="B54" s="2" t="s">
        <v>266</v>
      </c>
      <c r="C54" s="2" t="s">
        <v>266</v>
      </c>
      <c r="D54" s="2" t="s">
        <v>246</v>
      </c>
      <c r="E54" s="902">
        <v>500</v>
      </c>
      <c r="F54" s="897">
        <v>1</v>
      </c>
      <c r="G54" s="900"/>
    </row>
    <row r="55" spans="1:7" ht="12" customHeight="1" x14ac:dyDescent="0.25">
      <c r="A55" s="968"/>
      <c r="B55" s="2" t="s">
        <v>234</v>
      </c>
      <c r="C55" s="2" t="s">
        <v>385</v>
      </c>
      <c r="D55" s="2" t="s">
        <v>235</v>
      </c>
      <c r="E55" s="902">
        <v>10</v>
      </c>
      <c r="F55" s="897">
        <v>2.5</v>
      </c>
      <c r="G55" s="900"/>
    </row>
    <row r="56" spans="1:7" ht="12" customHeight="1" x14ac:dyDescent="0.25">
      <c r="A56" s="968"/>
      <c r="B56" s="2" t="s">
        <v>245</v>
      </c>
      <c r="C56" s="2" t="s">
        <v>635</v>
      </c>
      <c r="D56" s="2" t="s">
        <v>246</v>
      </c>
      <c r="E56" s="902">
        <v>340</v>
      </c>
      <c r="F56" s="897">
        <v>0.4</v>
      </c>
      <c r="G56" s="900"/>
    </row>
    <row r="57" spans="1:7" ht="12" customHeight="1" x14ac:dyDescent="0.25">
      <c r="A57" s="968"/>
      <c r="B57" s="2" t="s">
        <v>245</v>
      </c>
      <c r="C57" s="2" t="s">
        <v>247</v>
      </c>
      <c r="D57" s="2" t="s">
        <v>246</v>
      </c>
      <c r="E57" s="902">
        <v>1120</v>
      </c>
      <c r="F57" s="897">
        <v>0.45</v>
      </c>
      <c r="G57" s="900"/>
    </row>
    <row r="58" spans="1:7" ht="12" customHeight="1" x14ac:dyDescent="0.25">
      <c r="A58" s="968"/>
      <c r="B58" s="2" t="s">
        <v>256</v>
      </c>
      <c r="C58" s="2" t="s">
        <v>386</v>
      </c>
      <c r="D58" s="2" t="s">
        <v>235</v>
      </c>
      <c r="E58" s="902">
        <v>400</v>
      </c>
      <c r="F58" s="897">
        <v>4</v>
      </c>
      <c r="G58" s="900"/>
    </row>
    <row r="59" spans="1:7" ht="12" customHeight="1" x14ac:dyDescent="0.25">
      <c r="A59" s="968"/>
      <c r="B59" s="2" t="s">
        <v>256</v>
      </c>
      <c r="C59" s="2" t="s">
        <v>387</v>
      </c>
      <c r="D59" s="2" t="s">
        <v>235</v>
      </c>
      <c r="E59" s="902">
        <v>150</v>
      </c>
      <c r="F59" s="897">
        <v>4</v>
      </c>
      <c r="G59" s="900"/>
    </row>
    <row r="60" spans="1:7" ht="12" customHeight="1" x14ac:dyDescent="0.25">
      <c r="A60" s="968"/>
      <c r="B60" s="2" t="s">
        <v>260</v>
      </c>
      <c r="C60" s="2" t="s">
        <v>636</v>
      </c>
      <c r="D60" s="2" t="s">
        <v>235</v>
      </c>
      <c r="E60" s="902">
        <v>80</v>
      </c>
      <c r="F60" s="897">
        <v>4</v>
      </c>
      <c r="G60" s="900"/>
    </row>
    <row r="61" spans="1:7" ht="12" customHeight="1" x14ac:dyDescent="0.25">
      <c r="A61" s="968"/>
      <c r="B61" s="2" t="s">
        <v>257</v>
      </c>
      <c r="C61" s="2" t="s">
        <v>388</v>
      </c>
      <c r="D61" s="2" t="s">
        <v>235</v>
      </c>
      <c r="E61" s="902">
        <v>100</v>
      </c>
      <c r="F61" s="897">
        <v>4</v>
      </c>
      <c r="G61" s="900"/>
    </row>
    <row r="62" spans="1:7" ht="12" customHeight="1" x14ac:dyDescent="0.25">
      <c r="A62" s="968"/>
      <c r="B62" s="2" t="s">
        <v>257</v>
      </c>
      <c r="C62" s="2" t="s">
        <v>389</v>
      </c>
      <c r="D62" s="2" t="s">
        <v>235</v>
      </c>
      <c r="E62" s="902">
        <v>350</v>
      </c>
      <c r="F62" s="897">
        <v>4</v>
      </c>
      <c r="G62" s="900"/>
    </row>
    <row r="63" spans="1:7" ht="12" customHeight="1" x14ac:dyDescent="0.25">
      <c r="A63" s="968"/>
      <c r="B63" s="2" t="s">
        <v>390</v>
      </c>
      <c r="C63" s="2" t="s">
        <v>391</v>
      </c>
      <c r="D63" s="2" t="s">
        <v>380</v>
      </c>
      <c r="E63" s="902">
        <v>300</v>
      </c>
      <c r="F63" s="897">
        <v>1</v>
      </c>
      <c r="G63" s="900"/>
    </row>
    <row r="64" spans="1:7" ht="12" customHeight="1" x14ac:dyDescent="0.25">
      <c r="A64" s="968"/>
      <c r="B64" s="2" t="s">
        <v>390</v>
      </c>
      <c r="C64" s="2" t="s">
        <v>392</v>
      </c>
      <c r="D64" s="2" t="s">
        <v>298</v>
      </c>
      <c r="E64" s="902">
        <v>35</v>
      </c>
      <c r="F64" s="897">
        <v>1</v>
      </c>
      <c r="G64" s="900"/>
    </row>
    <row r="65" spans="1:7" ht="12" customHeight="1" x14ac:dyDescent="0.25">
      <c r="A65" s="968"/>
      <c r="B65" s="2" t="s">
        <v>637</v>
      </c>
      <c r="C65" s="2" t="s">
        <v>637</v>
      </c>
      <c r="D65" s="2" t="s">
        <v>246</v>
      </c>
      <c r="E65" s="902">
        <v>350</v>
      </c>
      <c r="F65" s="897">
        <v>1</v>
      </c>
      <c r="G65" s="900"/>
    </row>
    <row r="66" spans="1:7" ht="12" customHeight="1" x14ac:dyDescent="0.25">
      <c r="A66" s="968"/>
      <c r="B66" s="2" t="s">
        <v>236</v>
      </c>
      <c r="C66" s="2" t="s">
        <v>238</v>
      </c>
      <c r="D66" s="2" t="s">
        <v>235</v>
      </c>
      <c r="E66" s="902">
        <v>20</v>
      </c>
      <c r="F66" s="897">
        <v>8</v>
      </c>
      <c r="G66" s="900"/>
    </row>
    <row r="67" spans="1:7" ht="12" customHeight="1" x14ac:dyDescent="0.25">
      <c r="A67" s="968"/>
      <c r="B67" s="2" t="s">
        <v>236</v>
      </c>
      <c r="C67" s="2" t="s">
        <v>638</v>
      </c>
      <c r="D67" s="2" t="s">
        <v>235</v>
      </c>
      <c r="E67" s="902">
        <v>70</v>
      </c>
      <c r="F67" s="897">
        <v>8</v>
      </c>
      <c r="G67" s="900"/>
    </row>
    <row r="68" spans="1:7" ht="12" customHeight="1" x14ac:dyDescent="0.25">
      <c r="A68" s="968"/>
      <c r="B68" s="2" t="s">
        <v>393</v>
      </c>
      <c r="C68" s="2" t="s">
        <v>393</v>
      </c>
      <c r="D68" s="2" t="s">
        <v>246</v>
      </c>
      <c r="E68" s="902">
        <v>50</v>
      </c>
      <c r="F68" s="897">
        <v>1</v>
      </c>
      <c r="G68" s="900"/>
    </row>
    <row r="69" spans="1:7" ht="12" customHeight="1" x14ac:dyDescent="0.25">
      <c r="A69" s="969"/>
      <c r="B69" s="620" t="s">
        <v>639</v>
      </c>
      <c r="C69" s="620" t="s">
        <v>640</v>
      </c>
      <c r="D69" s="620" t="s">
        <v>235</v>
      </c>
      <c r="E69" s="903">
        <v>150</v>
      </c>
      <c r="F69" s="898">
        <v>4</v>
      </c>
      <c r="G69" s="900"/>
    </row>
    <row r="70" spans="1:7" ht="12" customHeight="1" x14ac:dyDescent="0.25">
      <c r="A70" s="974" t="s">
        <v>394</v>
      </c>
      <c r="B70" s="66" t="s">
        <v>641</v>
      </c>
      <c r="C70" s="66" t="s">
        <v>641</v>
      </c>
      <c r="D70" s="66" t="s">
        <v>246</v>
      </c>
      <c r="E70" s="901">
        <v>10</v>
      </c>
      <c r="F70" s="896">
        <v>10</v>
      </c>
      <c r="G70" s="900"/>
    </row>
    <row r="71" spans="1:7" ht="12" customHeight="1" x14ac:dyDescent="0.25">
      <c r="A71" s="975"/>
      <c r="B71" s="2" t="s">
        <v>297</v>
      </c>
      <c r="C71" s="2" t="s">
        <v>297</v>
      </c>
      <c r="D71" s="2" t="s">
        <v>395</v>
      </c>
      <c r="E71" s="902">
        <v>30</v>
      </c>
      <c r="F71" s="897">
        <v>5</v>
      </c>
      <c r="G71" s="900"/>
    </row>
    <row r="72" spans="1:7" ht="12" customHeight="1" x14ac:dyDescent="0.25">
      <c r="A72" s="975"/>
      <c r="B72" s="2" t="s">
        <v>234</v>
      </c>
      <c r="C72" s="2" t="s">
        <v>239</v>
      </c>
      <c r="D72" s="2" t="s">
        <v>250</v>
      </c>
      <c r="E72" s="902">
        <v>1730</v>
      </c>
      <c r="F72" s="897">
        <v>3</v>
      </c>
      <c r="G72" s="900"/>
    </row>
    <row r="73" spans="1:7" ht="12" customHeight="1" x14ac:dyDescent="0.25">
      <c r="A73" s="975"/>
      <c r="B73" s="2" t="s">
        <v>720</v>
      </c>
      <c r="C73" s="2" t="s">
        <v>720</v>
      </c>
      <c r="D73" s="2" t="s">
        <v>246</v>
      </c>
      <c r="E73" s="902">
        <v>3</v>
      </c>
      <c r="F73" s="897">
        <v>5</v>
      </c>
      <c r="G73" s="900"/>
    </row>
    <row r="74" spans="1:7" ht="12" customHeight="1" x14ac:dyDescent="0.25">
      <c r="A74" s="975"/>
      <c r="B74" s="2" t="s">
        <v>300</v>
      </c>
      <c r="C74" s="2" t="s">
        <v>300</v>
      </c>
      <c r="D74" s="2" t="s">
        <v>246</v>
      </c>
      <c r="E74" s="902">
        <v>3</v>
      </c>
      <c r="F74" s="897">
        <v>5</v>
      </c>
      <c r="G74" s="900"/>
    </row>
    <row r="75" spans="1:7" ht="12" customHeight="1" x14ac:dyDescent="0.25">
      <c r="A75" s="975"/>
      <c r="B75" s="2" t="s">
        <v>642</v>
      </c>
      <c r="C75" s="2" t="s">
        <v>642</v>
      </c>
      <c r="D75" s="2" t="s">
        <v>246</v>
      </c>
      <c r="E75" s="902">
        <v>20</v>
      </c>
      <c r="F75" s="897">
        <v>5</v>
      </c>
      <c r="G75" s="900"/>
    </row>
    <row r="76" spans="1:7" ht="12" customHeight="1" x14ac:dyDescent="0.25">
      <c r="A76" s="975"/>
      <c r="B76" s="2" t="s">
        <v>563</v>
      </c>
      <c r="C76" s="2" t="s">
        <v>563</v>
      </c>
      <c r="D76" s="2" t="s">
        <v>246</v>
      </c>
      <c r="E76" s="902">
        <v>20</v>
      </c>
      <c r="F76" s="897">
        <v>5</v>
      </c>
      <c r="G76" s="900"/>
    </row>
    <row r="77" spans="1:7" ht="12" customHeight="1" x14ac:dyDescent="0.25">
      <c r="A77" s="975"/>
      <c r="B77" s="2" t="s">
        <v>564</v>
      </c>
      <c r="C77" s="2" t="s">
        <v>564</v>
      </c>
      <c r="D77" s="2" t="s">
        <v>298</v>
      </c>
      <c r="E77" s="902">
        <v>60</v>
      </c>
      <c r="F77" s="897">
        <v>5</v>
      </c>
      <c r="G77" s="900"/>
    </row>
    <row r="78" spans="1:7" ht="12" customHeight="1" x14ac:dyDescent="0.25">
      <c r="A78" s="975"/>
      <c r="B78" s="2" t="s">
        <v>256</v>
      </c>
      <c r="C78" s="2" t="s">
        <v>377</v>
      </c>
      <c r="D78" s="2" t="s">
        <v>246</v>
      </c>
      <c r="E78" s="902">
        <v>750</v>
      </c>
      <c r="F78" s="897">
        <v>5</v>
      </c>
      <c r="G78" s="900"/>
    </row>
    <row r="79" spans="1:7" ht="12" customHeight="1" x14ac:dyDescent="0.25">
      <c r="A79" s="975"/>
      <c r="B79" s="2" t="s">
        <v>261</v>
      </c>
      <c r="C79" s="2" t="s">
        <v>299</v>
      </c>
      <c r="D79" s="2" t="s">
        <v>235</v>
      </c>
      <c r="E79" s="902">
        <v>51</v>
      </c>
      <c r="F79" s="897">
        <v>10</v>
      </c>
      <c r="G79" s="900"/>
    </row>
    <row r="80" spans="1:7" ht="12" customHeight="1" x14ac:dyDescent="0.25">
      <c r="A80" s="975"/>
      <c r="B80" s="2" t="s">
        <v>261</v>
      </c>
      <c r="C80" s="2" t="s">
        <v>643</v>
      </c>
      <c r="D80" s="2" t="s">
        <v>235</v>
      </c>
      <c r="E80" s="902">
        <v>81</v>
      </c>
      <c r="F80" s="897">
        <v>10</v>
      </c>
      <c r="G80" s="900"/>
    </row>
    <row r="81" spans="1:7" ht="12" customHeight="1" x14ac:dyDescent="0.25">
      <c r="A81" s="975"/>
      <c r="B81" s="2" t="s">
        <v>261</v>
      </c>
      <c r="C81" s="2" t="s">
        <v>396</v>
      </c>
      <c r="D81" s="2" t="s">
        <v>235</v>
      </c>
      <c r="E81" s="902">
        <v>122</v>
      </c>
      <c r="F81" s="897">
        <v>10</v>
      </c>
      <c r="G81" s="900"/>
    </row>
    <row r="82" spans="1:7" ht="12" customHeight="1" x14ac:dyDescent="0.25">
      <c r="A82" s="975"/>
      <c r="B82" s="2" t="s">
        <v>261</v>
      </c>
      <c r="C82" s="2" t="s">
        <v>397</v>
      </c>
      <c r="D82" s="2" t="s">
        <v>235</v>
      </c>
      <c r="E82" s="902">
        <v>22</v>
      </c>
      <c r="F82" s="897">
        <v>10</v>
      </c>
      <c r="G82" s="900"/>
    </row>
    <row r="83" spans="1:7" ht="12" customHeight="1" x14ac:dyDescent="0.25">
      <c r="A83" s="975"/>
      <c r="B83" s="2" t="s">
        <v>261</v>
      </c>
      <c r="C83" s="2" t="s">
        <v>644</v>
      </c>
      <c r="D83" s="2" t="s">
        <v>235</v>
      </c>
      <c r="E83" s="902">
        <v>148</v>
      </c>
      <c r="F83" s="897">
        <v>10</v>
      </c>
      <c r="G83" s="900"/>
    </row>
    <row r="84" spans="1:7" ht="12" customHeight="1" x14ac:dyDescent="0.25">
      <c r="A84" s="975"/>
      <c r="B84" s="2" t="s">
        <v>398</v>
      </c>
      <c r="C84" s="2" t="s">
        <v>398</v>
      </c>
      <c r="D84" s="2" t="s">
        <v>246</v>
      </c>
      <c r="E84" s="902">
        <v>13</v>
      </c>
      <c r="F84" s="897">
        <v>2</v>
      </c>
      <c r="G84" s="900"/>
    </row>
    <row r="85" spans="1:7" ht="12" customHeight="1" x14ac:dyDescent="0.25">
      <c r="A85" s="975"/>
      <c r="B85" s="2" t="s">
        <v>645</v>
      </c>
      <c r="C85" s="2" t="s">
        <v>645</v>
      </c>
      <c r="D85" s="2" t="s">
        <v>246</v>
      </c>
      <c r="E85" s="902">
        <v>80</v>
      </c>
      <c r="F85" s="897">
        <v>5</v>
      </c>
      <c r="G85" s="900"/>
    </row>
    <row r="86" spans="1:7" ht="12" customHeight="1" x14ac:dyDescent="0.25">
      <c r="A86" s="975"/>
      <c r="B86" s="66" t="s">
        <v>399</v>
      </c>
      <c r="C86" s="66" t="s">
        <v>399</v>
      </c>
      <c r="D86" s="66" t="s">
        <v>246</v>
      </c>
      <c r="E86" s="901">
        <v>10</v>
      </c>
      <c r="F86" s="896">
        <v>5</v>
      </c>
      <c r="G86" s="900"/>
    </row>
    <row r="87" spans="1:7" ht="12" customHeight="1" x14ac:dyDescent="0.25">
      <c r="A87" s="976"/>
      <c r="B87" s="66" t="s">
        <v>721</v>
      </c>
      <c r="C87" s="66" t="s">
        <v>721</v>
      </c>
      <c r="D87" s="620" t="s">
        <v>246</v>
      </c>
      <c r="E87" s="903">
        <v>100</v>
      </c>
      <c r="F87" s="898">
        <v>5</v>
      </c>
      <c r="G87" s="900"/>
    </row>
    <row r="88" spans="1:7" ht="12" customHeight="1" x14ac:dyDescent="0.2">
      <c r="A88" s="187" t="s">
        <v>365</v>
      </c>
      <c r="B88" s="187"/>
      <c r="C88" s="345"/>
      <c r="E88" s="904"/>
      <c r="F88" s="900"/>
      <c r="G88" s="900"/>
    </row>
    <row r="89" spans="1:7" ht="9" customHeight="1" x14ac:dyDescent="0.2">
      <c r="A89" s="84" t="s">
        <v>136</v>
      </c>
      <c r="B89" s="84"/>
      <c r="E89" s="904"/>
      <c r="F89" s="900"/>
      <c r="G89" s="900"/>
    </row>
    <row r="90" spans="1:7" ht="12" customHeight="1" x14ac:dyDescent="0.2">
      <c r="E90" s="904"/>
      <c r="F90" s="900"/>
      <c r="G90" s="900"/>
    </row>
    <row r="91" spans="1:7" ht="12" customHeight="1" x14ac:dyDescent="0.2">
      <c r="E91" s="904"/>
      <c r="F91" s="900"/>
      <c r="G91" s="900"/>
    </row>
    <row r="92" spans="1:7" ht="12" customHeight="1" x14ac:dyDescent="0.2">
      <c r="E92" s="904"/>
      <c r="F92" s="900"/>
      <c r="G92" s="900"/>
    </row>
    <row r="93" spans="1:7" ht="12" customHeight="1" x14ac:dyDescent="0.2">
      <c r="E93" s="904"/>
      <c r="F93" s="900"/>
      <c r="G93" s="900"/>
    </row>
    <row r="94" spans="1:7" ht="12" customHeight="1" x14ac:dyDescent="0.2">
      <c r="E94" s="904"/>
      <c r="F94" s="900"/>
      <c r="G94" s="900"/>
    </row>
    <row r="95" spans="1:7" ht="12" customHeight="1" x14ac:dyDescent="0.2">
      <c r="E95" s="904"/>
      <c r="F95" s="900"/>
      <c r="G95" s="900"/>
    </row>
    <row r="96" spans="1:7" ht="12" customHeight="1" x14ac:dyDescent="0.2">
      <c r="E96" s="904"/>
      <c r="F96" s="900"/>
      <c r="G96" s="900"/>
    </row>
    <row r="97" spans="5:5" ht="12" customHeight="1" x14ac:dyDescent="0.2">
      <c r="E97" s="904"/>
    </row>
    <row r="98" spans="5:5" ht="10.7" customHeight="1" x14ac:dyDescent="0.2">
      <c r="E98" s="904"/>
    </row>
    <row r="99" spans="5:5" ht="10.7" customHeight="1" x14ac:dyDescent="0.2">
      <c r="E99" s="904"/>
    </row>
    <row r="100" spans="5:5" ht="10.7" customHeight="1" x14ac:dyDescent="0.2">
      <c r="E100" s="904"/>
    </row>
    <row r="101" spans="5:5" ht="10.7" customHeight="1" x14ac:dyDescent="0.2">
      <c r="E101" s="904"/>
    </row>
    <row r="102" spans="5:5" ht="10.7" customHeight="1" x14ac:dyDescent="0.2">
      <c r="E102" s="904"/>
    </row>
    <row r="103" spans="5:5" ht="10.7" customHeight="1" x14ac:dyDescent="0.2">
      <c r="E103" s="904"/>
    </row>
    <row r="104" spans="5:5" ht="10.7" customHeight="1" x14ac:dyDescent="0.2">
      <c r="E104" s="904"/>
    </row>
    <row r="105" spans="5:5" ht="10.7" customHeight="1" x14ac:dyDescent="0.2">
      <c r="E105" s="904"/>
    </row>
    <row r="106" spans="5:5" ht="10.7" customHeight="1" x14ac:dyDescent="0.2">
      <c r="E106" s="904"/>
    </row>
    <row r="107" spans="5:5" ht="10.7" customHeight="1" x14ac:dyDescent="0.2"/>
    <row r="108" spans="5:5" ht="10.7" customHeight="1" x14ac:dyDescent="0.2"/>
    <row r="109" spans="5:5" ht="9" customHeight="1" x14ac:dyDescent="0.2"/>
    <row r="110" spans="5:5" ht="9" customHeight="1" x14ac:dyDescent="0.2"/>
    <row r="111" spans="5:5" ht="9.9499999999999993" customHeight="1" x14ac:dyDescent="0.2"/>
    <row r="112" spans="5:5" ht="9" customHeight="1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  <row r="1004" ht="12.75" x14ac:dyDescent="0.2"/>
    <row r="1005" ht="12.75" x14ac:dyDescent="0.2"/>
    <row r="1006" ht="12.75" x14ac:dyDescent="0.2"/>
    <row r="1007" ht="12.75" x14ac:dyDescent="0.2"/>
    <row r="1008" ht="12.75" x14ac:dyDescent="0.2"/>
    <row r="1009" ht="12.75" x14ac:dyDescent="0.2"/>
  </sheetData>
  <mergeCells count="12">
    <mergeCell ref="A54:A69"/>
    <mergeCell ref="A70:A87"/>
    <mergeCell ref="A23:A29"/>
    <mergeCell ref="A30:A37"/>
    <mergeCell ref="A38:A44"/>
    <mergeCell ref="A45:A47"/>
    <mergeCell ref="A52:A53"/>
    <mergeCell ref="A2:F2"/>
    <mergeCell ref="A3:F3"/>
    <mergeCell ref="A6:A8"/>
    <mergeCell ref="A9:A11"/>
    <mergeCell ref="A12:A22"/>
  </mergeCells>
  <phoneticPr fontId="15" type="noConversion"/>
  <pageMargins left="0" right="0" top="0" bottom="0" header="0" footer="0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003"/>
  <sheetViews>
    <sheetView showGridLines="0" zoomScaleNormal="100" workbookViewId="0">
      <selection sqref="A1:G53"/>
    </sheetView>
  </sheetViews>
  <sheetFormatPr baseColWidth="10" defaultColWidth="13" defaultRowHeight="15" customHeight="1" x14ac:dyDescent="0.2"/>
  <cols>
    <col min="1" max="1" width="19.42578125" style="85" customWidth="1"/>
    <col min="2" max="2" width="9.140625" style="85" customWidth="1"/>
    <col min="3" max="3" width="17" style="85" customWidth="1"/>
    <col min="4" max="4" width="12.85546875" style="85" customWidth="1"/>
    <col min="5" max="5" width="9.28515625" style="85" customWidth="1"/>
    <col min="6" max="6" width="10.28515625" style="85" customWidth="1"/>
    <col min="7" max="7" width="10.7109375" style="85" customWidth="1"/>
    <col min="8" max="16384" width="13" style="85"/>
  </cols>
  <sheetData>
    <row r="1" spans="1:7" ht="15.95" customHeight="1" x14ac:dyDescent="0.25">
      <c r="A1" s="88" t="s">
        <v>400</v>
      </c>
      <c r="B1" s="89"/>
      <c r="C1" s="89"/>
      <c r="D1" s="89"/>
      <c r="E1" s="89"/>
      <c r="F1" s="89"/>
      <c r="G1" s="89"/>
    </row>
    <row r="2" spans="1:7" ht="13.5" x14ac:dyDescent="0.2">
      <c r="A2" s="977" t="s">
        <v>723</v>
      </c>
      <c r="B2" s="977"/>
      <c r="C2" s="977"/>
      <c r="D2" s="977"/>
      <c r="E2" s="977"/>
      <c r="F2" s="977"/>
      <c r="G2" s="977"/>
    </row>
    <row r="3" spans="1:7" ht="5.0999999999999996" customHeight="1" x14ac:dyDescent="0.2">
      <c r="A3" s="90"/>
      <c r="B3" s="90"/>
      <c r="C3" s="90"/>
      <c r="D3" s="90"/>
      <c r="E3" s="90"/>
      <c r="F3" s="90"/>
      <c r="G3" s="90"/>
    </row>
    <row r="4" spans="1:7" ht="24" customHeight="1" x14ac:dyDescent="0.2">
      <c r="A4" s="397" t="s">
        <v>321</v>
      </c>
      <c r="B4" s="397" t="s">
        <v>267</v>
      </c>
      <c r="C4" s="397" t="s">
        <v>401</v>
      </c>
      <c r="D4" s="397" t="s">
        <v>322</v>
      </c>
      <c r="E4" s="434" t="s">
        <v>402</v>
      </c>
      <c r="F4" s="435" t="s">
        <v>403</v>
      </c>
      <c r="G4" s="436" t="s">
        <v>404</v>
      </c>
    </row>
    <row r="5" spans="1:7" ht="3.95" customHeight="1" x14ac:dyDescent="0.2"/>
    <row r="6" spans="1:7" ht="12" customHeight="1" x14ac:dyDescent="0.2">
      <c r="A6" s="971" t="s">
        <v>186</v>
      </c>
      <c r="B6" s="17" t="s">
        <v>273</v>
      </c>
      <c r="C6" s="17" t="s">
        <v>274</v>
      </c>
      <c r="D6" s="17" t="s">
        <v>270</v>
      </c>
      <c r="E6" s="905">
        <v>18</v>
      </c>
      <c r="F6" s="905">
        <v>21</v>
      </c>
      <c r="G6" s="911">
        <v>40</v>
      </c>
    </row>
    <row r="7" spans="1:7" ht="12" customHeight="1" x14ac:dyDescent="0.2">
      <c r="A7" s="971"/>
      <c r="B7" s="17" t="s">
        <v>273</v>
      </c>
      <c r="C7" s="17" t="s">
        <v>275</v>
      </c>
      <c r="D7" s="17" t="s">
        <v>270</v>
      </c>
      <c r="E7" s="905">
        <v>10</v>
      </c>
      <c r="F7" s="905">
        <v>11</v>
      </c>
      <c r="G7" s="911">
        <v>40</v>
      </c>
    </row>
    <row r="8" spans="1:7" ht="12" customHeight="1" x14ac:dyDescent="0.2">
      <c r="A8" s="971"/>
      <c r="B8" s="17" t="s">
        <v>273</v>
      </c>
      <c r="C8" s="17" t="s">
        <v>405</v>
      </c>
      <c r="D8" s="17" t="s">
        <v>270</v>
      </c>
      <c r="E8" s="905">
        <v>14</v>
      </c>
      <c r="F8" s="905">
        <v>13</v>
      </c>
      <c r="G8" s="911">
        <v>40</v>
      </c>
    </row>
    <row r="9" spans="1:7" ht="12" customHeight="1" x14ac:dyDescent="0.2">
      <c r="A9" s="971"/>
      <c r="B9" s="17" t="s">
        <v>273</v>
      </c>
      <c r="C9" s="17" t="s">
        <v>278</v>
      </c>
      <c r="D9" s="17" t="s">
        <v>270</v>
      </c>
      <c r="E9" s="905">
        <v>24</v>
      </c>
      <c r="F9" s="905">
        <v>22</v>
      </c>
      <c r="G9" s="911">
        <v>40</v>
      </c>
    </row>
    <row r="10" spans="1:7" ht="12" customHeight="1" x14ac:dyDescent="0.2">
      <c r="A10" s="972"/>
      <c r="B10" s="906" t="s">
        <v>279</v>
      </c>
      <c r="C10" s="906" t="s">
        <v>406</v>
      </c>
      <c r="D10" s="906" t="s">
        <v>407</v>
      </c>
      <c r="E10" s="907">
        <v>0</v>
      </c>
      <c r="F10" s="907">
        <v>2</v>
      </c>
      <c r="G10" s="912">
        <v>300</v>
      </c>
    </row>
    <row r="11" spans="1:7" ht="12" customHeight="1" x14ac:dyDescent="0.2">
      <c r="A11" s="973" t="s">
        <v>324</v>
      </c>
      <c r="B11" s="17" t="s">
        <v>408</v>
      </c>
      <c r="C11" s="17" t="s">
        <v>272</v>
      </c>
      <c r="D11" s="17" t="s">
        <v>270</v>
      </c>
      <c r="E11" s="905">
        <v>0</v>
      </c>
      <c r="F11" s="905">
        <v>13</v>
      </c>
      <c r="G11" s="911">
        <v>1500</v>
      </c>
    </row>
    <row r="12" spans="1:7" ht="12" customHeight="1" x14ac:dyDescent="0.2">
      <c r="A12" s="968"/>
      <c r="B12" s="17" t="s">
        <v>408</v>
      </c>
      <c r="C12" s="17" t="s">
        <v>272</v>
      </c>
      <c r="D12" s="17" t="s">
        <v>271</v>
      </c>
      <c r="E12" s="905">
        <v>4</v>
      </c>
      <c r="F12" s="905">
        <v>0</v>
      </c>
      <c r="G12" s="911">
        <v>500</v>
      </c>
    </row>
    <row r="13" spans="1:7" ht="12" customHeight="1" x14ac:dyDescent="0.2">
      <c r="A13" s="968"/>
      <c r="B13" s="17" t="s">
        <v>408</v>
      </c>
      <c r="C13" s="17" t="s">
        <v>272</v>
      </c>
      <c r="D13" s="17" t="s">
        <v>409</v>
      </c>
      <c r="E13" s="905">
        <v>0</v>
      </c>
      <c r="F13" s="905">
        <v>15</v>
      </c>
      <c r="G13" s="911">
        <v>2500</v>
      </c>
    </row>
    <row r="14" spans="1:7" ht="12" customHeight="1" x14ac:dyDescent="0.2">
      <c r="A14" s="968"/>
      <c r="B14" s="17" t="s">
        <v>273</v>
      </c>
      <c r="C14" s="17" t="s">
        <v>274</v>
      </c>
      <c r="D14" s="17" t="s">
        <v>410</v>
      </c>
      <c r="E14" s="905">
        <v>23</v>
      </c>
      <c r="F14" s="905">
        <v>17</v>
      </c>
      <c r="G14" s="911">
        <v>20</v>
      </c>
    </row>
    <row r="15" spans="1:7" ht="12" customHeight="1" x14ac:dyDescent="0.2">
      <c r="A15" s="968"/>
      <c r="B15" s="17" t="s">
        <v>273</v>
      </c>
      <c r="C15" s="17" t="s">
        <v>274</v>
      </c>
      <c r="D15" s="17" t="s">
        <v>270</v>
      </c>
      <c r="E15" s="905">
        <v>23</v>
      </c>
      <c r="F15" s="905">
        <v>153</v>
      </c>
      <c r="G15" s="911">
        <v>30</v>
      </c>
    </row>
    <row r="16" spans="1:7" ht="12" customHeight="1" x14ac:dyDescent="0.2">
      <c r="A16" s="968"/>
      <c r="B16" s="17" t="s">
        <v>273</v>
      </c>
      <c r="C16" s="17" t="s">
        <v>275</v>
      </c>
      <c r="D16" s="17" t="s">
        <v>410</v>
      </c>
      <c r="E16" s="905">
        <v>16</v>
      </c>
      <c r="F16" s="905">
        <v>19</v>
      </c>
      <c r="G16" s="913">
        <v>20</v>
      </c>
    </row>
    <row r="17" spans="1:7" ht="12" customHeight="1" x14ac:dyDescent="0.2">
      <c r="A17" s="968"/>
      <c r="B17" s="17" t="s">
        <v>273</v>
      </c>
      <c r="C17" s="17" t="s">
        <v>275</v>
      </c>
      <c r="D17" s="17" t="s">
        <v>270</v>
      </c>
      <c r="E17" s="905">
        <v>21</v>
      </c>
      <c r="F17" s="905">
        <v>132</v>
      </c>
      <c r="G17" s="913">
        <v>30</v>
      </c>
    </row>
    <row r="18" spans="1:7" ht="12" customHeight="1" x14ac:dyDescent="0.2">
      <c r="A18" s="968"/>
      <c r="B18" s="17" t="s">
        <v>273</v>
      </c>
      <c r="C18" s="17" t="s">
        <v>276</v>
      </c>
      <c r="D18" s="17" t="s">
        <v>410</v>
      </c>
      <c r="E18" s="905">
        <v>17</v>
      </c>
      <c r="F18" s="905">
        <v>18</v>
      </c>
      <c r="G18" s="913">
        <v>20</v>
      </c>
    </row>
    <row r="19" spans="1:7" ht="12" customHeight="1" x14ac:dyDescent="0.2">
      <c r="A19" s="969"/>
      <c r="B19" s="906" t="s">
        <v>273</v>
      </c>
      <c r="C19" s="906" t="s">
        <v>276</v>
      </c>
      <c r="D19" s="906" t="s">
        <v>270</v>
      </c>
      <c r="E19" s="907">
        <v>24</v>
      </c>
      <c r="F19" s="907">
        <v>136</v>
      </c>
      <c r="G19" s="912">
        <v>30</v>
      </c>
    </row>
    <row r="20" spans="1:7" ht="12" customHeight="1" x14ac:dyDescent="0.2">
      <c r="A20" s="970" t="s">
        <v>332</v>
      </c>
      <c r="B20" s="17" t="s">
        <v>273</v>
      </c>
      <c r="C20" s="17" t="s">
        <v>274</v>
      </c>
      <c r="D20" s="17" t="s">
        <v>410</v>
      </c>
      <c r="E20" s="905">
        <v>62</v>
      </c>
      <c r="F20" s="905">
        <v>127</v>
      </c>
      <c r="G20" s="911">
        <v>30</v>
      </c>
    </row>
    <row r="21" spans="1:7" ht="12" customHeight="1" x14ac:dyDescent="0.2">
      <c r="A21" s="971"/>
      <c r="B21" s="17" t="s">
        <v>273</v>
      </c>
      <c r="C21" s="17" t="s">
        <v>275</v>
      </c>
      <c r="D21" s="17" t="s">
        <v>410</v>
      </c>
      <c r="E21" s="905">
        <v>66</v>
      </c>
      <c r="F21" s="905">
        <v>49</v>
      </c>
      <c r="G21" s="911">
        <v>30</v>
      </c>
    </row>
    <row r="22" spans="1:7" ht="12" customHeight="1" x14ac:dyDescent="0.2">
      <c r="A22" s="972"/>
      <c r="B22" s="906" t="s">
        <v>273</v>
      </c>
      <c r="C22" s="906" t="s">
        <v>276</v>
      </c>
      <c r="D22" s="906" t="s">
        <v>410</v>
      </c>
      <c r="E22" s="907">
        <v>53</v>
      </c>
      <c r="F22" s="907">
        <v>0</v>
      </c>
      <c r="G22" s="912">
        <v>30</v>
      </c>
    </row>
    <row r="23" spans="1:7" ht="12" customHeight="1" x14ac:dyDescent="0.2">
      <c r="A23" s="970" t="s">
        <v>370</v>
      </c>
      <c r="B23" s="17" t="s">
        <v>273</v>
      </c>
      <c r="C23" s="17" t="s">
        <v>274</v>
      </c>
      <c r="D23" s="17" t="s">
        <v>410</v>
      </c>
      <c r="E23" s="905">
        <v>35</v>
      </c>
      <c r="F23" s="905">
        <v>36</v>
      </c>
      <c r="G23" s="911">
        <v>25</v>
      </c>
    </row>
    <row r="24" spans="1:7" ht="12" customHeight="1" x14ac:dyDescent="0.2">
      <c r="A24" s="971"/>
      <c r="B24" s="17" t="s">
        <v>273</v>
      </c>
      <c r="C24" s="17" t="s">
        <v>275</v>
      </c>
      <c r="D24" s="17" t="s">
        <v>410</v>
      </c>
      <c r="E24" s="905">
        <v>10</v>
      </c>
      <c r="F24" s="905">
        <v>28</v>
      </c>
      <c r="G24" s="911">
        <v>25</v>
      </c>
    </row>
    <row r="25" spans="1:7" ht="12" customHeight="1" x14ac:dyDescent="0.2">
      <c r="A25" s="972"/>
      <c r="B25" s="906" t="s">
        <v>273</v>
      </c>
      <c r="C25" s="906" t="s">
        <v>276</v>
      </c>
      <c r="D25" s="906" t="s">
        <v>410</v>
      </c>
      <c r="E25" s="907">
        <v>7</v>
      </c>
      <c r="F25" s="907">
        <v>24</v>
      </c>
      <c r="G25" s="912">
        <v>25</v>
      </c>
    </row>
    <row r="26" spans="1:7" ht="23.1" customHeight="1" x14ac:dyDescent="0.2">
      <c r="A26" s="908" t="s">
        <v>336</v>
      </c>
      <c r="B26" s="909" t="s">
        <v>273</v>
      </c>
      <c r="C26" s="909" t="s">
        <v>411</v>
      </c>
      <c r="D26" s="909" t="s">
        <v>410</v>
      </c>
      <c r="E26" s="910">
        <v>203</v>
      </c>
      <c r="F26" s="910">
        <v>196</v>
      </c>
      <c r="G26" s="914">
        <v>40</v>
      </c>
    </row>
    <row r="27" spans="1:7" ht="12" customHeight="1" x14ac:dyDescent="0.2">
      <c r="A27" s="973" t="s">
        <v>412</v>
      </c>
      <c r="B27" s="512" t="s">
        <v>408</v>
      </c>
      <c r="C27" s="512" t="s">
        <v>269</v>
      </c>
      <c r="D27" s="512" t="s">
        <v>271</v>
      </c>
      <c r="E27" s="762">
        <v>1</v>
      </c>
      <c r="F27" s="762">
        <v>0</v>
      </c>
      <c r="G27" s="913">
        <v>2100</v>
      </c>
    </row>
    <row r="28" spans="1:7" ht="12" customHeight="1" x14ac:dyDescent="0.2">
      <c r="A28" s="968"/>
      <c r="B28" s="17" t="s">
        <v>273</v>
      </c>
      <c r="C28" s="17" t="s">
        <v>277</v>
      </c>
      <c r="D28" s="17" t="s">
        <v>270</v>
      </c>
      <c r="E28" s="905">
        <v>20</v>
      </c>
      <c r="F28" s="905">
        <v>0</v>
      </c>
      <c r="G28" s="911">
        <v>25</v>
      </c>
    </row>
    <row r="29" spans="1:7" ht="12" customHeight="1" x14ac:dyDescent="0.2">
      <c r="A29" s="968"/>
      <c r="B29" s="17" t="s">
        <v>273</v>
      </c>
      <c r="C29" s="17" t="s">
        <v>275</v>
      </c>
      <c r="D29" s="17" t="s">
        <v>270</v>
      </c>
      <c r="E29" s="905">
        <v>3</v>
      </c>
      <c r="F29" s="905">
        <v>2</v>
      </c>
      <c r="G29" s="911">
        <v>25</v>
      </c>
    </row>
    <row r="30" spans="1:7" ht="12" customHeight="1" x14ac:dyDescent="0.2">
      <c r="A30" s="969"/>
      <c r="B30" s="906" t="s">
        <v>273</v>
      </c>
      <c r="C30" s="906" t="s">
        <v>276</v>
      </c>
      <c r="D30" s="906" t="s">
        <v>270</v>
      </c>
      <c r="E30" s="907">
        <v>17</v>
      </c>
      <c r="F30" s="907">
        <v>0</v>
      </c>
      <c r="G30" s="912">
        <v>25</v>
      </c>
    </row>
    <row r="31" spans="1:7" ht="12" customHeight="1" x14ac:dyDescent="0.2">
      <c r="A31" s="970" t="s">
        <v>339</v>
      </c>
      <c r="B31" s="17" t="s">
        <v>273</v>
      </c>
      <c r="C31" s="17" t="s">
        <v>274</v>
      </c>
      <c r="D31" s="17" t="s">
        <v>410</v>
      </c>
      <c r="E31" s="905">
        <v>18</v>
      </c>
      <c r="F31" s="905">
        <v>0</v>
      </c>
      <c r="G31" s="911">
        <v>35</v>
      </c>
    </row>
    <row r="32" spans="1:7" ht="12" customHeight="1" x14ac:dyDescent="0.2">
      <c r="A32" s="971"/>
      <c r="B32" s="17" t="s">
        <v>273</v>
      </c>
      <c r="C32" s="17" t="s">
        <v>275</v>
      </c>
      <c r="D32" s="17" t="s">
        <v>410</v>
      </c>
      <c r="E32" s="905">
        <v>22</v>
      </c>
      <c r="F32" s="905">
        <v>0</v>
      </c>
      <c r="G32" s="913">
        <v>35</v>
      </c>
    </row>
    <row r="33" spans="1:7" ht="12" customHeight="1" x14ac:dyDescent="0.2">
      <c r="A33" s="972"/>
      <c r="B33" s="906" t="s">
        <v>273</v>
      </c>
      <c r="C33" s="906" t="s">
        <v>276</v>
      </c>
      <c r="D33" s="906" t="s">
        <v>410</v>
      </c>
      <c r="E33" s="907">
        <v>27</v>
      </c>
      <c r="F33" s="907">
        <v>0</v>
      </c>
      <c r="G33" s="912">
        <v>35</v>
      </c>
    </row>
    <row r="34" spans="1:7" ht="12" customHeight="1" x14ac:dyDescent="0.2">
      <c r="A34" s="970" t="s">
        <v>340</v>
      </c>
      <c r="B34" s="17" t="s">
        <v>268</v>
      </c>
      <c r="C34" s="17" t="s">
        <v>281</v>
      </c>
      <c r="D34" s="17" t="s">
        <v>409</v>
      </c>
      <c r="E34" s="905">
        <v>11</v>
      </c>
      <c r="F34" s="905">
        <v>8</v>
      </c>
      <c r="G34" s="911">
        <v>5000</v>
      </c>
    </row>
    <row r="35" spans="1:7" ht="12" customHeight="1" x14ac:dyDescent="0.2">
      <c r="A35" s="972"/>
      <c r="B35" s="906" t="s">
        <v>279</v>
      </c>
      <c r="C35" s="906" t="s">
        <v>413</v>
      </c>
      <c r="D35" s="906" t="s">
        <v>407</v>
      </c>
      <c r="E35" s="907">
        <v>2</v>
      </c>
      <c r="F35" s="907">
        <v>5</v>
      </c>
      <c r="G35" s="912">
        <v>500</v>
      </c>
    </row>
    <row r="36" spans="1:7" ht="12" customHeight="1" x14ac:dyDescent="0.2">
      <c r="A36" s="973" t="s">
        <v>346</v>
      </c>
      <c r="B36" s="17" t="s">
        <v>273</v>
      </c>
      <c r="C36" s="17" t="s">
        <v>276</v>
      </c>
      <c r="D36" s="17" t="s">
        <v>410</v>
      </c>
      <c r="E36" s="905">
        <v>21</v>
      </c>
      <c r="F36" s="905">
        <v>0</v>
      </c>
      <c r="G36" s="911">
        <v>30</v>
      </c>
    </row>
    <row r="37" spans="1:7" ht="12" customHeight="1" x14ac:dyDescent="0.2">
      <c r="A37" s="969"/>
      <c r="B37" s="906" t="s">
        <v>273</v>
      </c>
      <c r="C37" s="906" t="s">
        <v>276</v>
      </c>
      <c r="D37" s="906" t="s">
        <v>410</v>
      </c>
      <c r="E37" s="907">
        <v>0</v>
      </c>
      <c r="F37" s="907">
        <v>45</v>
      </c>
      <c r="G37" s="912">
        <v>25</v>
      </c>
    </row>
    <row r="38" spans="1:7" ht="12" customHeight="1" x14ac:dyDescent="0.2">
      <c r="A38" s="970" t="s">
        <v>348</v>
      </c>
      <c r="B38" s="17" t="s">
        <v>273</v>
      </c>
      <c r="C38" s="17" t="s">
        <v>405</v>
      </c>
      <c r="D38" s="17" t="s">
        <v>270</v>
      </c>
      <c r="E38" s="905">
        <v>42</v>
      </c>
      <c r="F38" s="905">
        <v>5</v>
      </c>
      <c r="G38" s="911">
        <v>40</v>
      </c>
    </row>
    <row r="39" spans="1:7" ht="12" customHeight="1" x14ac:dyDescent="0.2">
      <c r="A39" s="972"/>
      <c r="B39" s="906" t="s">
        <v>273</v>
      </c>
      <c r="C39" s="906" t="s">
        <v>405</v>
      </c>
      <c r="D39" s="906" t="s">
        <v>270</v>
      </c>
      <c r="E39" s="907">
        <v>33</v>
      </c>
      <c r="F39" s="907">
        <v>5</v>
      </c>
      <c r="G39" s="912">
        <v>35</v>
      </c>
    </row>
    <row r="40" spans="1:7" ht="12" customHeight="1" x14ac:dyDescent="0.2">
      <c r="A40" s="973" t="s">
        <v>394</v>
      </c>
      <c r="B40" s="17" t="s">
        <v>408</v>
      </c>
      <c r="C40" s="17" t="s">
        <v>414</v>
      </c>
      <c r="D40" s="17"/>
      <c r="E40" s="905">
        <v>1</v>
      </c>
      <c r="F40" s="905">
        <v>0</v>
      </c>
      <c r="G40" s="913">
        <v>3500</v>
      </c>
    </row>
    <row r="41" spans="1:7" ht="12" customHeight="1" x14ac:dyDescent="0.2">
      <c r="A41" s="978"/>
      <c r="B41" s="17" t="s">
        <v>408</v>
      </c>
      <c r="C41" s="17" t="s">
        <v>415</v>
      </c>
      <c r="D41" s="17"/>
      <c r="E41" s="905">
        <v>2</v>
      </c>
      <c r="F41" s="905">
        <v>0</v>
      </c>
      <c r="G41" s="913">
        <v>4000</v>
      </c>
    </row>
    <row r="42" spans="1:7" ht="12" customHeight="1" x14ac:dyDescent="0.2">
      <c r="A42" s="969"/>
      <c r="B42" s="906" t="s">
        <v>408</v>
      </c>
      <c r="C42" s="906" t="s">
        <v>415</v>
      </c>
      <c r="D42" s="906"/>
      <c r="E42" s="907">
        <v>1</v>
      </c>
      <c r="F42" s="907">
        <v>0</v>
      </c>
      <c r="G42" s="912">
        <v>3500</v>
      </c>
    </row>
    <row r="43" spans="1:7" ht="12" customHeight="1" x14ac:dyDescent="0.2">
      <c r="A43" s="970" t="s">
        <v>351</v>
      </c>
      <c r="B43" s="17" t="s">
        <v>273</v>
      </c>
      <c r="C43" s="17" t="s">
        <v>274</v>
      </c>
      <c r="D43" s="17" t="s">
        <v>410</v>
      </c>
      <c r="E43" s="905">
        <v>79</v>
      </c>
      <c r="F43" s="905">
        <v>64</v>
      </c>
      <c r="G43" s="911">
        <v>35</v>
      </c>
    </row>
    <row r="44" spans="1:7" ht="12" customHeight="1" x14ac:dyDescent="0.2">
      <c r="A44" s="971"/>
      <c r="B44" s="17" t="s">
        <v>273</v>
      </c>
      <c r="C44" s="17" t="s">
        <v>275</v>
      </c>
      <c r="D44" s="17" t="s">
        <v>410</v>
      </c>
      <c r="E44" s="905">
        <v>23</v>
      </c>
      <c r="F44" s="905">
        <v>33</v>
      </c>
      <c r="G44" s="911">
        <v>35</v>
      </c>
    </row>
    <row r="45" spans="1:7" ht="12" customHeight="1" x14ac:dyDescent="0.2">
      <c r="A45" s="971"/>
      <c r="B45" s="17" t="s">
        <v>273</v>
      </c>
      <c r="C45" s="17" t="s">
        <v>301</v>
      </c>
      <c r="D45" s="17" t="s">
        <v>410</v>
      </c>
      <c r="E45" s="905">
        <v>101</v>
      </c>
      <c r="F45" s="905">
        <v>47</v>
      </c>
      <c r="G45" s="911">
        <v>35</v>
      </c>
    </row>
    <row r="46" spans="1:7" ht="12" customHeight="1" x14ac:dyDescent="0.2">
      <c r="A46" s="971"/>
      <c r="B46" s="17" t="s">
        <v>273</v>
      </c>
      <c r="C46" s="17" t="s">
        <v>302</v>
      </c>
      <c r="D46" s="17" t="s">
        <v>410</v>
      </c>
      <c r="E46" s="905">
        <v>56</v>
      </c>
      <c r="F46" s="905">
        <v>35</v>
      </c>
      <c r="G46" s="911">
        <v>35</v>
      </c>
    </row>
    <row r="47" spans="1:7" ht="12" customHeight="1" x14ac:dyDescent="0.2">
      <c r="A47" s="972"/>
      <c r="B47" s="906" t="s">
        <v>273</v>
      </c>
      <c r="C47" s="906" t="s">
        <v>276</v>
      </c>
      <c r="D47" s="906" t="s">
        <v>410</v>
      </c>
      <c r="E47" s="907">
        <v>113</v>
      </c>
      <c r="F47" s="907">
        <v>115</v>
      </c>
      <c r="G47" s="912">
        <v>35</v>
      </c>
    </row>
    <row r="48" spans="1:7" ht="12" customHeight="1" x14ac:dyDescent="0.2">
      <c r="A48" s="973" t="s">
        <v>357</v>
      </c>
      <c r="B48" s="17" t="s">
        <v>273</v>
      </c>
      <c r="C48" s="17" t="s">
        <v>275</v>
      </c>
      <c r="D48" s="17" t="s">
        <v>270</v>
      </c>
      <c r="E48" s="905">
        <v>8</v>
      </c>
      <c r="F48" s="905">
        <v>0</v>
      </c>
      <c r="G48" s="911">
        <v>30</v>
      </c>
    </row>
    <row r="49" spans="1:7" ht="12" customHeight="1" x14ac:dyDescent="0.2">
      <c r="A49" s="968"/>
      <c r="B49" s="17" t="s">
        <v>273</v>
      </c>
      <c r="C49" s="17" t="s">
        <v>416</v>
      </c>
      <c r="D49" s="17" t="s">
        <v>410</v>
      </c>
      <c r="E49" s="905">
        <v>20</v>
      </c>
      <c r="F49" s="905">
        <v>0</v>
      </c>
      <c r="G49" s="911">
        <v>30</v>
      </c>
    </row>
    <row r="50" spans="1:7" ht="12" customHeight="1" x14ac:dyDescent="0.2">
      <c r="A50" s="968"/>
      <c r="B50" s="17" t="s">
        <v>273</v>
      </c>
      <c r="C50" s="17" t="s">
        <v>276</v>
      </c>
      <c r="D50" s="17" t="s">
        <v>270</v>
      </c>
      <c r="E50" s="905">
        <v>15</v>
      </c>
      <c r="F50" s="905">
        <v>7</v>
      </c>
      <c r="G50" s="913">
        <v>30</v>
      </c>
    </row>
    <row r="51" spans="1:7" ht="12" customHeight="1" x14ac:dyDescent="0.2">
      <c r="A51" s="969"/>
      <c r="B51" s="906" t="s">
        <v>279</v>
      </c>
      <c r="C51" s="906" t="s">
        <v>280</v>
      </c>
      <c r="D51" s="906" t="s">
        <v>407</v>
      </c>
      <c r="E51" s="907">
        <v>8</v>
      </c>
      <c r="F51" s="907">
        <v>2</v>
      </c>
      <c r="G51" s="912">
        <v>300</v>
      </c>
    </row>
    <row r="52" spans="1:7" ht="12" customHeight="1" x14ac:dyDescent="0.15">
      <c r="A52" s="84" t="s">
        <v>365</v>
      </c>
    </row>
    <row r="53" spans="1:7" ht="9" customHeight="1" x14ac:dyDescent="0.15">
      <c r="A53" s="84" t="s">
        <v>136</v>
      </c>
    </row>
    <row r="54" spans="1:7" ht="12" customHeight="1" x14ac:dyDescent="0.2"/>
    <row r="55" spans="1:7" ht="12" customHeight="1" x14ac:dyDescent="0.2"/>
    <row r="56" spans="1:7" ht="13.5" x14ac:dyDescent="0.2"/>
    <row r="57" spans="1:7" ht="9" customHeight="1" x14ac:dyDescent="0.2"/>
    <row r="58" spans="1:7" ht="13.5" x14ac:dyDescent="0.2"/>
    <row r="59" spans="1:7" ht="13.5" x14ac:dyDescent="0.2"/>
    <row r="60" spans="1:7" ht="13.5" x14ac:dyDescent="0.2"/>
    <row r="61" spans="1:7" ht="13.5" x14ac:dyDescent="0.2"/>
    <row r="62" spans="1:7" ht="13.5" x14ac:dyDescent="0.2"/>
    <row r="63" spans="1:7" ht="13.5" x14ac:dyDescent="0.2"/>
    <row r="64" spans="1:7" ht="13.5" x14ac:dyDescent="0.2"/>
    <row r="65" s="85" customFormat="1" ht="13.5" x14ac:dyDescent="0.2"/>
    <row r="66" s="85" customFormat="1" ht="13.5" x14ac:dyDescent="0.2"/>
    <row r="67" s="85" customFormat="1" ht="13.5" x14ac:dyDescent="0.2"/>
    <row r="68" s="85" customFormat="1" ht="13.5" x14ac:dyDescent="0.2"/>
    <row r="69" s="85" customFormat="1" ht="13.5" x14ac:dyDescent="0.2"/>
    <row r="70" s="85" customFormat="1" ht="13.5" x14ac:dyDescent="0.2"/>
    <row r="71" s="85" customFormat="1" ht="13.5" x14ac:dyDescent="0.2"/>
    <row r="72" s="85" customFormat="1" ht="13.5" x14ac:dyDescent="0.2"/>
    <row r="73" s="85" customFormat="1" ht="13.5" x14ac:dyDescent="0.2"/>
    <row r="74" s="85" customFormat="1" ht="13.5" x14ac:dyDescent="0.2"/>
    <row r="75" s="85" customFormat="1" ht="13.5" x14ac:dyDescent="0.2"/>
    <row r="76" s="85" customFormat="1" ht="13.5" x14ac:dyDescent="0.2"/>
    <row r="77" s="85" customFormat="1" ht="13.5" x14ac:dyDescent="0.2"/>
    <row r="78" s="85" customFormat="1" ht="13.5" x14ac:dyDescent="0.2"/>
    <row r="79" s="85" customFormat="1" ht="13.5" x14ac:dyDescent="0.2"/>
    <row r="80" s="85" customFormat="1" ht="13.5" x14ac:dyDescent="0.2"/>
    <row r="81" s="85" customFormat="1" ht="13.5" x14ac:dyDescent="0.2"/>
    <row r="82" s="85" customFormat="1" ht="13.5" x14ac:dyDescent="0.2"/>
    <row r="83" s="85" customFormat="1" ht="13.5" x14ac:dyDescent="0.2"/>
    <row r="84" s="85" customFormat="1" ht="13.5" x14ac:dyDescent="0.2"/>
    <row r="85" s="85" customFormat="1" ht="13.5" x14ac:dyDescent="0.2"/>
    <row r="86" s="85" customFormat="1" ht="13.5" x14ac:dyDescent="0.2"/>
    <row r="87" s="85" customFormat="1" ht="13.5" x14ac:dyDescent="0.2"/>
    <row r="88" s="85" customFormat="1" ht="13.5" x14ac:dyDescent="0.2"/>
    <row r="89" s="85" customFormat="1" ht="13.5" x14ac:dyDescent="0.2"/>
    <row r="90" s="85" customFormat="1" ht="13.5" x14ac:dyDescent="0.2"/>
    <row r="91" s="85" customFormat="1" ht="13.5" x14ac:dyDescent="0.2"/>
    <row r="92" s="85" customFormat="1" ht="13.5" x14ac:dyDescent="0.2"/>
    <row r="93" s="85" customFormat="1" ht="13.5" x14ac:dyDescent="0.2"/>
    <row r="94" s="85" customFormat="1" ht="13.5" x14ac:dyDescent="0.2"/>
    <row r="95" s="85" customFormat="1" ht="13.5" x14ac:dyDescent="0.2"/>
    <row r="96" s="85" customFormat="1" ht="13.5" x14ac:dyDescent="0.2"/>
    <row r="97" s="85" customFormat="1" ht="13.5" x14ac:dyDescent="0.2"/>
    <row r="98" s="85" customFormat="1" ht="13.5" x14ac:dyDescent="0.2"/>
    <row r="99" s="85" customFormat="1" ht="13.5" x14ac:dyDescent="0.2"/>
    <row r="100" s="85" customFormat="1" ht="13.5" x14ac:dyDescent="0.2"/>
    <row r="101" s="85" customFormat="1" ht="13.5" x14ac:dyDescent="0.2"/>
    <row r="102" s="85" customFormat="1" ht="13.5" x14ac:dyDescent="0.2"/>
    <row r="103" s="85" customFormat="1" ht="13.5" x14ac:dyDescent="0.2"/>
    <row r="104" s="85" customFormat="1" ht="13.5" x14ac:dyDescent="0.2"/>
    <row r="105" s="85" customFormat="1" ht="13.5" x14ac:dyDescent="0.2"/>
    <row r="106" s="85" customFormat="1" ht="13.5" x14ac:dyDescent="0.2"/>
    <row r="107" s="85" customFormat="1" ht="13.5" x14ac:dyDescent="0.2"/>
    <row r="108" s="85" customFormat="1" ht="13.5" x14ac:dyDescent="0.2"/>
    <row r="109" s="85" customFormat="1" ht="13.5" x14ac:dyDescent="0.2"/>
    <row r="110" s="85" customFormat="1" ht="13.5" x14ac:dyDescent="0.2"/>
    <row r="111" s="85" customFormat="1" ht="13.5" x14ac:dyDescent="0.2"/>
    <row r="112" s="85" customFormat="1" ht="13.5" x14ac:dyDescent="0.2"/>
    <row r="113" s="85" customFormat="1" ht="13.5" x14ac:dyDescent="0.2"/>
    <row r="114" s="85" customFormat="1" ht="13.5" x14ac:dyDescent="0.2"/>
    <row r="115" s="85" customFormat="1" ht="13.5" x14ac:dyDescent="0.2"/>
    <row r="116" s="85" customFormat="1" ht="13.5" x14ac:dyDescent="0.2"/>
    <row r="117" s="85" customFormat="1" ht="13.5" x14ac:dyDescent="0.2"/>
    <row r="118" s="85" customFormat="1" ht="13.5" x14ac:dyDescent="0.2"/>
    <row r="119" s="85" customFormat="1" ht="13.5" x14ac:dyDescent="0.2"/>
    <row r="120" s="85" customFormat="1" ht="13.5" x14ac:dyDescent="0.2"/>
    <row r="121" s="85" customFormat="1" ht="13.5" x14ac:dyDescent="0.2"/>
    <row r="122" s="85" customFormat="1" ht="13.5" x14ac:dyDescent="0.2"/>
    <row r="123" s="85" customFormat="1" ht="13.5" x14ac:dyDescent="0.2"/>
    <row r="124" s="85" customFormat="1" ht="13.5" x14ac:dyDescent="0.2"/>
    <row r="125" s="85" customFormat="1" ht="13.5" x14ac:dyDescent="0.2"/>
    <row r="126" s="85" customFormat="1" ht="13.5" x14ac:dyDescent="0.2"/>
    <row r="127" s="85" customFormat="1" ht="13.5" x14ac:dyDescent="0.2"/>
    <row r="128" s="85" customFormat="1" ht="13.5" x14ac:dyDescent="0.2"/>
    <row r="129" s="85" customFormat="1" ht="13.5" x14ac:dyDescent="0.2"/>
    <row r="130" s="85" customFormat="1" ht="13.5" x14ac:dyDescent="0.2"/>
    <row r="131" s="85" customFormat="1" ht="13.5" x14ac:dyDescent="0.2"/>
    <row r="132" s="85" customFormat="1" ht="13.5" x14ac:dyDescent="0.2"/>
    <row r="133" s="85" customFormat="1" ht="13.5" x14ac:dyDescent="0.2"/>
    <row r="134" s="85" customFormat="1" ht="13.5" x14ac:dyDescent="0.2"/>
    <row r="135" s="85" customFormat="1" ht="13.5" x14ac:dyDescent="0.2"/>
    <row r="136" s="85" customFormat="1" ht="13.5" x14ac:dyDescent="0.2"/>
    <row r="137" s="85" customFormat="1" ht="13.5" x14ac:dyDescent="0.2"/>
    <row r="138" s="85" customFormat="1" ht="13.5" x14ac:dyDescent="0.2"/>
    <row r="139" s="85" customFormat="1" ht="13.5" x14ac:dyDescent="0.2"/>
    <row r="140" s="85" customFormat="1" ht="13.5" x14ac:dyDescent="0.2"/>
    <row r="141" s="85" customFormat="1" ht="13.5" x14ac:dyDescent="0.2"/>
    <row r="142" s="85" customFormat="1" ht="13.5" x14ac:dyDescent="0.2"/>
    <row r="143" s="85" customFormat="1" ht="13.5" x14ac:dyDescent="0.2"/>
    <row r="144" s="85" customFormat="1" ht="13.5" x14ac:dyDescent="0.2"/>
    <row r="145" s="85" customFormat="1" ht="13.5" x14ac:dyDescent="0.2"/>
    <row r="146" s="85" customFormat="1" ht="13.5" x14ac:dyDescent="0.2"/>
    <row r="147" s="85" customFormat="1" ht="13.5" x14ac:dyDescent="0.2"/>
    <row r="148" s="85" customFormat="1" ht="13.5" x14ac:dyDescent="0.2"/>
    <row r="149" s="85" customFormat="1" ht="13.5" x14ac:dyDescent="0.2"/>
    <row r="150" s="85" customFormat="1" ht="13.5" x14ac:dyDescent="0.2"/>
    <row r="151" s="85" customFormat="1" ht="13.5" x14ac:dyDescent="0.2"/>
    <row r="152" s="85" customFormat="1" ht="13.5" x14ac:dyDescent="0.2"/>
    <row r="153" s="85" customFormat="1" ht="13.5" x14ac:dyDescent="0.2"/>
    <row r="154" s="85" customFormat="1" ht="13.5" x14ac:dyDescent="0.2"/>
    <row r="155" s="85" customFormat="1" ht="13.5" x14ac:dyDescent="0.2"/>
    <row r="156" s="85" customFormat="1" ht="13.5" x14ac:dyDescent="0.2"/>
    <row r="157" s="85" customFormat="1" ht="13.5" x14ac:dyDescent="0.2"/>
    <row r="158" s="85" customFormat="1" ht="13.5" x14ac:dyDescent="0.2"/>
    <row r="159" s="85" customFormat="1" ht="13.5" x14ac:dyDescent="0.2"/>
    <row r="160" s="85" customFormat="1" ht="13.5" x14ac:dyDescent="0.2"/>
    <row r="161" s="85" customFormat="1" ht="13.5" x14ac:dyDescent="0.2"/>
    <row r="162" s="85" customFormat="1" ht="13.5" x14ac:dyDescent="0.2"/>
    <row r="163" s="85" customFormat="1" ht="13.5" x14ac:dyDescent="0.2"/>
    <row r="164" s="85" customFormat="1" ht="13.5" x14ac:dyDescent="0.2"/>
    <row r="165" s="85" customFormat="1" ht="13.5" x14ac:dyDescent="0.2"/>
    <row r="166" s="85" customFormat="1" ht="13.5" x14ac:dyDescent="0.2"/>
    <row r="167" s="85" customFormat="1" ht="13.5" x14ac:dyDescent="0.2"/>
    <row r="168" s="85" customFormat="1" ht="13.5" x14ac:dyDescent="0.2"/>
    <row r="169" s="85" customFormat="1" ht="13.5" x14ac:dyDescent="0.2"/>
    <row r="170" s="85" customFormat="1" ht="13.5" x14ac:dyDescent="0.2"/>
    <row r="171" s="85" customFormat="1" ht="13.5" x14ac:dyDescent="0.2"/>
    <row r="172" s="85" customFormat="1" ht="13.5" x14ac:dyDescent="0.2"/>
    <row r="173" s="85" customFormat="1" ht="13.5" x14ac:dyDescent="0.2"/>
    <row r="174" s="85" customFormat="1" ht="13.5" x14ac:dyDescent="0.2"/>
    <row r="175" s="85" customFormat="1" ht="13.5" x14ac:dyDescent="0.2"/>
    <row r="176" s="85" customFormat="1" ht="13.5" x14ac:dyDescent="0.2"/>
    <row r="177" s="85" customFormat="1" ht="13.5" x14ac:dyDescent="0.2"/>
    <row r="178" s="85" customFormat="1" ht="13.5" x14ac:dyDescent="0.2"/>
    <row r="179" s="85" customFormat="1" ht="13.5" x14ac:dyDescent="0.2"/>
    <row r="180" s="85" customFormat="1" ht="13.5" x14ac:dyDescent="0.2"/>
    <row r="181" s="85" customFormat="1" ht="13.5" x14ac:dyDescent="0.2"/>
    <row r="182" s="85" customFormat="1" ht="13.5" x14ac:dyDescent="0.2"/>
    <row r="183" s="85" customFormat="1" ht="13.5" x14ac:dyDescent="0.2"/>
    <row r="184" s="85" customFormat="1" ht="13.5" x14ac:dyDescent="0.2"/>
    <row r="185" s="85" customFormat="1" ht="13.5" x14ac:dyDescent="0.2"/>
    <row r="186" s="85" customFormat="1" ht="13.5" x14ac:dyDescent="0.2"/>
    <row r="187" s="85" customFormat="1" ht="13.5" x14ac:dyDescent="0.2"/>
    <row r="188" s="85" customFormat="1" ht="13.5" x14ac:dyDescent="0.2"/>
    <row r="189" s="85" customFormat="1" ht="13.5" x14ac:dyDescent="0.2"/>
    <row r="190" s="85" customFormat="1" ht="13.5" x14ac:dyDescent="0.2"/>
    <row r="191" s="85" customFormat="1" ht="13.5" x14ac:dyDescent="0.2"/>
    <row r="192" s="85" customFormat="1" ht="13.5" x14ac:dyDescent="0.2"/>
    <row r="193" s="85" customFormat="1" ht="13.5" x14ac:dyDescent="0.2"/>
    <row r="194" s="85" customFormat="1" ht="13.5" x14ac:dyDescent="0.2"/>
    <row r="195" s="85" customFormat="1" ht="13.5" x14ac:dyDescent="0.2"/>
    <row r="196" s="85" customFormat="1" ht="13.5" x14ac:dyDescent="0.2"/>
    <row r="197" s="85" customFormat="1" ht="13.5" x14ac:dyDescent="0.2"/>
    <row r="198" s="85" customFormat="1" ht="13.5" x14ac:dyDescent="0.2"/>
    <row r="199" s="85" customFormat="1" ht="13.5" x14ac:dyDescent="0.2"/>
    <row r="200" s="85" customFormat="1" ht="13.5" x14ac:dyDescent="0.2"/>
    <row r="201" s="85" customFormat="1" ht="13.5" x14ac:dyDescent="0.2"/>
    <row r="202" s="85" customFormat="1" ht="13.5" x14ac:dyDescent="0.2"/>
    <row r="203" s="85" customFormat="1" ht="13.5" x14ac:dyDescent="0.2"/>
    <row r="204" s="85" customFormat="1" ht="13.5" x14ac:dyDescent="0.2"/>
    <row r="205" s="85" customFormat="1" ht="13.5" x14ac:dyDescent="0.2"/>
    <row r="206" s="85" customFormat="1" ht="13.5" x14ac:dyDescent="0.2"/>
    <row r="207" s="85" customFormat="1" ht="13.5" x14ac:dyDescent="0.2"/>
    <row r="208" s="85" customFormat="1" ht="13.5" x14ac:dyDescent="0.2"/>
    <row r="209" s="85" customFormat="1" ht="13.5" x14ac:dyDescent="0.2"/>
    <row r="210" s="85" customFormat="1" ht="13.5" x14ac:dyDescent="0.2"/>
    <row r="211" s="85" customFormat="1" ht="13.5" x14ac:dyDescent="0.2"/>
    <row r="212" s="85" customFormat="1" ht="13.5" x14ac:dyDescent="0.2"/>
    <row r="213" s="85" customFormat="1" ht="13.5" x14ac:dyDescent="0.2"/>
    <row r="214" s="85" customFormat="1" ht="13.5" x14ac:dyDescent="0.2"/>
    <row r="215" s="85" customFormat="1" ht="13.5" x14ac:dyDescent="0.2"/>
    <row r="216" s="85" customFormat="1" ht="13.5" x14ac:dyDescent="0.2"/>
    <row r="217" s="85" customFormat="1" ht="13.5" x14ac:dyDescent="0.2"/>
    <row r="218" s="85" customFormat="1" ht="13.5" x14ac:dyDescent="0.2"/>
    <row r="219" s="85" customFormat="1" ht="13.5" x14ac:dyDescent="0.2"/>
    <row r="220" s="85" customFormat="1" ht="13.5" x14ac:dyDescent="0.2"/>
    <row r="221" s="85" customFormat="1" ht="13.5" x14ac:dyDescent="0.2"/>
    <row r="222" s="85" customFormat="1" ht="13.5" x14ac:dyDescent="0.2"/>
    <row r="223" s="85" customFormat="1" ht="13.5" x14ac:dyDescent="0.2"/>
    <row r="224" s="85" customFormat="1" ht="13.5" x14ac:dyDescent="0.2"/>
    <row r="225" s="85" customFormat="1" ht="13.5" x14ac:dyDescent="0.2"/>
    <row r="226" s="85" customFormat="1" ht="13.5" x14ac:dyDescent="0.2"/>
    <row r="227" s="85" customFormat="1" ht="13.5" x14ac:dyDescent="0.2"/>
    <row r="228" s="85" customFormat="1" ht="13.5" x14ac:dyDescent="0.2"/>
    <row r="229" s="85" customFormat="1" ht="13.5" x14ac:dyDescent="0.2"/>
    <row r="230" s="85" customFormat="1" ht="13.5" x14ac:dyDescent="0.2"/>
    <row r="231" s="85" customFormat="1" ht="13.5" x14ac:dyDescent="0.2"/>
    <row r="232" s="85" customFormat="1" ht="13.5" x14ac:dyDescent="0.2"/>
    <row r="233" s="85" customFormat="1" ht="13.5" x14ac:dyDescent="0.2"/>
    <row r="234" s="85" customFormat="1" ht="13.5" x14ac:dyDescent="0.2"/>
    <row r="235" s="85" customFormat="1" ht="13.5" x14ac:dyDescent="0.2"/>
    <row r="236" s="85" customFormat="1" ht="13.5" x14ac:dyDescent="0.2"/>
    <row r="237" s="85" customFormat="1" ht="13.5" x14ac:dyDescent="0.2"/>
    <row r="238" s="85" customFormat="1" ht="13.5" x14ac:dyDescent="0.2"/>
    <row r="239" s="85" customFormat="1" ht="13.5" x14ac:dyDescent="0.2"/>
    <row r="240" s="85" customFormat="1" ht="13.5" x14ac:dyDescent="0.2"/>
    <row r="241" s="85" customFormat="1" ht="13.5" x14ac:dyDescent="0.2"/>
    <row r="242" s="85" customFormat="1" ht="13.5" x14ac:dyDescent="0.2"/>
    <row r="243" s="85" customFormat="1" ht="13.5" x14ac:dyDescent="0.2"/>
    <row r="244" s="85" customFormat="1" ht="13.5" x14ac:dyDescent="0.2"/>
    <row r="245" s="85" customFormat="1" ht="13.5" x14ac:dyDescent="0.2"/>
    <row r="246" s="85" customFormat="1" ht="13.5" x14ac:dyDescent="0.2"/>
    <row r="247" s="85" customFormat="1" ht="13.5" x14ac:dyDescent="0.2"/>
    <row r="248" s="85" customFormat="1" ht="13.5" x14ac:dyDescent="0.2"/>
    <row r="249" s="85" customFormat="1" ht="13.5" x14ac:dyDescent="0.2"/>
    <row r="250" s="85" customFormat="1" ht="13.5" x14ac:dyDescent="0.2"/>
    <row r="251" s="85" customFormat="1" ht="13.5" x14ac:dyDescent="0.2"/>
    <row r="252" s="85" customFormat="1" ht="13.5" x14ac:dyDescent="0.2"/>
    <row r="253" s="85" customFormat="1" ht="13.5" x14ac:dyDescent="0.2"/>
    <row r="254" s="85" customFormat="1" ht="13.5" x14ac:dyDescent="0.2"/>
    <row r="255" s="85" customFormat="1" ht="13.5" x14ac:dyDescent="0.2"/>
    <row r="256" s="85" customFormat="1" ht="13.5" x14ac:dyDescent="0.2"/>
    <row r="257" s="85" customFormat="1" ht="13.5" x14ac:dyDescent="0.2"/>
    <row r="258" s="85" customFormat="1" ht="13.5" x14ac:dyDescent="0.2"/>
    <row r="259" s="85" customFormat="1" ht="13.5" x14ac:dyDescent="0.2"/>
    <row r="260" s="85" customFormat="1" ht="13.5" x14ac:dyDescent="0.2"/>
    <row r="261" s="85" customFormat="1" ht="13.5" x14ac:dyDescent="0.2"/>
    <row r="262" s="85" customFormat="1" ht="13.5" x14ac:dyDescent="0.2"/>
    <row r="263" s="85" customFormat="1" ht="13.5" x14ac:dyDescent="0.2"/>
    <row r="264" s="85" customFormat="1" ht="13.5" x14ac:dyDescent="0.2"/>
    <row r="265" s="85" customFormat="1" ht="13.5" x14ac:dyDescent="0.2"/>
    <row r="266" s="85" customFormat="1" ht="13.5" x14ac:dyDescent="0.2"/>
    <row r="267" s="85" customFormat="1" ht="13.5" x14ac:dyDescent="0.2"/>
    <row r="268" s="85" customFormat="1" ht="13.5" x14ac:dyDescent="0.2"/>
    <row r="269" s="85" customFormat="1" ht="13.5" x14ac:dyDescent="0.2"/>
    <row r="270" s="85" customFormat="1" ht="13.5" x14ac:dyDescent="0.2"/>
    <row r="271" s="85" customFormat="1" ht="13.5" x14ac:dyDescent="0.2"/>
    <row r="272" s="85" customFormat="1" ht="13.5" x14ac:dyDescent="0.2"/>
    <row r="273" s="85" customFormat="1" ht="13.5" x14ac:dyDescent="0.2"/>
    <row r="274" s="85" customFormat="1" ht="13.5" x14ac:dyDescent="0.2"/>
    <row r="275" s="85" customFormat="1" ht="13.5" x14ac:dyDescent="0.2"/>
    <row r="276" s="85" customFormat="1" ht="13.5" x14ac:dyDescent="0.2"/>
    <row r="277" s="85" customFormat="1" ht="13.5" x14ac:dyDescent="0.2"/>
    <row r="278" s="85" customFormat="1" ht="13.5" x14ac:dyDescent="0.2"/>
    <row r="279" s="85" customFormat="1" ht="13.5" x14ac:dyDescent="0.2"/>
    <row r="280" s="85" customFormat="1" ht="13.5" x14ac:dyDescent="0.2"/>
    <row r="281" s="85" customFormat="1" ht="13.5" x14ac:dyDescent="0.2"/>
    <row r="282" s="85" customFormat="1" ht="13.5" x14ac:dyDescent="0.2"/>
    <row r="283" s="85" customFormat="1" ht="13.5" x14ac:dyDescent="0.2"/>
    <row r="284" s="85" customFormat="1" ht="13.5" x14ac:dyDescent="0.2"/>
    <row r="285" s="85" customFormat="1" ht="13.5" x14ac:dyDescent="0.2"/>
    <row r="286" s="85" customFormat="1" ht="13.5" x14ac:dyDescent="0.2"/>
    <row r="287" s="85" customFormat="1" ht="13.5" x14ac:dyDescent="0.2"/>
    <row r="288" s="85" customFormat="1" ht="13.5" x14ac:dyDescent="0.2"/>
    <row r="289" s="85" customFormat="1" ht="13.5" x14ac:dyDescent="0.2"/>
    <row r="290" s="85" customFormat="1" ht="13.5" x14ac:dyDescent="0.2"/>
    <row r="291" s="85" customFormat="1" ht="13.5" x14ac:dyDescent="0.2"/>
    <row r="292" s="85" customFormat="1" ht="13.5" x14ac:dyDescent="0.2"/>
    <row r="293" s="85" customFormat="1" ht="13.5" x14ac:dyDescent="0.2"/>
    <row r="294" s="85" customFormat="1" ht="13.5" x14ac:dyDescent="0.2"/>
    <row r="295" s="85" customFormat="1" ht="13.5" x14ac:dyDescent="0.2"/>
    <row r="296" s="85" customFormat="1" ht="13.5" x14ac:dyDescent="0.2"/>
    <row r="297" s="85" customFormat="1" ht="13.5" x14ac:dyDescent="0.2"/>
    <row r="298" s="85" customFormat="1" ht="13.5" x14ac:dyDescent="0.2"/>
    <row r="299" s="85" customFormat="1" ht="13.5" x14ac:dyDescent="0.2"/>
    <row r="300" s="85" customFormat="1" ht="13.5" x14ac:dyDescent="0.2"/>
    <row r="301" s="85" customFormat="1" ht="13.5" x14ac:dyDescent="0.2"/>
    <row r="302" s="85" customFormat="1" ht="13.5" x14ac:dyDescent="0.2"/>
    <row r="303" s="85" customFormat="1" ht="13.5" x14ac:dyDescent="0.2"/>
    <row r="304" s="85" customFormat="1" ht="13.5" x14ac:dyDescent="0.2"/>
    <row r="305" s="85" customFormat="1" ht="13.5" x14ac:dyDescent="0.2"/>
    <row r="306" s="85" customFormat="1" ht="13.5" x14ac:dyDescent="0.2"/>
    <row r="307" s="85" customFormat="1" ht="13.5" x14ac:dyDescent="0.2"/>
    <row r="308" s="85" customFormat="1" ht="13.5" x14ac:dyDescent="0.2"/>
    <row r="309" s="85" customFormat="1" ht="13.5" x14ac:dyDescent="0.2"/>
    <row r="310" s="85" customFormat="1" ht="13.5" x14ac:dyDescent="0.2"/>
    <row r="311" s="85" customFormat="1" ht="13.5" x14ac:dyDescent="0.2"/>
    <row r="312" s="85" customFormat="1" ht="13.5" x14ac:dyDescent="0.2"/>
    <row r="313" s="85" customFormat="1" ht="13.5" x14ac:dyDescent="0.2"/>
    <row r="314" s="85" customFormat="1" ht="13.5" x14ac:dyDescent="0.2"/>
    <row r="315" s="85" customFormat="1" ht="13.5" x14ac:dyDescent="0.2"/>
    <row r="316" s="85" customFormat="1" ht="13.5" x14ac:dyDescent="0.2"/>
    <row r="317" s="85" customFormat="1" ht="13.5" x14ac:dyDescent="0.2"/>
    <row r="318" s="85" customFormat="1" ht="13.5" x14ac:dyDescent="0.2"/>
    <row r="319" s="85" customFormat="1" ht="13.5" x14ac:dyDescent="0.2"/>
    <row r="320" s="85" customFormat="1" ht="13.5" x14ac:dyDescent="0.2"/>
    <row r="321" s="85" customFormat="1" ht="13.5" x14ac:dyDescent="0.2"/>
    <row r="322" s="85" customFormat="1" ht="13.5" x14ac:dyDescent="0.2"/>
    <row r="323" s="85" customFormat="1" ht="13.5" x14ac:dyDescent="0.2"/>
    <row r="324" s="85" customFormat="1" ht="13.5" x14ac:dyDescent="0.2"/>
    <row r="325" s="85" customFormat="1" ht="13.5" x14ac:dyDescent="0.2"/>
    <row r="326" s="85" customFormat="1" ht="13.5" x14ac:dyDescent="0.2"/>
    <row r="327" s="85" customFormat="1" ht="13.5" x14ac:dyDescent="0.2"/>
    <row r="328" s="85" customFormat="1" ht="13.5" x14ac:dyDescent="0.2"/>
    <row r="329" s="85" customFormat="1" ht="13.5" x14ac:dyDescent="0.2"/>
    <row r="330" s="85" customFormat="1" ht="13.5" x14ac:dyDescent="0.2"/>
    <row r="331" s="85" customFormat="1" ht="13.5" x14ac:dyDescent="0.2"/>
    <row r="332" s="85" customFormat="1" ht="13.5" x14ac:dyDescent="0.2"/>
    <row r="333" s="85" customFormat="1" ht="13.5" x14ac:dyDescent="0.2"/>
    <row r="334" s="85" customFormat="1" ht="13.5" x14ac:dyDescent="0.2"/>
    <row r="335" s="85" customFormat="1" ht="13.5" x14ac:dyDescent="0.2"/>
    <row r="336" s="85" customFormat="1" ht="13.5" x14ac:dyDescent="0.2"/>
    <row r="337" s="85" customFormat="1" ht="13.5" x14ac:dyDescent="0.2"/>
    <row r="338" s="85" customFormat="1" ht="13.5" x14ac:dyDescent="0.2"/>
    <row r="339" s="85" customFormat="1" ht="13.5" x14ac:dyDescent="0.2"/>
    <row r="340" s="85" customFormat="1" ht="13.5" x14ac:dyDescent="0.2"/>
    <row r="341" s="85" customFormat="1" ht="13.5" x14ac:dyDescent="0.2"/>
    <row r="342" s="85" customFormat="1" ht="13.5" x14ac:dyDescent="0.2"/>
    <row r="343" s="85" customFormat="1" ht="13.5" x14ac:dyDescent="0.2"/>
    <row r="344" s="85" customFormat="1" ht="13.5" x14ac:dyDescent="0.2"/>
    <row r="345" s="85" customFormat="1" ht="13.5" x14ac:dyDescent="0.2"/>
    <row r="346" s="85" customFormat="1" ht="13.5" x14ac:dyDescent="0.2"/>
    <row r="347" s="85" customFormat="1" ht="13.5" x14ac:dyDescent="0.2"/>
    <row r="348" s="85" customFormat="1" ht="13.5" x14ac:dyDescent="0.2"/>
    <row r="349" s="85" customFormat="1" ht="13.5" x14ac:dyDescent="0.2"/>
    <row r="350" s="85" customFormat="1" ht="13.5" x14ac:dyDescent="0.2"/>
    <row r="351" s="85" customFormat="1" ht="13.5" x14ac:dyDescent="0.2"/>
    <row r="352" s="85" customFormat="1" ht="13.5" x14ac:dyDescent="0.2"/>
    <row r="353" s="85" customFormat="1" ht="13.5" x14ac:dyDescent="0.2"/>
    <row r="354" s="85" customFormat="1" ht="13.5" x14ac:dyDescent="0.2"/>
    <row r="355" s="85" customFormat="1" ht="13.5" x14ac:dyDescent="0.2"/>
    <row r="356" s="85" customFormat="1" ht="13.5" x14ac:dyDescent="0.2"/>
    <row r="357" s="85" customFormat="1" ht="13.5" x14ac:dyDescent="0.2"/>
    <row r="358" s="85" customFormat="1" ht="13.5" x14ac:dyDescent="0.2"/>
    <row r="359" s="85" customFormat="1" ht="13.5" x14ac:dyDescent="0.2"/>
    <row r="360" s="85" customFormat="1" ht="13.5" x14ac:dyDescent="0.2"/>
    <row r="361" s="85" customFormat="1" ht="13.5" x14ac:dyDescent="0.2"/>
    <row r="362" s="85" customFormat="1" ht="13.5" x14ac:dyDescent="0.2"/>
    <row r="363" s="85" customFormat="1" ht="13.5" x14ac:dyDescent="0.2"/>
    <row r="364" s="85" customFormat="1" ht="13.5" x14ac:dyDescent="0.2"/>
    <row r="365" s="85" customFormat="1" ht="13.5" x14ac:dyDescent="0.2"/>
    <row r="366" s="85" customFormat="1" ht="13.5" x14ac:dyDescent="0.2"/>
    <row r="367" s="85" customFormat="1" ht="13.5" x14ac:dyDescent="0.2"/>
    <row r="368" s="85" customFormat="1" ht="13.5" x14ac:dyDescent="0.2"/>
    <row r="369" s="85" customFormat="1" ht="13.5" x14ac:dyDescent="0.2"/>
    <row r="370" s="85" customFormat="1" ht="13.5" x14ac:dyDescent="0.2"/>
    <row r="371" s="85" customFormat="1" ht="13.5" x14ac:dyDescent="0.2"/>
    <row r="372" s="85" customFormat="1" ht="13.5" x14ac:dyDescent="0.2"/>
    <row r="373" s="85" customFormat="1" ht="13.5" x14ac:dyDescent="0.2"/>
    <row r="374" s="85" customFormat="1" ht="13.5" x14ac:dyDescent="0.2"/>
    <row r="375" s="85" customFormat="1" ht="13.5" x14ac:dyDescent="0.2"/>
    <row r="376" s="85" customFormat="1" ht="13.5" x14ac:dyDescent="0.2"/>
    <row r="377" s="85" customFormat="1" ht="13.5" x14ac:dyDescent="0.2"/>
    <row r="378" s="85" customFormat="1" ht="13.5" x14ac:dyDescent="0.2"/>
    <row r="379" s="85" customFormat="1" ht="13.5" x14ac:dyDescent="0.2"/>
    <row r="380" s="85" customFormat="1" ht="13.5" x14ac:dyDescent="0.2"/>
    <row r="381" s="85" customFormat="1" ht="13.5" x14ac:dyDescent="0.2"/>
    <row r="382" s="85" customFormat="1" ht="13.5" x14ac:dyDescent="0.2"/>
    <row r="383" s="85" customFormat="1" ht="13.5" x14ac:dyDescent="0.2"/>
    <row r="384" s="85" customFormat="1" ht="13.5" x14ac:dyDescent="0.2"/>
    <row r="385" s="85" customFormat="1" ht="13.5" x14ac:dyDescent="0.2"/>
    <row r="386" s="85" customFormat="1" ht="13.5" x14ac:dyDescent="0.2"/>
    <row r="387" s="85" customFormat="1" ht="13.5" x14ac:dyDescent="0.2"/>
    <row r="388" s="85" customFormat="1" ht="13.5" x14ac:dyDescent="0.2"/>
    <row r="389" s="85" customFormat="1" ht="13.5" x14ac:dyDescent="0.2"/>
    <row r="390" s="85" customFormat="1" ht="13.5" x14ac:dyDescent="0.2"/>
    <row r="391" s="85" customFormat="1" ht="13.5" x14ac:dyDescent="0.2"/>
    <row r="392" s="85" customFormat="1" ht="13.5" x14ac:dyDescent="0.2"/>
    <row r="393" s="85" customFormat="1" ht="13.5" x14ac:dyDescent="0.2"/>
    <row r="394" s="85" customFormat="1" ht="13.5" x14ac:dyDescent="0.2"/>
    <row r="395" s="85" customFormat="1" ht="13.5" x14ac:dyDescent="0.2"/>
    <row r="396" s="85" customFormat="1" ht="13.5" x14ac:dyDescent="0.2"/>
    <row r="397" s="85" customFormat="1" ht="13.5" x14ac:dyDescent="0.2"/>
    <row r="398" s="85" customFormat="1" ht="13.5" x14ac:dyDescent="0.2"/>
    <row r="399" s="85" customFormat="1" ht="13.5" x14ac:dyDescent="0.2"/>
    <row r="400" s="85" customFormat="1" ht="13.5" x14ac:dyDescent="0.2"/>
    <row r="401" s="85" customFormat="1" ht="13.5" x14ac:dyDescent="0.2"/>
    <row r="402" s="85" customFormat="1" ht="13.5" x14ac:dyDescent="0.2"/>
    <row r="403" s="85" customFormat="1" ht="13.5" x14ac:dyDescent="0.2"/>
    <row r="404" s="85" customFormat="1" ht="13.5" x14ac:dyDescent="0.2"/>
    <row r="405" s="85" customFormat="1" ht="13.5" x14ac:dyDescent="0.2"/>
    <row r="406" s="85" customFormat="1" ht="13.5" x14ac:dyDescent="0.2"/>
    <row r="407" s="85" customFormat="1" ht="13.5" x14ac:dyDescent="0.2"/>
    <row r="408" s="85" customFormat="1" ht="13.5" x14ac:dyDescent="0.2"/>
    <row r="409" s="85" customFormat="1" ht="13.5" x14ac:dyDescent="0.2"/>
    <row r="410" s="85" customFormat="1" ht="13.5" x14ac:dyDescent="0.2"/>
    <row r="411" s="85" customFormat="1" ht="13.5" x14ac:dyDescent="0.2"/>
    <row r="412" s="85" customFormat="1" ht="13.5" x14ac:dyDescent="0.2"/>
    <row r="413" s="85" customFormat="1" ht="13.5" x14ac:dyDescent="0.2"/>
    <row r="414" s="85" customFormat="1" ht="13.5" x14ac:dyDescent="0.2"/>
    <row r="415" s="85" customFormat="1" ht="13.5" x14ac:dyDescent="0.2"/>
    <row r="416" s="85" customFormat="1" ht="13.5" x14ac:dyDescent="0.2"/>
    <row r="417" s="85" customFormat="1" ht="13.5" x14ac:dyDescent="0.2"/>
    <row r="418" s="85" customFormat="1" ht="13.5" x14ac:dyDescent="0.2"/>
    <row r="419" s="85" customFormat="1" ht="13.5" x14ac:dyDescent="0.2"/>
    <row r="420" s="85" customFormat="1" ht="13.5" x14ac:dyDescent="0.2"/>
    <row r="421" s="85" customFormat="1" ht="13.5" x14ac:dyDescent="0.2"/>
    <row r="422" s="85" customFormat="1" ht="13.5" x14ac:dyDescent="0.2"/>
    <row r="423" s="85" customFormat="1" ht="13.5" x14ac:dyDescent="0.2"/>
    <row r="424" s="85" customFormat="1" ht="13.5" x14ac:dyDescent="0.2"/>
    <row r="425" s="85" customFormat="1" ht="13.5" x14ac:dyDescent="0.2"/>
    <row r="426" s="85" customFormat="1" ht="13.5" x14ac:dyDescent="0.2"/>
    <row r="427" s="85" customFormat="1" ht="13.5" x14ac:dyDescent="0.2"/>
    <row r="428" s="85" customFormat="1" ht="13.5" x14ac:dyDescent="0.2"/>
    <row r="429" s="85" customFormat="1" ht="13.5" x14ac:dyDescent="0.2"/>
    <row r="430" s="85" customFormat="1" ht="13.5" x14ac:dyDescent="0.2"/>
    <row r="431" s="85" customFormat="1" ht="13.5" x14ac:dyDescent="0.2"/>
    <row r="432" s="85" customFormat="1" ht="13.5" x14ac:dyDescent="0.2"/>
    <row r="433" s="85" customFormat="1" ht="13.5" x14ac:dyDescent="0.2"/>
    <row r="434" s="85" customFormat="1" ht="13.5" x14ac:dyDescent="0.2"/>
    <row r="435" s="85" customFormat="1" ht="13.5" x14ac:dyDescent="0.2"/>
    <row r="436" s="85" customFormat="1" ht="13.5" x14ac:dyDescent="0.2"/>
    <row r="437" s="85" customFormat="1" ht="13.5" x14ac:dyDescent="0.2"/>
    <row r="438" s="85" customFormat="1" ht="13.5" x14ac:dyDescent="0.2"/>
    <row r="439" s="85" customFormat="1" ht="13.5" x14ac:dyDescent="0.2"/>
    <row r="440" s="85" customFormat="1" ht="13.5" x14ac:dyDescent="0.2"/>
    <row r="441" s="85" customFormat="1" ht="13.5" x14ac:dyDescent="0.2"/>
    <row r="442" s="85" customFormat="1" ht="13.5" x14ac:dyDescent="0.2"/>
    <row r="443" s="85" customFormat="1" ht="13.5" x14ac:dyDescent="0.2"/>
    <row r="444" s="85" customFormat="1" ht="13.5" x14ac:dyDescent="0.2"/>
    <row r="445" s="85" customFormat="1" ht="13.5" x14ac:dyDescent="0.2"/>
    <row r="446" s="85" customFormat="1" ht="13.5" x14ac:dyDescent="0.2"/>
    <row r="447" s="85" customFormat="1" ht="13.5" x14ac:dyDescent="0.2"/>
    <row r="448" s="85" customFormat="1" ht="13.5" x14ac:dyDescent="0.2"/>
    <row r="449" s="85" customFormat="1" ht="13.5" x14ac:dyDescent="0.2"/>
    <row r="450" s="85" customFormat="1" ht="13.5" x14ac:dyDescent="0.2"/>
    <row r="451" s="85" customFormat="1" ht="13.5" x14ac:dyDescent="0.2"/>
    <row r="452" s="85" customFormat="1" ht="13.5" x14ac:dyDescent="0.2"/>
    <row r="453" s="85" customFormat="1" ht="13.5" x14ac:dyDescent="0.2"/>
    <row r="454" s="85" customFormat="1" ht="13.5" x14ac:dyDescent="0.2"/>
    <row r="455" s="85" customFormat="1" ht="13.5" x14ac:dyDescent="0.2"/>
    <row r="456" s="85" customFormat="1" ht="13.5" x14ac:dyDescent="0.2"/>
    <row r="457" s="85" customFormat="1" ht="13.5" x14ac:dyDescent="0.2"/>
    <row r="458" s="85" customFormat="1" ht="13.5" x14ac:dyDescent="0.2"/>
    <row r="459" s="85" customFormat="1" ht="13.5" x14ac:dyDescent="0.2"/>
    <row r="460" s="85" customFormat="1" ht="13.5" x14ac:dyDescent="0.2"/>
    <row r="461" s="85" customFormat="1" ht="13.5" x14ac:dyDescent="0.2"/>
    <row r="462" s="85" customFormat="1" ht="13.5" x14ac:dyDescent="0.2"/>
    <row r="463" s="85" customFormat="1" ht="13.5" x14ac:dyDescent="0.2"/>
    <row r="464" s="85" customFormat="1" ht="13.5" x14ac:dyDescent="0.2"/>
    <row r="465" s="85" customFormat="1" ht="13.5" x14ac:dyDescent="0.2"/>
    <row r="466" s="85" customFormat="1" ht="13.5" x14ac:dyDescent="0.2"/>
    <row r="467" s="85" customFormat="1" ht="13.5" x14ac:dyDescent="0.2"/>
    <row r="468" s="85" customFormat="1" ht="13.5" x14ac:dyDescent="0.2"/>
    <row r="469" s="85" customFormat="1" ht="13.5" x14ac:dyDescent="0.2"/>
    <row r="470" s="85" customFormat="1" ht="13.5" x14ac:dyDescent="0.2"/>
    <row r="471" s="85" customFormat="1" ht="13.5" x14ac:dyDescent="0.2"/>
    <row r="472" s="85" customFormat="1" ht="13.5" x14ac:dyDescent="0.2"/>
    <row r="473" s="85" customFormat="1" ht="13.5" x14ac:dyDescent="0.2"/>
    <row r="474" s="85" customFormat="1" ht="13.5" x14ac:dyDescent="0.2"/>
    <row r="475" s="85" customFormat="1" ht="13.5" x14ac:dyDescent="0.2"/>
    <row r="476" s="85" customFormat="1" ht="13.5" x14ac:dyDescent="0.2"/>
    <row r="477" s="85" customFormat="1" ht="13.5" x14ac:dyDescent="0.2"/>
    <row r="478" s="85" customFormat="1" ht="13.5" x14ac:dyDescent="0.2"/>
    <row r="479" s="85" customFormat="1" ht="13.5" x14ac:dyDescent="0.2"/>
    <row r="480" s="85" customFormat="1" ht="13.5" x14ac:dyDescent="0.2"/>
    <row r="481" s="85" customFormat="1" ht="13.5" x14ac:dyDescent="0.2"/>
    <row r="482" s="85" customFormat="1" ht="13.5" x14ac:dyDescent="0.2"/>
    <row r="483" s="85" customFormat="1" ht="13.5" x14ac:dyDescent="0.2"/>
    <row r="484" s="85" customFormat="1" ht="13.5" x14ac:dyDescent="0.2"/>
    <row r="485" s="85" customFormat="1" ht="13.5" x14ac:dyDescent="0.2"/>
    <row r="486" s="85" customFormat="1" ht="13.5" x14ac:dyDescent="0.2"/>
    <row r="487" s="85" customFormat="1" ht="13.5" x14ac:dyDescent="0.2"/>
    <row r="488" s="85" customFormat="1" ht="13.5" x14ac:dyDescent="0.2"/>
    <row r="489" s="85" customFormat="1" ht="13.5" x14ac:dyDescent="0.2"/>
    <row r="490" s="85" customFormat="1" ht="13.5" x14ac:dyDescent="0.2"/>
    <row r="491" s="85" customFormat="1" ht="13.5" x14ac:dyDescent="0.2"/>
    <row r="492" s="85" customFormat="1" ht="13.5" x14ac:dyDescent="0.2"/>
    <row r="493" s="85" customFormat="1" ht="13.5" x14ac:dyDescent="0.2"/>
    <row r="494" s="85" customFormat="1" ht="13.5" x14ac:dyDescent="0.2"/>
    <row r="495" s="85" customFormat="1" ht="13.5" x14ac:dyDescent="0.2"/>
    <row r="496" s="85" customFormat="1" ht="13.5" x14ac:dyDescent="0.2"/>
    <row r="497" s="85" customFormat="1" ht="13.5" x14ac:dyDescent="0.2"/>
    <row r="498" s="85" customFormat="1" ht="13.5" x14ac:dyDescent="0.2"/>
    <row r="499" s="85" customFormat="1" ht="13.5" x14ac:dyDescent="0.2"/>
    <row r="500" s="85" customFormat="1" ht="13.5" x14ac:dyDescent="0.2"/>
    <row r="501" s="85" customFormat="1" ht="13.5" x14ac:dyDescent="0.2"/>
    <row r="502" s="85" customFormat="1" ht="13.5" x14ac:dyDescent="0.2"/>
    <row r="503" s="85" customFormat="1" ht="13.5" x14ac:dyDescent="0.2"/>
    <row r="504" s="85" customFormat="1" ht="13.5" x14ac:dyDescent="0.2"/>
    <row r="505" s="85" customFormat="1" ht="13.5" x14ac:dyDescent="0.2"/>
    <row r="506" s="85" customFormat="1" ht="13.5" x14ac:dyDescent="0.2"/>
    <row r="507" s="85" customFormat="1" ht="13.5" x14ac:dyDescent="0.2"/>
    <row r="508" s="85" customFormat="1" ht="13.5" x14ac:dyDescent="0.2"/>
    <row r="509" s="85" customFormat="1" ht="13.5" x14ac:dyDescent="0.2"/>
    <row r="510" s="85" customFormat="1" ht="13.5" x14ac:dyDescent="0.2"/>
    <row r="511" s="85" customFormat="1" ht="13.5" x14ac:dyDescent="0.2"/>
    <row r="512" s="85" customFormat="1" ht="13.5" x14ac:dyDescent="0.2"/>
    <row r="513" s="85" customFormat="1" ht="13.5" x14ac:dyDescent="0.2"/>
    <row r="514" s="85" customFormat="1" ht="13.5" x14ac:dyDescent="0.2"/>
    <row r="515" s="85" customFormat="1" ht="13.5" x14ac:dyDescent="0.2"/>
    <row r="516" s="85" customFormat="1" ht="13.5" x14ac:dyDescent="0.2"/>
    <row r="517" s="85" customFormat="1" ht="13.5" x14ac:dyDescent="0.2"/>
    <row r="518" s="85" customFormat="1" ht="13.5" x14ac:dyDescent="0.2"/>
    <row r="519" s="85" customFormat="1" ht="13.5" x14ac:dyDescent="0.2"/>
    <row r="520" s="85" customFormat="1" ht="13.5" x14ac:dyDescent="0.2"/>
    <row r="521" s="85" customFormat="1" ht="13.5" x14ac:dyDescent="0.2"/>
    <row r="522" s="85" customFormat="1" ht="13.5" x14ac:dyDescent="0.2"/>
    <row r="523" s="85" customFormat="1" ht="13.5" x14ac:dyDescent="0.2"/>
    <row r="524" s="85" customFormat="1" ht="13.5" x14ac:dyDescent="0.2"/>
    <row r="525" s="85" customFormat="1" ht="13.5" x14ac:dyDescent="0.2"/>
    <row r="526" s="85" customFormat="1" ht="13.5" x14ac:dyDescent="0.2"/>
    <row r="527" s="85" customFormat="1" ht="13.5" x14ac:dyDescent="0.2"/>
    <row r="528" s="85" customFormat="1" ht="13.5" x14ac:dyDescent="0.2"/>
    <row r="529" s="85" customFormat="1" ht="13.5" x14ac:dyDescent="0.2"/>
    <row r="530" s="85" customFormat="1" ht="13.5" x14ac:dyDescent="0.2"/>
    <row r="531" s="85" customFormat="1" ht="13.5" x14ac:dyDescent="0.2"/>
    <row r="532" s="85" customFormat="1" ht="13.5" x14ac:dyDescent="0.2"/>
    <row r="533" s="85" customFormat="1" ht="13.5" x14ac:dyDescent="0.2"/>
    <row r="534" s="85" customFormat="1" ht="13.5" x14ac:dyDescent="0.2"/>
    <row r="535" s="85" customFormat="1" ht="13.5" x14ac:dyDescent="0.2"/>
    <row r="536" s="85" customFormat="1" ht="13.5" x14ac:dyDescent="0.2"/>
    <row r="537" s="85" customFormat="1" ht="13.5" x14ac:dyDescent="0.2"/>
    <row r="538" s="85" customFormat="1" ht="13.5" x14ac:dyDescent="0.2"/>
    <row r="539" s="85" customFormat="1" ht="13.5" x14ac:dyDescent="0.2"/>
    <row r="540" s="85" customFormat="1" ht="13.5" x14ac:dyDescent="0.2"/>
    <row r="541" s="85" customFormat="1" ht="13.5" x14ac:dyDescent="0.2"/>
    <row r="542" s="85" customFormat="1" ht="13.5" x14ac:dyDescent="0.2"/>
    <row r="543" s="85" customFormat="1" ht="13.5" x14ac:dyDescent="0.2"/>
    <row r="544" s="85" customFormat="1" ht="13.5" x14ac:dyDescent="0.2"/>
    <row r="545" s="85" customFormat="1" ht="13.5" x14ac:dyDescent="0.2"/>
    <row r="546" s="85" customFormat="1" ht="13.5" x14ac:dyDescent="0.2"/>
    <row r="547" s="85" customFormat="1" ht="13.5" x14ac:dyDescent="0.2"/>
    <row r="548" s="85" customFormat="1" ht="13.5" x14ac:dyDescent="0.2"/>
    <row r="549" s="85" customFormat="1" ht="13.5" x14ac:dyDescent="0.2"/>
    <row r="550" s="85" customFormat="1" ht="13.5" x14ac:dyDescent="0.2"/>
    <row r="551" s="85" customFormat="1" ht="13.5" x14ac:dyDescent="0.2"/>
    <row r="552" s="85" customFormat="1" ht="13.5" x14ac:dyDescent="0.2"/>
    <row r="553" s="85" customFormat="1" ht="13.5" x14ac:dyDescent="0.2"/>
    <row r="554" s="85" customFormat="1" ht="13.5" x14ac:dyDescent="0.2"/>
    <row r="555" s="85" customFormat="1" ht="13.5" x14ac:dyDescent="0.2"/>
    <row r="556" s="85" customFormat="1" ht="13.5" x14ac:dyDescent="0.2"/>
    <row r="557" s="85" customFormat="1" ht="13.5" x14ac:dyDescent="0.2"/>
    <row r="558" s="85" customFormat="1" ht="13.5" x14ac:dyDescent="0.2"/>
    <row r="559" s="85" customFormat="1" ht="13.5" x14ac:dyDescent="0.2"/>
    <row r="560" s="85" customFormat="1" ht="13.5" x14ac:dyDescent="0.2"/>
    <row r="561" s="85" customFormat="1" ht="13.5" x14ac:dyDescent="0.2"/>
    <row r="562" s="85" customFormat="1" ht="13.5" x14ac:dyDescent="0.2"/>
    <row r="563" s="85" customFormat="1" ht="13.5" x14ac:dyDescent="0.2"/>
    <row r="564" s="85" customFormat="1" ht="13.5" x14ac:dyDescent="0.2"/>
    <row r="565" s="85" customFormat="1" ht="13.5" x14ac:dyDescent="0.2"/>
    <row r="566" s="85" customFormat="1" ht="13.5" x14ac:dyDescent="0.2"/>
    <row r="567" s="85" customFormat="1" ht="13.5" x14ac:dyDescent="0.2"/>
    <row r="568" s="85" customFormat="1" ht="13.5" x14ac:dyDescent="0.2"/>
    <row r="569" s="85" customFormat="1" ht="13.5" x14ac:dyDescent="0.2"/>
    <row r="570" s="85" customFormat="1" ht="13.5" x14ac:dyDescent="0.2"/>
    <row r="571" s="85" customFormat="1" ht="13.5" x14ac:dyDescent="0.2"/>
    <row r="572" s="85" customFormat="1" ht="13.5" x14ac:dyDescent="0.2"/>
    <row r="573" s="85" customFormat="1" ht="13.5" x14ac:dyDescent="0.2"/>
    <row r="574" s="85" customFormat="1" ht="13.5" x14ac:dyDescent="0.2"/>
    <row r="575" s="85" customFormat="1" ht="13.5" x14ac:dyDescent="0.2"/>
    <row r="576" s="85" customFormat="1" ht="13.5" x14ac:dyDescent="0.2"/>
    <row r="577" s="85" customFormat="1" ht="13.5" x14ac:dyDescent="0.2"/>
    <row r="578" s="85" customFormat="1" ht="13.5" x14ac:dyDescent="0.2"/>
    <row r="579" s="85" customFormat="1" ht="13.5" x14ac:dyDescent="0.2"/>
    <row r="580" s="85" customFormat="1" ht="13.5" x14ac:dyDescent="0.2"/>
    <row r="581" s="85" customFormat="1" ht="13.5" x14ac:dyDescent="0.2"/>
    <row r="582" s="85" customFormat="1" ht="13.5" x14ac:dyDescent="0.2"/>
    <row r="583" s="85" customFormat="1" ht="13.5" x14ac:dyDescent="0.2"/>
    <row r="584" s="85" customFormat="1" ht="13.5" x14ac:dyDescent="0.2"/>
    <row r="585" s="85" customFormat="1" ht="13.5" x14ac:dyDescent="0.2"/>
    <row r="586" s="85" customFormat="1" ht="13.5" x14ac:dyDescent="0.2"/>
    <row r="587" s="85" customFormat="1" ht="13.5" x14ac:dyDescent="0.2"/>
    <row r="588" s="85" customFormat="1" ht="13.5" x14ac:dyDescent="0.2"/>
    <row r="589" s="85" customFormat="1" ht="13.5" x14ac:dyDescent="0.2"/>
    <row r="590" s="85" customFormat="1" ht="13.5" x14ac:dyDescent="0.2"/>
    <row r="591" s="85" customFormat="1" ht="13.5" x14ac:dyDescent="0.2"/>
    <row r="592" s="85" customFormat="1" ht="13.5" x14ac:dyDescent="0.2"/>
    <row r="593" s="85" customFormat="1" ht="13.5" x14ac:dyDescent="0.2"/>
    <row r="594" s="85" customFormat="1" ht="13.5" x14ac:dyDescent="0.2"/>
    <row r="595" s="85" customFormat="1" ht="13.5" x14ac:dyDescent="0.2"/>
    <row r="596" s="85" customFormat="1" ht="13.5" x14ac:dyDescent="0.2"/>
    <row r="597" s="85" customFormat="1" ht="13.5" x14ac:dyDescent="0.2"/>
    <row r="598" s="85" customFormat="1" ht="13.5" x14ac:dyDescent="0.2"/>
    <row r="599" s="85" customFormat="1" ht="13.5" x14ac:dyDescent="0.2"/>
    <row r="600" s="85" customFormat="1" ht="13.5" x14ac:dyDescent="0.2"/>
    <row r="601" s="85" customFormat="1" ht="13.5" x14ac:dyDescent="0.2"/>
    <row r="602" s="85" customFormat="1" ht="13.5" x14ac:dyDescent="0.2"/>
    <row r="603" s="85" customFormat="1" ht="13.5" x14ac:dyDescent="0.2"/>
    <row r="604" s="85" customFormat="1" ht="13.5" x14ac:dyDescent="0.2"/>
    <row r="605" s="85" customFormat="1" ht="13.5" x14ac:dyDescent="0.2"/>
    <row r="606" s="85" customFormat="1" ht="13.5" x14ac:dyDescent="0.2"/>
    <row r="607" s="85" customFormat="1" ht="13.5" x14ac:dyDescent="0.2"/>
    <row r="608" s="85" customFormat="1" ht="13.5" x14ac:dyDescent="0.2"/>
    <row r="609" s="85" customFormat="1" ht="13.5" x14ac:dyDescent="0.2"/>
    <row r="610" s="85" customFormat="1" ht="13.5" x14ac:dyDescent="0.2"/>
    <row r="611" s="85" customFormat="1" ht="13.5" x14ac:dyDescent="0.2"/>
    <row r="612" s="85" customFormat="1" ht="13.5" x14ac:dyDescent="0.2"/>
    <row r="613" s="85" customFormat="1" ht="13.5" x14ac:dyDescent="0.2"/>
    <row r="614" s="85" customFormat="1" ht="13.5" x14ac:dyDescent="0.2"/>
    <row r="615" s="85" customFormat="1" ht="13.5" x14ac:dyDescent="0.2"/>
    <row r="616" s="85" customFormat="1" ht="13.5" x14ac:dyDescent="0.2"/>
    <row r="617" s="85" customFormat="1" ht="13.5" x14ac:dyDescent="0.2"/>
    <row r="618" s="85" customFormat="1" ht="13.5" x14ac:dyDescent="0.2"/>
    <row r="619" s="85" customFormat="1" ht="13.5" x14ac:dyDescent="0.2"/>
    <row r="620" s="85" customFormat="1" ht="13.5" x14ac:dyDescent="0.2"/>
    <row r="621" s="85" customFormat="1" ht="13.5" x14ac:dyDescent="0.2"/>
    <row r="622" s="85" customFormat="1" ht="13.5" x14ac:dyDescent="0.2"/>
    <row r="623" s="85" customFormat="1" ht="13.5" x14ac:dyDescent="0.2"/>
    <row r="624" s="85" customFormat="1" ht="13.5" x14ac:dyDescent="0.2"/>
    <row r="625" s="85" customFormat="1" ht="13.5" x14ac:dyDescent="0.2"/>
    <row r="626" s="85" customFormat="1" ht="13.5" x14ac:dyDescent="0.2"/>
    <row r="627" s="85" customFormat="1" ht="13.5" x14ac:dyDescent="0.2"/>
    <row r="628" s="85" customFormat="1" ht="13.5" x14ac:dyDescent="0.2"/>
    <row r="629" s="85" customFormat="1" ht="13.5" x14ac:dyDescent="0.2"/>
    <row r="630" s="85" customFormat="1" ht="13.5" x14ac:dyDescent="0.2"/>
    <row r="631" s="85" customFormat="1" ht="13.5" x14ac:dyDescent="0.2"/>
    <row r="632" s="85" customFormat="1" ht="13.5" x14ac:dyDescent="0.2"/>
    <row r="633" s="85" customFormat="1" ht="13.5" x14ac:dyDescent="0.2"/>
    <row r="634" s="85" customFormat="1" ht="13.5" x14ac:dyDescent="0.2"/>
    <row r="635" s="85" customFormat="1" ht="13.5" x14ac:dyDescent="0.2"/>
    <row r="636" s="85" customFormat="1" ht="13.5" x14ac:dyDescent="0.2"/>
    <row r="637" s="85" customFormat="1" ht="13.5" x14ac:dyDescent="0.2"/>
    <row r="638" s="85" customFormat="1" ht="13.5" x14ac:dyDescent="0.2"/>
    <row r="639" s="85" customFormat="1" ht="13.5" x14ac:dyDescent="0.2"/>
    <row r="640" s="85" customFormat="1" ht="13.5" x14ac:dyDescent="0.2"/>
    <row r="641" s="85" customFormat="1" ht="13.5" x14ac:dyDescent="0.2"/>
    <row r="642" s="85" customFormat="1" ht="13.5" x14ac:dyDescent="0.2"/>
    <row r="643" s="85" customFormat="1" ht="13.5" x14ac:dyDescent="0.2"/>
    <row r="644" s="85" customFormat="1" ht="13.5" x14ac:dyDescent="0.2"/>
    <row r="645" s="85" customFormat="1" ht="13.5" x14ac:dyDescent="0.2"/>
    <row r="646" s="85" customFormat="1" ht="13.5" x14ac:dyDescent="0.2"/>
    <row r="647" s="85" customFormat="1" ht="13.5" x14ac:dyDescent="0.2"/>
    <row r="648" s="85" customFormat="1" ht="13.5" x14ac:dyDescent="0.2"/>
    <row r="649" s="85" customFormat="1" ht="13.5" x14ac:dyDescent="0.2"/>
    <row r="650" s="85" customFormat="1" ht="13.5" x14ac:dyDescent="0.2"/>
    <row r="651" s="85" customFormat="1" ht="13.5" x14ac:dyDescent="0.2"/>
    <row r="652" s="85" customFormat="1" ht="13.5" x14ac:dyDescent="0.2"/>
    <row r="653" s="85" customFormat="1" ht="13.5" x14ac:dyDescent="0.2"/>
    <row r="654" s="85" customFormat="1" ht="13.5" x14ac:dyDescent="0.2"/>
    <row r="655" s="85" customFormat="1" ht="13.5" x14ac:dyDescent="0.2"/>
    <row r="656" s="85" customFormat="1" ht="13.5" x14ac:dyDescent="0.2"/>
    <row r="657" s="85" customFormat="1" ht="13.5" x14ac:dyDescent="0.2"/>
    <row r="658" s="85" customFormat="1" ht="13.5" x14ac:dyDescent="0.2"/>
    <row r="659" s="85" customFormat="1" ht="13.5" x14ac:dyDescent="0.2"/>
    <row r="660" s="85" customFormat="1" ht="13.5" x14ac:dyDescent="0.2"/>
    <row r="661" s="85" customFormat="1" ht="13.5" x14ac:dyDescent="0.2"/>
    <row r="662" s="85" customFormat="1" ht="13.5" x14ac:dyDescent="0.2"/>
    <row r="663" s="85" customFormat="1" ht="13.5" x14ac:dyDescent="0.2"/>
    <row r="664" s="85" customFormat="1" ht="13.5" x14ac:dyDescent="0.2"/>
    <row r="665" s="85" customFormat="1" ht="13.5" x14ac:dyDescent="0.2"/>
    <row r="666" s="85" customFormat="1" ht="13.5" x14ac:dyDescent="0.2"/>
    <row r="667" s="85" customFormat="1" ht="13.5" x14ac:dyDescent="0.2"/>
    <row r="668" s="85" customFormat="1" ht="13.5" x14ac:dyDescent="0.2"/>
    <row r="669" s="85" customFormat="1" ht="13.5" x14ac:dyDescent="0.2"/>
    <row r="670" s="85" customFormat="1" ht="13.5" x14ac:dyDescent="0.2"/>
    <row r="671" s="85" customFormat="1" ht="13.5" x14ac:dyDescent="0.2"/>
    <row r="672" s="85" customFormat="1" ht="13.5" x14ac:dyDescent="0.2"/>
    <row r="673" s="85" customFormat="1" ht="13.5" x14ac:dyDescent="0.2"/>
    <row r="674" s="85" customFormat="1" ht="13.5" x14ac:dyDescent="0.2"/>
    <row r="675" s="85" customFormat="1" ht="13.5" x14ac:dyDescent="0.2"/>
    <row r="676" s="85" customFormat="1" ht="13.5" x14ac:dyDescent="0.2"/>
    <row r="677" s="85" customFormat="1" ht="13.5" x14ac:dyDescent="0.2"/>
    <row r="678" s="85" customFormat="1" ht="13.5" x14ac:dyDescent="0.2"/>
    <row r="679" s="85" customFormat="1" ht="13.5" x14ac:dyDescent="0.2"/>
    <row r="680" s="85" customFormat="1" ht="13.5" x14ac:dyDescent="0.2"/>
    <row r="681" s="85" customFormat="1" ht="13.5" x14ac:dyDescent="0.2"/>
    <row r="682" s="85" customFormat="1" ht="13.5" x14ac:dyDescent="0.2"/>
    <row r="683" s="85" customFormat="1" ht="13.5" x14ac:dyDescent="0.2"/>
    <row r="684" s="85" customFormat="1" ht="13.5" x14ac:dyDescent="0.2"/>
    <row r="685" s="85" customFormat="1" ht="13.5" x14ac:dyDescent="0.2"/>
    <row r="686" s="85" customFormat="1" ht="13.5" x14ac:dyDescent="0.2"/>
    <row r="687" s="85" customFormat="1" ht="13.5" x14ac:dyDescent="0.2"/>
    <row r="688" s="85" customFormat="1" ht="13.5" x14ac:dyDescent="0.2"/>
    <row r="689" s="85" customFormat="1" ht="13.5" x14ac:dyDescent="0.2"/>
    <row r="690" s="85" customFormat="1" ht="13.5" x14ac:dyDescent="0.2"/>
    <row r="691" s="85" customFormat="1" ht="13.5" x14ac:dyDescent="0.2"/>
    <row r="692" s="85" customFormat="1" ht="13.5" x14ac:dyDescent="0.2"/>
    <row r="693" s="85" customFormat="1" ht="13.5" x14ac:dyDescent="0.2"/>
    <row r="694" s="85" customFormat="1" ht="13.5" x14ac:dyDescent="0.2"/>
    <row r="695" s="85" customFormat="1" ht="13.5" x14ac:dyDescent="0.2"/>
    <row r="696" s="85" customFormat="1" ht="13.5" x14ac:dyDescent="0.2"/>
    <row r="697" s="85" customFormat="1" ht="13.5" x14ac:dyDescent="0.2"/>
    <row r="698" s="85" customFormat="1" ht="13.5" x14ac:dyDescent="0.2"/>
    <row r="699" s="85" customFormat="1" ht="13.5" x14ac:dyDescent="0.2"/>
    <row r="700" s="85" customFormat="1" ht="13.5" x14ac:dyDescent="0.2"/>
    <row r="701" s="85" customFormat="1" ht="13.5" x14ac:dyDescent="0.2"/>
    <row r="702" s="85" customFormat="1" ht="13.5" x14ac:dyDescent="0.2"/>
    <row r="703" s="85" customFormat="1" ht="13.5" x14ac:dyDescent="0.2"/>
    <row r="704" s="85" customFormat="1" ht="13.5" x14ac:dyDescent="0.2"/>
    <row r="705" s="85" customFormat="1" ht="13.5" x14ac:dyDescent="0.2"/>
    <row r="706" s="85" customFormat="1" ht="13.5" x14ac:dyDescent="0.2"/>
    <row r="707" s="85" customFormat="1" ht="13.5" x14ac:dyDescent="0.2"/>
    <row r="708" s="85" customFormat="1" ht="13.5" x14ac:dyDescent="0.2"/>
    <row r="709" s="85" customFormat="1" ht="13.5" x14ac:dyDescent="0.2"/>
    <row r="710" s="85" customFormat="1" ht="13.5" x14ac:dyDescent="0.2"/>
    <row r="711" s="85" customFormat="1" ht="13.5" x14ac:dyDescent="0.2"/>
    <row r="712" s="85" customFormat="1" ht="13.5" x14ac:dyDescent="0.2"/>
    <row r="713" s="85" customFormat="1" ht="13.5" x14ac:dyDescent="0.2"/>
    <row r="714" s="85" customFormat="1" ht="13.5" x14ac:dyDescent="0.2"/>
    <row r="715" s="85" customFormat="1" ht="13.5" x14ac:dyDescent="0.2"/>
    <row r="716" s="85" customFormat="1" ht="13.5" x14ac:dyDescent="0.2"/>
    <row r="717" s="85" customFormat="1" ht="13.5" x14ac:dyDescent="0.2"/>
    <row r="718" s="85" customFormat="1" ht="13.5" x14ac:dyDescent="0.2"/>
    <row r="719" s="85" customFormat="1" ht="13.5" x14ac:dyDescent="0.2"/>
    <row r="720" s="85" customFormat="1" ht="13.5" x14ac:dyDescent="0.2"/>
    <row r="721" s="85" customFormat="1" ht="13.5" x14ac:dyDescent="0.2"/>
    <row r="722" s="85" customFormat="1" ht="13.5" x14ac:dyDescent="0.2"/>
    <row r="723" s="85" customFormat="1" ht="13.5" x14ac:dyDescent="0.2"/>
    <row r="724" s="85" customFormat="1" ht="13.5" x14ac:dyDescent="0.2"/>
    <row r="725" s="85" customFormat="1" ht="13.5" x14ac:dyDescent="0.2"/>
    <row r="726" s="85" customFormat="1" ht="13.5" x14ac:dyDescent="0.2"/>
    <row r="727" s="85" customFormat="1" ht="13.5" x14ac:dyDescent="0.2"/>
    <row r="728" s="85" customFormat="1" ht="13.5" x14ac:dyDescent="0.2"/>
    <row r="729" s="85" customFormat="1" ht="13.5" x14ac:dyDescent="0.2"/>
    <row r="730" s="85" customFormat="1" ht="13.5" x14ac:dyDescent="0.2"/>
    <row r="731" s="85" customFormat="1" ht="13.5" x14ac:dyDescent="0.2"/>
    <row r="732" s="85" customFormat="1" ht="13.5" x14ac:dyDescent="0.2"/>
    <row r="733" s="85" customFormat="1" ht="13.5" x14ac:dyDescent="0.2"/>
    <row r="734" s="85" customFormat="1" ht="13.5" x14ac:dyDescent="0.2"/>
    <row r="735" s="85" customFormat="1" ht="13.5" x14ac:dyDescent="0.2"/>
    <row r="736" s="85" customFormat="1" ht="13.5" x14ac:dyDescent="0.2"/>
    <row r="737" s="85" customFormat="1" ht="13.5" x14ac:dyDescent="0.2"/>
    <row r="738" s="85" customFormat="1" ht="13.5" x14ac:dyDescent="0.2"/>
    <row r="739" s="85" customFormat="1" ht="13.5" x14ac:dyDescent="0.2"/>
    <row r="740" s="85" customFormat="1" ht="13.5" x14ac:dyDescent="0.2"/>
    <row r="741" s="85" customFormat="1" ht="13.5" x14ac:dyDescent="0.2"/>
    <row r="742" s="85" customFormat="1" ht="13.5" x14ac:dyDescent="0.2"/>
    <row r="743" s="85" customFormat="1" ht="13.5" x14ac:dyDescent="0.2"/>
    <row r="744" s="85" customFormat="1" ht="13.5" x14ac:dyDescent="0.2"/>
    <row r="745" s="85" customFormat="1" ht="13.5" x14ac:dyDescent="0.2"/>
    <row r="746" s="85" customFormat="1" ht="13.5" x14ac:dyDescent="0.2"/>
    <row r="747" s="85" customFormat="1" ht="13.5" x14ac:dyDescent="0.2"/>
    <row r="748" s="85" customFormat="1" ht="13.5" x14ac:dyDescent="0.2"/>
    <row r="749" s="85" customFormat="1" ht="13.5" x14ac:dyDescent="0.2"/>
    <row r="750" s="85" customFormat="1" ht="13.5" x14ac:dyDescent="0.2"/>
    <row r="751" s="85" customFormat="1" ht="13.5" x14ac:dyDescent="0.2"/>
    <row r="752" s="85" customFormat="1" ht="13.5" x14ac:dyDescent="0.2"/>
    <row r="753" s="85" customFormat="1" ht="13.5" x14ac:dyDescent="0.2"/>
    <row r="754" s="85" customFormat="1" ht="13.5" x14ac:dyDescent="0.2"/>
    <row r="755" s="85" customFormat="1" ht="13.5" x14ac:dyDescent="0.2"/>
    <row r="756" s="85" customFormat="1" ht="13.5" x14ac:dyDescent="0.2"/>
    <row r="757" s="85" customFormat="1" ht="13.5" x14ac:dyDescent="0.2"/>
    <row r="758" s="85" customFormat="1" ht="13.5" x14ac:dyDescent="0.2"/>
    <row r="759" s="85" customFormat="1" ht="13.5" x14ac:dyDescent="0.2"/>
    <row r="760" s="85" customFormat="1" ht="13.5" x14ac:dyDescent="0.2"/>
    <row r="761" s="85" customFormat="1" ht="13.5" x14ac:dyDescent="0.2"/>
    <row r="762" s="85" customFormat="1" ht="13.5" x14ac:dyDescent="0.2"/>
    <row r="763" s="85" customFormat="1" ht="13.5" x14ac:dyDescent="0.2"/>
    <row r="764" s="85" customFormat="1" ht="13.5" x14ac:dyDescent="0.2"/>
    <row r="765" s="85" customFormat="1" ht="13.5" x14ac:dyDescent="0.2"/>
    <row r="766" s="85" customFormat="1" ht="13.5" x14ac:dyDescent="0.2"/>
    <row r="767" s="85" customFormat="1" ht="13.5" x14ac:dyDescent="0.2"/>
    <row r="768" s="85" customFormat="1" ht="13.5" x14ac:dyDescent="0.2"/>
    <row r="769" s="85" customFormat="1" ht="13.5" x14ac:dyDescent="0.2"/>
    <row r="770" s="85" customFormat="1" ht="13.5" x14ac:dyDescent="0.2"/>
    <row r="771" s="85" customFormat="1" ht="13.5" x14ac:dyDescent="0.2"/>
    <row r="772" s="85" customFormat="1" ht="13.5" x14ac:dyDescent="0.2"/>
    <row r="773" s="85" customFormat="1" ht="13.5" x14ac:dyDescent="0.2"/>
    <row r="774" s="85" customFormat="1" ht="13.5" x14ac:dyDescent="0.2"/>
    <row r="775" s="85" customFormat="1" ht="13.5" x14ac:dyDescent="0.2"/>
    <row r="776" s="85" customFormat="1" ht="13.5" x14ac:dyDescent="0.2"/>
    <row r="777" s="85" customFormat="1" ht="13.5" x14ac:dyDescent="0.2"/>
    <row r="778" s="85" customFormat="1" ht="13.5" x14ac:dyDescent="0.2"/>
    <row r="779" s="85" customFormat="1" ht="13.5" x14ac:dyDescent="0.2"/>
    <row r="780" s="85" customFormat="1" ht="13.5" x14ac:dyDescent="0.2"/>
    <row r="781" s="85" customFormat="1" ht="13.5" x14ac:dyDescent="0.2"/>
    <row r="782" s="85" customFormat="1" ht="13.5" x14ac:dyDescent="0.2"/>
    <row r="783" s="85" customFormat="1" ht="13.5" x14ac:dyDescent="0.2"/>
    <row r="784" s="85" customFormat="1" ht="13.5" x14ac:dyDescent="0.2"/>
    <row r="785" s="85" customFormat="1" ht="13.5" x14ac:dyDescent="0.2"/>
    <row r="786" s="85" customFormat="1" ht="13.5" x14ac:dyDescent="0.2"/>
    <row r="787" s="85" customFormat="1" ht="13.5" x14ac:dyDescent="0.2"/>
    <row r="788" s="85" customFormat="1" ht="13.5" x14ac:dyDescent="0.2"/>
    <row r="789" s="85" customFormat="1" ht="13.5" x14ac:dyDescent="0.2"/>
    <row r="790" s="85" customFormat="1" ht="13.5" x14ac:dyDescent="0.2"/>
    <row r="791" s="85" customFormat="1" ht="13.5" x14ac:dyDescent="0.2"/>
    <row r="792" s="85" customFormat="1" ht="13.5" x14ac:dyDescent="0.2"/>
    <row r="793" s="85" customFormat="1" ht="13.5" x14ac:dyDescent="0.2"/>
    <row r="794" s="85" customFormat="1" ht="13.5" x14ac:dyDescent="0.2"/>
    <row r="795" s="85" customFormat="1" ht="13.5" x14ac:dyDescent="0.2"/>
    <row r="796" s="85" customFormat="1" ht="13.5" x14ac:dyDescent="0.2"/>
    <row r="797" s="85" customFormat="1" ht="13.5" x14ac:dyDescent="0.2"/>
    <row r="798" s="85" customFormat="1" ht="13.5" x14ac:dyDescent="0.2"/>
    <row r="799" s="85" customFormat="1" ht="13.5" x14ac:dyDescent="0.2"/>
    <row r="800" s="85" customFormat="1" ht="13.5" x14ac:dyDescent="0.2"/>
    <row r="801" s="85" customFormat="1" ht="13.5" x14ac:dyDescent="0.2"/>
    <row r="802" s="85" customFormat="1" ht="13.5" x14ac:dyDescent="0.2"/>
    <row r="803" s="85" customFormat="1" ht="13.5" x14ac:dyDescent="0.2"/>
    <row r="804" s="85" customFormat="1" ht="13.5" x14ac:dyDescent="0.2"/>
    <row r="805" s="85" customFormat="1" ht="13.5" x14ac:dyDescent="0.2"/>
    <row r="806" s="85" customFormat="1" ht="13.5" x14ac:dyDescent="0.2"/>
    <row r="807" s="85" customFormat="1" ht="13.5" x14ac:dyDescent="0.2"/>
    <row r="808" s="85" customFormat="1" ht="13.5" x14ac:dyDescent="0.2"/>
    <row r="809" s="85" customFormat="1" ht="13.5" x14ac:dyDescent="0.2"/>
    <row r="810" s="85" customFormat="1" ht="13.5" x14ac:dyDescent="0.2"/>
    <row r="811" s="85" customFormat="1" ht="13.5" x14ac:dyDescent="0.2"/>
    <row r="812" s="85" customFormat="1" ht="13.5" x14ac:dyDescent="0.2"/>
    <row r="813" s="85" customFormat="1" ht="13.5" x14ac:dyDescent="0.2"/>
    <row r="814" s="85" customFormat="1" ht="13.5" x14ac:dyDescent="0.2"/>
    <row r="815" s="85" customFormat="1" ht="13.5" x14ac:dyDescent="0.2"/>
    <row r="816" s="85" customFormat="1" ht="13.5" x14ac:dyDescent="0.2"/>
    <row r="817" s="85" customFormat="1" ht="13.5" x14ac:dyDescent="0.2"/>
    <row r="818" s="85" customFormat="1" ht="13.5" x14ac:dyDescent="0.2"/>
    <row r="819" s="85" customFormat="1" ht="13.5" x14ac:dyDescent="0.2"/>
    <row r="820" s="85" customFormat="1" ht="13.5" x14ac:dyDescent="0.2"/>
    <row r="821" s="85" customFormat="1" ht="13.5" x14ac:dyDescent="0.2"/>
    <row r="822" s="85" customFormat="1" ht="13.5" x14ac:dyDescent="0.2"/>
    <row r="823" s="85" customFormat="1" ht="13.5" x14ac:dyDescent="0.2"/>
    <row r="824" s="85" customFormat="1" ht="13.5" x14ac:dyDescent="0.2"/>
    <row r="825" s="85" customFormat="1" ht="13.5" x14ac:dyDescent="0.2"/>
    <row r="826" s="85" customFormat="1" ht="13.5" x14ac:dyDescent="0.2"/>
    <row r="827" s="85" customFormat="1" ht="13.5" x14ac:dyDescent="0.2"/>
    <row r="828" s="85" customFormat="1" ht="13.5" x14ac:dyDescent="0.2"/>
    <row r="829" s="85" customFormat="1" ht="13.5" x14ac:dyDescent="0.2"/>
    <row r="830" s="85" customFormat="1" ht="13.5" x14ac:dyDescent="0.2"/>
    <row r="831" s="85" customFormat="1" ht="13.5" x14ac:dyDescent="0.2"/>
    <row r="832" s="85" customFormat="1" ht="13.5" x14ac:dyDescent="0.2"/>
    <row r="833" s="85" customFormat="1" ht="13.5" x14ac:dyDescent="0.2"/>
    <row r="834" s="85" customFormat="1" ht="13.5" x14ac:dyDescent="0.2"/>
    <row r="835" s="85" customFormat="1" ht="13.5" x14ac:dyDescent="0.2"/>
    <row r="836" s="85" customFormat="1" ht="13.5" x14ac:dyDescent="0.2"/>
    <row r="837" s="85" customFormat="1" ht="13.5" x14ac:dyDescent="0.2"/>
    <row r="838" s="85" customFormat="1" ht="13.5" x14ac:dyDescent="0.2"/>
    <row r="839" s="85" customFormat="1" ht="13.5" x14ac:dyDescent="0.2"/>
    <row r="840" s="85" customFormat="1" ht="13.5" x14ac:dyDescent="0.2"/>
    <row r="841" s="85" customFormat="1" ht="13.5" x14ac:dyDescent="0.2"/>
    <row r="842" s="85" customFormat="1" ht="13.5" x14ac:dyDescent="0.2"/>
    <row r="843" s="85" customFormat="1" ht="13.5" x14ac:dyDescent="0.2"/>
    <row r="844" s="85" customFormat="1" ht="13.5" x14ac:dyDescent="0.2"/>
    <row r="845" s="85" customFormat="1" ht="13.5" x14ac:dyDescent="0.2"/>
    <row r="846" s="85" customFormat="1" ht="13.5" x14ac:dyDescent="0.2"/>
    <row r="847" s="85" customFormat="1" ht="13.5" x14ac:dyDescent="0.2"/>
    <row r="848" s="85" customFormat="1" ht="13.5" x14ac:dyDescent="0.2"/>
    <row r="849" s="85" customFormat="1" ht="13.5" x14ac:dyDescent="0.2"/>
    <row r="850" s="85" customFormat="1" ht="13.5" x14ac:dyDescent="0.2"/>
    <row r="851" s="85" customFormat="1" ht="13.5" x14ac:dyDescent="0.2"/>
    <row r="852" s="85" customFormat="1" ht="13.5" x14ac:dyDescent="0.2"/>
    <row r="853" s="85" customFormat="1" ht="13.5" x14ac:dyDescent="0.2"/>
    <row r="854" s="85" customFormat="1" ht="13.5" x14ac:dyDescent="0.2"/>
    <row r="855" s="85" customFormat="1" ht="13.5" x14ac:dyDescent="0.2"/>
    <row r="856" s="85" customFormat="1" ht="13.5" x14ac:dyDescent="0.2"/>
    <row r="857" s="85" customFormat="1" ht="13.5" x14ac:dyDescent="0.2"/>
    <row r="858" s="85" customFormat="1" ht="13.5" x14ac:dyDescent="0.2"/>
    <row r="859" s="85" customFormat="1" ht="13.5" x14ac:dyDescent="0.2"/>
    <row r="860" s="85" customFormat="1" ht="13.5" x14ac:dyDescent="0.2"/>
    <row r="861" s="85" customFormat="1" ht="13.5" x14ac:dyDescent="0.2"/>
    <row r="862" s="85" customFormat="1" ht="13.5" x14ac:dyDescent="0.2"/>
    <row r="863" s="85" customFormat="1" ht="13.5" x14ac:dyDescent="0.2"/>
    <row r="864" s="85" customFormat="1" ht="13.5" x14ac:dyDescent="0.2"/>
    <row r="865" s="85" customFormat="1" ht="13.5" x14ac:dyDescent="0.2"/>
    <row r="866" s="85" customFormat="1" ht="13.5" x14ac:dyDescent="0.2"/>
    <row r="867" s="85" customFormat="1" ht="13.5" x14ac:dyDescent="0.2"/>
    <row r="868" s="85" customFormat="1" ht="13.5" x14ac:dyDescent="0.2"/>
    <row r="869" s="85" customFormat="1" ht="13.5" x14ac:dyDescent="0.2"/>
    <row r="870" s="85" customFormat="1" ht="13.5" x14ac:dyDescent="0.2"/>
    <row r="871" s="85" customFormat="1" ht="13.5" x14ac:dyDescent="0.2"/>
    <row r="872" s="85" customFormat="1" ht="13.5" x14ac:dyDescent="0.2"/>
    <row r="873" s="85" customFormat="1" ht="13.5" x14ac:dyDescent="0.2"/>
    <row r="874" s="85" customFormat="1" ht="13.5" x14ac:dyDescent="0.2"/>
    <row r="875" s="85" customFormat="1" ht="13.5" x14ac:dyDescent="0.2"/>
    <row r="876" s="85" customFormat="1" ht="13.5" x14ac:dyDescent="0.2"/>
    <row r="877" s="85" customFormat="1" ht="13.5" x14ac:dyDescent="0.2"/>
    <row r="878" s="85" customFormat="1" ht="13.5" x14ac:dyDescent="0.2"/>
    <row r="879" s="85" customFormat="1" ht="13.5" x14ac:dyDescent="0.2"/>
    <row r="880" s="85" customFormat="1" ht="13.5" x14ac:dyDescent="0.2"/>
    <row r="881" s="85" customFormat="1" ht="13.5" x14ac:dyDescent="0.2"/>
    <row r="882" s="85" customFormat="1" ht="13.5" x14ac:dyDescent="0.2"/>
    <row r="883" s="85" customFormat="1" ht="13.5" x14ac:dyDescent="0.2"/>
    <row r="884" s="85" customFormat="1" ht="13.5" x14ac:dyDescent="0.2"/>
    <row r="885" s="85" customFormat="1" ht="13.5" x14ac:dyDescent="0.2"/>
    <row r="886" s="85" customFormat="1" ht="13.5" x14ac:dyDescent="0.2"/>
    <row r="887" s="85" customFormat="1" ht="13.5" x14ac:dyDescent="0.2"/>
    <row r="888" s="85" customFormat="1" ht="13.5" x14ac:dyDescent="0.2"/>
    <row r="889" s="85" customFormat="1" ht="13.5" x14ac:dyDescent="0.2"/>
    <row r="890" s="85" customFormat="1" ht="13.5" x14ac:dyDescent="0.2"/>
    <row r="891" s="85" customFormat="1" ht="13.5" x14ac:dyDescent="0.2"/>
    <row r="892" s="85" customFormat="1" ht="13.5" x14ac:dyDescent="0.2"/>
    <row r="893" s="85" customFormat="1" ht="13.5" x14ac:dyDescent="0.2"/>
    <row r="894" s="85" customFormat="1" ht="13.5" x14ac:dyDescent="0.2"/>
    <row r="895" s="85" customFormat="1" ht="13.5" x14ac:dyDescent="0.2"/>
    <row r="896" s="85" customFormat="1" ht="13.5" x14ac:dyDescent="0.2"/>
    <row r="897" s="85" customFormat="1" ht="13.5" x14ac:dyDescent="0.2"/>
    <row r="898" s="85" customFormat="1" ht="13.5" x14ac:dyDescent="0.2"/>
    <row r="899" s="85" customFormat="1" ht="13.5" x14ac:dyDescent="0.2"/>
    <row r="900" s="85" customFormat="1" ht="13.5" x14ac:dyDescent="0.2"/>
    <row r="901" s="85" customFormat="1" ht="13.5" x14ac:dyDescent="0.2"/>
    <row r="902" s="85" customFormat="1" ht="13.5" x14ac:dyDescent="0.2"/>
    <row r="903" s="85" customFormat="1" ht="13.5" x14ac:dyDescent="0.2"/>
    <row r="904" s="85" customFormat="1" ht="13.5" x14ac:dyDescent="0.2"/>
    <row r="905" s="85" customFormat="1" ht="13.5" x14ac:dyDescent="0.2"/>
    <row r="906" s="85" customFormat="1" ht="13.5" x14ac:dyDescent="0.2"/>
    <row r="907" s="85" customFormat="1" ht="13.5" x14ac:dyDescent="0.2"/>
    <row r="908" s="85" customFormat="1" ht="13.5" x14ac:dyDescent="0.2"/>
    <row r="909" s="85" customFormat="1" ht="13.5" x14ac:dyDescent="0.2"/>
    <row r="910" s="85" customFormat="1" ht="13.5" x14ac:dyDescent="0.2"/>
    <row r="911" s="85" customFormat="1" ht="13.5" x14ac:dyDescent="0.2"/>
    <row r="912" s="85" customFormat="1" ht="13.5" x14ac:dyDescent="0.2"/>
    <row r="913" s="85" customFormat="1" ht="13.5" x14ac:dyDescent="0.2"/>
    <row r="914" s="85" customFormat="1" ht="13.5" x14ac:dyDescent="0.2"/>
    <row r="915" s="85" customFormat="1" ht="13.5" x14ac:dyDescent="0.2"/>
    <row r="916" s="85" customFormat="1" ht="13.5" x14ac:dyDescent="0.2"/>
    <row r="917" s="85" customFormat="1" ht="13.5" x14ac:dyDescent="0.2"/>
    <row r="918" s="85" customFormat="1" ht="13.5" x14ac:dyDescent="0.2"/>
    <row r="919" s="85" customFormat="1" ht="13.5" x14ac:dyDescent="0.2"/>
    <row r="920" s="85" customFormat="1" ht="13.5" x14ac:dyDescent="0.2"/>
    <row r="921" s="85" customFormat="1" ht="13.5" x14ac:dyDescent="0.2"/>
    <row r="922" s="85" customFormat="1" ht="13.5" x14ac:dyDescent="0.2"/>
    <row r="923" s="85" customFormat="1" ht="13.5" x14ac:dyDescent="0.2"/>
    <row r="924" s="85" customFormat="1" ht="13.5" x14ac:dyDescent="0.2"/>
    <row r="925" s="85" customFormat="1" ht="13.5" x14ac:dyDescent="0.2"/>
    <row r="926" s="85" customFormat="1" ht="13.5" x14ac:dyDescent="0.2"/>
    <row r="927" s="85" customFormat="1" ht="13.5" x14ac:dyDescent="0.2"/>
    <row r="928" s="85" customFormat="1" ht="13.5" x14ac:dyDescent="0.2"/>
    <row r="929" s="85" customFormat="1" ht="13.5" x14ac:dyDescent="0.2"/>
    <row r="930" s="85" customFormat="1" ht="13.5" x14ac:dyDescent="0.2"/>
    <row r="931" s="85" customFormat="1" ht="13.5" x14ac:dyDescent="0.2"/>
    <row r="932" s="85" customFormat="1" ht="13.5" x14ac:dyDescent="0.2"/>
    <row r="933" s="85" customFormat="1" ht="13.5" x14ac:dyDescent="0.2"/>
    <row r="934" s="85" customFormat="1" ht="13.5" x14ac:dyDescent="0.2"/>
    <row r="935" s="85" customFormat="1" ht="13.5" x14ac:dyDescent="0.2"/>
    <row r="936" s="85" customFormat="1" ht="13.5" x14ac:dyDescent="0.2"/>
    <row r="937" s="85" customFormat="1" ht="13.5" x14ac:dyDescent="0.2"/>
    <row r="938" s="85" customFormat="1" ht="13.5" x14ac:dyDescent="0.2"/>
    <row r="939" s="85" customFormat="1" ht="13.5" x14ac:dyDescent="0.2"/>
    <row r="940" s="85" customFormat="1" ht="13.5" x14ac:dyDescent="0.2"/>
    <row r="941" s="85" customFormat="1" ht="13.5" x14ac:dyDescent="0.2"/>
    <row r="942" s="85" customFormat="1" ht="13.5" x14ac:dyDescent="0.2"/>
    <row r="943" s="85" customFormat="1" ht="13.5" x14ac:dyDescent="0.2"/>
    <row r="944" s="85" customFormat="1" ht="13.5" x14ac:dyDescent="0.2"/>
    <row r="945" s="85" customFormat="1" ht="13.5" x14ac:dyDescent="0.2"/>
    <row r="946" s="85" customFormat="1" ht="13.5" x14ac:dyDescent="0.2"/>
    <row r="947" s="85" customFormat="1" ht="13.5" x14ac:dyDescent="0.2"/>
    <row r="948" s="85" customFormat="1" ht="13.5" x14ac:dyDescent="0.2"/>
    <row r="949" s="85" customFormat="1" ht="13.5" x14ac:dyDescent="0.2"/>
    <row r="950" s="85" customFormat="1" ht="13.5" x14ac:dyDescent="0.2"/>
    <row r="951" s="85" customFormat="1" ht="13.5" x14ac:dyDescent="0.2"/>
    <row r="952" s="85" customFormat="1" ht="13.5" x14ac:dyDescent="0.2"/>
    <row r="953" s="85" customFormat="1" ht="13.5" x14ac:dyDescent="0.2"/>
    <row r="954" s="85" customFormat="1" ht="13.5" x14ac:dyDescent="0.2"/>
    <row r="955" s="85" customFormat="1" ht="13.5" x14ac:dyDescent="0.2"/>
    <row r="956" s="85" customFormat="1" ht="13.5" x14ac:dyDescent="0.2"/>
    <row r="957" s="85" customFormat="1" ht="13.5" x14ac:dyDescent="0.2"/>
    <row r="958" s="85" customFormat="1" ht="13.5" x14ac:dyDescent="0.2"/>
    <row r="959" s="85" customFormat="1" ht="13.5" x14ac:dyDescent="0.2"/>
    <row r="960" s="85" customFormat="1" ht="13.5" x14ac:dyDescent="0.2"/>
    <row r="961" s="85" customFormat="1" ht="13.5" x14ac:dyDescent="0.2"/>
    <row r="962" s="85" customFormat="1" ht="13.5" x14ac:dyDescent="0.2"/>
    <row r="963" s="85" customFormat="1" ht="13.5" x14ac:dyDescent="0.2"/>
    <row r="964" s="85" customFormat="1" ht="13.5" x14ac:dyDescent="0.2"/>
    <row r="965" s="85" customFormat="1" ht="13.5" x14ac:dyDescent="0.2"/>
    <row r="966" s="85" customFormat="1" ht="13.5" x14ac:dyDescent="0.2"/>
    <row r="967" s="85" customFormat="1" ht="13.5" x14ac:dyDescent="0.2"/>
    <row r="968" s="85" customFormat="1" ht="13.5" x14ac:dyDescent="0.2"/>
    <row r="969" s="85" customFormat="1" ht="13.5" x14ac:dyDescent="0.2"/>
    <row r="970" s="85" customFormat="1" ht="13.5" x14ac:dyDescent="0.2"/>
    <row r="971" s="85" customFormat="1" ht="13.5" x14ac:dyDescent="0.2"/>
    <row r="972" s="85" customFormat="1" ht="13.5" x14ac:dyDescent="0.2"/>
    <row r="973" s="85" customFormat="1" ht="13.5" x14ac:dyDescent="0.2"/>
    <row r="974" s="85" customFormat="1" ht="13.5" x14ac:dyDescent="0.2"/>
    <row r="975" s="85" customFormat="1" ht="13.5" x14ac:dyDescent="0.2"/>
    <row r="976" s="85" customFormat="1" ht="13.5" x14ac:dyDescent="0.2"/>
    <row r="977" s="85" customFormat="1" ht="13.5" x14ac:dyDescent="0.2"/>
    <row r="978" s="85" customFormat="1" ht="13.5" x14ac:dyDescent="0.2"/>
    <row r="979" s="85" customFormat="1" ht="13.5" x14ac:dyDescent="0.2"/>
    <row r="980" s="85" customFormat="1" ht="13.5" x14ac:dyDescent="0.2"/>
    <row r="981" s="85" customFormat="1" ht="13.5" x14ac:dyDescent="0.2"/>
    <row r="982" s="85" customFormat="1" ht="13.5" x14ac:dyDescent="0.2"/>
    <row r="983" s="85" customFormat="1" ht="13.5" x14ac:dyDescent="0.2"/>
    <row r="984" s="85" customFormat="1" ht="13.5" x14ac:dyDescent="0.2"/>
    <row r="985" s="85" customFormat="1" ht="13.5" x14ac:dyDescent="0.2"/>
    <row r="986" s="85" customFormat="1" ht="13.5" x14ac:dyDescent="0.2"/>
    <row r="987" s="85" customFormat="1" ht="13.5" x14ac:dyDescent="0.2"/>
    <row r="988" s="85" customFormat="1" ht="13.5" x14ac:dyDescent="0.2"/>
    <row r="989" s="85" customFormat="1" ht="13.5" x14ac:dyDescent="0.2"/>
    <row r="990" s="85" customFormat="1" ht="13.5" x14ac:dyDescent="0.2"/>
    <row r="991" s="85" customFormat="1" ht="13.5" x14ac:dyDescent="0.2"/>
    <row r="992" s="85" customFormat="1" ht="13.5" x14ac:dyDescent="0.2"/>
    <row r="993" s="85" customFormat="1" ht="13.5" x14ac:dyDescent="0.2"/>
    <row r="994" s="85" customFormat="1" ht="13.5" x14ac:dyDescent="0.2"/>
    <row r="995" s="85" customFormat="1" ht="13.5" x14ac:dyDescent="0.2"/>
    <row r="996" s="85" customFormat="1" ht="13.5" x14ac:dyDescent="0.2"/>
    <row r="997" s="85" customFormat="1" ht="13.5" x14ac:dyDescent="0.2"/>
    <row r="998" s="85" customFormat="1" ht="13.5" x14ac:dyDescent="0.2"/>
    <row r="999" s="85" customFormat="1" ht="13.5" x14ac:dyDescent="0.2"/>
    <row r="1000" s="85" customFormat="1" ht="13.5" x14ac:dyDescent="0.2"/>
    <row r="1001" s="85" customFormat="1" ht="13.5" x14ac:dyDescent="0.2"/>
    <row r="1002" s="85" customFormat="1" ht="13.5" x14ac:dyDescent="0.2"/>
    <row r="1003" s="85" customFormat="1" ht="13.5" x14ac:dyDescent="0.2"/>
  </sheetData>
  <mergeCells count="13">
    <mergeCell ref="A40:A42"/>
    <mergeCell ref="A43:A47"/>
    <mergeCell ref="A48:A51"/>
    <mergeCell ref="A27:A30"/>
    <mergeCell ref="A31:A33"/>
    <mergeCell ref="A34:A35"/>
    <mergeCell ref="A36:A37"/>
    <mergeCell ref="A38:A39"/>
    <mergeCell ref="A2:G2"/>
    <mergeCell ref="A6:A10"/>
    <mergeCell ref="A11:A19"/>
    <mergeCell ref="A20:A22"/>
    <mergeCell ref="A23:A25"/>
  </mergeCells>
  <pageMargins left="0" right="0" top="0" bottom="0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7BEB-45C6-490A-A843-A2B46E827070}">
  <dimension ref="A2:N17"/>
  <sheetViews>
    <sheetView showGridLines="0" zoomScaleNormal="100" workbookViewId="0">
      <selection activeCell="O67" sqref="O67"/>
    </sheetView>
  </sheetViews>
  <sheetFormatPr baseColWidth="10" defaultColWidth="10.85546875" defaultRowHeight="12.75" x14ac:dyDescent="0.2"/>
  <cols>
    <col min="1" max="2" width="7.140625" style="55" customWidth="1"/>
    <col min="3" max="14" width="5.85546875" style="55" customWidth="1"/>
    <col min="15" max="16384" width="10.85546875" style="55"/>
  </cols>
  <sheetData>
    <row r="2" spans="1:14" ht="13.5" x14ac:dyDescent="0.25">
      <c r="A2" s="930" t="s">
        <v>669</v>
      </c>
      <c r="B2" s="930"/>
      <c r="C2" s="930"/>
      <c r="D2" s="930"/>
      <c r="E2" s="930"/>
      <c r="F2" s="930"/>
      <c r="G2" s="930"/>
      <c r="H2" s="930"/>
      <c r="I2" s="930"/>
      <c r="J2" s="930"/>
      <c r="K2" s="930"/>
      <c r="L2" s="930"/>
      <c r="M2" s="930"/>
      <c r="N2" s="930"/>
    </row>
    <row r="3" spans="1:14" ht="12" customHeight="1" x14ac:dyDescent="0.2">
      <c r="A3" s="931" t="s">
        <v>442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931"/>
      <c r="N3" s="931"/>
    </row>
    <row r="4" spans="1:14" ht="6" customHeight="1" x14ac:dyDescent="0.2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6"/>
    </row>
    <row r="5" spans="1:14" ht="18" customHeight="1" x14ac:dyDescent="0.2">
      <c r="A5" s="373" t="s">
        <v>423</v>
      </c>
      <c r="B5" s="374" t="s">
        <v>443</v>
      </c>
      <c r="C5" s="374" t="s">
        <v>425</v>
      </c>
      <c r="D5" s="374" t="s">
        <v>426</v>
      </c>
      <c r="E5" s="374" t="s">
        <v>427</v>
      </c>
      <c r="F5" s="374" t="s">
        <v>428</v>
      </c>
      <c r="G5" s="374" t="s">
        <v>429</v>
      </c>
      <c r="H5" s="374" t="s">
        <v>430</v>
      </c>
      <c r="I5" s="374" t="s">
        <v>431</v>
      </c>
      <c r="J5" s="374" t="s">
        <v>432</v>
      </c>
      <c r="K5" s="374" t="s">
        <v>433</v>
      </c>
      <c r="L5" s="374" t="s">
        <v>434</v>
      </c>
      <c r="M5" s="374" t="s">
        <v>435</v>
      </c>
      <c r="N5" s="374" t="s">
        <v>436</v>
      </c>
    </row>
    <row r="6" spans="1:14" x14ac:dyDescent="0.2">
      <c r="A6" s="375">
        <v>2015</v>
      </c>
      <c r="B6" s="386">
        <f>SUM(C6:N6)</f>
        <v>20275.95</v>
      </c>
      <c r="C6" s="376">
        <v>2289.25</v>
      </c>
      <c r="D6" s="376">
        <v>157.9</v>
      </c>
      <c r="E6" s="377">
        <v>0</v>
      </c>
      <c r="F6" s="377">
        <v>0</v>
      </c>
      <c r="G6" s="376">
        <v>193.25</v>
      </c>
      <c r="H6" s="376">
        <v>1030.05</v>
      </c>
      <c r="I6" s="376">
        <v>1228</v>
      </c>
      <c r="J6" s="376">
        <v>1910.2</v>
      </c>
      <c r="K6" s="376">
        <v>2626</v>
      </c>
      <c r="L6" s="376">
        <v>4184.05</v>
      </c>
      <c r="M6" s="376">
        <v>3914.75</v>
      </c>
      <c r="N6" s="376">
        <v>2742.5</v>
      </c>
    </row>
    <row r="7" spans="1:14" x14ac:dyDescent="0.2">
      <c r="A7" s="378">
        <v>2016</v>
      </c>
      <c r="B7" s="387">
        <f>SUM(C7:N7)</f>
        <v>28394.95</v>
      </c>
      <c r="C7" s="379">
        <v>3791</v>
      </c>
      <c r="D7" s="379">
        <v>2970</v>
      </c>
      <c r="E7" s="379">
        <v>1809.3</v>
      </c>
      <c r="F7" s="379">
        <v>1518</v>
      </c>
      <c r="G7" s="379">
        <v>2723.85</v>
      </c>
      <c r="H7" s="379">
        <v>2024</v>
      </c>
      <c r="I7" s="379">
        <v>2429</v>
      </c>
      <c r="J7" s="379">
        <v>4448</v>
      </c>
      <c r="K7" s="379">
        <v>3661.45</v>
      </c>
      <c r="L7" s="379">
        <v>1025</v>
      </c>
      <c r="M7" s="379">
        <v>1627.5</v>
      </c>
      <c r="N7" s="379">
        <v>367.85</v>
      </c>
    </row>
    <row r="8" spans="1:14" x14ac:dyDescent="0.2">
      <c r="A8" s="378">
        <v>2017</v>
      </c>
      <c r="B8" s="387">
        <f>SUM(C8:N8)</f>
        <v>22952.5</v>
      </c>
      <c r="C8" s="380">
        <v>0</v>
      </c>
      <c r="D8" s="379">
        <v>2410</v>
      </c>
      <c r="E8" s="379">
        <v>3630.8</v>
      </c>
      <c r="F8" s="379">
        <v>1009.2</v>
      </c>
      <c r="G8" s="379">
        <v>285</v>
      </c>
      <c r="H8" s="379">
        <v>1200</v>
      </c>
      <c r="I8" s="379">
        <v>2497.0500000000002</v>
      </c>
      <c r="J8" s="379">
        <v>400.25</v>
      </c>
      <c r="K8" s="379">
        <v>2518.9</v>
      </c>
      <c r="L8" s="379">
        <v>3977.1</v>
      </c>
      <c r="M8" s="379">
        <v>3454.4</v>
      </c>
      <c r="N8" s="379">
        <v>1569.8</v>
      </c>
    </row>
    <row r="9" spans="1:14" x14ac:dyDescent="0.2">
      <c r="A9" s="378">
        <v>2018</v>
      </c>
      <c r="B9" s="387">
        <f t="shared" ref="B9:B12" si="0">SUM(C9:N9)</f>
        <v>25542.400000000001</v>
      </c>
      <c r="C9" s="379">
        <v>862.4</v>
      </c>
      <c r="D9" s="380">
        <v>0</v>
      </c>
      <c r="E9" s="379">
        <v>4100</v>
      </c>
      <c r="F9" s="381">
        <v>4350</v>
      </c>
      <c r="G9" s="379">
        <v>4505</v>
      </c>
      <c r="H9" s="379">
        <v>3200</v>
      </c>
      <c r="I9" s="379">
        <v>1613</v>
      </c>
      <c r="J9" s="379">
        <v>5800</v>
      </c>
      <c r="K9" s="380">
        <v>0</v>
      </c>
      <c r="L9" s="380">
        <v>0</v>
      </c>
      <c r="M9" s="379">
        <v>250</v>
      </c>
      <c r="N9" s="379">
        <v>862</v>
      </c>
    </row>
    <row r="10" spans="1:14" x14ac:dyDescent="0.2">
      <c r="A10" s="378">
        <v>2019</v>
      </c>
      <c r="B10" s="387">
        <f>SUM(C10:N10)</f>
        <v>28787.5</v>
      </c>
      <c r="C10" s="380">
        <v>0</v>
      </c>
      <c r="D10" s="380">
        <v>100</v>
      </c>
      <c r="E10" s="379">
        <v>4065</v>
      </c>
      <c r="F10" s="381">
        <v>2110.85</v>
      </c>
      <c r="G10" s="379">
        <v>2963</v>
      </c>
      <c r="H10" s="379">
        <v>2501</v>
      </c>
      <c r="I10" s="379">
        <f>13615-11740</f>
        <v>1875</v>
      </c>
      <c r="J10" s="379">
        <v>2900</v>
      </c>
      <c r="K10" s="380">
        <v>2984.65</v>
      </c>
      <c r="L10" s="380">
        <v>2949</v>
      </c>
      <c r="M10" s="379">
        <v>4724</v>
      </c>
      <c r="N10" s="379">
        <v>1615</v>
      </c>
    </row>
    <row r="11" spans="1:14" x14ac:dyDescent="0.2">
      <c r="A11" s="378">
        <v>2020</v>
      </c>
      <c r="B11" s="387">
        <f>SUM(C11:N11)</f>
        <v>10029</v>
      </c>
      <c r="C11" s="380">
        <v>0</v>
      </c>
      <c r="D11" s="380">
        <v>975</v>
      </c>
      <c r="E11" s="379">
        <f>1575-975</f>
        <v>600</v>
      </c>
      <c r="F11" s="381">
        <v>400</v>
      </c>
      <c r="G11" s="379">
        <f>2835-1975</f>
        <v>860</v>
      </c>
      <c r="H11" s="379">
        <v>760</v>
      </c>
      <c r="I11" s="379">
        <f>4804-3595</f>
        <v>1209</v>
      </c>
      <c r="J11" s="379">
        <f>5416-4804</f>
        <v>612</v>
      </c>
      <c r="K11" s="380">
        <f>6416-5416</f>
        <v>1000</v>
      </c>
      <c r="L11" s="380">
        <f>7916-6416</f>
        <v>1500</v>
      </c>
      <c r="M11" s="379">
        <f>8666-7916</f>
        <v>750</v>
      </c>
      <c r="N11" s="379">
        <v>1363</v>
      </c>
    </row>
    <row r="12" spans="1:14" x14ac:dyDescent="0.2">
      <c r="A12" s="378">
        <v>2021</v>
      </c>
      <c r="B12" s="387">
        <f t="shared" si="0"/>
        <v>23086.75</v>
      </c>
      <c r="C12" s="380">
        <v>2050</v>
      </c>
      <c r="D12" s="380">
        <f>3950-2050</f>
        <v>1900</v>
      </c>
      <c r="E12" s="380">
        <f>8350.3-3950</f>
        <v>4400.2999999999993</v>
      </c>
      <c r="F12" s="381">
        <v>3354.45</v>
      </c>
      <c r="G12" s="380">
        <v>1600</v>
      </c>
      <c r="H12" s="379">
        <f>14331-13305</f>
        <v>1026</v>
      </c>
      <c r="I12" s="379">
        <f>16311-14331</f>
        <v>1980</v>
      </c>
      <c r="J12" s="379">
        <v>3165</v>
      </c>
      <c r="K12" s="380">
        <v>1350</v>
      </c>
      <c r="L12" s="380">
        <v>1646</v>
      </c>
      <c r="M12" s="379">
        <v>253</v>
      </c>
      <c r="N12" s="379">
        <v>362</v>
      </c>
    </row>
    <row r="13" spans="1:14" x14ac:dyDescent="0.2">
      <c r="A13" s="378">
        <v>2022</v>
      </c>
      <c r="B13" s="387">
        <f>SUM(C13:N13)</f>
        <v>19808.900000000001</v>
      </c>
      <c r="C13" s="382">
        <v>0</v>
      </c>
      <c r="D13" s="382">
        <v>0</v>
      </c>
      <c r="E13" s="383">
        <v>2278</v>
      </c>
      <c r="F13" s="384">
        <v>3993</v>
      </c>
      <c r="G13" s="383">
        <f>8375-6271</f>
        <v>2104</v>
      </c>
      <c r="H13" s="383">
        <f>9946-8375</f>
        <v>1571</v>
      </c>
      <c r="I13" s="383">
        <f>13246.2-9946</f>
        <v>3300.2000000000007</v>
      </c>
      <c r="J13" s="383">
        <f>16146.2-13246</f>
        <v>2900.2000000000007</v>
      </c>
      <c r="K13" s="382">
        <v>3268</v>
      </c>
      <c r="L13" s="382">
        <f>21684.35-21584</f>
        <v>100.34999999999854</v>
      </c>
      <c r="M13" s="383">
        <f>21766.15-21685</f>
        <v>81.150000000001455</v>
      </c>
      <c r="N13" s="385">
        <v>213</v>
      </c>
    </row>
    <row r="14" spans="1:14" x14ac:dyDescent="0.2">
      <c r="A14" s="378">
        <v>2023</v>
      </c>
      <c r="B14" s="387">
        <f>SUM(C14:N14)</f>
        <v>13351</v>
      </c>
      <c r="C14" s="380">
        <v>0</v>
      </c>
      <c r="D14" s="380">
        <v>0</v>
      </c>
      <c r="E14" s="380">
        <v>0</v>
      </c>
      <c r="F14" s="381">
        <v>1345</v>
      </c>
      <c r="G14" s="380">
        <v>1674</v>
      </c>
      <c r="H14" s="379">
        <v>3052</v>
      </c>
      <c r="I14" s="379">
        <v>3345</v>
      </c>
      <c r="J14" s="379">
        <v>2386</v>
      </c>
      <c r="K14" s="380">
        <v>1065</v>
      </c>
      <c r="L14" s="380">
        <v>484</v>
      </c>
      <c r="M14" s="379">
        <v>0</v>
      </c>
      <c r="N14" s="379">
        <v>0</v>
      </c>
    </row>
    <row r="15" spans="1:14" x14ac:dyDescent="0.2">
      <c r="A15" s="147">
        <v>2024</v>
      </c>
      <c r="B15" s="388">
        <f>SUM(C15:N15)</f>
        <v>7579</v>
      </c>
      <c r="C15" s="148">
        <v>0</v>
      </c>
      <c r="D15" s="148">
        <v>0</v>
      </c>
      <c r="E15" s="148">
        <v>2040</v>
      </c>
      <c r="F15" s="149">
        <v>1638</v>
      </c>
      <c r="G15" s="148">
        <v>3901</v>
      </c>
      <c r="H15" s="150"/>
      <c r="I15" s="150"/>
      <c r="J15" s="150"/>
      <c r="K15" s="148"/>
      <c r="L15" s="148"/>
      <c r="M15" s="150"/>
      <c r="N15" s="150"/>
    </row>
    <row r="16" spans="1:14" ht="11.1" customHeight="1" x14ac:dyDescent="0.2">
      <c r="A16" s="151" t="s">
        <v>444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2"/>
    </row>
    <row r="17" spans="1:14" ht="9" customHeight="1" x14ac:dyDescent="0.2">
      <c r="A17" s="932" t="s">
        <v>441</v>
      </c>
      <c r="B17" s="932"/>
      <c r="C17" s="932"/>
      <c r="D17" s="932"/>
      <c r="E17" s="932"/>
      <c r="F17" s="932"/>
      <c r="G17" s="932"/>
      <c r="H17" s="153"/>
      <c r="I17" s="153"/>
      <c r="J17" s="153"/>
      <c r="K17" s="153"/>
      <c r="L17" s="153"/>
      <c r="M17" s="153"/>
      <c r="N17" s="153"/>
    </row>
  </sheetData>
  <mergeCells count="3">
    <mergeCell ref="A2:N2"/>
    <mergeCell ref="A3:N3"/>
    <mergeCell ref="A17:G17"/>
  </mergeCells>
  <pageMargins left="0" right="0" top="0" bottom="0" header="0" footer="0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037"/>
  <sheetViews>
    <sheetView showGridLines="0" topLeftCell="A111" zoomScaleNormal="100" workbookViewId="0">
      <selection activeCell="A121" sqref="A121:J181"/>
    </sheetView>
  </sheetViews>
  <sheetFormatPr baseColWidth="10" defaultColWidth="12.7109375" defaultRowHeight="15" customHeight="1" x14ac:dyDescent="0.2"/>
  <cols>
    <col min="1" max="1" width="15.28515625" style="55" customWidth="1"/>
    <col min="2" max="10" width="7.7109375" style="55" customWidth="1"/>
    <col min="11" max="16384" width="12.7109375" style="55"/>
  </cols>
  <sheetData>
    <row r="1" spans="1:10" ht="18" customHeight="1" x14ac:dyDescent="0.25">
      <c r="A1" s="652" t="s">
        <v>726</v>
      </c>
      <c r="B1" s="451"/>
      <c r="C1" s="451"/>
      <c r="D1" s="451"/>
      <c r="E1" s="451"/>
      <c r="F1" s="451"/>
      <c r="G1" s="451"/>
      <c r="H1" s="452"/>
      <c r="I1" s="453"/>
      <c r="J1" s="452"/>
    </row>
    <row r="2" spans="1:10" ht="12" customHeight="1" x14ac:dyDescent="0.25">
      <c r="A2" s="653" t="s">
        <v>674</v>
      </c>
      <c r="B2" s="451"/>
      <c r="C2" s="451"/>
      <c r="D2" s="451"/>
      <c r="E2" s="451"/>
      <c r="F2" s="451"/>
      <c r="G2" s="451"/>
      <c r="H2" s="452"/>
      <c r="I2" s="453"/>
      <c r="J2" s="452"/>
    </row>
    <row r="3" spans="1:10" ht="12" customHeight="1" x14ac:dyDescent="0.25">
      <c r="A3" s="653" t="s">
        <v>18</v>
      </c>
      <c r="B3" s="451"/>
      <c r="C3" s="451"/>
      <c r="D3" s="454"/>
      <c r="E3" s="454"/>
      <c r="F3" s="454"/>
      <c r="G3" s="454"/>
      <c r="H3" s="455"/>
      <c r="I3" s="456"/>
      <c r="J3" s="455"/>
    </row>
    <row r="4" spans="1:10" ht="6" customHeight="1" x14ac:dyDescent="0.25">
      <c r="A4" s="6"/>
      <c r="B4" s="451"/>
      <c r="C4" s="451"/>
      <c r="D4" s="454"/>
      <c r="E4" s="454"/>
      <c r="F4" s="454"/>
      <c r="G4" s="454"/>
      <c r="H4" s="455"/>
      <c r="I4" s="456"/>
      <c r="J4" s="455"/>
    </row>
    <row r="5" spans="1:10" ht="14.1" customHeight="1" x14ac:dyDescent="0.2">
      <c r="A5" s="933" t="s">
        <v>19</v>
      </c>
      <c r="B5" s="935" t="s">
        <v>20</v>
      </c>
      <c r="C5" s="936"/>
      <c r="D5" s="937"/>
      <c r="E5" s="935" t="s">
        <v>21</v>
      </c>
      <c r="F5" s="936"/>
      <c r="G5" s="937"/>
      <c r="H5" s="935" t="s">
        <v>22</v>
      </c>
      <c r="I5" s="936"/>
      <c r="J5" s="937"/>
    </row>
    <row r="6" spans="1:10" ht="14.1" customHeight="1" x14ac:dyDescent="0.2">
      <c r="A6" s="934"/>
      <c r="B6" s="373">
        <v>2023</v>
      </c>
      <c r="C6" s="373">
        <v>2024</v>
      </c>
      <c r="D6" s="373" t="s">
        <v>23</v>
      </c>
      <c r="E6" s="373">
        <v>2023</v>
      </c>
      <c r="F6" s="373">
        <v>2024</v>
      </c>
      <c r="G6" s="373" t="s">
        <v>23</v>
      </c>
      <c r="H6" s="373">
        <v>2023</v>
      </c>
      <c r="I6" s="373">
        <v>2024</v>
      </c>
      <c r="J6" s="373" t="s">
        <v>23</v>
      </c>
    </row>
    <row r="7" spans="1:10" ht="4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106" customFormat="1" ht="11.1" customHeight="1" x14ac:dyDescent="0.25">
      <c r="A8" s="609" t="s">
        <v>613</v>
      </c>
      <c r="B8" s="621">
        <f>AVERAGE(B9:B15)</f>
        <v>3262.5</v>
      </c>
      <c r="C8" s="621">
        <f>AVERAGE(C9:C15)</f>
        <v>2607</v>
      </c>
      <c r="D8" s="654">
        <f t="shared" ref="D8:D15" si="0">((C8/B8) -   1)*100</f>
        <v>-20.091954022988499</v>
      </c>
      <c r="E8" s="621">
        <f t="shared" ref="E8:F8" si="1">AVERAGE(E9:E15)</f>
        <v>2361.5</v>
      </c>
      <c r="F8" s="621">
        <f t="shared" si="1"/>
        <v>2085</v>
      </c>
      <c r="G8" s="655">
        <f t="shared" ref="G8" si="2">((F8/E8) -   1)*100</f>
        <v>-11.708659750158802</v>
      </c>
      <c r="H8" s="621">
        <f t="shared" ref="H8:I8" si="3">AVERAGE(H9:H15)</f>
        <v>2442.6666666666665</v>
      </c>
      <c r="I8" s="621">
        <f t="shared" si="3"/>
        <v>1320</v>
      </c>
      <c r="J8" s="656">
        <f t="shared" ref="J8:J10" si="4">((I8/H8) -   1)*100</f>
        <v>-45.960698689956324</v>
      </c>
    </row>
    <row r="9" spans="1:10" s="106" customFormat="1" ht="11.1" customHeight="1" x14ac:dyDescent="0.25">
      <c r="A9" s="213" t="s">
        <v>614</v>
      </c>
      <c r="B9" s="622">
        <v>3310</v>
      </c>
      <c r="C9" s="622">
        <v>2140</v>
      </c>
      <c r="D9" s="657">
        <f>((C9/B9) -   1)*100</f>
        <v>-35.347432024169187</v>
      </c>
      <c r="E9" s="113" t="s">
        <v>31</v>
      </c>
      <c r="F9" s="113" t="s">
        <v>31</v>
      </c>
      <c r="G9" s="659" t="s">
        <v>675</v>
      </c>
      <c r="H9" s="622">
        <v>1495</v>
      </c>
      <c r="I9" s="622">
        <v>1330</v>
      </c>
      <c r="J9" s="659">
        <f t="shared" si="4"/>
        <v>-11.036789297658867</v>
      </c>
    </row>
    <row r="10" spans="1:10" s="106" customFormat="1" ht="11.1" customHeight="1" x14ac:dyDescent="0.25">
      <c r="A10" s="660" t="s">
        <v>625</v>
      </c>
      <c r="B10" s="622">
        <v>3700</v>
      </c>
      <c r="C10" s="622">
        <v>3825</v>
      </c>
      <c r="D10" s="657">
        <f>((C10/B10) -   1)*100</f>
        <v>3.3783783783783772</v>
      </c>
      <c r="E10" s="622">
        <v>2413</v>
      </c>
      <c r="F10" s="622">
        <v>2085</v>
      </c>
      <c r="G10" s="661">
        <f>((F10/E10) -   1)*100</f>
        <v>-13.59303771239121</v>
      </c>
      <c r="H10" s="622">
        <v>1033</v>
      </c>
      <c r="I10" s="622">
        <v>1050</v>
      </c>
      <c r="J10" s="659">
        <f t="shared" si="4"/>
        <v>1.6456921587608919</v>
      </c>
    </row>
    <row r="11" spans="1:10" s="106" customFormat="1" ht="11.1" customHeight="1" x14ac:dyDescent="0.25">
      <c r="A11" s="213" t="s">
        <v>616</v>
      </c>
      <c r="B11" s="622">
        <v>3375</v>
      </c>
      <c r="C11" s="622">
        <v>2400</v>
      </c>
      <c r="D11" s="657">
        <f t="shared" si="0"/>
        <v>-28.888888888888886</v>
      </c>
      <c r="E11" s="113" t="s">
        <v>31</v>
      </c>
      <c r="F11" s="113" t="s">
        <v>31</v>
      </c>
      <c r="G11" s="659" t="s">
        <v>675</v>
      </c>
      <c r="H11" s="113" t="s">
        <v>31</v>
      </c>
      <c r="I11" s="622">
        <v>1580</v>
      </c>
      <c r="J11" s="659" t="s">
        <v>675</v>
      </c>
    </row>
    <row r="12" spans="1:10" s="106" customFormat="1" ht="11.1" customHeight="1" x14ac:dyDescent="0.25">
      <c r="A12" s="213" t="s">
        <v>617</v>
      </c>
      <c r="B12" s="658" t="s">
        <v>141</v>
      </c>
      <c r="C12" s="658">
        <v>2600</v>
      </c>
      <c r="D12" s="659" t="s">
        <v>675</v>
      </c>
      <c r="E12" s="113" t="s">
        <v>31</v>
      </c>
      <c r="F12" s="113" t="s">
        <v>31</v>
      </c>
      <c r="G12" s="659" t="s">
        <v>675</v>
      </c>
      <c r="H12" s="113" t="s">
        <v>31</v>
      </c>
      <c r="I12" s="113" t="s">
        <v>31</v>
      </c>
      <c r="J12" s="659" t="s">
        <v>675</v>
      </c>
    </row>
    <row r="13" spans="1:10" s="106" customFormat="1" ht="11.1" customHeight="1" x14ac:dyDescent="0.25">
      <c r="A13" s="662" t="s">
        <v>618</v>
      </c>
      <c r="B13" s="622">
        <v>3580</v>
      </c>
      <c r="C13" s="113" t="s">
        <v>31</v>
      </c>
      <c r="D13" s="659" t="s">
        <v>675</v>
      </c>
      <c r="E13" s="113" t="s">
        <v>31</v>
      </c>
      <c r="F13" s="113" t="s">
        <v>31</v>
      </c>
      <c r="G13" s="659" t="s">
        <v>675</v>
      </c>
      <c r="H13" s="113" t="s">
        <v>31</v>
      </c>
      <c r="I13" s="113" t="s">
        <v>31</v>
      </c>
      <c r="J13" s="659" t="s">
        <v>675</v>
      </c>
    </row>
    <row r="14" spans="1:10" s="106" customFormat="1" ht="11.1" customHeight="1" x14ac:dyDescent="0.25">
      <c r="A14" s="662" t="s">
        <v>626</v>
      </c>
      <c r="B14" s="622">
        <v>3200</v>
      </c>
      <c r="C14" s="113" t="s">
        <v>31</v>
      </c>
      <c r="D14" s="659" t="s">
        <v>675</v>
      </c>
      <c r="E14" s="113" t="s">
        <v>31</v>
      </c>
      <c r="F14" s="113" t="s">
        <v>31</v>
      </c>
      <c r="G14" s="659" t="s">
        <v>675</v>
      </c>
      <c r="H14" s="622">
        <v>4800</v>
      </c>
      <c r="I14" s="113" t="s">
        <v>31</v>
      </c>
      <c r="J14" s="659" t="s">
        <v>675</v>
      </c>
    </row>
    <row r="15" spans="1:10" ht="11.1" customHeight="1" x14ac:dyDescent="0.2">
      <c r="A15" s="662" t="s">
        <v>620</v>
      </c>
      <c r="B15" s="622">
        <v>2410</v>
      </c>
      <c r="C15" s="622">
        <v>2070</v>
      </c>
      <c r="D15" s="657">
        <f t="shared" si="0"/>
        <v>-14.107883817427391</v>
      </c>
      <c r="E15" s="622">
        <v>2310</v>
      </c>
      <c r="F15" s="113" t="s">
        <v>31</v>
      </c>
      <c r="G15" s="659" t="s">
        <v>675</v>
      </c>
      <c r="H15" s="113" t="s">
        <v>31</v>
      </c>
      <c r="I15" s="113" t="s">
        <v>31</v>
      </c>
      <c r="J15" s="659" t="s">
        <v>675</v>
      </c>
    </row>
    <row r="16" spans="1:10" ht="11.1" customHeight="1" x14ac:dyDescent="0.2">
      <c r="A16" s="609" t="s">
        <v>24</v>
      </c>
      <c r="B16" s="621">
        <f>AVERAGE(B17:B21)</f>
        <v>3765.3333333333335</v>
      </c>
      <c r="C16" s="621">
        <f>AVERAGE(C17:C21)</f>
        <v>2829.6</v>
      </c>
      <c r="D16" s="655">
        <f>((C16/B16) -   1)*100</f>
        <v>-24.851274787535417</v>
      </c>
      <c r="E16" s="621">
        <f>AVERAGE(E17:E21)</f>
        <v>4916.666666666667</v>
      </c>
      <c r="F16" s="621">
        <f>AVERAGE(F17:F21)</f>
        <v>3015.4</v>
      </c>
      <c r="G16" s="655">
        <f>((F16/E16) -   1)*100</f>
        <v>-38.669830508474575</v>
      </c>
      <c r="H16" s="621">
        <f>AVERAGE(H17:H21)</f>
        <v>3195</v>
      </c>
      <c r="I16" s="621">
        <f>AVERAGE(I17:I21)</f>
        <v>3120.5</v>
      </c>
      <c r="J16" s="656">
        <f>((I16/H16) -   1)*100</f>
        <v>-2.3317683881064144</v>
      </c>
    </row>
    <row r="17" spans="1:10" ht="11.1" customHeight="1" x14ac:dyDescent="0.2">
      <c r="A17" s="213" t="s">
        <v>25</v>
      </c>
      <c r="B17" s="622">
        <v>4538</v>
      </c>
      <c r="C17" s="622">
        <v>2604</v>
      </c>
      <c r="D17" s="661">
        <f>((C17/B17) -   1)*100</f>
        <v>-42.617893345085946</v>
      </c>
      <c r="E17" s="658">
        <v>4510</v>
      </c>
      <c r="F17" s="658">
        <v>2815</v>
      </c>
      <c r="G17" s="661">
        <f>((F17/E17) -   1)*100</f>
        <v>-37.583148558758317</v>
      </c>
      <c r="H17" s="622">
        <v>3618</v>
      </c>
      <c r="I17" s="622">
        <v>3112</v>
      </c>
      <c r="J17" s="659">
        <f>((I17/H17) -   1)*100</f>
        <v>-13.985627418463242</v>
      </c>
    </row>
    <row r="18" spans="1:10" ht="11.1" customHeight="1" x14ac:dyDescent="0.2">
      <c r="A18" s="213" t="s">
        <v>306</v>
      </c>
      <c r="B18" s="622">
        <v>2358</v>
      </c>
      <c r="C18" s="622">
        <v>2394</v>
      </c>
      <c r="D18" s="661">
        <f>((C18/B18) -   1)*100</f>
        <v>1.5267175572519109</v>
      </c>
      <c r="E18" s="658">
        <v>2440</v>
      </c>
      <c r="F18" s="658">
        <v>2562</v>
      </c>
      <c r="G18" s="661">
        <f>((F18/E18) -   1)*100</f>
        <v>5.0000000000000044</v>
      </c>
      <c r="H18" s="622">
        <v>1667</v>
      </c>
      <c r="I18" s="622">
        <v>1670</v>
      </c>
      <c r="J18" s="659">
        <f>((I18/H18) -   1)*100</f>
        <v>0.17996400719855199</v>
      </c>
    </row>
    <row r="19" spans="1:10" ht="11.1" customHeight="1" x14ac:dyDescent="0.2">
      <c r="A19" s="213" t="s">
        <v>621</v>
      </c>
      <c r="B19" s="113" t="s">
        <v>31</v>
      </c>
      <c r="C19" s="658">
        <v>2500</v>
      </c>
      <c r="D19" s="659" t="s">
        <v>675</v>
      </c>
      <c r="E19" s="113" t="s">
        <v>31</v>
      </c>
      <c r="F19" s="658">
        <v>2750</v>
      </c>
      <c r="G19" s="659" t="s">
        <v>675</v>
      </c>
      <c r="H19" s="113" t="s">
        <v>31</v>
      </c>
      <c r="I19" s="622">
        <v>3400</v>
      </c>
      <c r="J19" s="659" t="s">
        <v>675</v>
      </c>
    </row>
    <row r="20" spans="1:10" ht="11.1" customHeight="1" x14ac:dyDescent="0.2">
      <c r="A20" s="213" t="s">
        <v>305</v>
      </c>
      <c r="B20" s="113" t="s">
        <v>31</v>
      </c>
      <c r="C20" s="658">
        <v>4300</v>
      </c>
      <c r="D20" s="659" t="s">
        <v>675</v>
      </c>
      <c r="E20" s="113" t="s">
        <v>31</v>
      </c>
      <c r="F20" s="658">
        <v>3500</v>
      </c>
      <c r="G20" s="659" t="s">
        <v>675</v>
      </c>
      <c r="H20" s="113" t="s">
        <v>31</v>
      </c>
      <c r="I20" s="113" t="s">
        <v>31</v>
      </c>
      <c r="J20" s="659" t="s">
        <v>675</v>
      </c>
    </row>
    <row r="21" spans="1:10" ht="11.1" customHeight="1" x14ac:dyDescent="0.2">
      <c r="A21" s="213" t="s">
        <v>550</v>
      </c>
      <c r="B21" s="658">
        <v>4400</v>
      </c>
      <c r="C21" s="658">
        <v>2350</v>
      </c>
      <c r="D21" s="661">
        <f>((C21/B21) -   1)*100</f>
        <v>-46.590909090909093</v>
      </c>
      <c r="E21" s="658">
        <v>7800</v>
      </c>
      <c r="F21" s="658">
        <v>3450</v>
      </c>
      <c r="G21" s="661">
        <f>((F21/E21) -   1)*100</f>
        <v>-55.769230769230774</v>
      </c>
      <c r="H21" s="622">
        <v>4300</v>
      </c>
      <c r="I21" s="622">
        <v>4300</v>
      </c>
      <c r="J21" s="659">
        <f>((I21/H21) -   1)*100</f>
        <v>0</v>
      </c>
    </row>
    <row r="22" spans="1:10" ht="11.1" customHeight="1" x14ac:dyDescent="0.2">
      <c r="A22" s="665" t="s">
        <v>27</v>
      </c>
      <c r="B22" s="666">
        <f>AVERAGE(B23:B23)</f>
        <v>1925</v>
      </c>
      <c r="C22" s="666">
        <f>AVERAGE(C23:C29)</f>
        <v>2196.2857142857142</v>
      </c>
      <c r="D22" s="655">
        <f t="shared" ref="D22:D40" si="5">((C22/B22) -   1)*100</f>
        <v>14.092764378478662</v>
      </c>
      <c r="E22" s="621">
        <f>AVERAGE(E23:E23)</f>
        <v>1925</v>
      </c>
      <c r="F22" s="621">
        <f>AVERAGE(F23:F29)</f>
        <v>2606.1666666666665</v>
      </c>
      <c r="G22" s="667">
        <f t="shared" ref="G22:G23" si="6">((F22/E22) -   1)*100</f>
        <v>35.385281385281388</v>
      </c>
      <c r="H22" s="621">
        <f>AVERAGE(H23:H23)</f>
        <v>1158</v>
      </c>
      <c r="I22" s="621">
        <f>AVERAGE(I23:I29)</f>
        <v>1372.5</v>
      </c>
      <c r="J22" s="659">
        <f t="shared" ref="J22:J23" si="7">((I22/H22) -   1)*100</f>
        <v>18.523316062176164</v>
      </c>
    </row>
    <row r="23" spans="1:10" ht="11.1" customHeight="1" x14ac:dyDescent="0.2">
      <c r="A23" s="213" t="s">
        <v>30</v>
      </c>
      <c r="B23" s="622">
        <v>1925</v>
      </c>
      <c r="C23" s="622">
        <v>2140</v>
      </c>
      <c r="D23" s="655">
        <f t="shared" si="5"/>
        <v>11.168831168831161</v>
      </c>
      <c r="E23" s="658">
        <v>1925</v>
      </c>
      <c r="F23" s="658">
        <v>2180</v>
      </c>
      <c r="G23" s="668">
        <f t="shared" si="6"/>
        <v>13.24675324675324</v>
      </c>
      <c r="H23" s="622">
        <v>1158</v>
      </c>
      <c r="I23" s="622">
        <v>1290</v>
      </c>
      <c r="J23" s="659">
        <f t="shared" si="7"/>
        <v>11.398963730569944</v>
      </c>
    </row>
    <row r="24" spans="1:10" ht="11.1" customHeight="1" x14ac:dyDescent="0.2">
      <c r="A24" s="43" t="s">
        <v>466</v>
      </c>
      <c r="B24" s="113" t="s">
        <v>31</v>
      </c>
      <c r="C24" s="622">
        <v>2020</v>
      </c>
      <c r="D24" s="659" t="s">
        <v>675</v>
      </c>
      <c r="E24" s="113" t="s">
        <v>31</v>
      </c>
      <c r="F24" s="113" t="s">
        <v>31</v>
      </c>
      <c r="G24" s="659" t="s">
        <v>675</v>
      </c>
      <c r="H24" s="113" t="s">
        <v>31</v>
      </c>
      <c r="I24" s="622">
        <v>1245</v>
      </c>
      <c r="J24" s="659" t="s">
        <v>26</v>
      </c>
    </row>
    <row r="25" spans="1:10" ht="11.1" customHeight="1" x14ac:dyDescent="0.2">
      <c r="A25" s="43" t="s">
        <v>468</v>
      </c>
      <c r="B25" s="113" t="s">
        <v>31</v>
      </c>
      <c r="C25" s="622">
        <v>2147</v>
      </c>
      <c r="D25" s="659" t="s">
        <v>675</v>
      </c>
      <c r="E25" s="113" t="s">
        <v>31</v>
      </c>
      <c r="F25" s="658">
        <v>2187</v>
      </c>
      <c r="G25" s="659" t="s">
        <v>675</v>
      </c>
      <c r="H25" s="113" t="s">
        <v>31</v>
      </c>
      <c r="I25" s="622">
        <v>1500</v>
      </c>
      <c r="J25" s="659" t="s">
        <v>26</v>
      </c>
    </row>
    <row r="26" spans="1:10" ht="11.1" customHeight="1" x14ac:dyDescent="0.2">
      <c r="A26" s="43" t="s">
        <v>571</v>
      </c>
      <c r="B26" s="113" t="s">
        <v>31</v>
      </c>
      <c r="C26" s="622">
        <v>2155</v>
      </c>
      <c r="D26" s="659" t="s">
        <v>675</v>
      </c>
      <c r="E26" s="113" t="s">
        <v>31</v>
      </c>
      <c r="F26" s="658">
        <v>2870</v>
      </c>
      <c r="G26" s="659" t="s">
        <v>675</v>
      </c>
      <c r="H26" s="113" t="s">
        <v>31</v>
      </c>
      <c r="I26" s="622">
        <v>1380</v>
      </c>
      <c r="J26" s="597" t="s">
        <v>26</v>
      </c>
    </row>
    <row r="27" spans="1:10" ht="11.1" customHeight="1" x14ac:dyDescent="0.2">
      <c r="A27" s="43" t="s">
        <v>316</v>
      </c>
      <c r="B27" s="113" t="s">
        <v>31</v>
      </c>
      <c r="C27" s="622">
        <v>2292</v>
      </c>
      <c r="D27" s="659" t="s">
        <v>675</v>
      </c>
      <c r="E27" s="113" t="s">
        <v>31</v>
      </c>
      <c r="F27" s="658">
        <v>3000</v>
      </c>
      <c r="G27" s="659" t="s">
        <v>675</v>
      </c>
      <c r="H27" s="113" t="s">
        <v>31</v>
      </c>
      <c r="I27" s="622">
        <v>1640</v>
      </c>
      <c r="J27" s="597" t="s">
        <v>26</v>
      </c>
    </row>
    <row r="28" spans="1:10" ht="11.1" customHeight="1" x14ac:dyDescent="0.2">
      <c r="A28" s="43" t="s">
        <v>317</v>
      </c>
      <c r="B28" s="113" t="s">
        <v>31</v>
      </c>
      <c r="C28" s="622">
        <v>2600</v>
      </c>
      <c r="D28" s="659" t="s">
        <v>675</v>
      </c>
      <c r="E28" s="113" t="s">
        <v>31</v>
      </c>
      <c r="F28" s="658">
        <v>2600</v>
      </c>
      <c r="G28" s="659" t="s">
        <v>675</v>
      </c>
      <c r="H28" s="113" t="s">
        <v>31</v>
      </c>
      <c r="I28" s="113" t="s">
        <v>31</v>
      </c>
      <c r="J28" s="597" t="s">
        <v>26</v>
      </c>
    </row>
    <row r="29" spans="1:10" ht="11.1" customHeight="1" x14ac:dyDescent="0.2">
      <c r="A29" s="43" t="s">
        <v>318</v>
      </c>
      <c r="B29" s="113" t="s">
        <v>31</v>
      </c>
      <c r="C29" s="622">
        <v>2020</v>
      </c>
      <c r="D29" s="659" t="s">
        <v>675</v>
      </c>
      <c r="E29" s="113" t="s">
        <v>31</v>
      </c>
      <c r="F29" s="658">
        <v>2800</v>
      </c>
      <c r="G29" s="659" t="s">
        <v>675</v>
      </c>
      <c r="H29" s="113" t="s">
        <v>31</v>
      </c>
      <c r="I29" s="622">
        <v>1180</v>
      </c>
      <c r="J29" s="597" t="s">
        <v>26</v>
      </c>
    </row>
    <row r="30" spans="1:10" ht="11.1" customHeight="1" x14ac:dyDescent="0.2">
      <c r="A30" s="665" t="s">
        <v>32</v>
      </c>
      <c r="B30" s="621">
        <f>AVERAGE(B31:B39)</f>
        <v>3863.7777777777778</v>
      </c>
      <c r="C30" s="621">
        <f>AVERAGE(C31:C39)</f>
        <v>3189</v>
      </c>
      <c r="D30" s="655">
        <f t="shared" si="5"/>
        <v>-17.464197388853741</v>
      </c>
      <c r="E30" s="621">
        <f t="shared" ref="E30:F30" si="8">AVERAGE(E31:E39)</f>
        <v>3557.2222222222222</v>
      </c>
      <c r="F30" s="621">
        <f t="shared" si="8"/>
        <v>2964.75</v>
      </c>
      <c r="G30" s="655">
        <f t="shared" ref="G30:G38" si="9">((F30/E30) -   1)*100</f>
        <v>-16.655473996564108</v>
      </c>
      <c r="H30" s="621">
        <f t="shared" ref="H30:I30" si="10">AVERAGE(H31:H39)</f>
        <v>2838.25</v>
      </c>
      <c r="I30" s="621">
        <f t="shared" si="10"/>
        <v>2638.6</v>
      </c>
      <c r="J30" s="656">
        <f>((I30/H30) -   1)*100</f>
        <v>-7.0342640711706146</v>
      </c>
    </row>
    <row r="31" spans="1:10" ht="11.1" customHeight="1" x14ac:dyDescent="0.2">
      <c r="A31" s="660" t="s">
        <v>33</v>
      </c>
      <c r="B31" s="622">
        <v>3015</v>
      </c>
      <c r="C31" s="622">
        <v>2470</v>
      </c>
      <c r="D31" s="661">
        <f t="shared" si="5"/>
        <v>-18.07628524046434</v>
      </c>
      <c r="E31" s="622">
        <v>2975</v>
      </c>
      <c r="F31" s="622">
        <v>2485</v>
      </c>
      <c r="G31" s="661">
        <f t="shared" si="9"/>
        <v>-16.470588235294116</v>
      </c>
      <c r="H31" s="113" t="s">
        <v>31</v>
      </c>
      <c r="I31" s="113" t="s">
        <v>31</v>
      </c>
      <c r="J31" s="659" t="s">
        <v>675</v>
      </c>
    </row>
    <row r="32" spans="1:10" ht="11.1" customHeight="1" x14ac:dyDescent="0.2">
      <c r="A32" s="660" t="s">
        <v>34</v>
      </c>
      <c r="B32" s="622">
        <v>2867</v>
      </c>
      <c r="C32" s="622">
        <v>2180</v>
      </c>
      <c r="D32" s="661">
        <f t="shared" si="5"/>
        <v>-23.962329961632367</v>
      </c>
      <c r="E32" s="622">
        <v>2900</v>
      </c>
      <c r="F32" s="622">
        <v>2387</v>
      </c>
      <c r="G32" s="661">
        <f t="shared" si="9"/>
        <v>-17.689655172413797</v>
      </c>
      <c r="H32" s="622">
        <v>2213</v>
      </c>
      <c r="I32" s="622">
        <v>1500</v>
      </c>
      <c r="J32" s="664">
        <f>((I32/H32) -   1)*100</f>
        <v>-32.218707636692265</v>
      </c>
    </row>
    <row r="33" spans="1:10" ht="11.1" customHeight="1" x14ac:dyDescent="0.2">
      <c r="A33" s="660" t="s">
        <v>35</v>
      </c>
      <c r="B33" s="622">
        <v>2987</v>
      </c>
      <c r="C33" s="622">
        <v>2480</v>
      </c>
      <c r="D33" s="661">
        <f t="shared" si="5"/>
        <v>-16.973552058921992</v>
      </c>
      <c r="E33" s="622">
        <v>2987</v>
      </c>
      <c r="F33" s="622">
        <v>2400</v>
      </c>
      <c r="G33" s="661">
        <f t="shared" si="9"/>
        <v>-19.651824573150321</v>
      </c>
      <c r="H33" s="113" t="s">
        <v>31</v>
      </c>
      <c r="I33" s="622">
        <v>2580</v>
      </c>
      <c r="J33" s="659" t="s">
        <v>675</v>
      </c>
    </row>
    <row r="34" spans="1:10" ht="11.1" customHeight="1" x14ac:dyDescent="0.2">
      <c r="A34" s="660" t="s">
        <v>36</v>
      </c>
      <c r="B34" s="622">
        <v>3988</v>
      </c>
      <c r="C34" s="622">
        <v>2795</v>
      </c>
      <c r="D34" s="661">
        <f t="shared" si="5"/>
        <v>-29.914744232698098</v>
      </c>
      <c r="E34" s="622">
        <v>3045</v>
      </c>
      <c r="F34" s="622">
        <v>2853</v>
      </c>
      <c r="G34" s="661">
        <f t="shared" si="9"/>
        <v>-6.3054187192118194</v>
      </c>
      <c r="H34" s="622">
        <v>3100</v>
      </c>
      <c r="I34" s="622">
        <v>3093</v>
      </c>
      <c r="J34" s="664">
        <f>((I34/H34) -   1)*100</f>
        <v>-0.2258064516128977</v>
      </c>
    </row>
    <row r="35" spans="1:10" ht="11.1" customHeight="1" x14ac:dyDescent="0.2">
      <c r="A35" s="660" t="s">
        <v>37</v>
      </c>
      <c r="B35" s="622">
        <v>3050</v>
      </c>
      <c r="C35" s="622">
        <v>2700</v>
      </c>
      <c r="D35" s="661">
        <f t="shared" si="5"/>
        <v>-11.475409836065575</v>
      </c>
      <c r="E35" s="622">
        <v>2875</v>
      </c>
      <c r="F35" s="622">
        <v>2493</v>
      </c>
      <c r="G35" s="661">
        <f t="shared" si="9"/>
        <v>-13.286956521739135</v>
      </c>
      <c r="H35" s="622">
        <v>2040</v>
      </c>
      <c r="I35" s="622">
        <v>1420</v>
      </c>
      <c r="J35" s="664">
        <f>((I35/H35) -   1)*100</f>
        <v>-30.3921568627451</v>
      </c>
    </row>
    <row r="36" spans="1:10" ht="11.1" customHeight="1" x14ac:dyDescent="0.2">
      <c r="A36" s="660" t="s">
        <v>38</v>
      </c>
      <c r="B36" s="622">
        <v>5000</v>
      </c>
      <c r="C36" s="622">
        <v>5100</v>
      </c>
      <c r="D36" s="661">
        <f t="shared" si="5"/>
        <v>2.0000000000000018</v>
      </c>
      <c r="E36" s="622">
        <v>4600</v>
      </c>
      <c r="F36" s="622">
        <v>4900</v>
      </c>
      <c r="G36" s="661">
        <f t="shared" si="9"/>
        <v>6.5217391304347894</v>
      </c>
      <c r="H36" s="113" t="s">
        <v>31</v>
      </c>
      <c r="I36" s="113" t="s">
        <v>31</v>
      </c>
      <c r="J36" s="659" t="s">
        <v>675</v>
      </c>
    </row>
    <row r="37" spans="1:10" ht="11.1" customHeight="1" x14ac:dyDescent="0.2">
      <c r="A37" s="660" t="s">
        <v>39</v>
      </c>
      <c r="B37" s="622">
        <v>5700</v>
      </c>
      <c r="C37" s="622">
        <v>5200</v>
      </c>
      <c r="D37" s="661">
        <f t="shared" si="5"/>
        <v>-8.7719298245614077</v>
      </c>
      <c r="E37" s="622">
        <v>4100</v>
      </c>
      <c r="F37" s="622">
        <v>3600</v>
      </c>
      <c r="G37" s="661">
        <f t="shared" si="9"/>
        <v>-12.195121951219512</v>
      </c>
      <c r="H37" s="622">
        <v>4000</v>
      </c>
      <c r="I37" s="622">
        <v>4600</v>
      </c>
      <c r="J37" s="659">
        <f>((I37/H37) -   1)*100</f>
        <v>14.999999999999991</v>
      </c>
    </row>
    <row r="38" spans="1:10" ht="11.1" customHeight="1" x14ac:dyDescent="0.2">
      <c r="A38" s="660" t="s">
        <v>40</v>
      </c>
      <c r="B38" s="622">
        <v>3367</v>
      </c>
      <c r="C38" s="622">
        <v>2587</v>
      </c>
      <c r="D38" s="661">
        <f t="shared" si="5"/>
        <v>-23.166023166023166</v>
      </c>
      <c r="E38" s="622">
        <v>3233</v>
      </c>
      <c r="F38" s="622">
        <v>2600</v>
      </c>
      <c r="G38" s="661">
        <f t="shared" si="9"/>
        <v>-19.579338076090313</v>
      </c>
      <c r="H38" s="113" t="s">
        <v>31</v>
      </c>
      <c r="I38" s="113" t="s">
        <v>31</v>
      </c>
      <c r="J38" s="659" t="s">
        <v>675</v>
      </c>
    </row>
    <row r="39" spans="1:10" ht="11.1" customHeight="1" x14ac:dyDescent="0.2">
      <c r="A39" s="660" t="s">
        <v>41</v>
      </c>
      <c r="B39" s="622">
        <v>4800</v>
      </c>
      <c r="C39" s="622" t="s">
        <v>141</v>
      </c>
      <c r="D39" s="659" t="s">
        <v>675</v>
      </c>
      <c r="E39" s="658">
        <v>5300</v>
      </c>
      <c r="F39" s="113" t="s">
        <v>31</v>
      </c>
      <c r="G39" s="659" t="s">
        <v>675</v>
      </c>
      <c r="H39" s="113" t="s">
        <v>31</v>
      </c>
      <c r="I39" s="113" t="s">
        <v>31</v>
      </c>
      <c r="J39" s="659" t="s">
        <v>675</v>
      </c>
    </row>
    <row r="40" spans="1:10" ht="11.1" customHeight="1" x14ac:dyDescent="0.2">
      <c r="A40" s="669" t="s">
        <v>42</v>
      </c>
      <c r="B40" s="621">
        <f>AVERAGE(B41:B49)</f>
        <v>2681</v>
      </c>
      <c r="C40" s="621">
        <f>AVERAGE(C41:C49)</f>
        <v>2447.2222222222222</v>
      </c>
      <c r="D40" s="655">
        <f t="shared" si="5"/>
        <v>-8.7197977537403109</v>
      </c>
      <c r="E40" s="621">
        <f t="shared" ref="E40:F40" si="11">AVERAGE(E41:E49)</f>
        <v>4733</v>
      </c>
      <c r="F40" s="621">
        <f t="shared" si="11"/>
        <v>2739.2</v>
      </c>
      <c r="G40" s="659">
        <f t="shared" ref="G40:G45" si="12">((F40/E40 -   1)*100)</f>
        <v>-42.125501795901123</v>
      </c>
      <c r="H40" s="621">
        <f t="shared" ref="H40:I40" si="13">AVERAGE(H41:H49)</f>
        <v>2158.5</v>
      </c>
      <c r="I40" s="621">
        <f t="shared" si="13"/>
        <v>1863.2666666666669</v>
      </c>
      <c r="J40" s="663">
        <f>((I40/H40) -   1)*100</f>
        <v>-13.677708285074496</v>
      </c>
    </row>
    <row r="41" spans="1:10" ht="11.1" customHeight="1" x14ac:dyDescent="0.2">
      <c r="A41" s="519" t="s">
        <v>159</v>
      </c>
      <c r="B41" s="113" t="s">
        <v>31</v>
      </c>
      <c r="C41" s="622">
        <v>2350</v>
      </c>
      <c r="D41" s="659" t="s">
        <v>675</v>
      </c>
      <c r="E41" s="113" t="s">
        <v>31</v>
      </c>
      <c r="F41" s="622">
        <v>2430</v>
      </c>
      <c r="G41" s="659" t="s">
        <v>675</v>
      </c>
      <c r="H41" s="113" t="s">
        <v>31</v>
      </c>
      <c r="I41" s="622">
        <v>1553.4</v>
      </c>
      <c r="J41" s="659" t="s">
        <v>675</v>
      </c>
    </row>
    <row r="42" spans="1:10" ht="11.1" customHeight="1" x14ac:dyDescent="0.2">
      <c r="A42" s="519" t="s">
        <v>43</v>
      </c>
      <c r="B42" s="113" t="s">
        <v>31</v>
      </c>
      <c r="C42" s="622">
        <v>2300</v>
      </c>
      <c r="D42" s="659" t="s">
        <v>675</v>
      </c>
      <c r="E42" s="113" t="s">
        <v>31</v>
      </c>
      <c r="F42" s="622">
        <v>2400</v>
      </c>
      <c r="G42" s="659" t="s">
        <v>675</v>
      </c>
      <c r="H42" s="113" t="s">
        <v>31</v>
      </c>
      <c r="I42" s="622">
        <v>1400</v>
      </c>
      <c r="J42" s="659" t="s">
        <v>675</v>
      </c>
    </row>
    <row r="43" spans="1:10" ht="11.1" customHeight="1" x14ac:dyDescent="0.2">
      <c r="A43" s="519" t="s">
        <v>482</v>
      </c>
      <c r="B43" s="113" t="s">
        <v>31</v>
      </c>
      <c r="C43" s="622">
        <v>2500</v>
      </c>
      <c r="D43" s="659" t="s">
        <v>675</v>
      </c>
      <c r="E43" s="113" t="s">
        <v>31</v>
      </c>
      <c r="F43" s="113" t="s">
        <v>31</v>
      </c>
      <c r="G43" s="659" t="s">
        <v>675</v>
      </c>
      <c r="H43" s="113" t="s">
        <v>31</v>
      </c>
      <c r="I43" s="622">
        <v>1600</v>
      </c>
      <c r="J43" s="659" t="s">
        <v>675</v>
      </c>
    </row>
    <row r="44" spans="1:10" ht="11.1" customHeight="1" x14ac:dyDescent="0.2">
      <c r="A44" s="519" t="s">
        <v>171</v>
      </c>
      <c r="B44" s="113" t="s">
        <v>31</v>
      </c>
      <c r="C44" s="622">
        <v>2220</v>
      </c>
      <c r="D44" s="659" t="s">
        <v>675</v>
      </c>
      <c r="E44" s="113" t="s">
        <v>31</v>
      </c>
      <c r="F44" s="622">
        <v>2400</v>
      </c>
      <c r="G44" s="659" t="s">
        <v>675</v>
      </c>
      <c r="H44" s="113" t="s">
        <v>31</v>
      </c>
      <c r="I44" s="622">
        <v>1430</v>
      </c>
      <c r="J44" s="659" t="s">
        <v>675</v>
      </c>
    </row>
    <row r="45" spans="1:10" ht="11.1" customHeight="1" x14ac:dyDescent="0.2">
      <c r="A45" s="670" t="s">
        <v>44</v>
      </c>
      <c r="B45" s="622">
        <v>3249</v>
      </c>
      <c r="C45" s="622">
        <v>2822</v>
      </c>
      <c r="D45" s="661">
        <f>((C45/B45) -   1)*100</f>
        <v>-13.142505386272695</v>
      </c>
      <c r="E45" s="622">
        <v>4733</v>
      </c>
      <c r="F45" s="622">
        <v>3466</v>
      </c>
      <c r="G45" s="659">
        <f t="shared" si="12"/>
        <v>-26.769490809211916</v>
      </c>
      <c r="H45" s="622">
        <v>2863</v>
      </c>
      <c r="I45" s="622">
        <v>3233</v>
      </c>
      <c r="J45" s="659">
        <f>((I45/H45) -   1)*100</f>
        <v>12.923506811037377</v>
      </c>
    </row>
    <row r="46" spans="1:10" ht="11.1" customHeight="1" x14ac:dyDescent="0.2">
      <c r="A46" s="670" t="s">
        <v>486</v>
      </c>
      <c r="B46" s="622">
        <v>2113</v>
      </c>
      <c r="C46" s="622">
        <v>2173</v>
      </c>
      <c r="D46" s="661">
        <f>((C46/B46) -   1)*100</f>
        <v>2.8395646000946462</v>
      </c>
      <c r="E46" s="113" t="s">
        <v>31</v>
      </c>
      <c r="F46" s="113" t="s">
        <v>31</v>
      </c>
      <c r="G46" s="659" t="s">
        <v>675</v>
      </c>
      <c r="H46" s="622">
        <v>1454</v>
      </c>
      <c r="I46" s="622">
        <v>1413</v>
      </c>
      <c r="J46" s="659">
        <f>((I46/H46) -   1)*100</f>
        <v>-2.8198074277854146</v>
      </c>
    </row>
    <row r="47" spans="1:10" ht="11.1" customHeight="1" x14ac:dyDescent="0.2">
      <c r="A47" s="69" t="s">
        <v>46</v>
      </c>
      <c r="B47" s="113" t="s">
        <v>31</v>
      </c>
      <c r="C47" s="622">
        <v>2000</v>
      </c>
      <c r="D47" s="659" t="s">
        <v>675</v>
      </c>
      <c r="E47" s="113" t="s">
        <v>31</v>
      </c>
      <c r="F47" s="113" t="s">
        <v>31</v>
      </c>
      <c r="G47" s="659" t="s">
        <v>675</v>
      </c>
      <c r="H47" s="113" t="s">
        <v>31</v>
      </c>
      <c r="I47" s="622">
        <v>1240</v>
      </c>
      <c r="J47" s="659" t="s">
        <v>675</v>
      </c>
    </row>
    <row r="48" spans="1:10" ht="11.1" customHeight="1" x14ac:dyDescent="0.2">
      <c r="A48" s="69" t="s">
        <v>572</v>
      </c>
      <c r="B48" s="113" t="s">
        <v>31</v>
      </c>
      <c r="C48" s="622">
        <v>2460</v>
      </c>
      <c r="D48" s="659" t="s">
        <v>675</v>
      </c>
      <c r="E48" s="113" t="s">
        <v>31</v>
      </c>
      <c r="F48" s="113" t="s">
        <v>31</v>
      </c>
      <c r="G48" s="659" t="s">
        <v>675</v>
      </c>
      <c r="H48" s="113" t="s">
        <v>31</v>
      </c>
      <c r="I48" s="622">
        <v>1500</v>
      </c>
      <c r="J48" s="659" t="s">
        <v>675</v>
      </c>
    </row>
    <row r="49" spans="1:10" ht="11.1" customHeight="1" x14ac:dyDescent="0.2">
      <c r="A49" s="69" t="s">
        <v>47</v>
      </c>
      <c r="B49" s="113" t="s">
        <v>31</v>
      </c>
      <c r="C49" s="622">
        <v>3200</v>
      </c>
      <c r="D49" s="659" t="s">
        <v>675</v>
      </c>
      <c r="E49" s="113" t="s">
        <v>31</v>
      </c>
      <c r="F49" s="113">
        <v>3000</v>
      </c>
      <c r="G49" s="659" t="s">
        <v>675</v>
      </c>
      <c r="H49" s="113" t="s">
        <v>31</v>
      </c>
      <c r="I49" s="622">
        <v>3400</v>
      </c>
      <c r="J49" s="659" t="s">
        <v>675</v>
      </c>
    </row>
    <row r="50" spans="1:10" ht="11.1" customHeight="1" x14ac:dyDescent="0.2">
      <c r="A50" s="520" t="s">
        <v>48</v>
      </c>
      <c r="B50" s="596" t="s">
        <v>678</v>
      </c>
      <c r="C50" s="621">
        <f>AVERAGE(C51:C63)</f>
        <v>2686.2769230769231</v>
      </c>
      <c r="D50" s="659" t="s">
        <v>675</v>
      </c>
      <c r="E50" s="659" t="s">
        <v>675</v>
      </c>
      <c r="F50" s="598">
        <f>AVERAGE(F51:F63)</f>
        <v>2816.5538461538458</v>
      </c>
      <c r="G50" s="659" t="s">
        <v>675</v>
      </c>
      <c r="H50" s="659" t="s">
        <v>675</v>
      </c>
      <c r="I50" s="621">
        <f>AVERAGE(I51:I63)</f>
        <v>3317.7999999999997</v>
      </c>
      <c r="J50" s="659" t="s">
        <v>675</v>
      </c>
    </row>
    <row r="51" spans="1:10" ht="11.1" customHeight="1" x14ac:dyDescent="0.2">
      <c r="A51" s="108" t="s">
        <v>49</v>
      </c>
      <c r="B51" s="113" t="s">
        <v>31</v>
      </c>
      <c r="C51" s="622">
        <v>2680</v>
      </c>
      <c r="D51" s="659" t="s">
        <v>675</v>
      </c>
      <c r="E51" s="113" t="s">
        <v>31</v>
      </c>
      <c r="F51" s="521">
        <v>2753.4</v>
      </c>
      <c r="G51" s="659" t="s">
        <v>675</v>
      </c>
      <c r="H51" s="113" t="s">
        <v>31</v>
      </c>
      <c r="I51" s="113" t="s">
        <v>31</v>
      </c>
      <c r="J51" s="659" t="s">
        <v>675</v>
      </c>
    </row>
    <row r="52" spans="1:10" ht="11.1" customHeight="1" x14ac:dyDescent="0.2">
      <c r="A52" s="108" t="s">
        <v>50</v>
      </c>
      <c r="B52" s="113" t="s">
        <v>31</v>
      </c>
      <c r="C52" s="622">
        <v>2680</v>
      </c>
      <c r="D52" s="659" t="s">
        <v>675</v>
      </c>
      <c r="E52" s="113" t="s">
        <v>31</v>
      </c>
      <c r="F52" s="521">
        <v>2733.4</v>
      </c>
      <c r="G52" s="659" t="s">
        <v>675</v>
      </c>
      <c r="H52" s="113" t="s">
        <v>31</v>
      </c>
      <c r="I52" s="113" t="s">
        <v>31</v>
      </c>
      <c r="J52" s="659" t="s">
        <v>675</v>
      </c>
    </row>
    <row r="53" spans="1:10" ht="11.1" customHeight="1" x14ac:dyDescent="0.2">
      <c r="A53" s="108" t="s">
        <v>51</v>
      </c>
      <c r="B53" s="113" t="s">
        <v>31</v>
      </c>
      <c r="C53" s="622">
        <v>2620</v>
      </c>
      <c r="D53" s="659" t="s">
        <v>675</v>
      </c>
      <c r="E53" s="113" t="s">
        <v>31</v>
      </c>
      <c r="F53" s="521">
        <v>2755</v>
      </c>
      <c r="G53" s="659" t="s">
        <v>675</v>
      </c>
      <c r="H53" s="113" t="s">
        <v>31</v>
      </c>
      <c r="I53" s="113" t="s">
        <v>31</v>
      </c>
      <c r="J53" s="659" t="s">
        <v>675</v>
      </c>
    </row>
    <row r="54" spans="1:10" ht="11.1" customHeight="1" x14ac:dyDescent="0.2">
      <c r="A54" s="108" t="s">
        <v>52</v>
      </c>
      <c r="B54" s="113" t="s">
        <v>31</v>
      </c>
      <c r="C54" s="622">
        <v>2740</v>
      </c>
      <c r="D54" s="659" t="s">
        <v>675</v>
      </c>
      <c r="E54" s="113" t="s">
        <v>31</v>
      </c>
      <c r="F54" s="521">
        <v>2845</v>
      </c>
      <c r="G54" s="659" t="s">
        <v>675</v>
      </c>
      <c r="H54" s="113" t="s">
        <v>31</v>
      </c>
      <c r="I54" s="113" t="s">
        <v>31</v>
      </c>
      <c r="J54" s="659" t="s">
        <v>675</v>
      </c>
    </row>
    <row r="55" spans="1:10" ht="11.1" customHeight="1" x14ac:dyDescent="0.2">
      <c r="A55" s="108" t="s">
        <v>53</v>
      </c>
      <c r="B55" s="113" t="s">
        <v>31</v>
      </c>
      <c r="C55" s="622">
        <v>2635</v>
      </c>
      <c r="D55" s="659" t="s">
        <v>675</v>
      </c>
      <c r="E55" s="113" t="s">
        <v>31</v>
      </c>
      <c r="F55" s="521">
        <v>2800</v>
      </c>
      <c r="G55" s="659" t="s">
        <v>675</v>
      </c>
      <c r="H55" s="113" t="s">
        <v>31</v>
      </c>
      <c r="I55" s="113" t="s">
        <v>31</v>
      </c>
      <c r="J55" s="659" t="s">
        <v>675</v>
      </c>
    </row>
    <row r="56" spans="1:10" ht="11.1" customHeight="1" x14ac:dyDescent="0.2">
      <c r="A56" s="108" t="s">
        <v>54</v>
      </c>
      <c r="B56" s="113" t="s">
        <v>31</v>
      </c>
      <c r="C56" s="622">
        <v>2565</v>
      </c>
      <c r="D56" s="659" t="s">
        <v>675</v>
      </c>
      <c r="E56" s="113" t="s">
        <v>31</v>
      </c>
      <c r="F56" s="521">
        <v>2720</v>
      </c>
      <c r="G56" s="659" t="s">
        <v>675</v>
      </c>
      <c r="H56" s="113" t="s">
        <v>31</v>
      </c>
      <c r="I56" s="113" t="s">
        <v>31</v>
      </c>
      <c r="J56" s="659" t="s">
        <v>675</v>
      </c>
    </row>
    <row r="57" spans="1:10" ht="11.1" customHeight="1" x14ac:dyDescent="0.2">
      <c r="A57" s="108" t="s">
        <v>55</v>
      </c>
      <c r="B57" s="113" t="s">
        <v>31</v>
      </c>
      <c r="C57" s="622">
        <v>2786.6</v>
      </c>
      <c r="D57" s="659" t="s">
        <v>675</v>
      </c>
      <c r="E57" s="113" t="s">
        <v>31</v>
      </c>
      <c r="F57" s="521">
        <v>2953.4</v>
      </c>
      <c r="G57" s="659" t="s">
        <v>675</v>
      </c>
      <c r="H57" s="113" t="s">
        <v>31</v>
      </c>
      <c r="I57" s="113" t="s">
        <v>31</v>
      </c>
      <c r="J57" s="659" t="s">
        <v>675</v>
      </c>
    </row>
    <row r="58" spans="1:10" ht="11.1" customHeight="1" x14ac:dyDescent="0.2">
      <c r="A58" s="108" t="s">
        <v>143</v>
      </c>
      <c r="B58" s="113" t="s">
        <v>31</v>
      </c>
      <c r="C58" s="622">
        <v>2755</v>
      </c>
      <c r="D58" s="659" t="s">
        <v>675</v>
      </c>
      <c r="E58" s="113" t="s">
        <v>31</v>
      </c>
      <c r="F58" s="521">
        <v>2940</v>
      </c>
      <c r="G58" s="659" t="s">
        <v>675</v>
      </c>
      <c r="H58" s="113" t="s">
        <v>31</v>
      </c>
      <c r="I58" s="622">
        <v>3220</v>
      </c>
      <c r="J58" s="659" t="s">
        <v>675</v>
      </c>
    </row>
    <row r="59" spans="1:10" ht="11.1" customHeight="1" x14ac:dyDescent="0.2">
      <c r="A59" s="108" t="s">
        <v>56</v>
      </c>
      <c r="B59" s="113" t="s">
        <v>31</v>
      </c>
      <c r="C59" s="622">
        <v>2680</v>
      </c>
      <c r="D59" s="659" t="s">
        <v>675</v>
      </c>
      <c r="E59" s="113" t="s">
        <v>31</v>
      </c>
      <c r="F59" s="521">
        <v>2773.4</v>
      </c>
      <c r="G59" s="659" t="s">
        <v>675</v>
      </c>
      <c r="H59" s="113" t="s">
        <v>31</v>
      </c>
      <c r="I59" s="113" t="s">
        <v>31</v>
      </c>
      <c r="J59" s="659" t="s">
        <v>675</v>
      </c>
    </row>
    <row r="60" spans="1:10" ht="11.1" customHeight="1" x14ac:dyDescent="0.2">
      <c r="A60" s="108" t="s">
        <v>57</v>
      </c>
      <c r="B60" s="113" t="s">
        <v>31</v>
      </c>
      <c r="C60" s="622">
        <v>2673.4</v>
      </c>
      <c r="D60" s="659" t="s">
        <v>675</v>
      </c>
      <c r="E60" s="113" t="s">
        <v>31</v>
      </c>
      <c r="F60" s="521">
        <v>2846.6</v>
      </c>
      <c r="G60" s="659" t="s">
        <v>675</v>
      </c>
      <c r="H60" s="113" t="s">
        <v>31</v>
      </c>
      <c r="I60" s="113" t="s">
        <v>31</v>
      </c>
      <c r="J60" s="659" t="s">
        <v>675</v>
      </c>
    </row>
    <row r="61" spans="1:10" ht="11.1" customHeight="1" x14ac:dyDescent="0.2">
      <c r="A61" s="108" t="s">
        <v>58</v>
      </c>
      <c r="B61" s="113" t="s">
        <v>31</v>
      </c>
      <c r="C61" s="622">
        <v>2800</v>
      </c>
      <c r="D61" s="659" t="s">
        <v>675</v>
      </c>
      <c r="E61" s="113" t="s">
        <v>31</v>
      </c>
      <c r="F61" s="521">
        <v>2980</v>
      </c>
      <c r="G61" s="659" t="s">
        <v>675</v>
      </c>
      <c r="H61" s="113" t="s">
        <v>31</v>
      </c>
      <c r="I61" s="622">
        <v>3353.4</v>
      </c>
      <c r="J61" s="659" t="s">
        <v>675</v>
      </c>
    </row>
    <row r="62" spans="1:10" ht="11.1" customHeight="1" x14ac:dyDescent="0.2">
      <c r="A62" s="108" t="s">
        <v>59</v>
      </c>
      <c r="B62" s="113" t="s">
        <v>31</v>
      </c>
      <c r="C62" s="622">
        <v>2626.6</v>
      </c>
      <c r="D62" s="659" t="s">
        <v>675</v>
      </c>
      <c r="E62" s="113" t="s">
        <v>31</v>
      </c>
      <c r="F62" s="521">
        <v>2760</v>
      </c>
      <c r="G62" s="659" t="s">
        <v>675</v>
      </c>
      <c r="H62" s="113" t="s">
        <v>31</v>
      </c>
      <c r="I62" s="113" t="s">
        <v>31</v>
      </c>
      <c r="J62" s="659" t="s">
        <v>675</v>
      </c>
    </row>
    <row r="63" spans="1:10" ht="11.1" customHeight="1" x14ac:dyDescent="0.2">
      <c r="A63" s="108" t="s">
        <v>60</v>
      </c>
      <c r="B63" s="113" t="s">
        <v>31</v>
      </c>
      <c r="C63" s="622">
        <v>2680</v>
      </c>
      <c r="D63" s="659" t="s">
        <v>675</v>
      </c>
      <c r="E63" s="113" t="s">
        <v>31</v>
      </c>
      <c r="F63" s="521">
        <v>2755</v>
      </c>
      <c r="G63" s="659" t="s">
        <v>675</v>
      </c>
      <c r="H63" s="113" t="s">
        <v>31</v>
      </c>
      <c r="I63" s="622">
        <v>3380</v>
      </c>
      <c r="J63" s="659" t="s">
        <v>675</v>
      </c>
    </row>
    <row r="64" spans="1:10" ht="12" customHeight="1" x14ac:dyDescent="0.2">
      <c r="A64" s="252"/>
      <c r="B64" s="253"/>
      <c r="C64" s="178"/>
      <c r="D64" s="178"/>
      <c r="E64" s="178"/>
      <c r="F64" s="178"/>
      <c r="G64" s="178"/>
      <c r="H64" s="178"/>
      <c r="I64" s="178"/>
      <c r="J64" s="673" t="s">
        <v>78</v>
      </c>
    </row>
    <row r="65" spans="1:10" ht="12" customHeight="1" x14ac:dyDescent="0.25">
      <c r="A65" s="938" t="s">
        <v>724</v>
      </c>
      <c r="B65" s="938"/>
      <c r="C65" s="938"/>
      <c r="D65" s="938"/>
      <c r="E65" s="938"/>
      <c r="F65" s="938"/>
      <c r="G65" s="8"/>
      <c r="H65" s="8"/>
      <c r="I65" s="9"/>
      <c r="J65" s="28"/>
    </row>
    <row r="66" spans="1:10" ht="14.1" customHeight="1" x14ac:dyDescent="0.2">
      <c r="A66" s="933" t="s">
        <v>19</v>
      </c>
      <c r="B66" s="935" t="s">
        <v>20</v>
      </c>
      <c r="C66" s="936"/>
      <c r="D66" s="937"/>
      <c r="E66" s="935" t="s">
        <v>21</v>
      </c>
      <c r="F66" s="936"/>
      <c r="G66" s="937"/>
      <c r="H66" s="935" t="s">
        <v>22</v>
      </c>
      <c r="I66" s="936"/>
      <c r="J66" s="937"/>
    </row>
    <row r="67" spans="1:10" ht="14.1" customHeight="1" x14ac:dyDescent="0.2">
      <c r="A67" s="934"/>
      <c r="B67" s="373">
        <v>2023</v>
      </c>
      <c r="C67" s="373">
        <v>2024</v>
      </c>
      <c r="D67" s="373" t="s">
        <v>23</v>
      </c>
      <c r="E67" s="373">
        <v>2023</v>
      </c>
      <c r="F67" s="373">
        <v>2024</v>
      </c>
      <c r="G67" s="373" t="s">
        <v>23</v>
      </c>
      <c r="H67" s="373">
        <v>2023</v>
      </c>
      <c r="I67" s="373">
        <v>2024</v>
      </c>
      <c r="J67" s="373" t="s">
        <v>23</v>
      </c>
    </row>
    <row r="68" spans="1:10" ht="3.95" customHeight="1" x14ac:dyDescent="0.2">
      <c r="A68" s="108"/>
      <c r="B68" s="113"/>
      <c r="C68" s="622"/>
      <c r="D68" s="597"/>
      <c r="E68" s="113"/>
      <c r="F68" s="521"/>
      <c r="G68" s="597"/>
      <c r="H68" s="320"/>
      <c r="I68" s="622"/>
      <c r="J68" s="659"/>
    </row>
    <row r="69" spans="1:10" ht="11.1" customHeight="1" x14ac:dyDescent="0.2">
      <c r="A69" s="671" t="s">
        <v>61</v>
      </c>
      <c r="B69" s="621">
        <f>AVERAGE(B70:B74)</f>
        <v>3689.6</v>
      </c>
      <c r="C69" s="621">
        <f>AVERAGE(C70:C74)</f>
        <v>2569.6</v>
      </c>
      <c r="D69" s="655">
        <f t="shared" ref="D69:D84" si="14">((C69/B69) -   1)*100</f>
        <v>-30.355594102341719</v>
      </c>
      <c r="E69" s="621">
        <f>AVERAGE(E70:E74)</f>
        <v>3887</v>
      </c>
      <c r="F69" s="621">
        <f>AVERAGE(F70:F74)</f>
        <v>2569.4</v>
      </c>
      <c r="G69" s="655">
        <f t="shared" ref="G69:G83" si="15">((F69/E69 -   1)*100)</f>
        <v>-33.897607409313089</v>
      </c>
      <c r="H69" s="113" t="s">
        <v>31</v>
      </c>
      <c r="I69" s="610" t="s">
        <v>676</v>
      </c>
      <c r="J69" s="659" t="s">
        <v>675</v>
      </c>
    </row>
    <row r="70" spans="1:10" ht="11.1" customHeight="1" x14ac:dyDescent="0.2">
      <c r="A70" s="670" t="s">
        <v>62</v>
      </c>
      <c r="B70" s="622">
        <v>3833</v>
      </c>
      <c r="C70" s="622">
        <v>2460</v>
      </c>
      <c r="D70" s="661">
        <f t="shared" si="14"/>
        <v>-35.820506130967914</v>
      </c>
      <c r="E70" s="622">
        <v>3953</v>
      </c>
      <c r="F70" s="622">
        <v>2427</v>
      </c>
      <c r="G70" s="661">
        <f t="shared" si="15"/>
        <v>-38.603592208449278</v>
      </c>
      <c r="H70" s="113" t="s">
        <v>31</v>
      </c>
      <c r="I70" s="113" t="s">
        <v>31</v>
      </c>
      <c r="J70" s="659" t="s">
        <v>675</v>
      </c>
    </row>
    <row r="71" spans="1:10" ht="11.1" customHeight="1" x14ac:dyDescent="0.2">
      <c r="A71" s="670" t="s">
        <v>63</v>
      </c>
      <c r="B71" s="622">
        <v>3800</v>
      </c>
      <c r="C71" s="622">
        <v>2833</v>
      </c>
      <c r="D71" s="661">
        <f t="shared" si="14"/>
        <v>-25.44736842105263</v>
      </c>
      <c r="E71" s="622">
        <v>4067</v>
      </c>
      <c r="F71" s="622">
        <v>2800</v>
      </c>
      <c r="G71" s="661">
        <f t="shared" si="15"/>
        <v>-31.153184165232361</v>
      </c>
      <c r="H71" s="113" t="s">
        <v>31</v>
      </c>
      <c r="I71" s="113" t="s">
        <v>31</v>
      </c>
      <c r="J71" s="659" t="s">
        <v>675</v>
      </c>
    </row>
    <row r="72" spans="1:10" ht="11.1" customHeight="1" x14ac:dyDescent="0.2">
      <c r="A72" s="670" t="s">
        <v>64</v>
      </c>
      <c r="B72" s="622">
        <v>3900</v>
      </c>
      <c r="C72" s="622">
        <v>2500</v>
      </c>
      <c r="D72" s="661">
        <f t="shared" si="14"/>
        <v>-35.897435897435891</v>
      </c>
      <c r="E72" s="622">
        <v>4080</v>
      </c>
      <c r="F72" s="622">
        <v>2440</v>
      </c>
      <c r="G72" s="661">
        <f t="shared" si="15"/>
        <v>-40.196078431372548</v>
      </c>
      <c r="H72" s="113" t="s">
        <v>31</v>
      </c>
      <c r="I72" s="113" t="s">
        <v>31</v>
      </c>
      <c r="J72" s="659" t="s">
        <v>675</v>
      </c>
    </row>
    <row r="73" spans="1:10" ht="11.1" customHeight="1" x14ac:dyDescent="0.2">
      <c r="A73" s="670" t="s">
        <v>65</v>
      </c>
      <c r="B73" s="622">
        <v>3850</v>
      </c>
      <c r="C73" s="622">
        <v>2715</v>
      </c>
      <c r="D73" s="661">
        <f t="shared" si="14"/>
        <v>-29.480519480519483</v>
      </c>
      <c r="E73" s="622">
        <v>4160</v>
      </c>
      <c r="F73" s="622">
        <v>2750</v>
      </c>
      <c r="G73" s="661">
        <f t="shared" si="15"/>
        <v>-33.894230769230774</v>
      </c>
      <c r="H73" s="113" t="s">
        <v>31</v>
      </c>
      <c r="I73" s="113" t="s">
        <v>31</v>
      </c>
      <c r="J73" s="659" t="s">
        <v>675</v>
      </c>
    </row>
    <row r="74" spans="1:10" ht="11.1" customHeight="1" x14ac:dyDescent="0.2">
      <c r="A74" s="670" t="s">
        <v>66</v>
      </c>
      <c r="B74" s="622">
        <v>3065</v>
      </c>
      <c r="C74" s="622">
        <v>2340</v>
      </c>
      <c r="D74" s="661">
        <f t="shared" si="14"/>
        <v>-23.654159869494297</v>
      </c>
      <c r="E74" s="622">
        <v>3175</v>
      </c>
      <c r="F74" s="622">
        <v>2430</v>
      </c>
      <c r="G74" s="661">
        <f t="shared" si="15"/>
        <v>-23.464566929133856</v>
      </c>
      <c r="H74" s="113" t="s">
        <v>31</v>
      </c>
      <c r="I74" s="113" t="s">
        <v>31</v>
      </c>
      <c r="J74" s="659" t="s">
        <v>675</v>
      </c>
    </row>
    <row r="75" spans="1:10" ht="11.1" customHeight="1" x14ac:dyDescent="0.2">
      <c r="A75" s="671" t="s">
        <v>67</v>
      </c>
      <c r="B75" s="621">
        <f>AVERAGE(B76:B84)</f>
        <v>3081.1428571428573</v>
      </c>
      <c r="C75" s="621">
        <f>AVERAGE(C76:C86)</f>
        <v>2616.818181818182</v>
      </c>
      <c r="D75" s="655">
        <f t="shared" si="14"/>
        <v>-15.069884677636903</v>
      </c>
      <c r="E75" s="621">
        <f t="shared" ref="E75:F75" si="16">AVERAGE(E76:E86)</f>
        <v>3159.2857142857142</v>
      </c>
      <c r="F75" s="621">
        <f t="shared" si="16"/>
        <v>2525.625</v>
      </c>
      <c r="G75" s="655">
        <f t="shared" si="15"/>
        <v>-20.057087949355633</v>
      </c>
      <c r="H75" s="621">
        <f t="shared" ref="H75:I75" si="17">AVERAGE(H76:H86)</f>
        <v>2898.75</v>
      </c>
      <c r="I75" s="621">
        <f t="shared" si="17"/>
        <v>2000.5</v>
      </c>
      <c r="J75" s="663">
        <f>((I75/H75 -   1)*100)</f>
        <v>-30.987494609745582</v>
      </c>
    </row>
    <row r="76" spans="1:10" ht="11.1" customHeight="1" x14ac:dyDescent="0.2">
      <c r="A76" s="670" t="s">
        <v>68</v>
      </c>
      <c r="B76" s="622">
        <v>2755</v>
      </c>
      <c r="C76" s="622">
        <v>2225</v>
      </c>
      <c r="D76" s="661">
        <f t="shared" si="14"/>
        <v>-19.237749546279492</v>
      </c>
      <c r="E76" s="622">
        <v>2985</v>
      </c>
      <c r="F76" s="622">
        <v>2340</v>
      </c>
      <c r="G76" s="661">
        <f t="shared" si="15"/>
        <v>-21.608040201005029</v>
      </c>
      <c r="H76" s="622">
        <v>2760</v>
      </c>
      <c r="I76" s="622">
        <v>2160</v>
      </c>
      <c r="J76" s="664">
        <f>((I76/H76 -   1)*100)</f>
        <v>-21.739130434782606</v>
      </c>
    </row>
    <row r="77" spans="1:10" ht="11.1" customHeight="1" x14ac:dyDescent="0.2">
      <c r="A77" s="670" t="s">
        <v>677</v>
      </c>
      <c r="B77" s="622">
        <v>3450</v>
      </c>
      <c r="C77" s="622">
        <v>2640</v>
      </c>
      <c r="D77" s="661">
        <f t="shared" si="14"/>
        <v>-23.478260869565215</v>
      </c>
      <c r="E77" s="622">
        <v>4400</v>
      </c>
      <c r="F77" s="622">
        <v>2715</v>
      </c>
      <c r="G77" s="661">
        <f t="shared" si="15"/>
        <v>-38.295454545454547</v>
      </c>
      <c r="H77" s="113" t="s">
        <v>31</v>
      </c>
      <c r="I77" s="113" t="s">
        <v>31</v>
      </c>
      <c r="J77" s="659" t="s">
        <v>675</v>
      </c>
    </row>
    <row r="78" spans="1:10" ht="11.1" customHeight="1" x14ac:dyDescent="0.2">
      <c r="A78" s="670" t="s">
        <v>421</v>
      </c>
      <c r="B78" s="113" t="s">
        <v>31</v>
      </c>
      <c r="C78" s="622">
        <v>3200</v>
      </c>
      <c r="D78" s="659" t="s">
        <v>678</v>
      </c>
      <c r="E78" s="113" t="s">
        <v>31</v>
      </c>
      <c r="F78" s="622">
        <v>3400</v>
      </c>
      <c r="G78" s="659" t="s">
        <v>675</v>
      </c>
      <c r="H78" s="113" t="s">
        <v>31</v>
      </c>
      <c r="I78" s="113" t="s">
        <v>31</v>
      </c>
      <c r="J78" s="659" t="s">
        <v>675</v>
      </c>
    </row>
    <row r="79" spans="1:10" ht="11.1" customHeight="1" x14ac:dyDescent="0.2">
      <c r="A79" s="670" t="s">
        <v>70</v>
      </c>
      <c r="B79" s="622">
        <v>2933</v>
      </c>
      <c r="C79" s="622">
        <v>2315</v>
      </c>
      <c r="D79" s="661">
        <f t="shared" si="14"/>
        <v>-21.070576201841117</v>
      </c>
      <c r="E79" s="622">
        <v>2533</v>
      </c>
      <c r="F79" s="622">
        <v>2200</v>
      </c>
      <c r="G79" s="661">
        <f t="shared" si="15"/>
        <v>-13.146466640347409</v>
      </c>
      <c r="H79" s="622">
        <v>3300</v>
      </c>
      <c r="I79" s="622">
        <v>1410</v>
      </c>
      <c r="J79" s="664">
        <f>((I79/H79 -   1)*100)</f>
        <v>-57.272727272727273</v>
      </c>
    </row>
    <row r="80" spans="1:10" ht="11.1" customHeight="1" x14ac:dyDescent="0.2">
      <c r="A80" s="670" t="s">
        <v>72</v>
      </c>
      <c r="B80" s="622">
        <v>3020</v>
      </c>
      <c r="C80" s="622">
        <v>2553</v>
      </c>
      <c r="D80" s="661">
        <f t="shared" si="14"/>
        <v>-15.463576158940395</v>
      </c>
      <c r="E80" s="622">
        <v>3020</v>
      </c>
      <c r="F80" s="622">
        <v>2620</v>
      </c>
      <c r="G80" s="661">
        <f t="shared" si="15"/>
        <v>-13.245033112582782</v>
      </c>
      <c r="H80" s="113" t="s">
        <v>31</v>
      </c>
      <c r="I80" s="622">
        <v>1953</v>
      </c>
      <c r="J80" s="659" t="s">
        <v>675</v>
      </c>
    </row>
    <row r="81" spans="1:10" ht="11.1" customHeight="1" x14ac:dyDescent="0.2">
      <c r="A81" s="670" t="s">
        <v>460</v>
      </c>
      <c r="B81" s="113" t="s">
        <v>31</v>
      </c>
      <c r="C81" s="622">
        <v>2700</v>
      </c>
      <c r="D81" s="659" t="s">
        <v>678</v>
      </c>
      <c r="E81" s="113" t="s">
        <v>31</v>
      </c>
      <c r="F81" s="113" t="s">
        <v>31</v>
      </c>
      <c r="G81" s="659" t="s">
        <v>675</v>
      </c>
      <c r="H81" s="113" t="s">
        <v>31</v>
      </c>
      <c r="I81" s="113" t="s">
        <v>31</v>
      </c>
      <c r="J81" s="659" t="s">
        <v>675</v>
      </c>
    </row>
    <row r="82" spans="1:10" ht="11.1" customHeight="1" x14ac:dyDescent="0.2">
      <c r="A82" s="670" t="s">
        <v>73</v>
      </c>
      <c r="B82" s="622">
        <v>3200</v>
      </c>
      <c r="C82" s="622">
        <v>2295</v>
      </c>
      <c r="D82" s="661">
        <f t="shared" si="14"/>
        <v>-28.281250000000004</v>
      </c>
      <c r="E82" s="622">
        <v>3600</v>
      </c>
      <c r="F82" s="622">
        <v>1460</v>
      </c>
      <c r="G82" s="661">
        <f t="shared" si="15"/>
        <v>-59.444444444444443</v>
      </c>
      <c r="H82" s="622">
        <v>2235</v>
      </c>
      <c r="I82" s="622">
        <v>1480</v>
      </c>
      <c r="J82" s="664">
        <f>((I82/H82 -   1)*100)</f>
        <v>-33.780760626398212</v>
      </c>
    </row>
    <row r="83" spans="1:10" ht="11.1" customHeight="1" x14ac:dyDescent="0.2">
      <c r="A83" s="670" t="s">
        <v>74</v>
      </c>
      <c r="B83" s="622">
        <v>3375</v>
      </c>
      <c r="C83" s="622">
        <v>2867</v>
      </c>
      <c r="D83" s="661">
        <f t="shared" si="14"/>
        <v>-15.05185185185185</v>
      </c>
      <c r="E83" s="622">
        <v>2667</v>
      </c>
      <c r="F83" s="622">
        <v>2700</v>
      </c>
      <c r="G83" s="661">
        <f t="shared" si="15"/>
        <v>1.2373453318335281</v>
      </c>
      <c r="H83" s="622">
        <v>3300</v>
      </c>
      <c r="I83" s="622">
        <v>2700</v>
      </c>
      <c r="J83" s="664">
        <f t="shared" ref="J83" si="18">((I83/H83 -   1)*100)</f>
        <v>-18.181818181818176</v>
      </c>
    </row>
    <row r="84" spans="1:10" ht="11.1" customHeight="1" x14ac:dyDescent="0.2">
      <c r="A84" s="670" t="s">
        <v>75</v>
      </c>
      <c r="B84" s="622">
        <v>2835</v>
      </c>
      <c r="C84" s="622">
        <v>2750</v>
      </c>
      <c r="D84" s="661">
        <f t="shared" si="14"/>
        <v>-2.9982363315696703</v>
      </c>
      <c r="E84" s="622">
        <v>2910</v>
      </c>
      <c r="F84" s="622">
        <v>2770</v>
      </c>
      <c r="G84" s="659" t="s">
        <v>675</v>
      </c>
      <c r="H84" s="113" t="s">
        <v>31</v>
      </c>
      <c r="I84" s="113" t="s">
        <v>31</v>
      </c>
      <c r="J84" s="659" t="s">
        <v>675</v>
      </c>
    </row>
    <row r="85" spans="1:10" ht="11.1" customHeight="1" x14ac:dyDescent="0.2">
      <c r="A85" s="670" t="s">
        <v>188</v>
      </c>
      <c r="B85" s="113" t="s">
        <v>31</v>
      </c>
      <c r="C85" s="622">
        <v>2840</v>
      </c>
      <c r="D85" s="659" t="s">
        <v>678</v>
      </c>
      <c r="E85" s="113" t="s">
        <v>31</v>
      </c>
      <c r="F85" s="113" t="s">
        <v>31</v>
      </c>
      <c r="G85" s="659" t="s">
        <v>675</v>
      </c>
      <c r="H85" s="113" t="s">
        <v>31</v>
      </c>
      <c r="I85" s="622">
        <v>2300</v>
      </c>
      <c r="J85" s="659" t="s">
        <v>675</v>
      </c>
    </row>
    <row r="86" spans="1:10" ht="11.1" customHeight="1" x14ac:dyDescent="0.2">
      <c r="A86" s="670" t="s">
        <v>461</v>
      </c>
      <c r="B86" s="113" t="s">
        <v>31</v>
      </c>
      <c r="C86" s="622">
        <v>2400</v>
      </c>
      <c r="D86" s="659" t="s">
        <v>678</v>
      </c>
      <c r="E86" s="113" t="s">
        <v>31</v>
      </c>
      <c r="F86" s="113" t="s">
        <v>31</v>
      </c>
      <c r="G86" s="659" t="s">
        <v>675</v>
      </c>
      <c r="H86" s="113" t="s">
        <v>31</v>
      </c>
      <c r="I86" s="113" t="s">
        <v>31</v>
      </c>
      <c r="J86" s="659" t="s">
        <v>675</v>
      </c>
    </row>
    <row r="87" spans="1:10" ht="11.1" customHeight="1" x14ac:dyDescent="0.2">
      <c r="A87" s="671" t="s">
        <v>76</v>
      </c>
      <c r="B87" s="621">
        <f>AVERAGE(B88:B88)</f>
        <v>2080</v>
      </c>
      <c r="C87" s="621">
        <f>AVERAGE(C88:C92)</f>
        <v>2089</v>
      </c>
      <c r="D87" s="655">
        <f t="shared" ref="D87:D88" si="19">((C87/B87)-      1)*100</f>
        <v>0.43269230769231726</v>
      </c>
      <c r="E87" s="621">
        <f>AVERAGE(E88:E88)</f>
        <v>2267</v>
      </c>
      <c r="F87" s="621">
        <f>AVERAGE(F88:F92)</f>
        <v>2711.5</v>
      </c>
      <c r="G87" s="655">
        <f t="shared" ref="G87:G88" si="20">((F87/E87)-      1)*100</f>
        <v>19.607410674900748</v>
      </c>
      <c r="H87" s="621">
        <f>AVERAGE(H88:H88)</f>
        <v>1487</v>
      </c>
      <c r="I87" s="621">
        <f>AVERAGE(I88:I92)</f>
        <v>1386.4</v>
      </c>
      <c r="J87" s="656">
        <f t="shared" ref="J87:J88" si="21">((I87/H87)-      1)*100</f>
        <v>-6.7652992602555422</v>
      </c>
    </row>
    <row r="88" spans="1:10" ht="11.1" customHeight="1" x14ac:dyDescent="0.2">
      <c r="A88" s="670" t="s">
        <v>77</v>
      </c>
      <c r="B88" s="622">
        <v>2080</v>
      </c>
      <c r="C88" s="622">
        <v>2130</v>
      </c>
      <c r="D88" s="661">
        <f t="shared" si="19"/>
        <v>2.4038461538461453</v>
      </c>
      <c r="E88" s="658">
        <v>2267</v>
      </c>
      <c r="F88" s="658">
        <v>2650</v>
      </c>
      <c r="G88" s="661">
        <f t="shared" si="20"/>
        <v>16.894574327304813</v>
      </c>
      <c r="H88" s="658">
        <v>1487</v>
      </c>
      <c r="I88" s="658">
        <v>1533</v>
      </c>
      <c r="J88" s="659">
        <f t="shared" si="21"/>
        <v>3.0934767989239997</v>
      </c>
    </row>
    <row r="89" spans="1:10" ht="11.1" customHeight="1" x14ac:dyDescent="0.2">
      <c r="A89" s="69" t="s">
        <v>187</v>
      </c>
      <c r="B89" s="113" t="s">
        <v>31</v>
      </c>
      <c r="C89" s="622">
        <v>1925</v>
      </c>
      <c r="D89" s="659" t="s">
        <v>675</v>
      </c>
      <c r="E89" s="113" t="s">
        <v>31</v>
      </c>
      <c r="F89" s="658">
        <v>1943</v>
      </c>
      <c r="G89" s="659" t="s">
        <v>675</v>
      </c>
      <c r="H89" s="113" t="s">
        <v>31</v>
      </c>
      <c r="I89" s="658">
        <v>1360</v>
      </c>
      <c r="J89" s="659" t="s">
        <v>675</v>
      </c>
    </row>
    <row r="90" spans="1:10" ht="11.1" customHeight="1" x14ac:dyDescent="0.2">
      <c r="A90" s="69" t="s">
        <v>465</v>
      </c>
      <c r="B90" s="113" t="s">
        <v>31</v>
      </c>
      <c r="C90" s="622">
        <v>2170</v>
      </c>
      <c r="D90" s="659" t="s">
        <v>675</v>
      </c>
      <c r="E90" s="113" t="s">
        <v>31</v>
      </c>
      <c r="F90" s="113" t="s">
        <v>31</v>
      </c>
      <c r="G90" s="659" t="s">
        <v>675</v>
      </c>
      <c r="H90" s="113" t="s">
        <v>31</v>
      </c>
      <c r="I90" s="658">
        <v>1405</v>
      </c>
      <c r="J90" s="659" t="s">
        <v>675</v>
      </c>
    </row>
    <row r="91" spans="1:10" ht="11.1" customHeight="1" x14ac:dyDescent="0.2">
      <c r="A91" s="69" t="s">
        <v>307</v>
      </c>
      <c r="B91" s="113" t="s">
        <v>31</v>
      </c>
      <c r="C91" s="622">
        <v>2060</v>
      </c>
      <c r="D91" s="659" t="s">
        <v>675</v>
      </c>
      <c r="E91" s="113" t="s">
        <v>31</v>
      </c>
      <c r="F91" s="658">
        <v>3500</v>
      </c>
      <c r="G91" s="659" t="s">
        <v>675</v>
      </c>
      <c r="H91" s="113" t="s">
        <v>31</v>
      </c>
      <c r="I91" s="658">
        <v>1227</v>
      </c>
      <c r="J91" s="659" t="s">
        <v>675</v>
      </c>
    </row>
    <row r="92" spans="1:10" ht="11.1" customHeight="1" x14ac:dyDescent="0.2">
      <c r="A92" s="69" t="s">
        <v>308</v>
      </c>
      <c r="B92" s="113" t="s">
        <v>31</v>
      </c>
      <c r="C92" s="622">
        <v>2160</v>
      </c>
      <c r="D92" s="659" t="s">
        <v>675</v>
      </c>
      <c r="E92" s="113" t="s">
        <v>31</v>
      </c>
      <c r="F92" s="658">
        <v>2753</v>
      </c>
      <c r="G92" s="659" t="s">
        <v>675</v>
      </c>
      <c r="H92" s="113" t="s">
        <v>31</v>
      </c>
      <c r="I92" s="658">
        <v>1407</v>
      </c>
      <c r="J92" s="659" t="s">
        <v>675</v>
      </c>
    </row>
    <row r="93" spans="1:10" ht="11.1" customHeight="1" x14ac:dyDescent="0.2">
      <c r="A93" s="671" t="s">
        <v>79</v>
      </c>
      <c r="B93" s="621">
        <f>AVERAGE(B94:B101)</f>
        <v>2882.25</v>
      </c>
      <c r="C93" s="621">
        <f>AVERAGE(C94:C101)</f>
        <v>2337.125</v>
      </c>
      <c r="D93" s="655">
        <f t="shared" ref="D93:D101" si="22">((C93/B93)-      1)*100</f>
        <v>-18.913175470552524</v>
      </c>
      <c r="E93" s="621">
        <f>AVERAGE(E94:E101)</f>
        <v>2936.25</v>
      </c>
      <c r="F93" s="621">
        <f>AVERAGE(F94:F101)</f>
        <v>2405</v>
      </c>
      <c r="G93" s="655">
        <f t="shared" ref="G93:G101" si="23">((F93/E93)-      1)*100</f>
        <v>-18.09280544912729</v>
      </c>
      <c r="H93" s="621">
        <f>AVERAGE(H94:H101)</f>
        <v>2900</v>
      </c>
      <c r="I93" s="656" t="s">
        <v>675</v>
      </c>
      <c r="J93" s="659" t="s">
        <v>675</v>
      </c>
    </row>
    <row r="94" spans="1:10" ht="11.1" customHeight="1" x14ac:dyDescent="0.2">
      <c r="A94" s="670" t="s">
        <v>80</v>
      </c>
      <c r="B94" s="622">
        <v>3450</v>
      </c>
      <c r="C94" s="622">
        <v>2267</v>
      </c>
      <c r="D94" s="661">
        <f t="shared" si="22"/>
        <v>-34.289855072463773</v>
      </c>
      <c r="E94" s="622">
        <v>3400</v>
      </c>
      <c r="F94" s="622">
        <v>2300</v>
      </c>
      <c r="G94" s="661">
        <f t="shared" si="23"/>
        <v>-32.352941176470587</v>
      </c>
      <c r="H94" s="622">
        <v>2800</v>
      </c>
      <c r="I94" s="113" t="s">
        <v>31</v>
      </c>
      <c r="J94" s="659" t="s">
        <v>675</v>
      </c>
    </row>
    <row r="95" spans="1:10" ht="11.1" customHeight="1" x14ac:dyDescent="0.2">
      <c r="A95" s="670" t="s">
        <v>81</v>
      </c>
      <c r="B95" s="622">
        <v>2240</v>
      </c>
      <c r="C95" s="622">
        <v>2400</v>
      </c>
      <c r="D95" s="661">
        <f t="shared" si="22"/>
        <v>7.1428571428571397</v>
      </c>
      <c r="E95" s="622">
        <v>2255</v>
      </c>
      <c r="F95" s="622">
        <v>2460</v>
      </c>
      <c r="G95" s="661">
        <f t="shared" si="23"/>
        <v>9.0909090909090828</v>
      </c>
      <c r="H95" s="113" t="s">
        <v>31</v>
      </c>
      <c r="I95" s="113" t="s">
        <v>31</v>
      </c>
      <c r="J95" s="659" t="s">
        <v>675</v>
      </c>
    </row>
    <row r="96" spans="1:10" ht="11.1" customHeight="1" x14ac:dyDescent="0.2">
      <c r="A96" s="670" t="s">
        <v>82</v>
      </c>
      <c r="B96" s="622">
        <v>2800</v>
      </c>
      <c r="C96" s="622">
        <v>2300</v>
      </c>
      <c r="D96" s="661">
        <f t="shared" si="22"/>
        <v>-17.857142857142861</v>
      </c>
      <c r="E96" s="622">
        <v>2900</v>
      </c>
      <c r="F96" s="622">
        <v>2200</v>
      </c>
      <c r="G96" s="661">
        <f t="shared" si="23"/>
        <v>-24.137931034482762</v>
      </c>
      <c r="H96" s="622">
        <v>3000</v>
      </c>
      <c r="I96" s="113" t="s">
        <v>31</v>
      </c>
      <c r="J96" s="659" t="s">
        <v>675</v>
      </c>
    </row>
    <row r="97" spans="1:10" ht="11.1" customHeight="1" x14ac:dyDescent="0.2">
      <c r="A97" s="670" t="s">
        <v>83</v>
      </c>
      <c r="B97" s="622">
        <v>2400</v>
      </c>
      <c r="C97" s="622">
        <v>2120</v>
      </c>
      <c r="D97" s="661">
        <f t="shared" si="22"/>
        <v>-11.66666666666667</v>
      </c>
      <c r="E97" s="622">
        <v>2380</v>
      </c>
      <c r="F97" s="622">
        <v>2140</v>
      </c>
      <c r="G97" s="661">
        <f t="shared" si="23"/>
        <v>-10.084033613445376</v>
      </c>
      <c r="H97" s="113" t="s">
        <v>31</v>
      </c>
      <c r="I97" s="113" t="s">
        <v>31</v>
      </c>
      <c r="J97" s="659" t="s">
        <v>675</v>
      </c>
    </row>
    <row r="98" spans="1:10" ht="11.1" customHeight="1" x14ac:dyDescent="0.2">
      <c r="A98" s="670" t="s">
        <v>84</v>
      </c>
      <c r="B98" s="622">
        <v>3600</v>
      </c>
      <c r="C98" s="622">
        <v>2460</v>
      </c>
      <c r="D98" s="661">
        <f t="shared" si="22"/>
        <v>-31.666666666666664</v>
      </c>
      <c r="E98" s="622">
        <v>3620</v>
      </c>
      <c r="F98" s="622">
        <v>3020</v>
      </c>
      <c r="G98" s="661">
        <f t="shared" si="23"/>
        <v>-16.574585635359117</v>
      </c>
      <c r="H98" s="113" t="s">
        <v>31</v>
      </c>
      <c r="I98" s="113" t="s">
        <v>31</v>
      </c>
      <c r="J98" s="659" t="s">
        <v>675</v>
      </c>
    </row>
    <row r="99" spans="1:10" ht="11.1" customHeight="1" x14ac:dyDescent="0.2">
      <c r="A99" s="670" t="s">
        <v>85</v>
      </c>
      <c r="B99" s="622">
        <v>2633</v>
      </c>
      <c r="C99" s="622">
        <v>2400</v>
      </c>
      <c r="D99" s="661">
        <f t="shared" si="22"/>
        <v>-8.8492214204329613</v>
      </c>
      <c r="E99" s="622">
        <v>2600</v>
      </c>
      <c r="F99" s="622">
        <v>2320</v>
      </c>
      <c r="G99" s="661">
        <f t="shared" si="23"/>
        <v>-10.769230769230765</v>
      </c>
      <c r="H99" s="113" t="s">
        <v>31</v>
      </c>
      <c r="I99" s="113" t="s">
        <v>31</v>
      </c>
      <c r="J99" s="659" t="s">
        <v>675</v>
      </c>
    </row>
    <row r="100" spans="1:10" ht="11.1" customHeight="1" x14ac:dyDescent="0.2">
      <c r="A100" s="670" t="s">
        <v>86</v>
      </c>
      <c r="B100" s="622">
        <v>2135</v>
      </c>
      <c r="C100" s="622">
        <v>2300</v>
      </c>
      <c r="D100" s="661">
        <f t="shared" si="22"/>
        <v>7.7283372365339664</v>
      </c>
      <c r="E100" s="622">
        <v>2135</v>
      </c>
      <c r="F100" s="622">
        <v>2400</v>
      </c>
      <c r="G100" s="661">
        <f t="shared" si="23"/>
        <v>12.412177985948469</v>
      </c>
      <c r="H100" s="113" t="s">
        <v>31</v>
      </c>
      <c r="I100" s="113" t="s">
        <v>31</v>
      </c>
      <c r="J100" s="659" t="s">
        <v>675</v>
      </c>
    </row>
    <row r="101" spans="1:10" ht="11.1" customHeight="1" x14ac:dyDescent="0.2">
      <c r="A101" s="670" t="s">
        <v>87</v>
      </c>
      <c r="B101" s="622">
        <v>3800</v>
      </c>
      <c r="C101" s="622">
        <v>2450</v>
      </c>
      <c r="D101" s="661">
        <f t="shared" si="22"/>
        <v>-35.526315789473685</v>
      </c>
      <c r="E101" s="622">
        <v>4200</v>
      </c>
      <c r="F101" s="622">
        <v>2400</v>
      </c>
      <c r="G101" s="661">
        <f t="shared" si="23"/>
        <v>-42.857142857142861</v>
      </c>
      <c r="H101" s="113" t="s">
        <v>31</v>
      </c>
      <c r="I101" s="113" t="s">
        <v>31</v>
      </c>
      <c r="J101" s="659" t="s">
        <v>675</v>
      </c>
    </row>
    <row r="102" spans="1:10" ht="11.1" customHeight="1" x14ac:dyDescent="0.2">
      <c r="A102" s="665" t="s">
        <v>88</v>
      </c>
      <c r="B102" s="621">
        <f>AVERAGE(B103:B113)</f>
        <v>2179.3000000000002</v>
      </c>
      <c r="C102" s="621">
        <f>AVERAGE(C103:C114)</f>
        <v>2206.5833333333335</v>
      </c>
      <c r="D102" s="655">
        <f t="shared" ref="D102:D109" si="24">((C102/B102)-      1)*100</f>
        <v>1.2519310481958978</v>
      </c>
      <c r="E102" s="621">
        <f t="shared" ref="E102:F102" si="25">AVERAGE(E103:E114)</f>
        <v>2225.625</v>
      </c>
      <c r="F102" s="621">
        <f t="shared" si="25"/>
        <v>2834.7777777777778</v>
      </c>
      <c r="G102" s="655">
        <f>((F102/E102)-      1)*100</f>
        <v>27.369964741489603</v>
      </c>
      <c r="H102" s="621">
        <f t="shared" ref="H102:I102" si="26">AVERAGE(H103:H114)</f>
        <v>1338.7777777777778</v>
      </c>
      <c r="I102" s="621">
        <f t="shared" si="26"/>
        <v>1334.8181818181818</v>
      </c>
      <c r="J102" s="656">
        <f>((I102/H102)-      1)*100</f>
        <v>-0.29576200212768633</v>
      </c>
    </row>
    <row r="103" spans="1:10" ht="11.1" customHeight="1" x14ac:dyDescent="0.2">
      <c r="A103" s="660" t="s">
        <v>89</v>
      </c>
      <c r="B103" s="622">
        <v>1950</v>
      </c>
      <c r="C103" s="622">
        <v>1920</v>
      </c>
      <c r="D103" s="661">
        <f t="shared" si="24"/>
        <v>-1.538461538461533</v>
      </c>
      <c r="E103" s="622">
        <v>1980</v>
      </c>
      <c r="F103" s="622">
        <v>2900</v>
      </c>
      <c r="G103" s="661">
        <f>((F103/E103)-      1)*100</f>
        <v>46.464646464646478</v>
      </c>
      <c r="H103" s="622">
        <v>1090</v>
      </c>
      <c r="I103" s="622">
        <v>1140</v>
      </c>
      <c r="J103" s="659">
        <f>((I103/H103)-      1)*100</f>
        <v>4.587155963302747</v>
      </c>
    </row>
    <row r="104" spans="1:10" ht="11.1" customHeight="1" x14ac:dyDescent="0.2">
      <c r="A104" s="660" t="s">
        <v>679</v>
      </c>
      <c r="B104" s="113" t="s">
        <v>31</v>
      </c>
      <c r="C104" s="622">
        <v>2700</v>
      </c>
      <c r="D104" s="659" t="s">
        <v>675</v>
      </c>
      <c r="E104" s="113" t="s">
        <v>31</v>
      </c>
      <c r="F104" s="622">
        <v>2620</v>
      </c>
      <c r="G104" s="659" t="s">
        <v>675</v>
      </c>
      <c r="H104" s="321" t="s">
        <v>141</v>
      </c>
      <c r="I104" s="622">
        <v>1900</v>
      </c>
      <c r="J104" s="659" t="s">
        <v>675</v>
      </c>
    </row>
    <row r="105" spans="1:10" ht="11.1" customHeight="1" x14ac:dyDescent="0.2">
      <c r="A105" s="660" t="s">
        <v>90</v>
      </c>
      <c r="B105" s="622">
        <v>1910</v>
      </c>
      <c r="C105" s="622">
        <v>1895</v>
      </c>
      <c r="D105" s="661">
        <f t="shared" si="24"/>
        <v>-0.78534031413612926</v>
      </c>
      <c r="E105" s="622">
        <v>1910</v>
      </c>
      <c r="F105" s="622">
        <v>2600</v>
      </c>
      <c r="G105" s="661">
        <f>((F105/E105)-      1)*100</f>
        <v>36.125654450261791</v>
      </c>
      <c r="H105" s="622">
        <v>1085</v>
      </c>
      <c r="I105" s="622">
        <v>1115</v>
      </c>
      <c r="J105" s="659">
        <f>((I105/H105)-      1)*100</f>
        <v>2.7649769585253559</v>
      </c>
    </row>
    <row r="106" spans="1:10" ht="11.1" customHeight="1" x14ac:dyDescent="0.2">
      <c r="A106" s="660" t="s">
        <v>91</v>
      </c>
      <c r="B106" s="622">
        <v>2340</v>
      </c>
      <c r="C106" s="622">
        <v>2250</v>
      </c>
      <c r="D106" s="661">
        <f t="shared" si="24"/>
        <v>-3.8461538461538436</v>
      </c>
      <c r="E106" s="622">
        <v>2595</v>
      </c>
      <c r="F106" s="622">
        <v>3600</v>
      </c>
      <c r="G106" s="661">
        <f>((F106/E106)-      1)*100</f>
        <v>38.728323699421964</v>
      </c>
      <c r="H106" s="622">
        <v>1370</v>
      </c>
      <c r="I106" s="622">
        <v>1375</v>
      </c>
      <c r="J106" s="659">
        <f>((I106/H106)-      1)*100</f>
        <v>0.36496350364962904</v>
      </c>
    </row>
    <row r="107" spans="1:10" ht="11.1" customHeight="1" x14ac:dyDescent="0.2">
      <c r="A107" s="660" t="s">
        <v>478</v>
      </c>
      <c r="B107" s="622">
        <v>2200</v>
      </c>
      <c r="C107" s="622">
        <v>2050</v>
      </c>
      <c r="D107" s="661">
        <f t="shared" si="24"/>
        <v>-6.8181818181818237</v>
      </c>
      <c r="E107" s="622">
        <v>2200</v>
      </c>
      <c r="F107" s="622">
        <v>2000</v>
      </c>
      <c r="G107" s="661">
        <f>((F107/E107)-      1)*100</f>
        <v>-9.0909090909090935</v>
      </c>
      <c r="H107" s="622">
        <v>1367</v>
      </c>
      <c r="I107" s="622">
        <v>1300</v>
      </c>
      <c r="J107" s="659">
        <f>((I107/H107)-      1)*100</f>
        <v>-4.9012435991221626</v>
      </c>
    </row>
    <row r="108" spans="1:10" ht="11.1" customHeight="1" x14ac:dyDescent="0.2">
      <c r="A108" s="660" t="s">
        <v>92</v>
      </c>
      <c r="B108" s="622">
        <v>2030</v>
      </c>
      <c r="C108" s="622">
        <v>1990</v>
      </c>
      <c r="D108" s="661">
        <f t="shared" si="24"/>
        <v>-1.9704433497536922</v>
      </c>
      <c r="E108" s="113" t="s">
        <v>31</v>
      </c>
      <c r="F108" s="113" t="s">
        <v>31</v>
      </c>
      <c r="G108" s="659" t="s">
        <v>675</v>
      </c>
      <c r="H108" s="622">
        <v>1130</v>
      </c>
      <c r="I108" s="622">
        <v>1210</v>
      </c>
      <c r="J108" s="659">
        <f>((I108/H108)-      1)*100</f>
        <v>7.079646017699126</v>
      </c>
    </row>
    <row r="109" spans="1:10" ht="11.1" customHeight="1" x14ac:dyDescent="0.2">
      <c r="A109" s="660" t="s">
        <v>191</v>
      </c>
      <c r="B109" s="622">
        <v>2067</v>
      </c>
      <c r="C109" s="622">
        <v>1927</v>
      </c>
      <c r="D109" s="661">
        <f t="shared" si="24"/>
        <v>-6.7731011127237561</v>
      </c>
      <c r="E109" s="622">
        <v>2067</v>
      </c>
      <c r="F109" s="622">
        <v>2493</v>
      </c>
      <c r="G109" s="661">
        <f t="shared" ref="G109:G110" si="27">((F109/E109)-      1)*100</f>
        <v>20.609579100145137</v>
      </c>
      <c r="H109" s="622">
        <v>1147</v>
      </c>
      <c r="I109" s="622">
        <v>1127</v>
      </c>
      <c r="J109" s="659">
        <f t="shared" ref="J109:J110" si="28">((I109/H109)-      1)*100</f>
        <v>-1.7436791630340065</v>
      </c>
    </row>
    <row r="110" spans="1:10" ht="11.1" customHeight="1" x14ac:dyDescent="0.2">
      <c r="A110" s="660" t="s">
        <v>93</v>
      </c>
      <c r="B110" s="622">
        <v>3013</v>
      </c>
      <c r="C110" s="622">
        <v>3000</v>
      </c>
      <c r="D110" s="661">
        <f>((C110/B110)-      1)*100</f>
        <v>-0.43146365748423232</v>
      </c>
      <c r="E110" s="622">
        <v>2993</v>
      </c>
      <c r="F110" s="622">
        <v>3400</v>
      </c>
      <c r="G110" s="661">
        <f t="shared" si="27"/>
        <v>13.598396257935175</v>
      </c>
      <c r="H110" s="622">
        <v>2580</v>
      </c>
      <c r="I110" s="622">
        <v>1900</v>
      </c>
      <c r="J110" s="659">
        <f t="shared" si="28"/>
        <v>-26.356589147286826</v>
      </c>
    </row>
    <row r="111" spans="1:10" ht="11.1" customHeight="1" x14ac:dyDescent="0.2">
      <c r="A111" s="660" t="s">
        <v>94</v>
      </c>
      <c r="B111" s="622">
        <v>2033</v>
      </c>
      <c r="C111" s="622">
        <v>1993</v>
      </c>
      <c r="D111" s="661">
        <f>((C111/B111)-      1)*100</f>
        <v>-1.9675356615838635</v>
      </c>
      <c r="E111" s="622">
        <v>2100</v>
      </c>
      <c r="F111" s="113" t="s">
        <v>31</v>
      </c>
      <c r="G111" s="659" t="s">
        <v>675</v>
      </c>
      <c r="H111" s="622">
        <v>1187</v>
      </c>
      <c r="I111" s="622">
        <v>1220</v>
      </c>
      <c r="J111" s="659">
        <f>((I111/H111)-      1)*100</f>
        <v>2.7801179443976309</v>
      </c>
    </row>
    <row r="112" spans="1:10" ht="11.1" customHeight="1" x14ac:dyDescent="0.2">
      <c r="A112" s="660" t="s">
        <v>95</v>
      </c>
      <c r="B112" s="622">
        <v>2300</v>
      </c>
      <c r="C112" s="622">
        <v>2650</v>
      </c>
      <c r="D112" s="661">
        <f>((C112/B112)-      1)*100</f>
        <v>15.217391304347828</v>
      </c>
      <c r="E112" s="113" t="s">
        <v>31</v>
      </c>
      <c r="F112" s="113" t="s">
        <v>31</v>
      </c>
      <c r="G112" s="659" t="s">
        <v>675</v>
      </c>
      <c r="H112" s="113" t="s">
        <v>31</v>
      </c>
      <c r="I112" s="113" t="s">
        <v>31</v>
      </c>
      <c r="J112" s="659" t="s">
        <v>675</v>
      </c>
    </row>
    <row r="113" spans="1:10" ht="11.1" customHeight="1" x14ac:dyDescent="0.2">
      <c r="A113" s="660" t="s">
        <v>96</v>
      </c>
      <c r="B113" s="622">
        <v>1950</v>
      </c>
      <c r="C113" s="622">
        <v>1984</v>
      </c>
      <c r="D113" s="661">
        <f>((C113/B113)-      1)*100</f>
        <v>1.7435897435897463</v>
      </c>
      <c r="E113" s="622">
        <v>1960</v>
      </c>
      <c r="F113" s="622">
        <v>3450</v>
      </c>
      <c r="G113" s="661">
        <f t="shared" ref="G113" si="29">((F113/E113)-      1)*100</f>
        <v>76.020408163265301</v>
      </c>
      <c r="H113" s="658">
        <v>1093</v>
      </c>
      <c r="I113" s="658">
        <v>1176</v>
      </c>
      <c r="J113" s="659">
        <f>((I113/H113)-      1)*100</f>
        <v>7.5937785910338507</v>
      </c>
    </row>
    <row r="114" spans="1:10" ht="11.1" customHeight="1" x14ac:dyDescent="0.2">
      <c r="A114" s="660" t="s">
        <v>552</v>
      </c>
      <c r="B114" s="113" t="s">
        <v>31</v>
      </c>
      <c r="C114" s="622">
        <v>2120</v>
      </c>
      <c r="D114" s="659" t="s">
        <v>675</v>
      </c>
      <c r="E114" s="113" t="s">
        <v>31</v>
      </c>
      <c r="F114" s="622">
        <v>2450</v>
      </c>
      <c r="G114" s="659" t="s">
        <v>675</v>
      </c>
      <c r="H114" s="113" t="s">
        <v>31</v>
      </c>
      <c r="I114" s="658">
        <v>1220</v>
      </c>
      <c r="J114" s="659" t="s">
        <v>675</v>
      </c>
    </row>
    <row r="115" spans="1:10" ht="11.1" customHeight="1" x14ac:dyDescent="0.2">
      <c r="A115" s="674" t="s">
        <v>97</v>
      </c>
      <c r="B115" s="621">
        <f>AVERAGE(B116:B118)</f>
        <v>2094.3333333333335</v>
      </c>
      <c r="C115" s="621">
        <f>AVERAGE(C116:C118)</f>
        <v>2105</v>
      </c>
      <c r="D115" s="655">
        <f>((C115/B115)-1)*100</f>
        <v>0.50931083877128192</v>
      </c>
      <c r="E115" s="621">
        <f>AVERAGE(E116:E118)</f>
        <v>2148.3333333333335</v>
      </c>
      <c r="F115" s="621">
        <f>AVERAGE(F116:F118)</f>
        <v>2348.6666666666665</v>
      </c>
      <c r="G115" s="655">
        <f>((F115/E115)-1)*100</f>
        <v>9.3250581846392464</v>
      </c>
      <c r="H115" s="621">
        <f>AVERAGE(H116:H118)</f>
        <v>1226.6666666666667</v>
      </c>
      <c r="I115" s="621">
        <f>AVERAGE(I116:I118)</f>
        <v>1328.3333333333333</v>
      </c>
      <c r="J115" s="656">
        <f>((I115/H115)-1)*100</f>
        <v>8.2880434782608638</v>
      </c>
    </row>
    <row r="116" spans="1:10" ht="11.1" customHeight="1" x14ac:dyDescent="0.2">
      <c r="A116" s="675" t="s">
        <v>98</v>
      </c>
      <c r="B116" s="622">
        <v>2070</v>
      </c>
      <c r="C116" s="622">
        <v>2020</v>
      </c>
      <c r="D116" s="661">
        <f>((C116/B116)-1)*100</f>
        <v>-2.4154589371980673</v>
      </c>
      <c r="E116" s="622">
        <v>2095</v>
      </c>
      <c r="F116" s="622">
        <v>2293</v>
      </c>
      <c r="G116" s="661">
        <f>((F116/E116)-1)*100</f>
        <v>9.4510739856801926</v>
      </c>
      <c r="H116" s="622">
        <v>1210</v>
      </c>
      <c r="I116" s="622">
        <v>1255</v>
      </c>
      <c r="J116" s="659">
        <f>((I116/H116)-1)*100</f>
        <v>3.7190082644628086</v>
      </c>
    </row>
    <row r="117" spans="1:10" ht="11.1" customHeight="1" x14ac:dyDescent="0.2">
      <c r="A117" s="675" t="s">
        <v>99</v>
      </c>
      <c r="B117" s="622">
        <v>2133</v>
      </c>
      <c r="C117" s="622">
        <v>2205</v>
      </c>
      <c r="D117" s="661">
        <f>((C117/B117)-1)*100</f>
        <v>3.3755274261603407</v>
      </c>
      <c r="E117" s="622">
        <v>2200</v>
      </c>
      <c r="F117" s="622">
        <v>2433</v>
      </c>
      <c r="G117" s="661">
        <f>((F117/E117)-1)*100</f>
        <v>10.590909090909095</v>
      </c>
      <c r="H117" s="658">
        <v>1240</v>
      </c>
      <c r="I117" s="658">
        <v>1410</v>
      </c>
      <c r="J117" s="659">
        <f>((I117/H117)-1)*100</f>
        <v>13.709677419354849</v>
      </c>
    </row>
    <row r="118" spans="1:10" ht="11.1" customHeight="1" x14ac:dyDescent="0.2">
      <c r="A118" s="675" t="s">
        <v>100</v>
      </c>
      <c r="B118" s="622">
        <v>2080</v>
      </c>
      <c r="C118" s="622">
        <v>2090</v>
      </c>
      <c r="D118" s="661">
        <f>((C118/B118)-1)*100</f>
        <v>0.48076923076922906</v>
      </c>
      <c r="E118" s="622">
        <v>2150</v>
      </c>
      <c r="F118" s="622">
        <v>2320</v>
      </c>
      <c r="G118" s="661">
        <f>((F118/E118)-1)*100</f>
        <v>7.9069767441860561</v>
      </c>
      <c r="H118" s="622">
        <v>1230</v>
      </c>
      <c r="I118" s="622">
        <v>1320</v>
      </c>
      <c r="J118" s="659">
        <f>((I118/H118)-1)*100</f>
        <v>7.3170731707317138</v>
      </c>
    </row>
    <row r="119" spans="1:10" ht="11.1" customHeight="1" x14ac:dyDescent="0.2">
      <c r="A119" s="676" t="s">
        <v>101</v>
      </c>
      <c r="B119" s="621">
        <v>2330</v>
      </c>
      <c r="C119" s="621">
        <v>2280</v>
      </c>
      <c r="D119" s="655">
        <f>((C119/B119)-1)*100</f>
        <v>-2.1459227467811148</v>
      </c>
      <c r="E119" s="621">
        <v>2908</v>
      </c>
      <c r="F119" s="621">
        <v>2345</v>
      </c>
      <c r="G119" s="655">
        <f t="shared" ref="G119:G132" si="30">((F119/E119)-1)*100</f>
        <v>-19.360385144429159</v>
      </c>
      <c r="H119" s="621">
        <v>2288</v>
      </c>
      <c r="I119" s="621">
        <v>1540</v>
      </c>
      <c r="J119" s="656">
        <f>((I119/H119)-1)*100</f>
        <v>-32.692307692307686</v>
      </c>
    </row>
    <row r="120" spans="1:10" ht="12" customHeight="1" x14ac:dyDescent="0.2">
      <c r="A120" s="252"/>
      <c r="B120" s="253"/>
      <c r="C120" s="178"/>
      <c r="D120" s="178"/>
      <c r="E120" s="178"/>
      <c r="F120" s="178"/>
      <c r="G120" s="178"/>
      <c r="H120" s="178"/>
      <c r="I120" s="178"/>
      <c r="J120" s="673" t="s">
        <v>78</v>
      </c>
    </row>
    <row r="121" spans="1:10" ht="12" customHeight="1" x14ac:dyDescent="0.25">
      <c r="A121" s="938" t="s">
        <v>724</v>
      </c>
      <c r="B121" s="938"/>
      <c r="C121" s="938"/>
      <c r="D121" s="938"/>
      <c r="E121" s="938"/>
      <c r="F121" s="938"/>
      <c r="G121" s="8"/>
      <c r="H121" s="8"/>
      <c r="I121" s="9"/>
      <c r="J121" s="28"/>
    </row>
    <row r="122" spans="1:10" ht="14.1" customHeight="1" x14ac:dyDescent="0.2">
      <c r="A122" s="933" t="s">
        <v>19</v>
      </c>
      <c r="B122" s="935" t="s">
        <v>20</v>
      </c>
      <c r="C122" s="936"/>
      <c r="D122" s="937"/>
      <c r="E122" s="935" t="s">
        <v>21</v>
      </c>
      <c r="F122" s="936"/>
      <c r="G122" s="937"/>
      <c r="H122" s="935" t="s">
        <v>22</v>
      </c>
      <c r="I122" s="936"/>
      <c r="J122" s="937"/>
    </row>
    <row r="123" spans="1:10" ht="14.1" customHeight="1" x14ac:dyDescent="0.2">
      <c r="A123" s="934"/>
      <c r="B123" s="373">
        <v>2023</v>
      </c>
      <c r="C123" s="373">
        <v>2024</v>
      </c>
      <c r="D123" s="373" t="s">
        <v>23</v>
      </c>
      <c r="E123" s="373">
        <v>2023</v>
      </c>
      <c r="F123" s="373">
        <v>2024</v>
      </c>
      <c r="G123" s="373" t="s">
        <v>23</v>
      </c>
      <c r="H123" s="373">
        <v>2023</v>
      </c>
      <c r="I123" s="373">
        <v>2024</v>
      </c>
      <c r="J123" s="373" t="s">
        <v>23</v>
      </c>
    </row>
    <row r="124" spans="1:10" ht="3" customHeight="1" x14ac:dyDescent="0.2">
      <c r="A124" s="676"/>
      <c r="B124" s="621"/>
      <c r="C124" s="621"/>
      <c r="D124" s="655"/>
      <c r="E124" s="621"/>
      <c r="F124" s="621"/>
      <c r="G124" s="655"/>
      <c r="H124" s="621"/>
      <c r="I124" s="621"/>
      <c r="J124" s="656"/>
    </row>
    <row r="125" spans="1:10" ht="11.1" customHeight="1" x14ac:dyDescent="0.2">
      <c r="A125" s="676" t="s">
        <v>102</v>
      </c>
      <c r="B125" s="621">
        <f>AVERAGE(B126:B131)</f>
        <v>2663.3333333333335</v>
      </c>
      <c r="C125" s="621">
        <f>AVERAGE(C126:C131)</f>
        <v>2199.1666666666665</v>
      </c>
      <c r="D125" s="655">
        <f t="shared" ref="D125:D139" si="31">((C125/B125)-1)*100</f>
        <v>-17.428035043804769</v>
      </c>
      <c r="E125" s="621">
        <f>AVERAGE(E126:E131)</f>
        <v>2814.1666666666665</v>
      </c>
      <c r="F125" s="621">
        <f>AVERAGE(F126:F131)</f>
        <v>2690.5</v>
      </c>
      <c r="G125" s="655">
        <f t="shared" si="30"/>
        <v>-4.3944329286348722</v>
      </c>
      <c r="H125" s="621">
        <f>AVERAGE(H126:H131)</f>
        <v>1909</v>
      </c>
      <c r="I125" s="621">
        <f>AVERAGE(I126:I131)</f>
        <v>1716.3333333333333</v>
      </c>
      <c r="J125" s="656">
        <f t="shared" ref="J125:J135" si="32">((I125/H125)-1)*100</f>
        <v>-10.092544089401089</v>
      </c>
    </row>
    <row r="126" spans="1:10" ht="11.1" customHeight="1" x14ac:dyDescent="0.2">
      <c r="A126" s="675" t="s">
        <v>680</v>
      </c>
      <c r="B126" s="622">
        <v>2420</v>
      </c>
      <c r="C126" s="622">
        <v>2095</v>
      </c>
      <c r="D126" s="661">
        <f t="shared" si="31"/>
        <v>-13.429752066115707</v>
      </c>
      <c r="E126" s="622">
        <v>2480</v>
      </c>
      <c r="F126" s="622">
        <v>2595</v>
      </c>
      <c r="G126" s="661">
        <f t="shared" si="30"/>
        <v>4.6370967741935498</v>
      </c>
      <c r="H126" s="113" t="s">
        <v>31</v>
      </c>
      <c r="I126" s="622">
        <v>1315</v>
      </c>
      <c r="J126" s="656" t="s">
        <v>675</v>
      </c>
    </row>
    <row r="127" spans="1:10" ht="11.1" customHeight="1" x14ac:dyDescent="0.2">
      <c r="A127" s="675" t="s">
        <v>103</v>
      </c>
      <c r="B127" s="622">
        <v>2240</v>
      </c>
      <c r="C127" s="622">
        <v>2105</v>
      </c>
      <c r="D127" s="661">
        <f t="shared" si="31"/>
        <v>-6.02678571428571</v>
      </c>
      <c r="E127" s="622">
        <v>2245</v>
      </c>
      <c r="F127" s="622">
        <v>2930</v>
      </c>
      <c r="G127" s="661">
        <f t="shared" si="30"/>
        <v>30.512249443207118</v>
      </c>
      <c r="H127" s="622">
        <v>1445</v>
      </c>
      <c r="I127" s="622">
        <v>1445</v>
      </c>
      <c r="J127" s="656">
        <f t="shared" si="32"/>
        <v>0</v>
      </c>
    </row>
    <row r="128" spans="1:10" ht="11.1" customHeight="1" x14ac:dyDescent="0.2">
      <c r="A128" s="675" t="s">
        <v>104</v>
      </c>
      <c r="B128" s="622">
        <v>1920</v>
      </c>
      <c r="C128" s="622">
        <v>2140</v>
      </c>
      <c r="D128" s="661">
        <f t="shared" si="31"/>
        <v>11.458333333333325</v>
      </c>
      <c r="E128" s="622">
        <v>1900</v>
      </c>
      <c r="F128" s="622">
        <v>2753</v>
      </c>
      <c r="G128" s="661">
        <f t="shared" si="30"/>
        <v>44.894736842105253</v>
      </c>
      <c r="H128" s="658">
        <v>1120</v>
      </c>
      <c r="I128" s="658">
        <v>1343</v>
      </c>
      <c r="J128" s="656">
        <f t="shared" si="32"/>
        <v>19.910714285714292</v>
      </c>
    </row>
    <row r="129" spans="1:10" ht="11.1" customHeight="1" x14ac:dyDescent="0.2">
      <c r="A129" s="675" t="s">
        <v>105</v>
      </c>
      <c r="B129" s="622">
        <v>2185</v>
      </c>
      <c r="C129" s="622">
        <v>2150</v>
      </c>
      <c r="D129" s="661">
        <f t="shared" si="31"/>
        <v>-1.6018306636155555</v>
      </c>
      <c r="E129" s="622">
        <v>2225</v>
      </c>
      <c r="F129" s="622">
        <v>2590</v>
      </c>
      <c r="G129" s="661">
        <f t="shared" si="30"/>
        <v>16.40449438202247</v>
      </c>
      <c r="H129" s="622">
        <v>1300</v>
      </c>
      <c r="I129" s="622">
        <v>1430</v>
      </c>
      <c r="J129" s="656">
        <f t="shared" si="32"/>
        <v>10.000000000000009</v>
      </c>
    </row>
    <row r="130" spans="1:10" ht="11.1" customHeight="1" x14ac:dyDescent="0.2">
      <c r="A130" s="675" t="s">
        <v>106</v>
      </c>
      <c r="B130" s="622">
        <v>2215</v>
      </c>
      <c r="C130" s="622">
        <v>2105</v>
      </c>
      <c r="D130" s="661">
        <f t="shared" si="31"/>
        <v>-4.9661399548532774</v>
      </c>
      <c r="E130" s="622">
        <v>2235</v>
      </c>
      <c r="F130" s="622">
        <v>2675</v>
      </c>
      <c r="G130" s="661">
        <f t="shared" si="30"/>
        <v>19.686800894854596</v>
      </c>
      <c r="H130" s="622">
        <v>1280</v>
      </c>
      <c r="I130" s="622">
        <v>1265</v>
      </c>
      <c r="J130" s="656">
        <f t="shared" si="32"/>
        <v>-1.171875</v>
      </c>
    </row>
    <row r="131" spans="1:10" ht="11.1" customHeight="1" x14ac:dyDescent="0.2">
      <c r="A131" s="675" t="s">
        <v>573</v>
      </c>
      <c r="B131" s="622">
        <v>5000</v>
      </c>
      <c r="C131" s="622">
        <v>2600</v>
      </c>
      <c r="D131" s="661">
        <f t="shared" si="31"/>
        <v>-48</v>
      </c>
      <c r="E131" s="622">
        <v>5800</v>
      </c>
      <c r="F131" s="622">
        <v>2600</v>
      </c>
      <c r="G131" s="661">
        <f t="shared" si="30"/>
        <v>-55.172413793103445</v>
      </c>
      <c r="H131" s="658">
        <v>4400</v>
      </c>
      <c r="I131" s="658">
        <v>3500</v>
      </c>
      <c r="J131" s="656">
        <f t="shared" si="32"/>
        <v>-20.45454545454546</v>
      </c>
    </row>
    <row r="132" spans="1:10" ht="11.1" customHeight="1" x14ac:dyDescent="0.2">
      <c r="A132" s="676" t="s">
        <v>107</v>
      </c>
      <c r="B132" s="621">
        <f>AVERAGE(B133:B136)</f>
        <v>4360</v>
      </c>
      <c r="C132" s="621">
        <f>AVERAGE(C133:C136)</f>
        <v>4175</v>
      </c>
      <c r="D132" s="655">
        <f t="shared" si="31"/>
        <v>-4.243119266055051</v>
      </c>
      <c r="E132" s="677">
        <f>AVERAGE(E133:E136)</f>
        <v>3000</v>
      </c>
      <c r="F132" s="677">
        <f>AVERAGE(F133:F136)</f>
        <v>4750</v>
      </c>
      <c r="G132" s="661">
        <f t="shared" si="30"/>
        <v>58.333333333333329</v>
      </c>
      <c r="H132" s="621">
        <f>AVERAGE(H133:H136)</f>
        <v>3166.6666666666665</v>
      </c>
      <c r="I132" s="621">
        <f>AVERAGE(I133:I136)</f>
        <v>3550</v>
      </c>
      <c r="J132" s="656">
        <f t="shared" si="32"/>
        <v>12.105263157894752</v>
      </c>
    </row>
    <row r="133" spans="1:10" ht="11.1" customHeight="1" x14ac:dyDescent="0.2">
      <c r="A133" s="675" t="s">
        <v>108</v>
      </c>
      <c r="B133" s="622">
        <v>3200</v>
      </c>
      <c r="C133" s="622">
        <v>2600</v>
      </c>
      <c r="D133" s="661">
        <f t="shared" si="31"/>
        <v>-18.75</v>
      </c>
      <c r="E133" s="113" t="s">
        <v>31</v>
      </c>
      <c r="F133" s="113" t="s">
        <v>31</v>
      </c>
      <c r="G133" s="659" t="s">
        <v>675</v>
      </c>
      <c r="H133" s="622">
        <v>1800</v>
      </c>
      <c r="I133" s="622">
        <v>1500</v>
      </c>
      <c r="J133" s="659">
        <f t="shared" si="32"/>
        <v>-16.666666666666664</v>
      </c>
    </row>
    <row r="134" spans="1:10" ht="11.1" customHeight="1" x14ac:dyDescent="0.2">
      <c r="A134" s="675" t="s">
        <v>109</v>
      </c>
      <c r="B134" s="622">
        <v>5090</v>
      </c>
      <c r="C134" s="622">
        <v>3950</v>
      </c>
      <c r="D134" s="661">
        <f t="shared" si="31"/>
        <v>-22.396856581532422</v>
      </c>
      <c r="E134" s="622">
        <v>3000</v>
      </c>
      <c r="F134" s="113" t="s">
        <v>31</v>
      </c>
      <c r="G134" s="659" t="s">
        <v>675</v>
      </c>
      <c r="H134" s="622">
        <v>4500</v>
      </c>
      <c r="I134" s="622">
        <v>4500</v>
      </c>
      <c r="J134" s="659">
        <f t="shared" si="32"/>
        <v>0</v>
      </c>
    </row>
    <row r="135" spans="1:10" ht="11.1" customHeight="1" x14ac:dyDescent="0.2">
      <c r="A135" s="675" t="s">
        <v>110</v>
      </c>
      <c r="B135" s="622">
        <v>4800</v>
      </c>
      <c r="C135" s="622">
        <v>4800</v>
      </c>
      <c r="D135" s="678">
        <f t="shared" si="31"/>
        <v>0</v>
      </c>
      <c r="E135" s="113" t="s">
        <v>31</v>
      </c>
      <c r="F135" s="113" t="s">
        <v>31</v>
      </c>
      <c r="G135" s="659" t="s">
        <v>675</v>
      </c>
      <c r="H135" s="658">
        <v>3200</v>
      </c>
      <c r="I135" s="658">
        <v>3200</v>
      </c>
      <c r="J135" s="659">
        <f t="shared" si="32"/>
        <v>0</v>
      </c>
    </row>
    <row r="136" spans="1:10" ht="11.1" customHeight="1" x14ac:dyDescent="0.2">
      <c r="A136" s="675" t="s">
        <v>111</v>
      </c>
      <c r="B136" s="622">
        <v>4350</v>
      </c>
      <c r="C136" s="622">
        <v>5350</v>
      </c>
      <c r="D136" s="678">
        <f t="shared" si="31"/>
        <v>22.988505747126432</v>
      </c>
      <c r="E136" s="113" t="s">
        <v>31</v>
      </c>
      <c r="F136" s="672">
        <v>4750</v>
      </c>
      <c r="G136" s="659" t="s">
        <v>675</v>
      </c>
      <c r="H136" s="113" t="s">
        <v>31</v>
      </c>
      <c r="I136" s="622">
        <v>5000</v>
      </c>
      <c r="J136" s="659" t="s">
        <v>675</v>
      </c>
    </row>
    <row r="137" spans="1:10" ht="11.1" customHeight="1" x14ac:dyDescent="0.2">
      <c r="A137" s="676" t="s">
        <v>112</v>
      </c>
      <c r="B137" s="621">
        <f>AVERAGE(B138:B139)</f>
        <v>2717.5</v>
      </c>
      <c r="C137" s="621">
        <f>AVERAGE(C138:C139)</f>
        <v>2509.5</v>
      </c>
      <c r="D137" s="655">
        <f t="shared" si="31"/>
        <v>-7.6540938362465454</v>
      </c>
      <c r="E137" s="621">
        <f>AVERAGE(E138:E139)</f>
        <v>3016.5</v>
      </c>
      <c r="F137" s="621">
        <f>AVERAGE(F138:F139)</f>
        <v>2695</v>
      </c>
      <c r="G137" s="655">
        <f t="shared" ref="G137:G138" si="33">((F137/E137)-1)*100</f>
        <v>-10.658047405934035</v>
      </c>
      <c r="H137" s="621">
        <f>AVERAGE(H138:H139)</f>
        <v>1595</v>
      </c>
      <c r="I137" s="621">
        <f>AVERAGE(I138:I139)</f>
        <v>1643.5</v>
      </c>
      <c r="J137" s="656">
        <f>((I137/H137)-1)*100</f>
        <v>3.0407523510971757</v>
      </c>
    </row>
    <row r="138" spans="1:10" ht="11.1" customHeight="1" x14ac:dyDescent="0.2">
      <c r="A138" s="675" t="s">
        <v>113</v>
      </c>
      <c r="B138" s="622">
        <v>2735</v>
      </c>
      <c r="C138" s="622">
        <v>2489</v>
      </c>
      <c r="D138" s="661">
        <f t="shared" si="31"/>
        <v>-8.9945155393053042</v>
      </c>
      <c r="E138" s="622">
        <v>2933</v>
      </c>
      <c r="F138" s="622">
        <v>2695</v>
      </c>
      <c r="G138" s="661">
        <f t="shared" si="33"/>
        <v>-8.1145584725537017</v>
      </c>
      <c r="H138" s="622">
        <v>1590</v>
      </c>
      <c r="I138" s="622">
        <v>1627</v>
      </c>
      <c r="J138" s="656">
        <f>((I138/H138)-1)*100</f>
        <v>2.3270440251572433</v>
      </c>
    </row>
    <row r="139" spans="1:10" ht="11.1" customHeight="1" x14ac:dyDescent="0.2">
      <c r="A139" s="675" t="s">
        <v>114</v>
      </c>
      <c r="B139" s="622">
        <v>2700</v>
      </c>
      <c r="C139" s="622">
        <v>2530</v>
      </c>
      <c r="D139" s="661">
        <f t="shared" si="31"/>
        <v>-6.2962962962962994</v>
      </c>
      <c r="E139" s="622">
        <v>3100</v>
      </c>
      <c r="F139" s="113" t="s">
        <v>31</v>
      </c>
      <c r="G139" s="659" t="s">
        <v>675</v>
      </c>
      <c r="H139" s="622">
        <v>1600</v>
      </c>
      <c r="I139" s="622">
        <v>1660</v>
      </c>
      <c r="J139" s="656">
        <f>((I139/H139)-1)*100</f>
        <v>3.7500000000000089</v>
      </c>
    </row>
    <row r="140" spans="1:10" ht="11.1" customHeight="1" x14ac:dyDescent="0.2">
      <c r="A140" s="676" t="s">
        <v>115</v>
      </c>
      <c r="B140" s="621">
        <f>AVERAGE(B141:B142)</f>
        <v>3100</v>
      </c>
      <c r="C140" s="621">
        <f>AVERAGE(C141:C142)</f>
        <v>2423.5</v>
      </c>
      <c r="D140" s="655">
        <f t="shared" ref="D140:D170" si="34">((C140/B140) -   1)*100</f>
        <v>-21.822580645161295</v>
      </c>
      <c r="E140" s="621">
        <f>AVERAGE(E141:E142)</f>
        <v>3500</v>
      </c>
      <c r="F140" s="621">
        <f>AVERAGE(F141:F142)</f>
        <v>2470</v>
      </c>
      <c r="G140" s="655">
        <f>((F140/E140) -   1)*100</f>
        <v>-29.428571428571427</v>
      </c>
      <c r="H140" s="621">
        <f>AVERAGE(H141:H142)</f>
        <v>1800</v>
      </c>
      <c r="I140" s="621">
        <f>AVERAGE(I141:I142)</f>
        <v>1833</v>
      </c>
      <c r="J140" s="656">
        <f>((I140/H140) -   1)*100</f>
        <v>1.8333333333333313</v>
      </c>
    </row>
    <row r="141" spans="1:10" ht="11.1" customHeight="1" x14ac:dyDescent="0.2">
      <c r="A141" s="675" t="s">
        <v>116</v>
      </c>
      <c r="B141" s="622">
        <v>2500</v>
      </c>
      <c r="C141" s="622">
        <v>2247</v>
      </c>
      <c r="D141" s="661">
        <f t="shared" si="34"/>
        <v>-10.119999999999996</v>
      </c>
      <c r="E141" s="113" t="s">
        <v>31</v>
      </c>
      <c r="F141" s="622">
        <v>2140</v>
      </c>
      <c r="G141" s="659" t="s">
        <v>675</v>
      </c>
      <c r="H141" s="622">
        <v>1800</v>
      </c>
      <c r="I141" s="622">
        <v>1833</v>
      </c>
      <c r="J141" s="656">
        <f>((I141/H141) -   1)*100</f>
        <v>1.8333333333333313</v>
      </c>
    </row>
    <row r="142" spans="1:10" ht="11.1" customHeight="1" x14ac:dyDescent="0.2">
      <c r="A142" s="675" t="s">
        <v>146</v>
      </c>
      <c r="B142" s="622">
        <v>3700</v>
      </c>
      <c r="C142" s="622">
        <v>2600</v>
      </c>
      <c r="D142" s="661">
        <f t="shared" si="34"/>
        <v>-29.729729729729726</v>
      </c>
      <c r="E142" s="622">
        <v>3500</v>
      </c>
      <c r="F142" s="622">
        <v>2800</v>
      </c>
      <c r="G142" s="661">
        <f>((F142/E142) -   1)*100</f>
        <v>-19.999999999999996</v>
      </c>
      <c r="H142" s="113" t="s">
        <v>31</v>
      </c>
      <c r="I142" s="113" t="s">
        <v>31</v>
      </c>
      <c r="J142" s="656" t="s">
        <v>675</v>
      </c>
    </row>
    <row r="143" spans="1:10" ht="11.1" customHeight="1" x14ac:dyDescent="0.2">
      <c r="A143" s="676" t="s">
        <v>117</v>
      </c>
      <c r="B143" s="621">
        <f>AVERAGE(B144:B146)</f>
        <v>3181</v>
      </c>
      <c r="C143" s="621">
        <f>AVERAGE(C144:C146)</f>
        <v>2500</v>
      </c>
      <c r="D143" s="655">
        <f t="shared" si="34"/>
        <v>-21.408362150267212</v>
      </c>
      <c r="E143" s="621">
        <f>AVERAGE(E144:E146)</f>
        <v>3424.5</v>
      </c>
      <c r="F143" s="621">
        <f>AVERAGE(F144:F146)</f>
        <v>2537.5</v>
      </c>
      <c r="G143" s="655">
        <f>((F143/E143) -   1)*100</f>
        <v>-25.901591473207763</v>
      </c>
      <c r="H143" s="621">
        <f>AVERAGE(H144:H146)</f>
        <v>3776</v>
      </c>
      <c r="I143" s="621">
        <f>AVERAGE(I144:I146)</f>
        <v>2890</v>
      </c>
      <c r="J143" s="656">
        <f t="shared" ref="J143:J151" si="35">((I143/H143) -   1)*100</f>
        <v>-23.46398305084746</v>
      </c>
    </row>
    <row r="144" spans="1:10" ht="11.1" customHeight="1" x14ac:dyDescent="0.2">
      <c r="A144" s="675" t="s">
        <v>119</v>
      </c>
      <c r="B144" s="622">
        <v>3638</v>
      </c>
      <c r="C144" s="622">
        <v>2415</v>
      </c>
      <c r="D144" s="661">
        <f t="shared" si="34"/>
        <v>-33.617372182517869</v>
      </c>
      <c r="E144" s="622">
        <v>3329</v>
      </c>
      <c r="F144" s="622">
        <v>2435</v>
      </c>
      <c r="G144" s="661">
        <f>((F144/E144) -   1)*100</f>
        <v>-26.854911384800239</v>
      </c>
      <c r="H144" s="622">
        <v>4050</v>
      </c>
      <c r="I144" s="622">
        <v>2425</v>
      </c>
      <c r="J144" s="656">
        <f t="shared" si="35"/>
        <v>-40.123456790123456</v>
      </c>
    </row>
    <row r="145" spans="1:10" ht="11.1" customHeight="1" x14ac:dyDescent="0.2">
      <c r="A145" s="675" t="s">
        <v>685</v>
      </c>
      <c r="B145" s="113" t="s">
        <v>31</v>
      </c>
      <c r="C145" s="622">
        <v>2550</v>
      </c>
      <c r="D145" s="659" t="s">
        <v>675</v>
      </c>
      <c r="E145" s="113" t="s">
        <v>31</v>
      </c>
      <c r="F145" s="113" t="s">
        <v>31</v>
      </c>
      <c r="G145" s="659" t="s">
        <v>675</v>
      </c>
      <c r="H145" s="113" t="s">
        <v>31</v>
      </c>
      <c r="I145" s="113" t="s">
        <v>31</v>
      </c>
      <c r="J145" s="656" t="s">
        <v>675</v>
      </c>
    </row>
    <row r="146" spans="1:10" ht="11.1" customHeight="1" x14ac:dyDescent="0.2">
      <c r="A146" s="679" t="s">
        <v>120</v>
      </c>
      <c r="B146" s="622">
        <v>2724</v>
      </c>
      <c r="C146" s="622">
        <v>2535</v>
      </c>
      <c r="D146" s="661">
        <f t="shared" si="34"/>
        <v>-6.9383259911894317</v>
      </c>
      <c r="E146" s="622">
        <v>3520</v>
      </c>
      <c r="F146" s="622">
        <v>2640</v>
      </c>
      <c r="G146" s="661">
        <f>((F146/E146) -   1)*100</f>
        <v>-25</v>
      </c>
      <c r="H146" s="622">
        <v>3502</v>
      </c>
      <c r="I146" s="622">
        <v>3355</v>
      </c>
      <c r="J146" s="656">
        <f t="shared" si="35"/>
        <v>-4.1976013706453426</v>
      </c>
    </row>
    <row r="147" spans="1:10" ht="11.1" customHeight="1" x14ac:dyDescent="0.2">
      <c r="A147" s="665" t="s">
        <v>121</v>
      </c>
      <c r="B147" s="621">
        <f>AVERAGE(B148:B152)</f>
        <v>2663</v>
      </c>
      <c r="C147" s="621">
        <f>AVERAGE(C148:C152)</f>
        <v>2283.4</v>
      </c>
      <c r="D147" s="655">
        <f t="shared" si="34"/>
        <v>-14.254600075103262</v>
      </c>
      <c r="E147" s="621">
        <f>AVERAGE(E148:E152)</f>
        <v>2621.5</v>
      </c>
      <c r="F147" s="621">
        <f>AVERAGE(F148:F152)</f>
        <v>2190</v>
      </c>
      <c r="G147" s="655">
        <f>((F147/E147) -   1)*100</f>
        <v>-16.460041960709514</v>
      </c>
      <c r="H147" s="621">
        <f>AVERAGE(H148:H152)</f>
        <v>1775</v>
      </c>
      <c r="I147" s="621">
        <f>AVERAGE(I148:I152)</f>
        <v>1646.6</v>
      </c>
      <c r="J147" s="656">
        <f t="shared" si="35"/>
        <v>-7.233802816901413</v>
      </c>
    </row>
    <row r="148" spans="1:10" ht="11.1" customHeight="1" x14ac:dyDescent="0.2">
      <c r="A148" s="660" t="s">
        <v>122</v>
      </c>
      <c r="B148" s="622">
        <v>2500</v>
      </c>
      <c r="C148" s="622">
        <v>2307</v>
      </c>
      <c r="D148" s="661">
        <f t="shared" si="34"/>
        <v>-7.7200000000000042</v>
      </c>
      <c r="E148" s="113" t="s">
        <v>31</v>
      </c>
      <c r="F148" s="113" t="s">
        <v>31</v>
      </c>
      <c r="G148" s="659" t="s">
        <v>675</v>
      </c>
      <c r="H148" s="622">
        <v>1550</v>
      </c>
      <c r="I148" s="622">
        <v>1460</v>
      </c>
      <c r="J148" s="656">
        <f t="shared" si="35"/>
        <v>-5.8064516129032295</v>
      </c>
    </row>
    <row r="149" spans="1:10" ht="11.1" customHeight="1" x14ac:dyDescent="0.2">
      <c r="A149" s="660" t="s">
        <v>123</v>
      </c>
      <c r="B149" s="622">
        <v>3425</v>
      </c>
      <c r="C149" s="622">
        <v>2700</v>
      </c>
      <c r="D149" s="661">
        <f t="shared" si="34"/>
        <v>-21.167883211678827</v>
      </c>
      <c r="E149" s="113" t="s">
        <v>31</v>
      </c>
      <c r="F149" s="113" t="s">
        <v>31</v>
      </c>
      <c r="G149" s="659" t="s">
        <v>675</v>
      </c>
      <c r="H149" s="658">
        <v>2880</v>
      </c>
      <c r="I149" s="658">
        <v>3000</v>
      </c>
      <c r="J149" s="656">
        <f t="shared" si="35"/>
        <v>4.1666666666666741</v>
      </c>
    </row>
    <row r="150" spans="1:10" ht="11.1" customHeight="1" x14ac:dyDescent="0.2">
      <c r="A150" s="660" t="s">
        <v>124</v>
      </c>
      <c r="B150" s="622">
        <v>2172</v>
      </c>
      <c r="C150" s="622">
        <v>2120</v>
      </c>
      <c r="D150" s="661">
        <f t="shared" si="34"/>
        <v>-2.3941068139963217</v>
      </c>
      <c r="E150" s="622">
        <v>2768</v>
      </c>
      <c r="F150" s="622">
        <v>2287</v>
      </c>
      <c r="G150" s="661">
        <f>((F150/E150) -   1)*100</f>
        <v>-17.377167630057798</v>
      </c>
      <c r="H150" s="622">
        <v>1370</v>
      </c>
      <c r="I150" s="622">
        <v>1293</v>
      </c>
      <c r="J150" s="656">
        <f t="shared" si="35"/>
        <v>-5.6204379562043822</v>
      </c>
    </row>
    <row r="151" spans="1:10" ht="11.1" customHeight="1" x14ac:dyDescent="0.2">
      <c r="A151" s="660" t="s">
        <v>125</v>
      </c>
      <c r="B151" s="622">
        <v>2555</v>
      </c>
      <c r="C151" s="622">
        <v>2090</v>
      </c>
      <c r="D151" s="661">
        <f t="shared" si="34"/>
        <v>-18.19960861056752</v>
      </c>
      <c r="E151" s="622">
        <v>2475</v>
      </c>
      <c r="F151" s="622">
        <v>2130</v>
      </c>
      <c r="G151" s="661">
        <f>((F151/E151) -   1)*100</f>
        <v>-13.939393939393941</v>
      </c>
      <c r="H151" s="622">
        <v>1300</v>
      </c>
      <c r="I151" s="622">
        <v>1223</v>
      </c>
      <c r="J151" s="656">
        <f t="shared" si="35"/>
        <v>-5.9230769230769198</v>
      </c>
    </row>
    <row r="152" spans="1:10" ht="11.1" customHeight="1" x14ac:dyDescent="0.2">
      <c r="A152" s="660" t="s">
        <v>126</v>
      </c>
      <c r="B152" s="113" t="s">
        <v>31</v>
      </c>
      <c r="C152" s="622">
        <v>2200</v>
      </c>
      <c r="D152" s="659" t="s">
        <v>675</v>
      </c>
      <c r="E152" s="113" t="s">
        <v>31</v>
      </c>
      <c r="F152" s="622">
        <v>2153</v>
      </c>
      <c r="G152" s="659" t="s">
        <v>675</v>
      </c>
      <c r="H152" s="113" t="s">
        <v>31</v>
      </c>
      <c r="I152" s="622">
        <v>1257</v>
      </c>
      <c r="J152" s="659" t="s">
        <v>675</v>
      </c>
    </row>
    <row r="153" spans="1:10" ht="11.1" customHeight="1" x14ac:dyDescent="0.2">
      <c r="A153" s="665" t="s">
        <v>554</v>
      </c>
      <c r="B153" s="621">
        <f>AVERAGE(B154:B158)</f>
        <v>4262</v>
      </c>
      <c r="C153" s="621">
        <f>AVERAGE(C154:C158)</f>
        <v>2486.5</v>
      </c>
      <c r="D153" s="655">
        <f t="shared" si="34"/>
        <v>-41.658845612388554</v>
      </c>
      <c r="E153" s="621">
        <f t="shared" ref="E153:F153" si="36">AVERAGE(E154:E158)</f>
        <v>4572.5</v>
      </c>
      <c r="F153" s="621">
        <f t="shared" si="36"/>
        <v>2810</v>
      </c>
      <c r="G153" s="655">
        <f>((F153/E153) -   1)*100</f>
        <v>-38.545653362493169</v>
      </c>
      <c r="H153" s="610" t="s">
        <v>727</v>
      </c>
      <c r="I153" s="621">
        <f t="shared" ref="I153" si="37">AVERAGE(I154:I158)</f>
        <v>2050</v>
      </c>
      <c r="J153" s="659" t="s">
        <v>675</v>
      </c>
    </row>
    <row r="154" spans="1:10" ht="11.1" customHeight="1" x14ac:dyDescent="0.2">
      <c r="A154" s="680" t="s">
        <v>555</v>
      </c>
      <c r="B154" s="622">
        <v>4000</v>
      </c>
      <c r="C154" s="113" t="s">
        <v>31</v>
      </c>
      <c r="D154" s="659" t="s">
        <v>675</v>
      </c>
      <c r="E154" s="113" t="s">
        <v>31</v>
      </c>
      <c r="F154" s="113" t="s">
        <v>31</v>
      </c>
      <c r="G154" s="659" t="s">
        <v>675</v>
      </c>
      <c r="H154" s="113" t="s">
        <v>31</v>
      </c>
      <c r="I154" s="113" t="s">
        <v>31</v>
      </c>
      <c r="J154" s="659" t="s">
        <v>675</v>
      </c>
    </row>
    <row r="155" spans="1:10" ht="11.1" customHeight="1" x14ac:dyDescent="0.2">
      <c r="A155" s="660" t="s">
        <v>683</v>
      </c>
      <c r="B155" s="622">
        <v>3700</v>
      </c>
      <c r="C155" s="113" t="s">
        <v>31</v>
      </c>
      <c r="D155" s="659" t="s">
        <v>675</v>
      </c>
      <c r="E155" s="113" t="s">
        <v>31</v>
      </c>
      <c r="F155" s="113" t="s">
        <v>31</v>
      </c>
      <c r="G155" s="659" t="s">
        <v>675</v>
      </c>
      <c r="H155" s="113" t="s">
        <v>31</v>
      </c>
      <c r="I155" s="113" t="s">
        <v>31</v>
      </c>
      <c r="J155" s="659" t="s">
        <v>675</v>
      </c>
    </row>
    <row r="156" spans="1:10" ht="11.1" customHeight="1" x14ac:dyDescent="0.2">
      <c r="A156" s="660" t="s">
        <v>511</v>
      </c>
      <c r="B156" s="622">
        <v>4600</v>
      </c>
      <c r="C156" s="622">
        <v>2640</v>
      </c>
      <c r="D156" s="661">
        <f t="shared" si="34"/>
        <v>-42.608695652173914</v>
      </c>
      <c r="E156" s="113" t="s">
        <v>31</v>
      </c>
      <c r="F156" s="622">
        <v>2587</v>
      </c>
      <c r="G156" s="659" t="s">
        <v>675</v>
      </c>
      <c r="H156" s="113" t="s">
        <v>31</v>
      </c>
      <c r="I156" s="658">
        <v>2300</v>
      </c>
      <c r="J156" s="659" t="s">
        <v>675</v>
      </c>
    </row>
    <row r="157" spans="1:10" ht="11.1" customHeight="1" x14ac:dyDescent="0.2">
      <c r="A157" s="660" t="s">
        <v>556</v>
      </c>
      <c r="B157" s="622">
        <v>5010</v>
      </c>
      <c r="C157" s="622">
        <v>2333</v>
      </c>
      <c r="D157" s="661">
        <f t="shared" si="34"/>
        <v>-53.433133732534934</v>
      </c>
      <c r="E157" s="622">
        <v>5145</v>
      </c>
      <c r="F157" s="622">
        <v>3033</v>
      </c>
      <c r="G157" s="661">
        <f>((F157/E157) -   1)*100</f>
        <v>-41.049562682215743</v>
      </c>
      <c r="H157" s="113" t="s">
        <v>31</v>
      </c>
      <c r="I157" s="658">
        <v>1800</v>
      </c>
      <c r="J157" s="659" t="s">
        <v>675</v>
      </c>
    </row>
    <row r="158" spans="1:10" ht="11.1" customHeight="1" x14ac:dyDescent="0.2">
      <c r="A158" s="660" t="s">
        <v>557</v>
      </c>
      <c r="B158" s="622">
        <v>4000</v>
      </c>
      <c r="C158" s="113" t="s">
        <v>31</v>
      </c>
      <c r="D158" s="659" t="s">
        <v>675</v>
      </c>
      <c r="E158" s="622">
        <v>4000</v>
      </c>
      <c r="F158" s="113" t="s">
        <v>31</v>
      </c>
      <c r="G158" s="659" t="s">
        <v>675</v>
      </c>
      <c r="H158" s="113" t="s">
        <v>31</v>
      </c>
      <c r="I158" s="113" t="s">
        <v>31</v>
      </c>
      <c r="J158" s="659" t="s">
        <v>675</v>
      </c>
    </row>
    <row r="159" spans="1:10" ht="11.1" customHeight="1" x14ac:dyDescent="0.25">
      <c r="A159" s="681" t="s">
        <v>310</v>
      </c>
      <c r="B159" s="621">
        <f>AVERAGE(B160:B168)</f>
        <v>2735.1111111111113</v>
      </c>
      <c r="C159" s="621">
        <f>AVERAGE(C160:C168)</f>
        <v>2315.7777777777778</v>
      </c>
      <c r="D159" s="655">
        <f t="shared" si="34"/>
        <v>-15.331491712707191</v>
      </c>
      <c r="E159" s="621">
        <f>AVERAGE(E160:E168)</f>
        <v>3057.8</v>
      </c>
      <c r="F159" s="621">
        <f>AVERAGE(F160:F168)</f>
        <v>2399.5</v>
      </c>
      <c r="G159" s="655">
        <f>((F159/E159) -   1)*100</f>
        <v>-21.528549937863829</v>
      </c>
      <c r="H159" s="621">
        <f>AVERAGE(H160:H168)</f>
        <v>1816.4444444444443</v>
      </c>
      <c r="I159" s="621">
        <f>AVERAGE(I160:I168)</f>
        <v>1765</v>
      </c>
      <c r="J159" s="656">
        <f>((I159/H159) -   1)*100</f>
        <v>-2.8321507218008302</v>
      </c>
    </row>
    <row r="160" spans="1:10" ht="11.1" customHeight="1" x14ac:dyDescent="0.2">
      <c r="A160" s="213" t="s">
        <v>183</v>
      </c>
      <c r="B160" s="622">
        <v>2633</v>
      </c>
      <c r="C160" s="622">
        <v>2230</v>
      </c>
      <c r="D160" s="661">
        <f t="shared" si="34"/>
        <v>-15.305734903152302</v>
      </c>
      <c r="E160" s="113" t="s">
        <v>31</v>
      </c>
      <c r="F160" s="113" t="s">
        <v>31</v>
      </c>
      <c r="G160" s="664" t="s">
        <v>675</v>
      </c>
      <c r="H160" s="658">
        <v>1453</v>
      </c>
      <c r="I160" s="658">
        <v>1360</v>
      </c>
      <c r="J160" s="659">
        <f t="shared" ref="J160:J170" si="38">((I160/H160) -   1)*100</f>
        <v>-6.400550584996556</v>
      </c>
    </row>
    <row r="161" spans="1:10" ht="11.1" customHeight="1" x14ac:dyDescent="0.2">
      <c r="A161" s="213" t="s">
        <v>568</v>
      </c>
      <c r="B161" s="622">
        <v>2700</v>
      </c>
      <c r="C161" s="622">
        <v>2340</v>
      </c>
      <c r="D161" s="661">
        <f t="shared" si="34"/>
        <v>-13.33333333333333</v>
      </c>
      <c r="E161" s="622">
        <v>2300</v>
      </c>
      <c r="F161" s="622">
        <v>1930</v>
      </c>
      <c r="G161" s="659">
        <f t="shared" ref="G161" si="39">((F161/E161) -   1)*100</f>
        <v>-16.086956521739125</v>
      </c>
      <c r="H161" s="622">
        <v>1700</v>
      </c>
      <c r="I161" s="622">
        <v>1530</v>
      </c>
      <c r="J161" s="659">
        <f t="shared" si="38"/>
        <v>-9.9999999999999982</v>
      </c>
    </row>
    <row r="162" spans="1:10" ht="11.1" customHeight="1" x14ac:dyDescent="0.2">
      <c r="A162" s="213" t="s">
        <v>311</v>
      </c>
      <c r="B162" s="622">
        <v>2900</v>
      </c>
      <c r="C162" s="622">
        <v>2500</v>
      </c>
      <c r="D162" s="661">
        <f t="shared" si="34"/>
        <v>-13.793103448275868</v>
      </c>
      <c r="E162" s="113" t="s">
        <v>31</v>
      </c>
      <c r="F162" s="113" t="s">
        <v>31</v>
      </c>
      <c r="G162" s="664" t="s">
        <v>675</v>
      </c>
      <c r="H162" s="622">
        <v>1800</v>
      </c>
      <c r="I162" s="622">
        <v>1680</v>
      </c>
      <c r="J162" s="659">
        <f t="shared" si="38"/>
        <v>-6.6666666666666652</v>
      </c>
    </row>
    <row r="163" spans="1:10" ht="11.1" customHeight="1" x14ac:dyDescent="0.2">
      <c r="A163" s="213" t="s">
        <v>545</v>
      </c>
      <c r="B163" s="622">
        <v>2800</v>
      </c>
      <c r="C163" s="622">
        <v>2467</v>
      </c>
      <c r="D163" s="661">
        <f t="shared" si="34"/>
        <v>-11.892857142857139</v>
      </c>
      <c r="E163" s="113" t="s">
        <v>31</v>
      </c>
      <c r="F163" s="113" t="s">
        <v>31</v>
      </c>
      <c r="G163" s="664" t="s">
        <v>675</v>
      </c>
      <c r="H163" s="622">
        <v>1400</v>
      </c>
      <c r="I163" s="622">
        <v>1700</v>
      </c>
      <c r="J163" s="659">
        <f t="shared" si="38"/>
        <v>21.42857142857142</v>
      </c>
    </row>
    <row r="164" spans="1:10" ht="11.1" customHeight="1" x14ac:dyDescent="0.2">
      <c r="A164" s="213" t="s">
        <v>185</v>
      </c>
      <c r="B164" s="622">
        <v>2800</v>
      </c>
      <c r="C164" s="622">
        <v>2400</v>
      </c>
      <c r="D164" s="661">
        <f t="shared" si="34"/>
        <v>-14.28571428571429</v>
      </c>
      <c r="E164" s="622">
        <v>3400</v>
      </c>
      <c r="F164" s="622">
        <v>2600</v>
      </c>
      <c r="G164" s="659">
        <f t="shared" ref="G164:G166" si="40">((F164/E164) -   1)*100</f>
        <v>-23.529411764705888</v>
      </c>
      <c r="H164" s="622">
        <v>3600</v>
      </c>
      <c r="I164" s="622">
        <v>3400</v>
      </c>
      <c r="J164" s="659">
        <f t="shared" si="38"/>
        <v>-5.555555555555558</v>
      </c>
    </row>
    <row r="165" spans="1:10" ht="11.1" customHeight="1" x14ac:dyDescent="0.2">
      <c r="A165" s="213" t="s">
        <v>312</v>
      </c>
      <c r="B165" s="622">
        <v>2563</v>
      </c>
      <c r="C165" s="622">
        <v>2230</v>
      </c>
      <c r="D165" s="661">
        <f t="shared" si="34"/>
        <v>-12.992586812329298</v>
      </c>
      <c r="E165" s="622">
        <v>2124</v>
      </c>
      <c r="F165" s="622">
        <v>1947</v>
      </c>
      <c r="G165" s="659">
        <f t="shared" si="40"/>
        <v>-8.3333333333333375</v>
      </c>
      <c r="H165" s="622">
        <v>1520</v>
      </c>
      <c r="I165" s="622">
        <v>1430</v>
      </c>
      <c r="J165" s="659">
        <f t="shared" si="38"/>
        <v>-5.9210526315789487</v>
      </c>
    </row>
    <row r="166" spans="1:10" ht="11.1" customHeight="1" x14ac:dyDescent="0.2">
      <c r="A166" s="213" t="s">
        <v>184</v>
      </c>
      <c r="B166" s="622">
        <v>2290</v>
      </c>
      <c r="C166" s="622">
        <v>2180</v>
      </c>
      <c r="D166" s="661">
        <f t="shared" si="34"/>
        <v>-4.8034934497816595</v>
      </c>
      <c r="E166" s="622">
        <v>3165</v>
      </c>
      <c r="F166" s="622">
        <v>2525</v>
      </c>
      <c r="G166" s="659">
        <f t="shared" si="40"/>
        <v>-20.221169036334917</v>
      </c>
      <c r="H166" s="658">
        <v>1505</v>
      </c>
      <c r="I166" s="658">
        <v>1550</v>
      </c>
      <c r="J166" s="659">
        <f t="shared" si="38"/>
        <v>2.9900332225913706</v>
      </c>
    </row>
    <row r="167" spans="1:10" ht="11.1" customHeight="1" x14ac:dyDescent="0.2">
      <c r="A167" s="213" t="s">
        <v>553</v>
      </c>
      <c r="B167" s="622">
        <v>3000</v>
      </c>
      <c r="C167" s="622">
        <v>2225</v>
      </c>
      <c r="D167" s="661">
        <f t="shared" si="34"/>
        <v>-25.833333333333329</v>
      </c>
      <c r="E167" s="113" t="s">
        <v>31</v>
      </c>
      <c r="F167" s="622">
        <v>1915</v>
      </c>
      <c r="G167" s="659" t="s">
        <v>675</v>
      </c>
      <c r="H167" s="658">
        <v>1700</v>
      </c>
      <c r="I167" s="658">
        <v>1565</v>
      </c>
      <c r="J167" s="659">
        <f t="shared" si="38"/>
        <v>-7.9411764705882408</v>
      </c>
    </row>
    <row r="168" spans="1:10" ht="11.1" customHeight="1" x14ac:dyDescent="0.2">
      <c r="A168" s="213" t="s">
        <v>192</v>
      </c>
      <c r="B168" s="622">
        <v>2930</v>
      </c>
      <c r="C168" s="622">
        <v>2270</v>
      </c>
      <c r="D168" s="661">
        <f t="shared" si="34"/>
        <v>-22.525597269624576</v>
      </c>
      <c r="E168" s="622">
        <v>4300</v>
      </c>
      <c r="F168" s="622">
        <v>3480</v>
      </c>
      <c r="G168" s="661">
        <f>((F168/E168) -   1)*100</f>
        <v>-19.069767441860463</v>
      </c>
      <c r="H168" s="622">
        <v>1670</v>
      </c>
      <c r="I168" s="622">
        <v>1670</v>
      </c>
      <c r="J168" s="659">
        <f t="shared" si="38"/>
        <v>0</v>
      </c>
    </row>
    <row r="169" spans="1:10" ht="11.1" customHeight="1" x14ac:dyDescent="0.2">
      <c r="A169" s="609" t="s">
        <v>168</v>
      </c>
      <c r="B169" s="621">
        <f>AVERAGE(B170:B170)</f>
        <v>2067</v>
      </c>
      <c r="C169" s="621">
        <f>AVERAGE(C170:C170)</f>
        <v>2200</v>
      </c>
      <c r="D169" s="655">
        <f t="shared" si="34"/>
        <v>6.4344460570875617</v>
      </c>
      <c r="E169" s="621">
        <f>AVERAGE(E170:E170)</f>
        <v>2033</v>
      </c>
      <c r="F169" s="621">
        <f>AVERAGE(F170:F170)</f>
        <v>2633</v>
      </c>
      <c r="G169" s="661">
        <f t="shared" ref="G169:G170" si="41">((F169/E169) -   1)*100</f>
        <v>29.513034923757985</v>
      </c>
      <c r="H169" s="621">
        <f>AVERAGE(H170:H170)</f>
        <v>1500</v>
      </c>
      <c r="I169" s="621">
        <f>AVERAGE(I170:I170)</f>
        <v>1433</v>
      </c>
      <c r="J169" s="656">
        <f t="shared" si="38"/>
        <v>-4.4666666666666632</v>
      </c>
    </row>
    <row r="170" spans="1:10" ht="11.1" customHeight="1" x14ac:dyDescent="0.2">
      <c r="A170" s="213" t="s">
        <v>169</v>
      </c>
      <c r="B170" s="622">
        <v>2067</v>
      </c>
      <c r="C170" s="622">
        <v>2200</v>
      </c>
      <c r="D170" s="661">
        <f t="shared" si="34"/>
        <v>6.4344460570875617</v>
      </c>
      <c r="E170" s="622">
        <v>2033</v>
      </c>
      <c r="F170" s="622">
        <v>2633</v>
      </c>
      <c r="G170" s="661">
        <f t="shared" si="41"/>
        <v>29.513034923757985</v>
      </c>
      <c r="H170" s="622">
        <v>1500</v>
      </c>
      <c r="I170" s="622">
        <v>1433</v>
      </c>
      <c r="J170" s="659">
        <f t="shared" si="38"/>
        <v>-4.4666666666666632</v>
      </c>
    </row>
    <row r="171" spans="1:10" ht="11.1" customHeight="1" x14ac:dyDescent="0.2">
      <c r="A171" s="609" t="s">
        <v>127</v>
      </c>
      <c r="B171" s="621">
        <f>AVERAGE(B172:B174)</f>
        <v>2775.6666666666665</v>
      </c>
      <c r="C171" s="621">
        <f>AVERAGE(C172:C174)</f>
        <v>2297.6666666666665</v>
      </c>
      <c r="D171" s="655">
        <f>((C171/B171)-1)*100</f>
        <v>-17.221088026900443</v>
      </c>
      <c r="E171" s="621">
        <f>AVERAGE(E172:E174)</f>
        <v>2626.6666666666665</v>
      </c>
      <c r="F171" s="621">
        <f>AVERAGE(F172:F174)</f>
        <v>2360</v>
      </c>
      <c r="G171" s="655">
        <f>((F171/E171 -1)*100)</f>
        <v>-10.152284263959388</v>
      </c>
      <c r="H171" s="666">
        <f>AVERAGE(H172:H174)</f>
        <v>1453.3333333333333</v>
      </c>
      <c r="I171" s="666">
        <f>AVERAGE(I172:I174)</f>
        <v>1403.3333333333333</v>
      </c>
      <c r="J171" s="656">
        <f>((I171/H171 -1)*100)</f>
        <v>-3.4403669724770602</v>
      </c>
    </row>
    <row r="172" spans="1:10" ht="11.1" customHeight="1" x14ac:dyDescent="0.2">
      <c r="A172" s="213" t="s">
        <v>128</v>
      </c>
      <c r="B172" s="622">
        <v>2640</v>
      </c>
      <c r="C172" s="622">
        <v>2280</v>
      </c>
      <c r="D172" s="661">
        <f>((C172/B172)-1)*100</f>
        <v>-13.636363636363635</v>
      </c>
      <c r="E172" s="622">
        <v>2320</v>
      </c>
      <c r="F172" s="622">
        <v>2080</v>
      </c>
      <c r="G172" s="661">
        <f>((F172/E172 -1)*100)</f>
        <v>-10.344827586206895</v>
      </c>
      <c r="H172" s="622">
        <v>1400</v>
      </c>
      <c r="I172" s="622">
        <v>1440</v>
      </c>
      <c r="J172" s="659">
        <f>((I172/H172 -1)*100)</f>
        <v>2.857142857142847</v>
      </c>
    </row>
    <row r="173" spans="1:10" ht="11.1" customHeight="1" x14ac:dyDescent="0.2">
      <c r="A173" s="213" t="s">
        <v>129</v>
      </c>
      <c r="B173" s="622">
        <v>3187</v>
      </c>
      <c r="C173" s="622">
        <v>2213</v>
      </c>
      <c r="D173" s="661">
        <f>((C173/B173)-1)*100</f>
        <v>-30.561656730467522</v>
      </c>
      <c r="E173" s="622">
        <v>3120</v>
      </c>
      <c r="F173" s="622">
        <v>2500</v>
      </c>
      <c r="G173" s="661">
        <f>((F173/E173 -1)*100)</f>
        <v>-19.871794871794869</v>
      </c>
      <c r="H173" s="622">
        <v>1260</v>
      </c>
      <c r="I173" s="622">
        <v>1320</v>
      </c>
      <c r="J173" s="659">
        <f>((I173/H173 -1)*100)</f>
        <v>4.7619047619047672</v>
      </c>
    </row>
    <row r="174" spans="1:10" ht="11.1" customHeight="1" x14ac:dyDescent="0.2">
      <c r="A174" s="213" t="s">
        <v>130</v>
      </c>
      <c r="B174" s="622">
        <v>2500</v>
      </c>
      <c r="C174" s="622">
        <v>2400</v>
      </c>
      <c r="D174" s="661">
        <f>((C174/B174)-1)*100</f>
        <v>-4.0000000000000036</v>
      </c>
      <c r="E174" s="622">
        <v>2440</v>
      </c>
      <c r="F174" s="622">
        <v>2500</v>
      </c>
      <c r="G174" s="661">
        <f>((F174/E174 -1)*100)</f>
        <v>2.4590163934426146</v>
      </c>
      <c r="H174" s="622">
        <v>1700</v>
      </c>
      <c r="I174" s="622">
        <v>1450</v>
      </c>
      <c r="J174" s="659">
        <f>((I174/H174 -1)*100)</f>
        <v>-14.705882352941179</v>
      </c>
    </row>
    <row r="175" spans="1:10" ht="11.1" customHeight="1" x14ac:dyDescent="0.2">
      <c r="A175" s="676" t="s">
        <v>131</v>
      </c>
      <c r="B175" s="621">
        <f>AVERAGE(B176:B178)</f>
        <v>2843.3333333333335</v>
      </c>
      <c r="C175" s="621">
        <f>AVERAGE(C176:C178)</f>
        <v>2658.8666666666668</v>
      </c>
      <c r="D175" s="655">
        <f t="shared" ref="D175:D178" si="42">((C175/B175)-1)*100</f>
        <v>-6.4876905041031607</v>
      </c>
      <c r="E175" s="621">
        <f t="shared" ref="E175:F175" si="43">AVERAGE(E176:E178)</f>
        <v>3000</v>
      </c>
      <c r="F175" s="621">
        <f t="shared" si="43"/>
        <v>2540</v>
      </c>
      <c r="G175" s="655">
        <f>((F175/E175 -1)*100)</f>
        <v>-15.333333333333332</v>
      </c>
      <c r="H175" s="666">
        <f t="shared" ref="H175:I175" si="44">AVERAGE(H176:H178)</f>
        <v>1625</v>
      </c>
      <c r="I175" s="666">
        <f t="shared" si="44"/>
        <v>1615</v>
      </c>
      <c r="J175" s="656">
        <f>((I175/H175 -1)*100)</f>
        <v>-0.61538461538461764</v>
      </c>
    </row>
    <row r="176" spans="1:10" ht="11.1" customHeight="1" x14ac:dyDescent="0.2">
      <c r="A176" s="675" t="s">
        <v>132</v>
      </c>
      <c r="B176" s="622">
        <v>3325</v>
      </c>
      <c r="C176" s="622">
        <v>3660</v>
      </c>
      <c r="D176" s="661">
        <f t="shared" si="42"/>
        <v>10.075187969924816</v>
      </c>
      <c r="E176" s="113" t="s">
        <v>31</v>
      </c>
      <c r="F176" s="113" t="s">
        <v>31</v>
      </c>
      <c r="G176" s="659" t="s">
        <v>675</v>
      </c>
      <c r="H176" s="113" t="s">
        <v>31</v>
      </c>
      <c r="I176" s="113" t="s">
        <v>31</v>
      </c>
      <c r="J176" s="659" t="s">
        <v>675</v>
      </c>
    </row>
    <row r="177" spans="1:10" ht="11.1" customHeight="1" x14ac:dyDescent="0.2">
      <c r="A177" s="675" t="s">
        <v>133</v>
      </c>
      <c r="B177" s="622">
        <v>2530</v>
      </c>
      <c r="C177" s="622">
        <v>2150</v>
      </c>
      <c r="D177" s="661">
        <f t="shared" si="42"/>
        <v>-15.019762845849804</v>
      </c>
      <c r="E177" s="622">
        <v>3000</v>
      </c>
      <c r="F177" s="622">
        <v>2500</v>
      </c>
      <c r="G177" s="659">
        <f t="shared" ref="G177:G178" si="45">((F177/E177)-1)*100</f>
        <v>-16.666666666666664</v>
      </c>
      <c r="H177" s="622">
        <v>1450</v>
      </c>
      <c r="I177" s="622">
        <v>1430</v>
      </c>
      <c r="J177" s="656">
        <f t="shared" ref="J177:J178" si="46">((I177/H177 -1)*100)</f>
        <v>-1.379310344827589</v>
      </c>
    </row>
    <row r="178" spans="1:10" ht="11.1" customHeight="1" x14ac:dyDescent="0.2">
      <c r="A178" s="682" t="s">
        <v>134</v>
      </c>
      <c r="B178" s="683">
        <v>2675</v>
      </c>
      <c r="C178" s="683">
        <v>2166.6</v>
      </c>
      <c r="D178" s="661">
        <f t="shared" si="42"/>
        <v>-19.005607476635522</v>
      </c>
      <c r="E178" s="683">
        <v>3000</v>
      </c>
      <c r="F178" s="683">
        <v>2580</v>
      </c>
      <c r="G178" s="659">
        <f t="shared" si="45"/>
        <v>-14.000000000000002</v>
      </c>
      <c r="H178" s="622">
        <v>1800</v>
      </c>
      <c r="I178" s="622">
        <v>1800</v>
      </c>
      <c r="J178" s="685">
        <f t="shared" si="46"/>
        <v>0</v>
      </c>
    </row>
    <row r="179" spans="1:10" ht="9.9499999999999993" customHeight="1" x14ac:dyDescent="0.25">
      <c r="A179" s="459" t="s">
        <v>135</v>
      </c>
      <c r="B179" s="459"/>
      <c r="C179" s="459"/>
      <c r="D179" s="459"/>
      <c r="E179" s="460"/>
      <c r="F179" s="460"/>
      <c r="G179" s="461"/>
      <c r="H179" s="462"/>
      <c r="I179" s="463"/>
      <c r="J179" s="656"/>
    </row>
    <row r="180" spans="1:10" ht="9.9499999999999993" customHeight="1" x14ac:dyDescent="0.25">
      <c r="A180" s="777" t="s">
        <v>136</v>
      </c>
      <c r="B180" s="464"/>
      <c r="C180" s="464"/>
      <c r="D180" s="464"/>
      <c r="E180" s="454"/>
      <c r="F180" s="454"/>
      <c r="G180" s="465"/>
      <c r="H180" s="466"/>
      <c r="I180" s="467"/>
      <c r="J180" s="656"/>
    </row>
    <row r="181" spans="1:10" ht="10.5" customHeight="1" x14ac:dyDescent="0.25">
      <c r="A181" s="68"/>
      <c r="B181" s="68"/>
      <c r="C181" s="68"/>
      <c r="D181" s="68"/>
      <c r="E181" s="68"/>
      <c r="F181" s="68"/>
      <c r="G181" s="68"/>
      <c r="H181" s="68"/>
      <c r="I181" s="68"/>
      <c r="J181" s="684"/>
    </row>
    <row r="182" spans="1:10" ht="10.5" customHeight="1" x14ac:dyDescent="0.25">
      <c r="A182" s="68"/>
      <c r="J182" s="524"/>
    </row>
    <row r="183" spans="1:10" ht="10.5" customHeight="1" x14ac:dyDescent="0.25">
      <c r="A183" s="68"/>
      <c r="J183" s="524"/>
    </row>
    <row r="184" spans="1:10" ht="10.5" customHeight="1" x14ac:dyDescent="0.2"/>
    <row r="185" spans="1:10" ht="10.5" customHeight="1" x14ac:dyDescent="0.2"/>
    <row r="186" spans="1:10" ht="10.5" customHeight="1" x14ac:dyDescent="0.2"/>
    <row r="187" spans="1:10" ht="10.5" customHeight="1" x14ac:dyDescent="0.2"/>
    <row r="188" spans="1:10" ht="10.5" customHeight="1" x14ac:dyDescent="0.2"/>
    <row r="189" spans="1:10" ht="10.5" customHeight="1" x14ac:dyDescent="0.2"/>
    <row r="190" spans="1:10" ht="10.5" customHeight="1" x14ac:dyDescent="0.2"/>
    <row r="191" spans="1:10" ht="10.5" customHeight="1" x14ac:dyDescent="0.2"/>
    <row r="192" spans="1:10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3.5" customHeight="1" x14ac:dyDescent="0.2"/>
    <row r="211" ht="9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  <row r="1002" ht="13.5" customHeight="1" x14ac:dyDescent="0.2"/>
    <row r="1003" ht="13.5" customHeight="1" x14ac:dyDescent="0.2"/>
    <row r="1004" ht="13.5" customHeight="1" x14ac:dyDescent="0.2"/>
    <row r="1005" ht="13.5" customHeight="1" x14ac:dyDescent="0.2"/>
    <row r="1006" ht="13.5" customHeight="1" x14ac:dyDescent="0.2"/>
    <row r="1007" ht="13.5" customHeight="1" x14ac:dyDescent="0.2"/>
    <row r="1008" ht="13.5" customHeight="1" x14ac:dyDescent="0.2"/>
    <row r="1009" ht="13.5" customHeight="1" x14ac:dyDescent="0.2"/>
    <row r="1010" ht="13.5" customHeight="1" x14ac:dyDescent="0.2"/>
    <row r="1011" ht="13.5" customHeight="1" x14ac:dyDescent="0.2"/>
    <row r="1012" ht="13.5" customHeight="1" x14ac:dyDescent="0.2"/>
    <row r="1013" ht="13.5" customHeight="1" x14ac:dyDescent="0.2"/>
    <row r="1014" ht="13.5" customHeight="1" x14ac:dyDescent="0.2"/>
    <row r="1015" ht="13.5" customHeight="1" x14ac:dyDescent="0.2"/>
    <row r="1016" ht="13.5" customHeight="1" x14ac:dyDescent="0.2"/>
    <row r="1017" ht="13.5" customHeight="1" x14ac:dyDescent="0.2"/>
    <row r="1018" ht="13.5" customHeight="1" x14ac:dyDescent="0.2"/>
    <row r="1019" ht="13.5" customHeight="1" x14ac:dyDescent="0.2"/>
    <row r="1020" ht="13.5" customHeight="1" x14ac:dyDescent="0.2"/>
    <row r="1021" ht="13.5" customHeight="1" x14ac:dyDescent="0.2"/>
    <row r="1022" ht="13.5" customHeight="1" x14ac:dyDescent="0.2"/>
    <row r="1023" ht="13.5" customHeight="1" x14ac:dyDescent="0.2"/>
    <row r="1024" ht="13.5" customHeight="1" x14ac:dyDescent="0.2"/>
    <row r="1025" ht="13.5" customHeight="1" x14ac:dyDescent="0.2"/>
    <row r="1026" ht="13.5" customHeight="1" x14ac:dyDescent="0.2"/>
    <row r="1027" ht="13.5" customHeight="1" x14ac:dyDescent="0.2"/>
    <row r="1028" ht="13.5" customHeight="1" x14ac:dyDescent="0.2"/>
    <row r="1029" ht="13.5" customHeight="1" x14ac:dyDescent="0.2"/>
    <row r="1030" ht="13.5" customHeight="1" x14ac:dyDescent="0.2"/>
    <row r="1031" ht="13.5" customHeight="1" x14ac:dyDescent="0.2"/>
    <row r="1032" ht="13.5" customHeight="1" x14ac:dyDescent="0.2"/>
    <row r="1033" ht="13.5" customHeight="1" x14ac:dyDescent="0.2"/>
    <row r="1034" ht="13.5" customHeight="1" x14ac:dyDescent="0.2"/>
    <row r="1035" ht="13.5" customHeight="1" x14ac:dyDescent="0.2"/>
    <row r="1036" ht="13.5" customHeight="1" x14ac:dyDescent="0.2"/>
    <row r="1037" ht="13.5" customHeight="1" x14ac:dyDescent="0.2"/>
  </sheetData>
  <mergeCells count="14">
    <mergeCell ref="A121:F121"/>
    <mergeCell ref="A122:A123"/>
    <mergeCell ref="B122:D122"/>
    <mergeCell ref="E122:G122"/>
    <mergeCell ref="H122:J122"/>
    <mergeCell ref="A66:A67"/>
    <mergeCell ref="B66:D66"/>
    <mergeCell ref="E66:G66"/>
    <mergeCell ref="H66:J66"/>
    <mergeCell ref="A5:A6"/>
    <mergeCell ref="B5:D5"/>
    <mergeCell ref="E5:G5"/>
    <mergeCell ref="H5:J5"/>
    <mergeCell ref="A65:F65"/>
  </mergeCells>
  <conditionalFormatting sqref="A2:A4">
    <cfRule type="containsText" dxfId="0" priority="1" operator="containsText" text="C.86  PERÚ: PRECIO DE VENTA MINORISTA DE FERTILIZANTES NITROGENADOS POR DEPARTAMENTO Y PROVINCIA, ">
      <formula>NOT(ISERROR(SEARCH(("C.86  PERÚ: PRECIO DE VENTA MINORISTA DE FERTILIZANTES NITROGENADOS POR DEPARTAMENTO Y PROVINCIA, "),(A2))))</formula>
    </cfRule>
  </conditionalFormatting>
  <pageMargins left="0" right="0" top="0" bottom="0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040"/>
  <sheetViews>
    <sheetView showGridLines="0" topLeftCell="A113" zoomScaleNormal="100" workbookViewId="0">
      <selection activeCell="L137" sqref="L137"/>
    </sheetView>
  </sheetViews>
  <sheetFormatPr baseColWidth="10" defaultColWidth="12.7109375" defaultRowHeight="15" customHeight="1" x14ac:dyDescent="0.2"/>
  <cols>
    <col min="1" max="1" width="16.42578125" style="55" customWidth="1"/>
    <col min="2" max="2" width="7.140625" style="55" customWidth="1"/>
    <col min="3" max="3" width="7" style="55" customWidth="1"/>
    <col min="4" max="4" width="6.7109375" style="55" customWidth="1"/>
    <col min="5" max="5" width="7.42578125" style="55" customWidth="1"/>
    <col min="6" max="6" width="7.28515625" style="55" customWidth="1"/>
    <col min="7" max="10" width="6.7109375" style="55" customWidth="1"/>
    <col min="11" max="16384" width="12.7109375" style="55"/>
  </cols>
  <sheetData>
    <row r="1" spans="1:10" ht="18" customHeight="1" x14ac:dyDescent="0.25">
      <c r="A1" s="686" t="s">
        <v>535</v>
      </c>
      <c r="B1" s="451"/>
      <c r="C1" s="451"/>
      <c r="D1" s="451"/>
      <c r="E1" s="451"/>
      <c r="F1" s="451"/>
      <c r="G1" s="451"/>
      <c r="H1" s="451"/>
      <c r="I1" s="451"/>
      <c r="J1" s="451"/>
    </row>
    <row r="2" spans="1:10" ht="12.75" customHeight="1" x14ac:dyDescent="0.25">
      <c r="A2" s="468" t="s">
        <v>686</v>
      </c>
      <c r="B2" s="451"/>
      <c r="C2" s="451"/>
      <c r="D2" s="451"/>
      <c r="E2" s="451"/>
      <c r="F2" s="451"/>
      <c r="G2" s="451"/>
      <c r="H2" s="451"/>
      <c r="I2" s="451"/>
      <c r="J2" s="451"/>
    </row>
    <row r="3" spans="1:10" ht="12" customHeight="1" x14ac:dyDescent="0.25">
      <c r="A3" s="687" t="s">
        <v>18</v>
      </c>
      <c r="B3" s="451"/>
      <c r="C3" s="451"/>
      <c r="D3" s="454"/>
      <c r="E3" s="454"/>
      <c r="F3" s="454"/>
      <c r="G3" s="454"/>
      <c r="H3" s="454"/>
      <c r="I3" s="454"/>
      <c r="J3" s="454"/>
    </row>
    <row r="4" spans="1:10" ht="6" customHeight="1" x14ac:dyDescent="0.2">
      <c r="A4" s="454"/>
      <c r="B4" s="454"/>
      <c r="C4" s="454"/>
      <c r="D4" s="454"/>
      <c r="E4" s="454"/>
      <c r="F4" s="454"/>
      <c r="G4" s="454"/>
      <c r="H4" s="454"/>
      <c r="I4" s="454"/>
      <c r="J4" s="454"/>
    </row>
    <row r="5" spans="1:10" ht="12.95" customHeight="1" x14ac:dyDescent="0.2">
      <c r="A5" s="933" t="s">
        <v>19</v>
      </c>
      <c r="B5" s="935" t="s">
        <v>137</v>
      </c>
      <c r="C5" s="936"/>
      <c r="D5" s="937"/>
      <c r="E5" s="935" t="s">
        <v>138</v>
      </c>
      <c r="F5" s="936"/>
      <c r="G5" s="937"/>
      <c r="H5" s="935" t="s">
        <v>139</v>
      </c>
      <c r="I5" s="936"/>
      <c r="J5" s="937"/>
    </row>
    <row r="6" spans="1:10" ht="12.95" customHeight="1" x14ac:dyDescent="0.2">
      <c r="A6" s="934"/>
      <c r="B6" s="373">
        <v>2023</v>
      </c>
      <c r="C6" s="373">
        <v>2024</v>
      </c>
      <c r="D6" s="373" t="s">
        <v>23</v>
      </c>
      <c r="E6" s="373">
        <v>2023</v>
      </c>
      <c r="F6" s="373">
        <v>2024</v>
      </c>
      <c r="G6" s="373" t="s">
        <v>23</v>
      </c>
      <c r="H6" s="373">
        <v>2023</v>
      </c>
      <c r="I6" s="373">
        <v>2024</v>
      </c>
      <c r="J6" s="373" t="s">
        <v>23</v>
      </c>
    </row>
    <row r="7" spans="1:10" ht="3.75" customHeight="1" x14ac:dyDescent="0.25">
      <c r="A7" s="7"/>
      <c r="B7" s="7"/>
      <c r="C7" s="7"/>
      <c r="D7" s="7"/>
      <c r="E7" s="7"/>
      <c r="F7" s="7"/>
      <c r="G7" s="60" t="s">
        <v>140</v>
      </c>
      <c r="H7" s="7"/>
      <c r="I7" s="7"/>
      <c r="J7" s="7"/>
    </row>
    <row r="8" spans="1:10" s="106" customFormat="1" ht="12" customHeight="1" x14ac:dyDescent="0.25">
      <c r="A8" s="609" t="s">
        <v>613</v>
      </c>
      <c r="B8" s="621">
        <f>AVERAGE(B9:B14)</f>
        <v>3975.3333333333335</v>
      </c>
      <c r="C8" s="621">
        <f>AVERAGE(C9:C14)</f>
        <v>3403.3333333333335</v>
      </c>
      <c r="D8" s="602">
        <f t="shared" ref="D8:D76" si="0">((C8/B8) -      1)*100</f>
        <v>-14.388730504779467</v>
      </c>
      <c r="E8" s="688">
        <f>AVERAGE(E9:E14)</f>
        <v>3369.25</v>
      </c>
      <c r="F8" s="688">
        <f>AVERAGE(F9:F14)</f>
        <v>3103.3333333333335</v>
      </c>
      <c r="G8" s="689">
        <f t="shared" ref="G8" si="1">((F8/E8) -      1)*100</f>
        <v>-7.8924587568944604</v>
      </c>
      <c r="H8" s="690">
        <f>AVERAGE(H9:H14)</f>
        <v>849.16666666666663</v>
      </c>
      <c r="I8" s="690">
        <f>AVERAGE(I9:I14)</f>
        <v>882</v>
      </c>
      <c r="J8" s="602">
        <f t="shared" ref="J8:J17" si="2">((I8/H8) -      1)*100</f>
        <v>3.8665358194308164</v>
      </c>
    </row>
    <row r="9" spans="1:10" s="106" customFormat="1" ht="12" customHeight="1" x14ac:dyDescent="0.25">
      <c r="A9" s="213" t="s">
        <v>614</v>
      </c>
      <c r="B9" s="622">
        <v>3745</v>
      </c>
      <c r="C9" s="622">
        <v>3040</v>
      </c>
      <c r="D9" s="603">
        <f t="shared" si="0"/>
        <v>-18.825100133511352</v>
      </c>
      <c r="E9" s="320">
        <v>3600</v>
      </c>
      <c r="F9" s="691" t="s">
        <v>31</v>
      </c>
      <c r="G9" s="692" t="s">
        <v>142</v>
      </c>
      <c r="H9" s="622">
        <v>960</v>
      </c>
      <c r="I9" s="622">
        <v>950</v>
      </c>
      <c r="J9" s="615">
        <f t="shared" si="2"/>
        <v>-1.041666666666663</v>
      </c>
    </row>
    <row r="10" spans="1:10" s="106" customFormat="1" ht="12" customHeight="1" x14ac:dyDescent="0.25">
      <c r="A10" s="660" t="s">
        <v>625</v>
      </c>
      <c r="B10" s="622">
        <v>4267</v>
      </c>
      <c r="C10" s="622">
        <v>4280</v>
      </c>
      <c r="D10" s="603">
        <f t="shared" si="0"/>
        <v>0.3046636981485884</v>
      </c>
      <c r="E10" s="320">
        <v>2187</v>
      </c>
      <c r="F10" s="320">
        <v>2210</v>
      </c>
      <c r="G10" s="603">
        <f t="shared" ref="G10" si="3">((F10/E10) -      1)*100</f>
        <v>1.0516689529035173</v>
      </c>
      <c r="H10" s="622">
        <v>740</v>
      </c>
      <c r="I10" s="622">
        <v>720</v>
      </c>
      <c r="J10" s="615">
        <f t="shared" si="2"/>
        <v>-2.7027027027026973</v>
      </c>
    </row>
    <row r="11" spans="1:10" s="106" customFormat="1" ht="12" customHeight="1" x14ac:dyDescent="0.25">
      <c r="A11" s="213" t="s">
        <v>616</v>
      </c>
      <c r="B11" s="622">
        <v>4230</v>
      </c>
      <c r="C11" s="691" t="s">
        <v>31</v>
      </c>
      <c r="D11" s="692" t="s">
        <v>142</v>
      </c>
      <c r="E11" s="691" t="s">
        <v>31</v>
      </c>
      <c r="F11" s="320">
        <v>3600</v>
      </c>
      <c r="G11" s="692" t="s">
        <v>142</v>
      </c>
      <c r="H11" s="622">
        <v>775</v>
      </c>
      <c r="I11" s="522" t="s">
        <v>141</v>
      </c>
      <c r="J11" s="692" t="s">
        <v>142</v>
      </c>
    </row>
    <row r="12" spans="1:10" s="106" customFormat="1" ht="12" customHeight="1" x14ac:dyDescent="0.25">
      <c r="A12" s="662" t="s">
        <v>618</v>
      </c>
      <c r="B12" s="622">
        <v>4190</v>
      </c>
      <c r="C12" s="691" t="s">
        <v>31</v>
      </c>
      <c r="D12" s="692" t="s">
        <v>142</v>
      </c>
      <c r="E12" s="320">
        <v>3820</v>
      </c>
      <c r="F12" s="691" t="s">
        <v>31</v>
      </c>
      <c r="G12" s="692" t="s">
        <v>142</v>
      </c>
      <c r="H12" s="622">
        <v>800</v>
      </c>
      <c r="I12" s="622">
        <v>900</v>
      </c>
      <c r="J12" s="615">
        <f t="shared" si="2"/>
        <v>12.5</v>
      </c>
    </row>
    <row r="13" spans="1:10" ht="12" customHeight="1" x14ac:dyDescent="0.2">
      <c r="A13" s="662" t="s">
        <v>626</v>
      </c>
      <c r="B13" s="622">
        <v>4000</v>
      </c>
      <c r="C13" s="691" t="s">
        <v>31</v>
      </c>
      <c r="D13" s="692" t="s">
        <v>142</v>
      </c>
      <c r="E13" s="320">
        <v>3870</v>
      </c>
      <c r="F13" s="691" t="s">
        <v>31</v>
      </c>
      <c r="G13" s="692" t="s">
        <v>142</v>
      </c>
      <c r="H13" s="622">
        <v>890</v>
      </c>
      <c r="I13" s="622">
        <v>920</v>
      </c>
      <c r="J13" s="615">
        <f t="shared" si="2"/>
        <v>3.3707865168539408</v>
      </c>
    </row>
    <row r="14" spans="1:10" ht="12" customHeight="1" x14ac:dyDescent="0.2">
      <c r="A14" s="662" t="s">
        <v>620</v>
      </c>
      <c r="B14" s="622">
        <v>3420</v>
      </c>
      <c r="C14" s="622">
        <v>2890</v>
      </c>
      <c r="D14" s="603">
        <f t="shared" si="0"/>
        <v>-15.497076023391809</v>
      </c>
      <c r="E14" s="691" t="s">
        <v>31</v>
      </c>
      <c r="F14" s="320">
        <v>3500</v>
      </c>
      <c r="G14" s="692" t="s">
        <v>142</v>
      </c>
      <c r="H14" s="622">
        <v>930</v>
      </c>
      <c r="I14" s="622">
        <v>920</v>
      </c>
      <c r="J14" s="615">
        <f t="shared" si="2"/>
        <v>-1.0752688172043001</v>
      </c>
    </row>
    <row r="15" spans="1:10" ht="12" customHeight="1" x14ac:dyDescent="0.2">
      <c r="A15" s="609" t="s">
        <v>24</v>
      </c>
      <c r="B15" s="611">
        <f>AVERAGE(B16:B18)</f>
        <v>3773.8666666666668</v>
      </c>
      <c r="C15" s="611">
        <f>AVERAGE(C16:C18)</f>
        <v>3504.1333333333332</v>
      </c>
      <c r="D15" s="693">
        <f t="shared" si="0"/>
        <v>-7.147399660825327</v>
      </c>
      <c r="E15" s="694">
        <f t="shared" ref="E15:F15" si="4">AVERAGE(E16:E18)</f>
        <v>3680.6</v>
      </c>
      <c r="F15" s="694">
        <f t="shared" si="4"/>
        <v>3625.6</v>
      </c>
      <c r="G15" s="602">
        <f t="shared" ref="G15:G32" si="5">((F15/E15) -      1)*100</f>
        <v>-1.4943215780035879</v>
      </c>
      <c r="H15" s="621">
        <f t="shared" ref="H15:I15" si="6">AVERAGE(H16:H18)</f>
        <v>1012.5</v>
      </c>
      <c r="I15" s="621">
        <f t="shared" si="6"/>
        <v>1419.6</v>
      </c>
      <c r="J15" s="614">
        <f t="shared" si="2"/>
        <v>40.207407407407402</v>
      </c>
    </row>
    <row r="16" spans="1:10" ht="12" customHeight="1" x14ac:dyDescent="0.2">
      <c r="A16" s="213" t="s">
        <v>25</v>
      </c>
      <c r="B16" s="613">
        <v>4620</v>
      </c>
      <c r="C16" s="613">
        <v>3370.8</v>
      </c>
      <c r="D16" s="695">
        <f t="shared" si="0"/>
        <v>-27.038961038961041</v>
      </c>
      <c r="E16" s="625">
        <v>4180</v>
      </c>
      <c r="F16" s="625">
        <v>2708.4</v>
      </c>
      <c r="G16" s="603">
        <f t="shared" si="5"/>
        <v>-35.20574162679425</v>
      </c>
      <c r="H16" s="622">
        <v>1010</v>
      </c>
      <c r="I16" s="622">
        <v>1880.8</v>
      </c>
      <c r="J16" s="615">
        <f t="shared" si="2"/>
        <v>86.217821782178206</v>
      </c>
    </row>
    <row r="17" spans="1:22" ht="12" customHeight="1" x14ac:dyDescent="0.2">
      <c r="A17" s="213" t="s">
        <v>306</v>
      </c>
      <c r="B17" s="613">
        <v>3535</v>
      </c>
      <c r="C17" s="613">
        <v>3316.6</v>
      </c>
      <c r="D17" s="695">
        <f t="shared" si="0"/>
        <v>-6.1782178217821837</v>
      </c>
      <c r="E17" s="625">
        <v>3428.4</v>
      </c>
      <c r="F17" s="625">
        <v>3643.4</v>
      </c>
      <c r="G17" s="603">
        <f t="shared" si="5"/>
        <v>6.27114689067787</v>
      </c>
      <c r="H17" s="622">
        <v>1015</v>
      </c>
      <c r="I17" s="622">
        <v>958.4</v>
      </c>
      <c r="J17" s="615">
        <f t="shared" si="2"/>
        <v>-5.5763546798029529</v>
      </c>
    </row>
    <row r="18" spans="1:22" ht="12" customHeight="1" x14ac:dyDescent="0.2">
      <c r="A18" s="213" t="s">
        <v>550</v>
      </c>
      <c r="B18" s="613">
        <v>3166.6</v>
      </c>
      <c r="C18" s="613">
        <v>3825</v>
      </c>
      <c r="D18" s="695">
        <f t="shared" si="0"/>
        <v>20.792016674035253</v>
      </c>
      <c r="E18" s="625">
        <v>3433.4</v>
      </c>
      <c r="F18" s="625">
        <v>4525</v>
      </c>
      <c r="G18" s="603">
        <f t="shared" si="5"/>
        <v>31.793557406652283</v>
      </c>
      <c r="H18" s="622" t="s">
        <v>141</v>
      </c>
      <c r="I18" s="622" t="s">
        <v>141</v>
      </c>
      <c r="J18" s="615" t="s">
        <v>140</v>
      </c>
    </row>
    <row r="19" spans="1:22" ht="12" customHeight="1" x14ac:dyDescent="0.2">
      <c r="A19" s="671" t="s">
        <v>27</v>
      </c>
      <c r="B19" s="611">
        <f>AVERAGE(B20:B20)</f>
        <v>3221</v>
      </c>
      <c r="C19" s="611">
        <f>AVERAGE(C20:C26)</f>
        <v>2990.8571428571427</v>
      </c>
      <c r="D19" s="696">
        <f t="shared" si="0"/>
        <v>-7.1450747327804205</v>
      </c>
      <c r="E19" s="694">
        <f>AVERAGE(E20:E20)</f>
        <v>3403.6</v>
      </c>
      <c r="F19" s="700" t="s">
        <v>140</v>
      </c>
      <c r="G19" s="599" t="s">
        <v>28</v>
      </c>
      <c r="H19" s="697" t="s">
        <v>142</v>
      </c>
      <c r="I19" s="621">
        <f>AVERAGE(I20:I20)</f>
        <v>2300</v>
      </c>
      <c r="J19" s="614" t="s">
        <v>140</v>
      </c>
    </row>
    <row r="20" spans="1:22" ht="12" customHeight="1" x14ac:dyDescent="0.2">
      <c r="A20" s="213" t="s">
        <v>30</v>
      </c>
      <c r="B20" s="613">
        <v>3221</v>
      </c>
      <c r="C20" s="613">
        <v>3000</v>
      </c>
      <c r="D20" s="698">
        <f t="shared" si="0"/>
        <v>-6.8612232226016756</v>
      </c>
      <c r="E20" s="625">
        <v>3403.6</v>
      </c>
      <c r="F20" s="691" t="s">
        <v>31</v>
      </c>
      <c r="G20" s="600" t="s">
        <v>28</v>
      </c>
      <c r="H20" s="622" t="s">
        <v>141</v>
      </c>
      <c r="I20" s="622">
        <v>2300</v>
      </c>
      <c r="J20" s="615" t="s">
        <v>140</v>
      </c>
    </row>
    <row r="21" spans="1:22" ht="12" customHeight="1" x14ac:dyDescent="0.2">
      <c r="A21" s="43" t="s">
        <v>466</v>
      </c>
      <c r="B21" s="691" t="s">
        <v>31</v>
      </c>
      <c r="C21" s="522">
        <v>2885</v>
      </c>
      <c r="D21" s="600" t="s">
        <v>28</v>
      </c>
      <c r="E21" s="691" t="s">
        <v>31</v>
      </c>
      <c r="F21" s="691" t="s">
        <v>31</v>
      </c>
      <c r="G21" s="600" t="s">
        <v>28</v>
      </c>
      <c r="H21" s="522" t="s">
        <v>141</v>
      </c>
      <c r="I21" s="522" t="s">
        <v>141</v>
      </c>
      <c r="J21" s="600" t="s">
        <v>140</v>
      </c>
    </row>
    <row r="22" spans="1:22" ht="12" customHeight="1" x14ac:dyDescent="0.2">
      <c r="A22" s="43" t="s">
        <v>468</v>
      </c>
      <c r="B22" s="691" t="s">
        <v>31</v>
      </c>
      <c r="C22" s="522">
        <v>3093</v>
      </c>
      <c r="D22" s="600" t="s">
        <v>28</v>
      </c>
      <c r="E22" s="691" t="s">
        <v>31</v>
      </c>
      <c r="F22" s="691" t="s">
        <v>31</v>
      </c>
      <c r="G22" s="600" t="s">
        <v>28</v>
      </c>
      <c r="H22" s="522" t="s">
        <v>141</v>
      </c>
      <c r="I22" s="522" t="s">
        <v>141</v>
      </c>
      <c r="J22" s="600" t="s">
        <v>140</v>
      </c>
    </row>
    <row r="23" spans="1:22" ht="12" customHeight="1" x14ac:dyDescent="0.2">
      <c r="A23" s="43" t="s">
        <v>571</v>
      </c>
      <c r="B23" s="691" t="s">
        <v>31</v>
      </c>
      <c r="C23" s="522">
        <v>3345</v>
      </c>
      <c r="D23" s="600" t="s">
        <v>28</v>
      </c>
      <c r="E23" s="691" t="s">
        <v>31</v>
      </c>
      <c r="F23" s="691" t="s">
        <v>31</v>
      </c>
      <c r="G23" s="600" t="s">
        <v>28</v>
      </c>
      <c r="H23" s="522" t="s">
        <v>141</v>
      </c>
      <c r="I23" s="522" t="s">
        <v>141</v>
      </c>
      <c r="J23" s="600" t="s">
        <v>140</v>
      </c>
    </row>
    <row r="24" spans="1:22" ht="12" customHeight="1" x14ac:dyDescent="0.2">
      <c r="A24" s="43" t="s">
        <v>316</v>
      </c>
      <c r="B24" s="691" t="s">
        <v>31</v>
      </c>
      <c r="C24" s="522">
        <v>3173</v>
      </c>
      <c r="D24" s="600" t="s">
        <v>28</v>
      </c>
      <c r="E24" s="691" t="s">
        <v>31</v>
      </c>
      <c r="F24" s="691" t="s">
        <v>31</v>
      </c>
      <c r="G24" s="600" t="s">
        <v>28</v>
      </c>
      <c r="H24" s="522" t="s">
        <v>141</v>
      </c>
      <c r="I24" s="522" t="s">
        <v>141</v>
      </c>
      <c r="J24" s="600" t="s">
        <v>140</v>
      </c>
    </row>
    <row r="25" spans="1:22" ht="12" customHeight="1" x14ac:dyDescent="0.2">
      <c r="A25" s="43" t="s">
        <v>317</v>
      </c>
      <c r="B25" s="691" t="s">
        <v>31</v>
      </c>
      <c r="C25" s="522">
        <v>2600</v>
      </c>
      <c r="D25" s="600" t="s">
        <v>28</v>
      </c>
      <c r="E25" s="691" t="s">
        <v>31</v>
      </c>
      <c r="F25" s="691" t="s">
        <v>31</v>
      </c>
      <c r="G25" s="600" t="s">
        <v>28</v>
      </c>
      <c r="H25" s="522" t="s">
        <v>141</v>
      </c>
      <c r="I25" s="522" t="s">
        <v>141</v>
      </c>
      <c r="J25" s="600" t="s">
        <v>140</v>
      </c>
    </row>
    <row r="26" spans="1:22" ht="12" customHeight="1" x14ac:dyDescent="0.2">
      <c r="A26" s="43" t="s">
        <v>318</v>
      </c>
      <c r="B26" s="691" t="s">
        <v>31</v>
      </c>
      <c r="C26" s="522">
        <v>2840</v>
      </c>
      <c r="D26" s="600" t="s">
        <v>28</v>
      </c>
      <c r="E26" s="691" t="s">
        <v>31</v>
      </c>
      <c r="F26" s="691" t="s">
        <v>31</v>
      </c>
      <c r="G26" s="600" t="s">
        <v>28</v>
      </c>
      <c r="H26" s="522" t="s">
        <v>141</v>
      </c>
      <c r="I26" s="522" t="s">
        <v>141</v>
      </c>
      <c r="J26" s="600" t="s">
        <v>140</v>
      </c>
    </row>
    <row r="27" spans="1:22" ht="12" customHeight="1" x14ac:dyDescent="0.2">
      <c r="A27" s="671" t="s">
        <v>32</v>
      </c>
      <c r="B27" s="611">
        <f>AVERAGE(B28:B36)</f>
        <v>4219.7999999999993</v>
      </c>
      <c r="C27" s="611">
        <f>AVERAGE(C28:C36)</f>
        <v>3904.5749999999998</v>
      </c>
      <c r="D27" s="693">
        <f t="shared" si="0"/>
        <v>-7.4701407649651497</v>
      </c>
      <c r="E27" s="694">
        <f t="shared" ref="E27:F27" si="7">AVERAGE(E28:E36)</f>
        <v>3777.5</v>
      </c>
      <c r="F27" s="694">
        <f t="shared" si="7"/>
        <v>3567.9</v>
      </c>
      <c r="G27" s="602">
        <f t="shared" si="5"/>
        <v>-5.5486432825943011</v>
      </c>
      <c r="H27" s="621">
        <f t="shared" ref="H27:I27" si="8">AVERAGE(H28:H36)</f>
        <v>1391.1333333333332</v>
      </c>
      <c r="I27" s="621">
        <f t="shared" si="8"/>
        <v>1422.5</v>
      </c>
      <c r="J27" s="602">
        <f>((I27/H27) -      1)*100</f>
        <v>2.254756313796924</v>
      </c>
    </row>
    <row r="28" spans="1:22" ht="12" customHeight="1" x14ac:dyDescent="0.2">
      <c r="A28" s="670" t="s">
        <v>33</v>
      </c>
      <c r="B28" s="613">
        <v>3775</v>
      </c>
      <c r="C28" s="613">
        <v>3255</v>
      </c>
      <c r="D28" s="698">
        <f t="shared" si="0"/>
        <v>-13.774834437086092</v>
      </c>
      <c r="E28" s="691" t="s">
        <v>31</v>
      </c>
      <c r="F28" s="691" t="s">
        <v>31</v>
      </c>
      <c r="G28" s="603" t="s">
        <v>140</v>
      </c>
      <c r="H28" s="622" t="s">
        <v>141</v>
      </c>
      <c r="I28" s="622" t="s">
        <v>141</v>
      </c>
      <c r="J28" s="615" t="s">
        <v>140</v>
      </c>
    </row>
    <row r="29" spans="1:22" ht="12" customHeight="1" x14ac:dyDescent="0.2">
      <c r="A29" s="670" t="s">
        <v>34</v>
      </c>
      <c r="B29" s="613">
        <v>3700</v>
      </c>
      <c r="C29" s="613">
        <v>3026.6</v>
      </c>
      <c r="D29" s="698">
        <f t="shared" si="0"/>
        <v>-18.200000000000006</v>
      </c>
      <c r="E29" s="625">
        <v>3900</v>
      </c>
      <c r="F29" s="625">
        <v>3300</v>
      </c>
      <c r="G29" s="603">
        <f t="shared" si="5"/>
        <v>-15.384615384615385</v>
      </c>
      <c r="H29" s="622" t="s">
        <v>141</v>
      </c>
      <c r="I29" s="622" t="s">
        <v>141</v>
      </c>
      <c r="J29" s="615" t="s">
        <v>140</v>
      </c>
    </row>
    <row r="30" spans="1:22" ht="12" customHeight="1" x14ac:dyDescent="0.2">
      <c r="A30" s="670" t="s">
        <v>35</v>
      </c>
      <c r="B30" s="613">
        <v>3706.6</v>
      </c>
      <c r="C30" s="613">
        <v>3233.4</v>
      </c>
      <c r="D30" s="698">
        <f t="shared" si="0"/>
        <v>-12.766416662170176</v>
      </c>
      <c r="E30" s="691" t="s">
        <v>31</v>
      </c>
      <c r="F30" s="691">
        <v>3960</v>
      </c>
      <c r="G30" s="603" t="s">
        <v>140</v>
      </c>
      <c r="H30" s="622" t="s">
        <v>141</v>
      </c>
      <c r="I30" s="622">
        <v>1180</v>
      </c>
      <c r="J30" s="603" t="s">
        <v>140</v>
      </c>
    </row>
    <row r="31" spans="1:22" ht="12" customHeight="1" x14ac:dyDescent="0.2">
      <c r="A31" s="670" t="s">
        <v>36</v>
      </c>
      <c r="B31" s="613">
        <v>3840</v>
      </c>
      <c r="C31" s="613">
        <v>3495</v>
      </c>
      <c r="D31" s="695">
        <f t="shared" si="0"/>
        <v>-8.984375</v>
      </c>
      <c r="E31" s="625">
        <v>3200</v>
      </c>
      <c r="F31" s="625">
        <v>3566.6</v>
      </c>
      <c r="G31" s="603">
        <f t="shared" si="5"/>
        <v>11.45624999999999</v>
      </c>
      <c r="H31" s="622">
        <v>940</v>
      </c>
      <c r="I31" s="622">
        <v>1390</v>
      </c>
      <c r="J31" s="603">
        <f>((I31/H31) -      1)*100</f>
        <v>47.872340425531924</v>
      </c>
      <c r="M31" s="56"/>
      <c r="N31" s="56"/>
      <c r="O31" s="56"/>
      <c r="P31" s="56"/>
      <c r="Q31" s="56"/>
      <c r="R31" s="56"/>
      <c r="S31" s="56"/>
      <c r="T31" s="56"/>
      <c r="U31" s="56"/>
      <c r="V31" s="56"/>
    </row>
    <row r="32" spans="1:22" ht="12" customHeight="1" x14ac:dyDescent="0.2">
      <c r="A32" s="670" t="s">
        <v>37</v>
      </c>
      <c r="B32" s="613">
        <v>3490</v>
      </c>
      <c r="C32" s="613">
        <v>3690</v>
      </c>
      <c r="D32" s="695">
        <f t="shared" si="0"/>
        <v>5.7306590257879764</v>
      </c>
      <c r="E32" s="625">
        <v>3410</v>
      </c>
      <c r="F32" s="625">
        <v>3445</v>
      </c>
      <c r="G32" s="603">
        <f t="shared" si="5"/>
        <v>1.0263929618768319</v>
      </c>
      <c r="H32" s="622">
        <v>1900</v>
      </c>
      <c r="I32" s="622">
        <v>1360</v>
      </c>
      <c r="J32" s="603">
        <f>((I32/H32) -      1)*100</f>
        <v>-28.421052631578945</v>
      </c>
      <c r="M32" s="789"/>
      <c r="N32" s="619"/>
      <c r="O32" s="790"/>
      <c r="P32" s="790"/>
      <c r="Q32" s="790"/>
      <c r="R32" s="790"/>
      <c r="S32" s="790"/>
      <c r="T32" s="790"/>
      <c r="U32" s="790"/>
      <c r="V32" s="514"/>
    </row>
    <row r="33" spans="1:22" ht="12" customHeight="1" x14ac:dyDescent="0.25">
      <c r="A33" s="670" t="s">
        <v>38</v>
      </c>
      <c r="B33" s="613">
        <v>5100</v>
      </c>
      <c r="C33" s="613">
        <v>5750</v>
      </c>
      <c r="D33" s="603">
        <f t="shared" si="0"/>
        <v>12.745098039215685</v>
      </c>
      <c r="E33" s="691" t="s">
        <v>31</v>
      </c>
      <c r="F33" s="691" t="s">
        <v>31</v>
      </c>
      <c r="G33" s="603" t="s">
        <v>140</v>
      </c>
      <c r="H33" s="622">
        <v>1333.4</v>
      </c>
      <c r="I33" s="622">
        <v>1760</v>
      </c>
      <c r="J33" s="603">
        <f>((I33/H33) -      1)*100</f>
        <v>31.993400329983501</v>
      </c>
      <c r="M33" s="939"/>
      <c r="N33" s="939"/>
      <c r="O33" s="939"/>
      <c r="P33" s="939"/>
      <c r="Q33" s="939"/>
      <c r="R33" s="939"/>
      <c r="S33" s="790"/>
      <c r="T33" s="790"/>
      <c r="U33" s="791"/>
      <c r="V33" s="791"/>
    </row>
    <row r="34" spans="1:22" ht="12" customHeight="1" x14ac:dyDescent="0.2">
      <c r="A34" s="670" t="s">
        <v>39</v>
      </c>
      <c r="B34" s="613">
        <v>5600</v>
      </c>
      <c r="C34" s="613">
        <v>5400</v>
      </c>
      <c r="D34" s="603">
        <f t="shared" si="0"/>
        <v>-3.5714285714285698</v>
      </c>
      <c r="E34" s="691">
        <v>4600</v>
      </c>
      <c r="F34" s="691" t="s">
        <v>31</v>
      </c>
      <c r="G34" s="603" t="s">
        <v>140</v>
      </c>
      <c r="H34" s="622" t="s">
        <v>141</v>
      </c>
      <c r="I34" s="622" t="s">
        <v>141</v>
      </c>
      <c r="J34" s="615" t="s">
        <v>140</v>
      </c>
      <c r="M34" s="940"/>
      <c r="N34" s="940"/>
      <c r="O34" s="941"/>
      <c r="P34" s="941"/>
      <c r="Q34" s="940"/>
      <c r="R34" s="941"/>
      <c r="S34" s="941"/>
      <c r="T34" s="940"/>
      <c r="U34" s="941"/>
      <c r="V34" s="941"/>
    </row>
    <row r="35" spans="1:22" ht="12" customHeight="1" x14ac:dyDescent="0.2">
      <c r="A35" s="670" t="s">
        <v>41</v>
      </c>
      <c r="B35" s="613">
        <v>5000</v>
      </c>
      <c r="C35" s="691" t="s">
        <v>31</v>
      </c>
      <c r="D35" s="603" t="s">
        <v>140</v>
      </c>
      <c r="E35" s="691" t="s">
        <v>31</v>
      </c>
      <c r="F35" s="691" t="s">
        <v>31</v>
      </c>
      <c r="G35" s="603" t="s">
        <v>140</v>
      </c>
      <c r="H35" s="622" t="s">
        <v>141</v>
      </c>
      <c r="I35" s="622" t="s">
        <v>141</v>
      </c>
      <c r="J35" s="615" t="s">
        <v>140</v>
      </c>
      <c r="M35" s="941"/>
      <c r="N35" s="792"/>
      <c r="O35" s="792"/>
      <c r="P35" s="792"/>
      <c r="Q35" s="792"/>
      <c r="R35" s="792"/>
      <c r="S35" s="792"/>
      <c r="T35" s="792"/>
      <c r="U35" s="792"/>
      <c r="V35" s="792"/>
    </row>
    <row r="36" spans="1:22" ht="12" customHeight="1" x14ac:dyDescent="0.2">
      <c r="A36" s="670" t="s">
        <v>40</v>
      </c>
      <c r="B36" s="613">
        <v>3766.6</v>
      </c>
      <c r="C36" s="613">
        <v>3386.6</v>
      </c>
      <c r="D36" s="603">
        <f t="shared" si="0"/>
        <v>-10.088674135825414</v>
      </c>
      <c r="E36" s="691" t="s">
        <v>31</v>
      </c>
      <c r="F36" s="691" t="s">
        <v>31</v>
      </c>
      <c r="G36" s="603" t="s">
        <v>140</v>
      </c>
      <c r="H36" s="622" t="s">
        <v>141</v>
      </c>
      <c r="I36" s="622" t="s">
        <v>141</v>
      </c>
      <c r="J36" s="615" t="s">
        <v>140</v>
      </c>
      <c r="M36" s="56"/>
      <c r="N36" s="56"/>
      <c r="O36" s="56"/>
      <c r="P36" s="56"/>
      <c r="Q36" s="56"/>
      <c r="R36" s="56"/>
      <c r="S36" s="56"/>
      <c r="T36" s="56"/>
      <c r="U36" s="56"/>
      <c r="V36" s="56"/>
    </row>
    <row r="37" spans="1:22" ht="12" customHeight="1" x14ac:dyDescent="0.2">
      <c r="A37" s="699" t="s">
        <v>42</v>
      </c>
      <c r="B37" s="621">
        <f>AVERAGE(B38:B46)</f>
        <v>4082.915</v>
      </c>
      <c r="C37" s="621">
        <f>AVERAGE(C38:C46)</f>
        <v>3361.577777777778</v>
      </c>
      <c r="D37" s="696">
        <f t="shared" si="0"/>
        <v>-17.667211348319078</v>
      </c>
      <c r="E37" s="694">
        <f>AVERAGE(E38:E46)</f>
        <v>3634.165</v>
      </c>
      <c r="F37" s="694">
        <f>AVERAGE(F38:F46)</f>
        <v>3537.2</v>
      </c>
      <c r="G37" s="602">
        <f>((F37/E37) -      1)*100</f>
        <v>-2.6681507306355101</v>
      </c>
      <c r="H37" s="621">
        <f t="shared" ref="H37:I37" si="9">AVERAGE(H38:H46)</f>
        <v>1455.5550000000001</v>
      </c>
      <c r="I37" s="621">
        <f t="shared" si="9"/>
        <v>1433.7</v>
      </c>
      <c r="J37" s="614">
        <f t="shared" ref="J37" si="10">((I37/H37) -      1)*100</f>
        <v>-1.5014891227057681</v>
      </c>
      <c r="M37" s="56"/>
      <c r="N37" s="56"/>
      <c r="O37" s="56"/>
      <c r="P37" s="56"/>
      <c r="Q37" s="56"/>
      <c r="R37" s="56"/>
      <c r="S37" s="56"/>
      <c r="T37" s="56"/>
      <c r="U37" s="56"/>
      <c r="V37" s="56"/>
    </row>
    <row r="38" spans="1:22" ht="12" customHeight="1" x14ac:dyDescent="0.2">
      <c r="A38" s="519" t="s">
        <v>159</v>
      </c>
      <c r="B38" s="691" t="s">
        <v>31</v>
      </c>
      <c r="C38" s="522">
        <v>3550</v>
      </c>
      <c r="D38" s="600" t="s">
        <v>28</v>
      </c>
      <c r="E38" s="691" t="s">
        <v>31</v>
      </c>
      <c r="F38" s="691" t="s">
        <v>31</v>
      </c>
      <c r="G38" s="600" t="s">
        <v>28</v>
      </c>
      <c r="H38" s="522" t="s">
        <v>141</v>
      </c>
      <c r="I38" s="622" t="s">
        <v>141</v>
      </c>
      <c r="J38" s="600" t="s">
        <v>140</v>
      </c>
      <c r="M38" s="56"/>
      <c r="N38" s="56"/>
      <c r="O38" s="56"/>
      <c r="P38" s="56"/>
      <c r="Q38" s="56"/>
      <c r="R38" s="56"/>
      <c r="S38" s="56"/>
      <c r="T38" s="56"/>
      <c r="U38" s="56"/>
      <c r="V38" s="56"/>
    </row>
    <row r="39" spans="1:22" ht="12" customHeight="1" x14ac:dyDescent="0.2">
      <c r="A39" s="519" t="s">
        <v>43</v>
      </c>
      <c r="B39" s="691" t="s">
        <v>31</v>
      </c>
      <c r="C39" s="522">
        <v>3500</v>
      </c>
      <c r="D39" s="600" t="s">
        <v>28</v>
      </c>
      <c r="E39" s="691" t="s">
        <v>31</v>
      </c>
      <c r="F39" s="625">
        <v>3200</v>
      </c>
      <c r="G39" s="600" t="s">
        <v>28</v>
      </c>
      <c r="H39" s="522" t="s">
        <v>141</v>
      </c>
      <c r="I39" s="622" t="s">
        <v>141</v>
      </c>
      <c r="J39" s="600" t="s">
        <v>140</v>
      </c>
      <c r="M39" s="56"/>
      <c r="N39" s="56"/>
      <c r="O39" s="56"/>
      <c r="P39" s="56"/>
      <c r="Q39" s="56"/>
      <c r="R39" s="56"/>
      <c r="S39" s="56"/>
      <c r="T39" s="56"/>
      <c r="U39" s="56"/>
      <c r="V39" s="56"/>
    </row>
    <row r="40" spans="1:22" ht="12" customHeight="1" x14ac:dyDescent="0.2">
      <c r="A40" s="519" t="s">
        <v>482</v>
      </c>
      <c r="B40" s="691" t="s">
        <v>31</v>
      </c>
      <c r="C40" s="522">
        <v>2800</v>
      </c>
      <c r="D40" s="600" t="s">
        <v>28</v>
      </c>
      <c r="E40" s="691" t="s">
        <v>31</v>
      </c>
      <c r="F40" s="691" t="s">
        <v>31</v>
      </c>
      <c r="G40" s="600" t="s">
        <v>28</v>
      </c>
      <c r="H40" s="522" t="s">
        <v>141</v>
      </c>
      <c r="I40" s="522">
        <v>2200</v>
      </c>
      <c r="J40" s="600" t="s">
        <v>140</v>
      </c>
    </row>
    <row r="41" spans="1:22" ht="12" customHeight="1" x14ac:dyDescent="0.2">
      <c r="A41" s="519" t="s">
        <v>171</v>
      </c>
      <c r="B41" s="691" t="s">
        <v>31</v>
      </c>
      <c r="C41" s="522">
        <v>3680</v>
      </c>
      <c r="D41" s="600" t="s">
        <v>28</v>
      </c>
      <c r="E41" s="691" t="s">
        <v>31</v>
      </c>
      <c r="F41" s="625">
        <v>4000</v>
      </c>
      <c r="G41" s="600" t="s">
        <v>28</v>
      </c>
      <c r="H41" s="522" t="s">
        <v>141</v>
      </c>
      <c r="I41" s="622" t="s">
        <v>141</v>
      </c>
      <c r="J41" s="600" t="s">
        <v>140</v>
      </c>
    </row>
    <row r="42" spans="1:22" ht="12" customHeight="1" x14ac:dyDescent="0.2">
      <c r="A42" s="670" t="s">
        <v>44</v>
      </c>
      <c r="B42" s="622">
        <v>4665.83</v>
      </c>
      <c r="C42" s="622">
        <v>3608.4</v>
      </c>
      <c r="D42" s="698">
        <f t="shared" si="0"/>
        <v>-22.663277487606702</v>
      </c>
      <c r="E42" s="691">
        <v>3708.33</v>
      </c>
      <c r="F42" s="625">
        <v>3448.8</v>
      </c>
      <c r="G42" s="603">
        <f>((F42/E42) -      1)*100</f>
        <v>-6.9985680886005213</v>
      </c>
      <c r="H42" s="622">
        <v>2161.11</v>
      </c>
      <c r="I42" s="622">
        <v>2202.1999999999998</v>
      </c>
      <c r="J42" s="615">
        <f t="shared" ref="J42:J43" si="11">((I42/H42) -      1)*100</f>
        <v>1.9013377384769825</v>
      </c>
    </row>
    <row r="43" spans="1:22" ht="12" customHeight="1" x14ac:dyDescent="0.2">
      <c r="A43" s="670" t="s">
        <v>486</v>
      </c>
      <c r="B43" s="622">
        <v>3500</v>
      </c>
      <c r="C43" s="622">
        <v>3149.2</v>
      </c>
      <c r="D43" s="698">
        <f t="shared" si="0"/>
        <v>-10.022857142857145</v>
      </c>
      <c r="E43" s="691">
        <v>3560</v>
      </c>
      <c r="F43" s="691" t="s">
        <v>31</v>
      </c>
      <c r="G43" s="603" t="s">
        <v>140</v>
      </c>
      <c r="H43" s="622">
        <v>750</v>
      </c>
      <c r="I43" s="622">
        <v>732.6</v>
      </c>
      <c r="J43" s="615">
        <f t="shared" si="11"/>
        <v>-2.3199999999999998</v>
      </c>
    </row>
    <row r="44" spans="1:22" ht="12" customHeight="1" x14ac:dyDescent="0.2">
      <c r="A44" s="69" t="s">
        <v>46</v>
      </c>
      <c r="B44" s="691" t="s">
        <v>31</v>
      </c>
      <c r="C44" s="522">
        <v>3000</v>
      </c>
      <c r="D44" s="600" t="s">
        <v>28</v>
      </c>
      <c r="E44" s="691" t="s">
        <v>31</v>
      </c>
      <c r="F44" s="691" t="s">
        <v>31</v>
      </c>
      <c r="G44" s="600" t="s">
        <v>28</v>
      </c>
      <c r="H44" s="522" t="s">
        <v>141</v>
      </c>
      <c r="I44" s="622" t="s">
        <v>141</v>
      </c>
      <c r="J44" s="600" t="s">
        <v>140</v>
      </c>
    </row>
    <row r="45" spans="1:22" ht="12" customHeight="1" x14ac:dyDescent="0.2">
      <c r="A45" s="69" t="s">
        <v>572</v>
      </c>
      <c r="B45" s="691" t="s">
        <v>31</v>
      </c>
      <c r="C45" s="522">
        <v>3366.6</v>
      </c>
      <c r="D45" s="600" t="s">
        <v>28</v>
      </c>
      <c r="E45" s="691" t="s">
        <v>31</v>
      </c>
      <c r="F45" s="691" t="s">
        <v>31</v>
      </c>
      <c r="G45" s="600" t="s">
        <v>28</v>
      </c>
      <c r="H45" s="522" t="s">
        <v>141</v>
      </c>
      <c r="I45" s="622" t="s">
        <v>141</v>
      </c>
      <c r="J45" s="600" t="s">
        <v>140</v>
      </c>
    </row>
    <row r="46" spans="1:22" ht="12" customHeight="1" x14ac:dyDescent="0.2">
      <c r="A46" s="69" t="s">
        <v>47</v>
      </c>
      <c r="B46" s="691" t="s">
        <v>31</v>
      </c>
      <c r="C46" s="522">
        <v>3600</v>
      </c>
      <c r="D46" s="600" t="s">
        <v>28</v>
      </c>
      <c r="E46" s="691" t="s">
        <v>31</v>
      </c>
      <c r="F46" s="625">
        <v>3500</v>
      </c>
      <c r="G46" s="600" t="s">
        <v>28</v>
      </c>
      <c r="H46" s="522" t="s">
        <v>141</v>
      </c>
      <c r="I46" s="522">
        <v>600</v>
      </c>
      <c r="J46" s="600" t="s">
        <v>140</v>
      </c>
    </row>
    <row r="47" spans="1:22" ht="12" customHeight="1" x14ac:dyDescent="0.2">
      <c r="A47" s="520" t="s">
        <v>48</v>
      </c>
      <c r="B47" s="599" t="s">
        <v>140</v>
      </c>
      <c r="C47" s="70">
        <f>AVERAGE(C48:C65)</f>
        <v>3511.0714285714284</v>
      </c>
      <c r="D47" s="599" t="s">
        <v>28</v>
      </c>
      <c r="E47" s="691" t="s">
        <v>31</v>
      </c>
      <c r="F47" s="70">
        <f>AVERAGE(F48:F65)</f>
        <v>2611.8333333333335</v>
      </c>
      <c r="G47" s="599" t="s">
        <v>140</v>
      </c>
      <c r="H47" s="599" t="s">
        <v>140</v>
      </c>
      <c r="I47" s="70">
        <f>AVERAGE(I48:I65)</f>
        <v>1346.6</v>
      </c>
      <c r="J47" s="599" t="s">
        <v>140</v>
      </c>
    </row>
    <row r="48" spans="1:22" ht="12" customHeight="1" x14ac:dyDescent="0.2">
      <c r="A48" s="108" t="s">
        <v>49</v>
      </c>
      <c r="B48" s="691" t="s">
        <v>31</v>
      </c>
      <c r="C48" s="67">
        <v>3660</v>
      </c>
      <c r="D48" s="600" t="s">
        <v>28</v>
      </c>
      <c r="E48" s="691" t="s">
        <v>31</v>
      </c>
      <c r="F48" s="113" t="s">
        <v>141</v>
      </c>
      <c r="G48" s="600" t="s">
        <v>28</v>
      </c>
      <c r="H48" s="522" t="s">
        <v>141</v>
      </c>
      <c r="I48" s="67">
        <v>1293.4000000000001</v>
      </c>
      <c r="J48" s="600" t="s">
        <v>140</v>
      </c>
    </row>
    <row r="49" spans="1:10" ht="12" customHeight="1" x14ac:dyDescent="0.2">
      <c r="A49" s="108" t="s">
        <v>50</v>
      </c>
      <c r="B49" s="691" t="s">
        <v>31</v>
      </c>
      <c r="C49" s="67">
        <v>3587</v>
      </c>
      <c r="D49" s="600" t="s">
        <v>28</v>
      </c>
      <c r="E49" s="691" t="s">
        <v>31</v>
      </c>
      <c r="F49" s="113" t="s">
        <v>141</v>
      </c>
      <c r="G49" s="600" t="s">
        <v>28</v>
      </c>
      <c r="H49" s="522" t="s">
        <v>141</v>
      </c>
      <c r="I49" s="522" t="s">
        <v>141</v>
      </c>
      <c r="J49" s="600" t="s">
        <v>140</v>
      </c>
    </row>
    <row r="50" spans="1:10" ht="12" customHeight="1" x14ac:dyDescent="0.2">
      <c r="A50" s="108" t="s">
        <v>51</v>
      </c>
      <c r="B50" s="691" t="s">
        <v>31</v>
      </c>
      <c r="C50" s="67">
        <v>3590</v>
      </c>
      <c r="D50" s="600" t="s">
        <v>28</v>
      </c>
      <c r="E50" s="691" t="s">
        <v>31</v>
      </c>
      <c r="F50" s="113" t="s">
        <v>141</v>
      </c>
      <c r="G50" s="600" t="s">
        <v>28</v>
      </c>
      <c r="H50" s="522" t="s">
        <v>141</v>
      </c>
      <c r="I50" s="522" t="s">
        <v>141</v>
      </c>
      <c r="J50" s="600" t="s">
        <v>140</v>
      </c>
    </row>
    <row r="51" spans="1:10" ht="12" customHeight="1" x14ac:dyDescent="0.2">
      <c r="A51" s="108" t="s">
        <v>52</v>
      </c>
      <c r="B51" s="691" t="s">
        <v>31</v>
      </c>
      <c r="C51" s="67">
        <v>3635</v>
      </c>
      <c r="D51" s="600" t="s">
        <v>28</v>
      </c>
      <c r="E51" s="691" t="s">
        <v>31</v>
      </c>
      <c r="F51" s="113" t="s">
        <v>141</v>
      </c>
      <c r="G51" s="600" t="s">
        <v>28</v>
      </c>
      <c r="H51" s="522" t="s">
        <v>141</v>
      </c>
      <c r="I51" s="67">
        <v>1286.5999999999999</v>
      </c>
      <c r="J51" s="600" t="s">
        <v>140</v>
      </c>
    </row>
    <row r="52" spans="1:10" ht="12" customHeight="1" x14ac:dyDescent="0.2">
      <c r="A52" s="108" t="s">
        <v>53</v>
      </c>
      <c r="B52" s="691" t="s">
        <v>31</v>
      </c>
      <c r="C52" s="67">
        <v>3555</v>
      </c>
      <c r="D52" s="600" t="s">
        <v>28</v>
      </c>
      <c r="E52" s="691" t="s">
        <v>31</v>
      </c>
      <c r="F52" s="113" t="s">
        <v>141</v>
      </c>
      <c r="G52" s="600" t="s">
        <v>28</v>
      </c>
      <c r="H52" s="522" t="s">
        <v>141</v>
      </c>
      <c r="I52" s="67">
        <v>1215</v>
      </c>
      <c r="J52" s="600" t="s">
        <v>140</v>
      </c>
    </row>
    <row r="53" spans="1:10" ht="12" customHeight="1" x14ac:dyDescent="0.2">
      <c r="A53" s="108" t="s">
        <v>54</v>
      </c>
      <c r="B53" s="691" t="s">
        <v>31</v>
      </c>
      <c r="C53" s="67">
        <v>3475</v>
      </c>
      <c r="D53" s="600" t="s">
        <v>28</v>
      </c>
      <c r="E53" s="691" t="s">
        <v>31</v>
      </c>
      <c r="F53" s="113" t="s">
        <v>141</v>
      </c>
      <c r="G53" s="600" t="s">
        <v>28</v>
      </c>
      <c r="H53" s="522" t="s">
        <v>141</v>
      </c>
      <c r="I53" s="67">
        <v>1227</v>
      </c>
      <c r="J53" s="600" t="s">
        <v>140</v>
      </c>
    </row>
    <row r="54" spans="1:10" ht="12" customHeight="1" x14ac:dyDescent="0.2">
      <c r="A54" s="108" t="s">
        <v>55</v>
      </c>
      <c r="B54" s="691" t="s">
        <v>31</v>
      </c>
      <c r="C54" s="67">
        <v>3720</v>
      </c>
      <c r="D54" s="600" t="s">
        <v>28</v>
      </c>
      <c r="E54" s="691" t="s">
        <v>31</v>
      </c>
      <c r="F54" s="113" t="s">
        <v>141</v>
      </c>
      <c r="G54" s="600" t="s">
        <v>28</v>
      </c>
      <c r="H54" s="522" t="s">
        <v>141</v>
      </c>
      <c r="I54" s="522" t="s">
        <v>141</v>
      </c>
      <c r="J54" s="600" t="s">
        <v>140</v>
      </c>
    </row>
    <row r="55" spans="1:10" ht="12" customHeight="1" x14ac:dyDescent="0.2">
      <c r="A55" s="252"/>
      <c r="B55" s="253"/>
      <c r="C55" s="178"/>
      <c r="D55" s="178"/>
      <c r="E55" s="178"/>
      <c r="F55" s="178"/>
      <c r="G55" s="178"/>
      <c r="H55" s="178"/>
      <c r="I55" s="178"/>
      <c r="J55" s="179" t="s">
        <v>78</v>
      </c>
    </row>
    <row r="56" spans="1:10" ht="12" customHeight="1" x14ac:dyDescent="0.25">
      <c r="A56" s="939" t="s">
        <v>543</v>
      </c>
      <c r="B56" s="939"/>
      <c r="C56" s="939"/>
      <c r="D56" s="939"/>
      <c r="E56" s="939"/>
      <c r="F56" s="939"/>
      <c r="G56" s="8"/>
      <c r="H56" s="8"/>
      <c r="I56" s="9"/>
      <c r="J56" s="9"/>
    </row>
    <row r="57" spans="1:10" ht="12.95" customHeight="1" x14ac:dyDescent="0.2">
      <c r="A57" s="933" t="s">
        <v>688</v>
      </c>
      <c r="B57" s="935" t="s">
        <v>137</v>
      </c>
      <c r="C57" s="936"/>
      <c r="D57" s="937"/>
      <c r="E57" s="935" t="s">
        <v>138</v>
      </c>
      <c r="F57" s="936"/>
      <c r="G57" s="937"/>
      <c r="H57" s="935" t="s">
        <v>139</v>
      </c>
      <c r="I57" s="936"/>
      <c r="J57" s="937"/>
    </row>
    <row r="58" spans="1:10" ht="12.95" customHeight="1" x14ac:dyDescent="0.2">
      <c r="A58" s="934"/>
      <c r="B58" s="373">
        <v>2023</v>
      </c>
      <c r="C58" s="373">
        <v>2024</v>
      </c>
      <c r="D58" s="373" t="s">
        <v>23</v>
      </c>
      <c r="E58" s="373">
        <v>2023</v>
      </c>
      <c r="F58" s="373">
        <v>2024</v>
      </c>
      <c r="G58" s="373" t="s">
        <v>23</v>
      </c>
      <c r="H58" s="373">
        <v>2023</v>
      </c>
      <c r="I58" s="373">
        <v>2024</v>
      </c>
      <c r="J58" s="373" t="s">
        <v>23</v>
      </c>
    </row>
    <row r="59" spans="1:10" ht="3.95" customHeight="1" x14ac:dyDescent="0.2">
      <c r="A59" s="108"/>
      <c r="B59" s="691"/>
      <c r="C59" s="67"/>
      <c r="D59" s="600"/>
      <c r="E59" s="691"/>
      <c r="F59" s="113"/>
      <c r="G59" s="600"/>
      <c r="H59" s="522"/>
      <c r="I59" s="522"/>
      <c r="J59" s="600"/>
    </row>
    <row r="60" spans="1:10" ht="12" customHeight="1" x14ac:dyDescent="0.2">
      <c r="A60" s="108" t="s">
        <v>143</v>
      </c>
      <c r="B60" s="691" t="s">
        <v>31</v>
      </c>
      <c r="C60" s="67">
        <v>3653</v>
      </c>
      <c r="D60" s="600" t="s">
        <v>28</v>
      </c>
      <c r="E60" s="691" t="s">
        <v>31</v>
      </c>
      <c r="F60" s="113">
        <v>2830</v>
      </c>
      <c r="G60" s="600" t="s">
        <v>28</v>
      </c>
      <c r="H60" s="522" t="s">
        <v>141</v>
      </c>
      <c r="I60" s="67">
        <v>1247</v>
      </c>
      <c r="J60" s="600" t="s">
        <v>140</v>
      </c>
    </row>
    <row r="61" spans="1:10" ht="12" customHeight="1" x14ac:dyDescent="0.2">
      <c r="A61" s="108" t="s">
        <v>56</v>
      </c>
      <c r="B61" s="691" t="s">
        <v>31</v>
      </c>
      <c r="C61" s="67">
        <v>3633</v>
      </c>
      <c r="D61" s="600" t="s">
        <v>28</v>
      </c>
      <c r="E61" s="691" t="s">
        <v>31</v>
      </c>
      <c r="F61" s="113">
        <v>2750</v>
      </c>
      <c r="G61" s="600" t="s">
        <v>28</v>
      </c>
      <c r="H61" s="522" t="s">
        <v>141</v>
      </c>
      <c r="I61" s="67">
        <v>1280</v>
      </c>
      <c r="J61" s="600" t="s">
        <v>140</v>
      </c>
    </row>
    <row r="62" spans="1:10" ht="12" customHeight="1" x14ac:dyDescent="0.2">
      <c r="A62" s="108" t="s">
        <v>57</v>
      </c>
      <c r="B62" s="691" t="s">
        <v>31</v>
      </c>
      <c r="C62" s="67">
        <v>3660</v>
      </c>
      <c r="D62" s="600" t="s">
        <v>28</v>
      </c>
      <c r="E62" s="691" t="s">
        <v>31</v>
      </c>
      <c r="F62" s="113">
        <v>2600</v>
      </c>
      <c r="G62" s="600" t="s">
        <v>28</v>
      </c>
      <c r="H62" s="522" t="s">
        <v>141</v>
      </c>
      <c r="I62" s="522" t="s">
        <v>141</v>
      </c>
      <c r="J62" s="600" t="s">
        <v>140</v>
      </c>
    </row>
    <row r="63" spans="1:10" ht="12" customHeight="1" x14ac:dyDescent="0.2">
      <c r="A63" s="108" t="s">
        <v>58</v>
      </c>
      <c r="B63" s="691" t="s">
        <v>31</v>
      </c>
      <c r="C63" s="67">
        <v>3740</v>
      </c>
      <c r="D63" s="600" t="s">
        <v>28</v>
      </c>
      <c r="E63" s="691" t="s">
        <v>31</v>
      </c>
      <c r="F63" s="113">
        <v>2800</v>
      </c>
      <c r="G63" s="600" t="s">
        <v>28</v>
      </c>
      <c r="H63" s="522" t="s">
        <v>141</v>
      </c>
      <c r="I63" s="67">
        <v>1340</v>
      </c>
      <c r="J63" s="600" t="s">
        <v>140</v>
      </c>
    </row>
    <row r="64" spans="1:10" ht="12" customHeight="1" x14ac:dyDescent="0.2">
      <c r="A64" s="108" t="s">
        <v>59</v>
      </c>
      <c r="B64" s="691" t="s">
        <v>31</v>
      </c>
      <c r="C64" s="67">
        <v>3593</v>
      </c>
      <c r="D64" s="600" t="s">
        <v>28</v>
      </c>
      <c r="E64" s="691" t="s">
        <v>31</v>
      </c>
      <c r="F64" s="113">
        <v>2667</v>
      </c>
      <c r="G64" s="600" t="s">
        <v>28</v>
      </c>
      <c r="H64" s="522" t="s">
        <v>141</v>
      </c>
      <c r="I64" s="67">
        <v>1300</v>
      </c>
      <c r="J64" s="600" t="s">
        <v>140</v>
      </c>
    </row>
    <row r="65" spans="1:10" ht="12" customHeight="1" x14ac:dyDescent="0.2">
      <c r="A65" s="108" t="s">
        <v>60</v>
      </c>
      <c r="B65" s="691" t="s">
        <v>31</v>
      </c>
      <c r="C65" s="67">
        <v>3630</v>
      </c>
      <c r="D65" s="600" t="s">
        <v>28</v>
      </c>
      <c r="E65" s="691" t="s">
        <v>31</v>
      </c>
      <c r="F65" s="113" t="s">
        <v>31</v>
      </c>
      <c r="G65" s="600" t="s">
        <v>28</v>
      </c>
      <c r="H65" s="522" t="s">
        <v>141</v>
      </c>
      <c r="I65" s="67">
        <v>1253</v>
      </c>
      <c r="J65" s="600" t="s">
        <v>140</v>
      </c>
    </row>
    <row r="66" spans="1:10" ht="12" customHeight="1" x14ac:dyDescent="0.2">
      <c r="A66" s="671" t="s">
        <v>61</v>
      </c>
      <c r="B66" s="611">
        <f>AVERAGE(B67:B71)</f>
        <v>4263.9979999999996</v>
      </c>
      <c r="C66" s="611">
        <f>AVERAGE(C67:C71)</f>
        <v>3319.6400000000003</v>
      </c>
      <c r="D66" s="602">
        <f t="shared" si="0"/>
        <v>-22.147243033416043</v>
      </c>
      <c r="E66" s="700" t="s">
        <v>140</v>
      </c>
      <c r="F66" s="700" t="s">
        <v>140</v>
      </c>
      <c r="G66" s="602" t="s">
        <v>140</v>
      </c>
      <c r="H66" s="697" t="s">
        <v>142</v>
      </c>
      <c r="I66" s="697" t="s">
        <v>142</v>
      </c>
      <c r="J66" s="614" t="s">
        <v>140</v>
      </c>
    </row>
    <row r="67" spans="1:10" ht="12" customHeight="1" x14ac:dyDescent="0.2">
      <c r="A67" s="670" t="s">
        <v>62</v>
      </c>
      <c r="B67" s="613">
        <v>4386.66</v>
      </c>
      <c r="C67" s="613">
        <v>3266.6</v>
      </c>
      <c r="D67" s="603">
        <f t="shared" si="0"/>
        <v>-25.533321479211978</v>
      </c>
      <c r="E67" s="691" t="s">
        <v>31</v>
      </c>
      <c r="F67" s="691" t="s">
        <v>31</v>
      </c>
      <c r="G67" s="603" t="s">
        <v>140</v>
      </c>
      <c r="H67" s="622" t="s">
        <v>141</v>
      </c>
      <c r="I67" s="522" t="s">
        <v>141</v>
      </c>
      <c r="J67" s="615" t="s">
        <v>140</v>
      </c>
    </row>
    <row r="68" spans="1:10" ht="12" customHeight="1" x14ac:dyDescent="0.2">
      <c r="A68" s="670" t="s">
        <v>63</v>
      </c>
      <c r="B68" s="613">
        <v>4200</v>
      </c>
      <c r="C68" s="613">
        <v>3466.6</v>
      </c>
      <c r="D68" s="603">
        <f t="shared" si="0"/>
        <v>-17.461904761904769</v>
      </c>
      <c r="E68" s="691" t="s">
        <v>31</v>
      </c>
      <c r="F68" s="691" t="s">
        <v>31</v>
      </c>
      <c r="G68" s="603" t="s">
        <v>140</v>
      </c>
      <c r="H68" s="622" t="s">
        <v>141</v>
      </c>
      <c r="I68" s="522" t="s">
        <v>141</v>
      </c>
      <c r="J68" s="615" t="s">
        <v>140</v>
      </c>
    </row>
    <row r="69" spans="1:10" ht="12" customHeight="1" x14ac:dyDescent="0.2">
      <c r="A69" s="670" t="s">
        <v>64</v>
      </c>
      <c r="B69" s="613">
        <v>4800</v>
      </c>
      <c r="C69" s="613">
        <v>3400</v>
      </c>
      <c r="D69" s="698">
        <f t="shared" si="0"/>
        <v>-29.166666666666664</v>
      </c>
      <c r="E69" s="691" t="s">
        <v>31</v>
      </c>
      <c r="F69" s="691" t="s">
        <v>31</v>
      </c>
      <c r="G69" s="603" t="s">
        <v>140</v>
      </c>
      <c r="H69" s="622" t="s">
        <v>141</v>
      </c>
      <c r="I69" s="522" t="s">
        <v>141</v>
      </c>
      <c r="J69" s="615" t="s">
        <v>140</v>
      </c>
    </row>
    <row r="70" spans="1:10" ht="12" customHeight="1" x14ac:dyDescent="0.2">
      <c r="A70" s="670" t="s">
        <v>65</v>
      </c>
      <c r="B70" s="613">
        <v>4333.33</v>
      </c>
      <c r="C70" s="613">
        <v>3315</v>
      </c>
      <c r="D70" s="603">
        <f t="shared" si="0"/>
        <v>-23.499941153800886</v>
      </c>
      <c r="E70" s="691" t="s">
        <v>31</v>
      </c>
      <c r="F70" s="691" t="s">
        <v>31</v>
      </c>
      <c r="G70" s="603" t="s">
        <v>140</v>
      </c>
      <c r="H70" s="622" t="s">
        <v>141</v>
      </c>
      <c r="I70" s="522" t="s">
        <v>141</v>
      </c>
      <c r="J70" s="615" t="s">
        <v>140</v>
      </c>
    </row>
    <row r="71" spans="1:10" ht="12" customHeight="1" x14ac:dyDescent="0.2">
      <c r="A71" s="670" t="s">
        <v>66</v>
      </c>
      <c r="B71" s="613">
        <v>3600</v>
      </c>
      <c r="C71" s="613">
        <v>3150</v>
      </c>
      <c r="D71" s="603">
        <f t="shared" si="0"/>
        <v>-12.5</v>
      </c>
      <c r="E71" s="691" t="s">
        <v>31</v>
      </c>
      <c r="F71" s="691" t="s">
        <v>31</v>
      </c>
      <c r="G71" s="603" t="s">
        <v>140</v>
      </c>
      <c r="H71" s="622" t="s">
        <v>141</v>
      </c>
      <c r="I71" s="522" t="s">
        <v>141</v>
      </c>
      <c r="J71" s="615" t="s">
        <v>140</v>
      </c>
    </row>
    <row r="72" spans="1:10" ht="12" customHeight="1" x14ac:dyDescent="0.2">
      <c r="A72" s="671" t="s">
        <v>67</v>
      </c>
      <c r="B72" s="611">
        <f>AVERAGE(B73:B79)</f>
        <v>3698.8666666666668</v>
      </c>
      <c r="C72" s="611">
        <f>AVERAGE(C73:C81)</f>
        <v>3113.3249999999998</v>
      </c>
      <c r="D72" s="602">
        <f t="shared" si="0"/>
        <v>-15.830299370978507</v>
      </c>
      <c r="E72" s="694">
        <f t="shared" ref="E72:F72" si="12">AVERAGE(E73:E81)</f>
        <v>3331</v>
      </c>
      <c r="F72" s="694">
        <f t="shared" si="12"/>
        <v>3035.32</v>
      </c>
      <c r="G72" s="602">
        <f>((F72/E72) -      1)*100</f>
        <v>-8.8766136295406746</v>
      </c>
      <c r="H72" s="621">
        <f>AVERAGE(H73:H79)</f>
        <v>700</v>
      </c>
      <c r="I72" s="621">
        <f>AVERAGE(I73:I81)</f>
        <v>1027.8</v>
      </c>
      <c r="J72" s="614">
        <f>((I72/H72) -      1)*100</f>
        <v>46.828571428571422</v>
      </c>
    </row>
    <row r="73" spans="1:10" ht="12" customHeight="1" x14ac:dyDescent="0.2">
      <c r="A73" s="670" t="s">
        <v>68</v>
      </c>
      <c r="B73" s="613">
        <v>3775</v>
      </c>
      <c r="C73" s="613">
        <v>2995</v>
      </c>
      <c r="D73" s="603">
        <f t="shared" si="0"/>
        <v>-20.662251655629138</v>
      </c>
      <c r="E73" s="625">
        <v>3850</v>
      </c>
      <c r="F73" s="625">
        <v>3300</v>
      </c>
      <c r="G73" s="603">
        <f>((F73/E73) -      1)*100</f>
        <v>-14.28571428571429</v>
      </c>
      <c r="H73" s="622" t="s">
        <v>141</v>
      </c>
      <c r="I73" s="622" t="s">
        <v>141</v>
      </c>
      <c r="J73" s="615" t="s">
        <v>140</v>
      </c>
    </row>
    <row r="74" spans="1:10" ht="12" customHeight="1" x14ac:dyDescent="0.2">
      <c r="A74" s="670" t="s">
        <v>421</v>
      </c>
      <c r="B74" s="691" t="s">
        <v>141</v>
      </c>
      <c r="C74" s="613">
        <v>3400</v>
      </c>
      <c r="D74" s="698" t="s">
        <v>140</v>
      </c>
      <c r="E74" s="691" t="s">
        <v>141</v>
      </c>
      <c r="F74" s="625">
        <v>3200</v>
      </c>
      <c r="G74" s="698" t="s">
        <v>140</v>
      </c>
      <c r="H74" s="622" t="s">
        <v>141</v>
      </c>
      <c r="I74" s="622" t="s">
        <v>141</v>
      </c>
      <c r="J74" s="698" t="s">
        <v>140</v>
      </c>
    </row>
    <row r="75" spans="1:10" ht="12" customHeight="1" x14ac:dyDescent="0.2">
      <c r="A75" s="670" t="s">
        <v>70</v>
      </c>
      <c r="B75" s="613">
        <v>3353.4</v>
      </c>
      <c r="C75" s="613">
        <v>2790</v>
      </c>
      <c r="D75" s="603">
        <f t="shared" si="0"/>
        <v>-16.800858829844334</v>
      </c>
      <c r="E75" s="701" t="s">
        <v>687</v>
      </c>
      <c r="F75" s="625">
        <v>3366.6</v>
      </c>
      <c r="G75" s="615" t="s">
        <v>140</v>
      </c>
      <c r="H75" s="622" t="s">
        <v>141</v>
      </c>
      <c r="I75" s="622">
        <v>1190</v>
      </c>
      <c r="J75" s="615" t="s">
        <v>140</v>
      </c>
    </row>
    <row r="76" spans="1:10" ht="12" customHeight="1" x14ac:dyDescent="0.2">
      <c r="A76" s="670" t="s">
        <v>72</v>
      </c>
      <c r="B76" s="613">
        <v>3726.6</v>
      </c>
      <c r="C76" s="613">
        <v>3446.6</v>
      </c>
      <c r="D76" s="603">
        <f t="shared" si="0"/>
        <v>-7.5135512263188931</v>
      </c>
      <c r="E76" s="625">
        <v>3710</v>
      </c>
      <c r="F76" s="691" t="s">
        <v>141</v>
      </c>
      <c r="G76" s="698" t="s">
        <v>140</v>
      </c>
      <c r="H76" s="622" t="s">
        <v>141</v>
      </c>
      <c r="I76" s="622" t="s">
        <v>141</v>
      </c>
      <c r="J76" s="615" t="s">
        <v>140</v>
      </c>
    </row>
    <row r="77" spans="1:10" ht="12" customHeight="1" x14ac:dyDescent="0.2">
      <c r="A77" s="670" t="s">
        <v>73</v>
      </c>
      <c r="B77" s="613">
        <v>4186.6000000000004</v>
      </c>
      <c r="C77" s="613">
        <v>2473.4</v>
      </c>
      <c r="D77" s="603">
        <f t="shared" ref="D77:D79" si="13">((C77/B77) -      1)*100</f>
        <v>-40.921033774423165</v>
      </c>
      <c r="E77" s="691">
        <v>4000</v>
      </c>
      <c r="F77" s="320">
        <v>2480</v>
      </c>
      <c r="G77" s="603" t="s">
        <v>140</v>
      </c>
      <c r="H77" s="622">
        <v>700</v>
      </c>
      <c r="I77" s="622">
        <v>853.4</v>
      </c>
      <c r="J77" s="698">
        <f t="shared" ref="J77" si="14">((I77/H77) -      1)*100</f>
        <v>21.914285714285707</v>
      </c>
    </row>
    <row r="78" spans="1:10" ht="12" customHeight="1" x14ac:dyDescent="0.2">
      <c r="A78" s="670" t="s">
        <v>74</v>
      </c>
      <c r="B78" s="622">
        <v>3866.6</v>
      </c>
      <c r="C78" s="622">
        <v>3666.6</v>
      </c>
      <c r="D78" s="603">
        <f t="shared" si="13"/>
        <v>-5.1725029741892081</v>
      </c>
      <c r="E78" s="320">
        <v>2200</v>
      </c>
      <c r="F78" s="691" t="s">
        <v>141</v>
      </c>
      <c r="G78" s="698" t="s">
        <v>140</v>
      </c>
      <c r="H78" s="622" t="s">
        <v>141</v>
      </c>
      <c r="I78" s="622" t="s">
        <v>141</v>
      </c>
      <c r="J78" s="698" t="s">
        <v>140</v>
      </c>
    </row>
    <row r="79" spans="1:10" ht="12" customHeight="1" x14ac:dyDescent="0.2">
      <c r="A79" s="670" t="s">
        <v>75</v>
      </c>
      <c r="B79" s="613">
        <v>3285</v>
      </c>
      <c r="C79" s="613">
        <v>2935</v>
      </c>
      <c r="D79" s="603">
        <f t="shared" si="13"/>
        <v>-10.6544901065449</v>
      </c>
      <c r="E79" s="625">
        <v>2895</v>
      </c>
      <c r="F79" s="625">
        <v>2830</v>
      </c>
      <c r="G79" s="603">
        <f>((F79/E79) -      1)*100</f>
        <v>-2.2452504317789335</v>
      </c>
      <c r="H79" s="622" t="s">
        <v>141</v>
      </c>
      <c r="I79" s="622" t="s">
        <v>141</v>
      </c>
      <c r="J79" s="698" t="s">
        <v>140</v>
      </c>
    </row>
    <row r="80" spans="1:10" ht="12" customHeight="1" x14ac:dyDescent="0.2">
      <c r="A80" s="670" t="s">
        <v>188</v>
      </c>
      <c r="B80" s="691" t="s">
        <v>141</v>
      </c>
      <c r="C80" s="691" t="s">
        <v>141</v>
      </c>
      <c r="D80" s="698" t="s">
        <v>140</v>
      </c>
      <c r="E80" s="691" t="s">
        <v>141</v>
      </c>
      <c r="F80" s="691" t="s">
        <v>141</v>
      </c>
      <c r="G80" s="698" t="s">
        <v>140</v>
      </c>
      <c r="H80" s="622" t="s">
        <v>141</v>
      </c>
      <c r="I80" s="622">
        <v>1040</v>
      </c>
      <c r="J80" s="698" t="s">
        <v>140</v>
      </c>
    </row>
    <row r="81" spans="1:10" ht="12" customHeight="1" x14ac:dyDescent="0.2">
      <c r="A81" s="670" t="s">
        <v>461</v>
      </c>
      <c r="B81" s="691" t="s">
        <v>141</v>
      </c>
      <c r="C81" s="613">
        <v>3200</v>
      </c>
      <c r="D81" s="698" t="s">
        <v>140</v>
      </c>
      <c r="E81" s="691" t="s">
        <v>141</v>
      </c>
      <c r="F81" s="691" t="s">
        <v>141</v>
      </c>
      <c r="G81" s="698" t="s">
        <v>140</v>
      </c>
      <c r="H81" s="622" t="s">
        <v>141</v>
      </c>
      <c r="I81" s="622" t="s">
        <v>141</v>
      </c>
      <c r="J81" s="698" t="s">
        <v>140</v>
      </c>
    </row>
    <row r="82" spans="1:10" ht="12" customHeight="1" x14ac:dyDescent="0.2">
      <c r="A82" s="671" t="s">
        <v>76</v>
      </c>
      <c r="B82" s="611">
        <f>AVERAGE(B83:B83)</f>
        <v>3406.6</v>
      </c>
      <c r="C82" s="611">
        <f>AVERAGE(C83:C87)</f>
        <v>3250</v>
      </c>
      <c r="D82" s="696">
        <f t="shared" ref="D82:D83" si="15">((C82/B82) -      1)*100</f>
        <v>-4.5969588445957772</v>
      </c>
      <c r="E82" s="702" t="s">
        <v>142</v>
      </c>
      <c r="F82" s="702">
        <f>AVERAGE(F83:F87)</f>
        <v>3050</v>
      </c>
      <c r="G82" s="696" t="s">
        <v>140</v>
      </c>
      <c r="H82" s="697" t="s">
        <v>142</v>
      </c>
      <c r="I82" s="621">
        <f>AVERAGE(I83:I87)</f>
        <v>2200</v>
      </c>
      <c r="J82" s="696" t="s">
        <v>140</v>
      </c>
    </row>
    <row r="83" spans="1:10" ht="12" customHeight="1" x14ac:dyDescent="0.2">
      <c r="A83" s="670" t="s">
        <v>77</v>
      </c>
      <c r="B83" s="613">
        <v>3406.6</v>
      </c>
      <c r="C83" s="613">
        <v>3106.6</v>
      </c>
      <c r="D83" s="698">
        <f t="shared" si="15"/>
        <v>-8.8064345681911576</v>
      </c>
      <c r="E83" s="691" t="s">
        <v>141</v>
      </c>
      <c r="F83" s="691">
        <v>2800</v>
      </c>
      <c r="G83" s="698" t="s">
        <v>140</v>
      </c>
      <c r="H83" s="622" t="s">
        <v>141</v>
      </c>
      <c r="I83" s="622">
        <v>2200</v>
      </c>
      <c r="J83" s="698" t="s">
        <v>140</v>
      </c>
    </row>
    <row r="84" spans="1:10" ht="12" customHeight="1" x14ac:dyDescent="0.2">
      <c r="A84" s="69" t="s">
        <v>187</v>
      </c>
      <c r="B84" s="691" t="s">
        <v>31</v>
      </c>
      <c r="C84" s="522">
        <v>3570</v>
      </c>
      <c r="D84" s="600" t="s">
        <v>304</v>
      </c>
      <c r="E84" s="691" t="s">
        <v>141</v>
      </c>
      <c r="F84" s="691" t="s">
        <v>141</v>
      </c>
      <c r="G84" s="600" t="s">
        <v>28</v>
      </c>
      <c r="H84" s="522" t="s">
        <v>141</v>
      </c>
      <c r="I84" s="522" t="s">
        <v>141</v>
      </c>
      <c r="J84" s="600" t="s">
        <v>140</v>
      </c>
    </row>
    <row r="85" spans="1:10" ht="12" customHeight="1" x14ac:dyDescent="0.2">
      <c r="A85" s="69" t="s">
        <v>465</v>
      </c>
      <c r="B85" s="691" t="s">
        <v>31</v>
      </c>
      <c r="C85" s="522">
        <v>3093.4</v>
      </c>
      <c r="D85" s="600" t="s">
        <v>304</v>
      </c>
      <c r="E85" s="691" t="s">
        <v>141</v>
      </c>
      <c r="F85" s="691" t="s">
        <v>141</v>
      </c>
      <c r="G85" s="600" t="s">
        <v>28</v>
      </c>
      <c r="H85" s="522" t="s">
        <v>141</v>
      </c>
      <c r="I85" s="522" t="s">
        <v>141</v>
      </c>
      <c r="J85" s="600" t="s">
        <v>140</v>
      </c>
    </row>
    <row r="86" spans="1:10" ht="12" customHeight="1" x14ac:dyDescent="0.2">
      <c r="A86" s="69" t="s">
        <v>307</v>
      </c>
      <c r="B86" s="691" t="s">
        <v>31</v>
      </c>
      <c r="C86" s="522">
        <v>3400</v>
      </c>
      <c r="D86" s="600" t="s">
        <v>304</v>
      </c>
      <c r="E86" s="691" t="s">
        <v>141</v>
      </c>
      <c r="F86" s="522">
        <v>3300</v>
      </c>
      <c r="G86" s="600" t="s">
        <v>28</v>
      </c>
      <c r="H86" s="522" t="s">
        <v>141</v>
      </c>
      <c r="I86" s="522" t="s">
        <v>141</v>
      </c>
      <c r="J86" s="600" t="s">
        <v>140</v>
      </c>
    </row>
    <row r="87" spans="1:10" ht="12" customHeight="1" x14ac:dyDescent="0.2">
      <c r="A87" s="69" t="s">
        <v>308</v>
      </c>
      <c r="B87" s="691" t="s">
        <v>31</v>
      </c>
      <c r="C87" s="522">
        <v>3080</v>
      </c>
      <c r="D87" s="600" t="s">
        <v>304</v>
      </c>
      <c r="E87" s="691" t="s">
        <v>141</v>
      </c>
      <c r="F87" s="691" t="s">
        <v>141</v>
      </c>
      <c r="G87" s="600" t="s">
        <v>28</v>
      </c>
      <c r="H87" s="522" t="s">
        <v>141</v>
      </c>
      <c r="I87" s="522" t="s">
        <v>141</v>
      </c>
      <c r="J87" s="600" t="s">
        <v>140</v>
      </c>
    </row>
    <row r="88" spans="1:10" ht="12" customHeight="1" x14ac:dyDescent="0.2">
      <c r="A88" s="671" t="s">
        <v>79</v>
      </c>
      <c r="B88" s="621">
        <f>AVERAGE(B89:B95)</f>
        <v>3647.8571428571427</v>
      </c>
      <c r="C88" s="621">
        <f>AVERAGE(C89:C95)</f>
        <v>3171.4285714285716</v>
      </c>
      <c r="D88" s="602">
        <f t="shared" ref="D88:D95" si="16">((C88/B88) -      1)*100</f>
        <v>-13.060505188956329</v>
      </c>
      <c r="E88" s="702" t="s">
        <v>142</v>
      </c>
      <c r="F88" s="702">
        <f>AVERAGE(F89:F95)</f>
        <v>3200</v>
      </c>
      <c r="G88" s="696" t="s">
        <v>140</v>
      </c>
      <c r="H88" s="621">
        <f>AVERAGE(H89:H95)</f>
        <v>855</v>
      </c>
      <c r="I88" s="621">
        <f>AVERAGE(I89:I95)</f>
        <v>893.33333333333337</v>
      </c>
      <c r="J88" s="696">
        <f t="shared" ref="J88:J89" si="17">((I88/H88) -      1)*100</f>
        <v>4.4834307992202671</v>
      </c>
    </row>
    <row r="89" spans="1:10" ht="12" customHeight="1" x14ac:dyDescent="0.2">
      <c r="A89" s="670" t="s">
        <v>80</v>
      </c>
      <c r="B89" s="622">
        <v>4150</v>
      </c>
      <c r="C89" s="622">
        <v>3200</v>
      </c>
      <c r="D89" s="603">
        <f t="shared" si="16"/>
        <v>-22.891566265060238</v>
      </c>
      <c r="E89" s="691" t="s">
        <v>141</v>
      </c>
      <c r="F89" s="691">
        <v>3200</v>
      </c>
      <c r="G89" s="603" t="s">
        <v>140</v>
      </c>
      <c r="H89" s="622">
        <v>850</v>
      </c>
      <c r="I89" s="622">
        <v>800</v>
      </c>
      <c r="J89" s="698">
        <f t="shared" si="17"/>
        <v>-5.8823529411764719</v>
      </c>
    </row>
    <row r="90" spans="1:10" ht="12" customHeight="1" x14ac:dyDescent="0.2">
      <c r="A90" s="670" t="s">
        <v>81</v>
      </c>
      <c r="B90" s="622">
        <v>3400</v>
      </c>
      <c r="C90" s="622">
        <v>3240</v>
      </c>
      <c r="D90" s="603">
        <f t="shared" si="16"/>
        <v>-4.705882352941182</v>
      </c>
      <c r="E90" s="691" t="s">
        <v>141</v>
      </c>
      <c r="F90" s="691">
        <v>3200</v>
      </c>
      <c r="G90" s="603" t="s">
        <v>140</v>
      </c>
      <c r="H90" s="622" t="s">
        <v>141</v>
      </c>
      <c r="I90" s="622">
        <v>1000</v>
      </c>
      <c r="J90" s="622" t="s">
        <v>140</v>
      </c>
    </row>
    <row r="91" spans="1:10" ht="12" customHeight="1" x14ac:dyDescent="0.2">
      <c r="A91" s="670" t="s">
        <v>422</v>
      </c>
      <c r="B91" s="622">
        <v>3800</v>
      </c>
      <c r="C91" s="622">
        <v>3200</v>
      </c>
      <c r="D91" s="603">
        <f t="shared" si="16"/>
        <v>-15.789473684210531</v>
      </c>
      <c r="E91" s="691" t="s">
        <v>141</v>
      </c>
      <c r="F91" s="691" t="s">
        <v>141</v>
      </c>
      <c r="G91" s="603" t="s">
        <v>140</v>
      </c>
      <c r="H91" s="622" t="s">
        <v>141</v>
      </c>
      <c r="I91" s="622" t="s">
        <v>141</v>
      </c>
      <c r="J91" s="622" t="s">
        <v>140</v>
      </c>
    </row>
    <row r="92" spans="1:10" ht="12" customHeight="1" x14ac:dyDescent="0.2">
      <c r="A92" s="670" t="s">
        <v>83</v>
      </c>
      <c r="B92" s="622">
        <v>3400</v>
      </c>
      <c r="C92" s="622">
        <v>2980</v>
      </c>
      <c r="D92" s="603">
        <f t="shared" si="16"/>
        <v>-12.352941176470589</v>
      </c>
      <c r="E92" s="691" t="s">
        <v>141</v>
      </c>
      <c r="F92" s="691" t="s">
        <v>141</v>
      </c>
      <c r="G92" s="603" t="s">
        <v>140</v>
      </c>
      <c r="H92" s="622" t="s">
        <v>141</v>
      </c>
      <c r="I92" s="622" t="s">
        <v>141</v>
      </c>
      <c r="J92" s="698" t="s">
        <v>140</v>
      </c>
    </row>
    <row r="93" spans="1:10" ht="12" customHeight="1" x14ac:dyDescent="0.2">
      <c r="A93" s="670" t="s">
        <v>84</v>
      </c>
      <c r="B93" s="622">
        <v>3700</v>
      </c>
      <c r="C93" s="622">
        <v>2880</v>
      </c>
      <c r="D93" s="603">
        <f t="shared" si="16"/>
        <v>-22.162162162162158</v>
      </c>
      <c r="E93" s="691" t="s">
        <v>141</v>
      </c>
      <c r="F93" s="691" t="s">
        <v>141</v>
      </c>
      <c r="G93" s="603" t="s">
        <v>140</v>
      </c>
      <c r="H93" s="622" t="s">
        <v>141</v>
      </c>
      <c r="I93" s="622" t="s">
        <v>141</v>
      </c>
      <c r="J93" s="698" t="s">
        <v>140</v>
      </c>
    </row>
    <row r="94" spans="1:10" ht="12" customHeight="1" x14ac:dyDescent="0.2">
      <c r="A94" s="670" t="s">
        <v>85</v>
      </c>
      <c r="B94" s="622">
        <v>3600</v>
      </c>
      <c r="C94" s="622">
        <v>3300</v>
      </c>
      <c r="D94" s="603">
        <f t="shared" si="16"/>
        <v>-8.3333333333333375</v>
      </c>
      <c r="E94" s="691" t="s">
        <v>141</v>
      </c>
      <c r="F94" s="691" t="s">
        <v>141</v>
      </c>
      <c r="G94" s="603" t="s">
        <v>140</v>
      </c>
      <c r="H94" s="622">
        <v>860</v>
      </c>
      <c r="I94" s="622">
        <v>880</v>
      </c>
      <c r="J94" s="698">
        <f t="shared" ref="J94" si="18">((I94/H94) -      1)*100</f>
        <v>2.3255813953488413</v>
      </c>
    </row>
    <row r="95" spans="1:10" ht="12" customHeight="1" x14ac:dyDescent="0.2">
      <c r="A95" s="670" t="s">
        <v>86</v>
      </c>
      <c r="B95" s="622">
        <v>3485</v>
      </c>
      <c r="C95" s="622">
        <v>3400</v>
      </c>
      <c r="D95" s="603">
        <f t="shared" si="16"/>
        <v>-2.4390243902439046</v>
      </c>
      <c r="E95" s="691" t="s">
        <v>141</v>
      </c>
      <c r="F95" s="691" t="s">
        <v>141</v>
      </c>
      <c r="G95" s="603" t="s">
        <v>140</v>
      </c>
      <c r="H95" s="622" t="s">
        <v>141</v>
      </c>
      <c r="I95" s="622" t="s">
        <v>141</v>
      </c>
      <c r="J95" s="698" t="s">
        <v>140</v>
      </c>
    </row>
    <row r="96" spans="1:10" ht="12" customHeight="1" x14ac:dyDescent="0.2">
      <c r="A96" s="671" t="s">
        <v>88</v>
      </c>
      <c r="B96" s="621">
        <f>AVERAGE(B97:B108)</f>
        <v>3380.2000000000003</v>
      </c>
      <c r="C96" s="621">
        <f>AVERAGE(C97:C108)</f>
        <v>3041.5090909090909</v>
      </c>
      <c r="D96" s="602">
        <f>((C96/B96)  -           1)*100</f>
        <v>-10.019848206937731</v>
      </c>
      <c r="E96" s="694">
        <f>AVERAGE(E99:E107)</f>
        <v>2650</v>
      </c>
      <c r="F96" s="700" t="s">
        <v>140</v>
      </c>
      <c r="G96" s="602" t="s">
        <v>142</v>
      </c>
      <c r="H96" s="697">
        <f t="shared" ref="H96:I96" si="19">AVERAGE(H97:H108)</f>
        <v>2106.6</v>
      </c>
      <c r="I96" s="697">
        <f t="shared" si="19"/>
        <v>1150</v>
      </c>
      <c r="J96" s="602">
        <f>((I96/H96)  -           1)*100</f>
        <v>-45.409664862812114</v>
      </c>
    </row>
    <row r="97" spans="1:10" ht="12" customHeight="1" x14ac:dyDescent="0.2">
      <c r="A97" s="670" t="s">
        <v>89</v>
      </c>
      <c r="B97" s="622">
        <v>3350</v>
      </c>
      <c r="C97" s="622">
        <v>3000</v>
      </c>
      <c r="D97" s="603">
        <f>((C97/B97)  -           1)*100</f>
        <v>-10.447761194029848</v>
      </c>
      <c r="E97" s="612" t="s">
        <v>31</v>
      </c>
      <c r="F97" s="612" t="s">
        <v>31</v>
      </c>
      <c r="G97" s="603" t="s">
        <v>142</v>
      </c>
      <c r="H97" s="622" t="s">
        <v>141</v>
      </c>
      <c r="I97" s="622" t="s">
        <v>141</v>
      </c>
      <c r="J97" s="603" t="s">
        <v>142</v>
      </c>
    </row>
    <row r="98" spans="1:10" ht="12" customHeight="1" x14ac:dyDescent="0.2">
      <c r="A98" s="670" t="s">
        <v>679</v>
      </c>
      <c r="B98" s="612" t="s">
        <v>31</v>
      </c>
      <c r="C98" s="612" t="s">
        <v>31</v>
      </c>
      <c r="D98" s="603" t="s">
        <v>142</v>
      </c>
      <c r="E98" s="612" t="s">
        <v>31</v>
      </c>
      <c r="F98" s="612" t="s">
        <v>31</v>
      </c>
      <c r="G98" s="603" t="s">
        <v>142</v>
      </c>
      <c r="H98" s="622" t="s">
        <v>141</v>
      </c>
      <c r="I98" s="622">
        <v>1000</v>
      </c>
      <c r="J98" s="603" t="s">
        <v>142</v>
      </c>
    </row>
    <row r="99" spans="1:10" ht="12" customHeight="1" x14ac:dyDescent="0.2">
      <c r="A99" s="670" t="s">
        <v>90</v>
      </c>
      <c r="B99" s="320">
        <v>3175</v>
      </c>
      <c r="C99" s="622">
        <v>2900</v>
      </c>
      <c r="D99" s="603">
        <f>((C99/B99)  -           1)*100</f>
        <v>-8.6614173228346409</v>
      </c>
      <c r="E99" s="612" t="s">
        <v>31</v>
      </c>
      <c r="F99" s="612" t="s">
        <v>31</v>
      </c>
      <c r="G99" s="603" t="s">
        <v>142</v>
      </c>
      <c r="H99" s="622" t="s">
        <v>141</v>
      </c>
      <c r="I99" s="622" t="s">
        <v>141</v>
      </c>
      <c r="J99" s="603" t="s">
        <v>142</v>
      </c>
    </row>
    <row r="100" spans="1:10" ht="12" customHeight="1" x14ac:dyDescent="0.2">
      <c r="A100" s="670" t="s">
        <v>91</v>
      </c>
      <c r="B100" s="320">
        <v>3740</v>
      </c>
      <c r="C100" s="622">
        <v>3300</v>
      </c>
      <c r="D100" s="603">
        <f>((C100/B100)  -           1)*100</f>
        <v>-11.764705882352944</v>
      </c>
      <c r="E100" s="625">
        <v>2650</v>
      </c>
      <c r="F100" s="612" t="s">
        <v>31</v>
      </c>
      <c r="G100" s="603" t="s">
        <v>142</v>
      </c>
      <c r="H100" s="622" t="s">
        <v>141</v>
      </c>
      <c r="I100" s="622" t="s">
        <v>141</v>
      </c>
      <c r="J100" s="603" t="s">
        <v>142</v>
      </c>
    </row>
    <row r="101" spans="1:10" ht="12" customHeight="1" x14ac:dyDescent="0.2">
      <c r="A101" s="670" t="s">
        <v>309</v>
      </c>
      <c r="B101" s="612" t="s">
        <v>31</v>
      </c>
      <c r="C101" s="622">
        <v>2980</v>
      </c>
      <c r="D101" s="603" t="s">
        <v>142</v>
      </c>
      <c r="E101" s="612" t="s">
        <v>31</v>
      </c>
      <c r="F101" s="612" t="s">
        <v>31</v>
      </c>
      <c r="G101" s="603" t="s">
        <v>142</v>
      </c>
      <c r="H101" s="622" t="s">
        <v>141</v>
      </c>
      <c r="I101" s="622" t="s">
        <v>141</v>
      </c>
      <c r="J101" s="603" t="s">
        <v>142</v>
      </c>
    </row>
    <row r="102" spans="1:10" ht="12" customHeight="1" x14ac:dyDescent="0.2">
      <c r="A102" s="670" t="s">
        <v>92</v>
      </c>
      <c r="B102" s="622">
        <v>3280</v>
      </c>
      <c r="C102" s="622">
        <v>2930</v>
      </c>
      <c r="D102" s="603">
        <f t="shared" ref="D102:D103" si="20">((C102/B102)  -           1)*100</f>
        <v>-10.670731707317071</v>
      </c>
      <c r="E102" s="612" t="s">
        <v>31</v>
      </c>
      <c r="F102" s="612" t="s">
        <v>31</v>
      </c>
      <c r="G102" s="603" t="s">
        <v>142</v>
      </c>
      <c r="H102" s="622" t="s">
        <v>141</v>
      </c>
      <c r="I102" s="622" t="s">
        <v>141</v>
      </c>
      <c r="J102" s="603" t="s">
        <v>142</v>
      </c>
    </row>
    <row r="103" spans="1:10" ht="12" customHeight="1" x14ac:dyDescent="0.2">
      <c r="A103" s="670" t="s">
        <v>191</v>
      </c>
      <c r="B103" s="622">
        <v>3393.4</v>
      </c>
      <c r="C103" s="622">
        <v>2920</v>
      </c>
      <c r="D103" s="603">
        <f t="shared" si="20"/>
        <v>-13.950610007661934</v>
      </c>
      <c r="E103" s="612" t="s">
        <v>31</v>
      </c>
      <c r="F103" s="612" t="s">
        <v>31</v>
      </c>
      <c r="G103" s="603" t="s">
        <v>142</v>
      </c>
      <c r="H103" s="622">
        <v>2106.6</v>
      </c>
      <c r="I103" s="622" t="s">
        <v>141</v>
      </c>
      <c r="J103" s="603" t="s">
        <v>142</v>
      </c>
    </row>
    <row r="104" spans="1:10" ht="12" customHeight="1" x14ac:dyDescent="0.2">
      <c r="A104" s="670" t="s">
        <v>93</v>
      </c>
      <c r="B104" s="622">
        <v>3670</v>
      </c>
      <c r="C104" s="622">
        <v>3300</v>
      </c>
      <c r="D104" s="703">
        <f>((C104/B104)  -           1)*100</f>
        <v>-10.081743869209813</v>
      </c>
      <c r="E104" s="612" t="s">
        <v>31</v>
      </c>
      <c r="F104" s="612" t="s">
        <v>31</v>
      </c>
      <c r="G104" s="603" t="s">
        <v>142</v>
      </c>
      <c r="H104" s="622" t="s">
        <v>141</v>
      </c>
      <c r="I104" s="622" t="s">
        <v>141</v>
      </c>
      <c r="J104" s="603" t="s">
        <v>142</v>
      </c>
    </row>
    <row r="105" spans="1:10" ht="12" customHeight="1" x14ac:dyDescent="0.2">
      <c r="A105" s="670" t="s">
        <v>94</v>
      </c>
      <c r="B105" s="622">
        <v>3213.4</v>
      </c>
      <c r="C105" s="622">
        <v>2946.6</v>
      </c>
      <c r="D105" s="703">
        <f>((C105/B105)  -           1)*100</f>
        <v>-8.3027323084583387</v>
      </c>
      <c r="E105" s="612" t="s">
        <v>31</v>
      </c>
      <c r="F105" s="612" t="s">
        <v>31</v>
      </c>
      <c r="G105" s="603" t="s">
        <v>142</v>
      </c>
      <c r="H105" s="622" t="s">
        <v>141</v>
      </c>
      <c r="I105" s="622" t="s">
        <v>141</v>
      </c>
      <c r="J105" s="603" t="s">
        <v>142</v>
      </c>
    </row>
    <row r="106" spans="1:10" ht="12" customHeight="1" x14ac:dyDescent="0.2">
      <c r="A106" s="670" t="s">
        <v>95</v>
      </c>
      <c r="B106" s="622">
        <v>3400</v>
      </c>
      <c r="C106" s="622">
        <v>3100</v>
      </c>
      <c r="D106" s="703">
        <f>((C106/B106)  -           1)*100</f>
        <v>-8.8235294117647083</v>
      </c>
      <c r="E106" s="612" t="s">
        <v>31</v>
      </c>
      <c r="F106" s="612" t="s">
        <v>31</v>
      </c>
      <c r="G106" s="603" t="s">
        <v>142</v>
      </c>
      <c r="H106" s="622" t="s">
        <v>141</v>
      </c>
      <c r="I106" s="622" t="s">
        <v>141</v>
      </c>
      <c r="J106" s="603" t="s">
        <v>142</v>
      </c>
    </row>
    <row r="107" spans="1:10" ht="12" customHeight="1" x14ac:dyDescent="0.2">
      <c r="A107" s="670" t="s">
        <v>96</v>
      </c>
      <c r="B107" s="622">
        <v>3200</v>
      </c>
      <c r="C107" s="622">
        <v>2970</v>
      </c>
      <c r="D107" s="703">
        <f>((C107/B107)  -           1)*100</f>
        <v>-7.1875000000000018</v>
      </c>
      <c r="E107" s="612" t="s">
        <v>31</v>
      </c>
      <c r="F107" s="612" t="s">
        <v>31</v>
      </c>
      <c r="G107" s="603" t="s">
        <v>142</v>
      </c>
      <c r="H107" s="622" t="s">
        <v>141</v>
      </c>
      <c r="I107" s="622">
        <v>1300</v>
      </c>
      <c r="J107" s="698" t="s">
        <v>142</v>
      </c>
    </row>
    <row r="108" spans="1:10" ht="12" customHeight="1" x14ac:dyDescent="0.2">
      <c r="A108" s="670" t="s">
        <v>552</v>
      </c>
      <c r="B108" s="612" t="s">
        <v>31</v>
      </c>
      <c r="C108" s="612">
        <v>3110</v>
      </c>
      <c r="D108" s="603" t="s">
        <v>142</v>
      </c>
      <c r="E108" s="612" t="s">
        <v>31</v>
      </c>
      <c r="F108" s="612" t="s">
        <v>31</v>
      </c>
      <c r="G108" s="603" t="s">
        <v>142</v>
      </c>
      <c r="H108" s="622" t="s">
        <v>141</v>
      </c>
      <c r="I108" s="622" t="s">
        <v>141</v>
      </c>
      <c r="J108" s="698" t="s">
        <v>142</v>
      </c>
    </row>
    <row r="109" spans="1:10" ht="12" customHeight="1" x14ac:dyDescent="0.2">
      <c r="A109" s="676" t="s">
        <v>97</v>
      </c>
      <c r="B109" s="621">
        <f>AVERAGE(B110:B112)</f>
        <v>3346.6666666666665</v>
      </c>
      <c r="C109" s="621">
        <f>AVERAGE(C110:C112)</f>
        <v>3095</v>
      </c>
      <c r="D109" s="696">
        <f>((C109/B109) -     1)*100</f>
        <v>-7.5199203187250934</v>
      </c>
      <c r="E109" s="694">
        <f>AVERAGE(E110:E112)</f>
        <v>3319.2</v>
      </c>
      <c r="F109" s="694">
        <f>AVERAGE(F110:F112)</f>
        <v>3078.8666666666668</v>
      </c>
      <c r="G109" s="602">
        <f>((F109/E109) -     1)*100</f>
        <v>-7.2407005704185678</v>
      </c>
      <c r="H109" s="696" t="s">
        <v>142</v>
      </c>
      <c r="I109" s="696" t="s">
        <v>142</v>
      </c>
      <c r="J109" s="696" t="s">
        <v>142</v>
      </c>
    </row>
    <row r="110" spans="1:10" ht="12" customHeight="1" x14ac:dyDescent="0.2">
      <c r="A110" s="675" t="s">
        <v>98</v>
      </c>
      <c r="B110" s="622">
        <v>3310</v>
      </c>
      <c r="C110" s="622">
        <v>2990</v>
      </c>
      <c r="D110" s="698">
        <f>((C110/B110) -     1)*100</f>
        <v>-9.6676737160120823</v>
      </c>
      <c r="E110" s="320">
        <v>3305</v>
      </c>
      <c r="F110" s="320">
        <v>3006.6</v>
      </c>
      <c r="G110" s="603">
        <f>((F110/E110) -     1)*100</f>
        <v>-9.0287443267776162</v>
      </c>
      <c r="H110" s="622" t="s">
        <v>141</v>
      </c>
      <c r="I110" s="622" t="s">
        <v>141</v>
      </c>
      <c r="J110" s="698" t="s">
        <v>142</v>
      </c>
    </row>
    <row r="111" spans="1:10" ht="12" customHeight="1" x14ac:dyDescent="0.2">
      <c r="A111" s="675" t="s">
        <v>99</v>
      </c>
      <c r="B111" s="622">
        <v>3400</v>
      </c>
      <c r="C111" s="622">
        <v>3215</v>
      </c>
      <c r="D111" s="698">
        <f>((C111/B111) -     1)*100</f>
        <v>-5.4411764705882382</v>
      </c>
      <c r="E111" s="612" t="s">
        <v>31</v>
      </c>
      <c r="F111" s="612">
        <v>3150</v>
      </c>
      <c r="G111" s="603" t="s">
        <v>142</v>
      </c>
      <c r="H111" s="622" t="s">
        <v>141</v>
      </c>
      <c r="I111" s="622" t="s">
        <v>141</v>
      </c>
      <c r="J111" s="698" t="s">
        <v>142</v>
      </c>
    </row>
    <row r="112" spans="1:10" ht="12" customHeight="1" x14ac:dyDescent="0.2">
      <c r="A112" s="675" t="s">
        <v>100</v>
      </c>
      <c r="B112" s="622">
        <v>3330</v>
      </c>
      <c r="C112" s="622">
        <v>3080</v>
      </c>
      <c r="D112" s="698">
        <f>((C112/B112) -     1)*100</f>
        <v>-7.5075075075075048</v>
      </c>
      <c r="E112" s="320">
        <v>3333.4</v>
      </c>
      <c r="F112" s="320">
        <v>3080</v>
      </c>
      <c r="G112" s="603">
        <f>((F112/E112) -     1)*100</f>
        <v>-7.6018479630407416</v>
      </c>
      <c r="H112" s="622" t="s">
        <v>141</v>
      </c>
      <c r="I112" s="622" t="s">
        <v>141</v>
      </c>
      <c r="J112" s="698" t="s">
        <v>142</v>
      </c>
    </row>
    <row r="113" spans="1:10" ht="12" customHeight="1" x14ac:dyDescent="0.2">
      <c r="A113" s="252"/>
      <c r="B113" s="253"/>
      <c r="C113" s="178"/>
      <c r="D113" s="178"/>
      <c r="E113" s="178"/>
      <c r="F113" s="178"/>
      <c r="G113" s="178"/>
      <c r="H113" s="178"/>
      <c r="I113" s="178"/>
      <c r="J113" s="179" t="s">
        <v>78</v>
      </c>
    </row>
    <row r="114" spans="1:10" ht="12" customHeight="1" x14ac:dyDescent="0.25">
      <c r="A114" s="939" t="s">
        <v>543</v>
      </c>
      <c r="B114" s="939"/>
      <c r="C114" s="939"/>
      <c r="D114" s="939"/>
      <c r="E114" s="939"/>
      <c r="F114" s="939"/>
      <c r="G114" s="8"/>
      <c r="H114" s="8"/>
      <c r="I114" s="9"/>
      <c r="J114" s="9"/>
    </row>
    <row r="115" spans="1:10" ht="12.95" customHeight="1" x14ac:dyDescent="0.2">
      <c r="A115" s="933" t="s">
        <v>688</v>
      </c>
      <c r="B115" s="935" t="s">
        <v>137</v>
      </c>
      <c r="C115" s="936"/>
      <c r="D115" s="937"/>
      <c r="E115" s="935" t="s">
        <v>138</v>
      </c>
      <c r="F115" s="936"/>
      <c r="G115" s="937"/>
      <c r="H115" s="935" t="s">
        <v>139</v>
      </c>
      <c r="I115" s="936"/>
      <c r="J115" s="937"/>
    </row>
    <row r="116" spans="1:10" ht="12.95" customHeight="1" x14ac:dyDescent="0.2">
      <c r="A116" s="934"/>
      <c r="B116" s="373">
        <v>2023</v>
      </c>
      <c r="C116" s="373">
        <v>2024</v>
      </c>
      <c r="D116" s="373" t="s">
        <v>23</v>
      </c>
      <c r="E116" s="373">
        <v>2023</v>
      </c>
      <c r="F116" s="373">
        <v>2024</v>
      </c>
      <c r="G116" s="373" t="s">
        <v>23</v>
      </c>
      <c r="H116" s="373">
        <v>2023</v>
      </c>
      <c r="I116" s="373">
        <v>2024</v>
      </c>
      <c r="J116" s="373" t="s">
        <v>23</v>
      </c>
    </row>
    <row r="117" spans="1:10" ht="3" customHeight="1" x14ac:dyDescent="0.2">
      <c r="A117" s="670"/>
      <c r="B117" s="612"/>
      <c r="C117" s="612"/>
      <c r="D117" s="603"/>
      <c r="E117" s="612"/>
      <c r="F117" s="612"/>
      <c r="G117" s="603"/>
      <c r="H117" s="622"/>
      <c r="I117" s="622"/>
      <c r="J117" s="698"/>
    </row>
    <row r="118" spans="1:10" ht="12" customHeight="1" x14ac:dyDescent="0.2">
      <c r="A118" s="676" t="s">
        <v>101</v>
      </c>
      <c r="B118" s="621">
        <v>4412.5</v>
      </c>
      <c r="C118" s="621">
        <v>3198.4</v>
      </c>
      <c r="D118" s="696">
        <f>((C118/B118) -     1)*100</f>
        <v>-27.515014164305953</v>
      </c>
      <c r="E118" s="688">
        <v>2700</v>
      </c>
      <c r="F118" s="688">
        <v>2940</v>
      </c>
      <c r="G118" s="602">
        <f t="shared" ref="G118:G119" si="21">((F118/E118) -     1)*100</f>
        <v>8.8888888888888786</v>
      </c>
      <c r="H118" s="621">
        <v>700</v>
      </c>
      <c r="I118" s="621">
        <v>730</v>
      </c>
      <c r="J118" s="696">
        <f>((I118/H118) -     1)*100</f>
        <v>4.2857142857142927</v>
      </c>
    </row>
    <row r="119" spans="1:10" ht="12" customHeight="1" x14ac:dyDescent="0.2">
      <c r="A119" s="676" t="s">
        <v>102</v>
      </c>
      <c r="B119" s="621">
        <f>AVERAGE(B120:B125)</f>
        <v>3663.8666666666668</v>
      </c>
      <c r="C119" s="621">
        <f>AVERAGE(C120:C125)</f>
        <v>3136.6666666666665</v>
      </c>
      <c r="D119" s="602">
        <f t="shared" ref="D119:D129" si="22">((C119/B119) -     1)*100</f>
        <v>-14.389169911568844</v>
      </c>
      <c r="E119" s="694">
        <f>AVERAGE(E120:E125)</f>
        <v>3572.5</v>
      </c>
      <c r="F119" s="694">
        <f>AVERAGE(F120:F125)</f>
        <v>3058.75</v>
      </c>
      <c r="G119" s="602">
        <f t="shared" si="21"/>
        <v>-14.380685794261716</v>
      </c>
      <c r="H119" s="621">
        <f>AVERAGE(H120:H125)</f>
        <v>1800</v>
      </c>
      <c r="I119" s="621">
        <f>AVERAGE(I120:I125)</f>
        <v>2410</v>
      </c>
      <c r="J119" s="696">
        <f t="shared" ref="J119" si="23">((I119/H119) -     1)*100</f>
        <v>33.888888888888879</v>
      </c>
    </row>
    <row r="120" spans="1:10" ht="12" customHeight="1" x14ac:dyDescent="0.2">
      <c r="A120" s="675" t="s">
        <v>144</v>
      </c>
      <c r="B120" s="622">
        <v>3490</v>
      </c>
      <c r="C120" s="622">
        <v>3070</v>
      </c>
      <c r="D120" s="603">
        <f t="shared" si="22"/>
        <v>-12.034383954154727</v>
      </c>
      <c r="E120" s="612" t="s">
        <v>31</v>
      </c>
      <c r="F120" s="612" t="s">
        <v>31</v>
      </c>
      <c r="G120" s="698" t="s">
        <v>142</v>
      </c>
      <c r="H120" s="622" t="s">
        <v>141</v>
      </c>
      <c r="I120" s="622" t="s">
        <v>141</v>
      </c>
      <c r="J120" s="698" t="s">
        <v>142</v>
      </c>
    </row>
    <row r="121" spans="1:10" ht="12" customHeight="1" x14ac:dyDescent="0.2">
      <c r="A121" s="675" t="s">
        <v>103</v>
      </c>
      <c r="B121" s="622">
        <v>1540</v>
      </c>
      <c r="C121" s="622">
        <v>3105</v>
      </c>
      <c r="D121" s="603">
        <f t="shared" si="22"/>
        <v>101.62337662337664</v>
      </c>
      <c r="E121" s="612">
        <v>1945</v>
      </c>
      <c r="F121" s="612">
        <v>2480</v>
      </c>
      <c r="G121" s="603">
        <f t="shared" ref="G121" si="24">((F121/E121) -     1)*100</f>
        <v>27.506426735218504</v>
      </c>
      <c r="H121" s="622" t="s">
        <v>141</v>
      </c>
      <c r="I121" s="622">
        <v>2410</v>
      </c>
      <c r="J121" s="698" t="s">
        <v>142</v>
      </c>
    </row>
    <row r="122" spans="1:10" ht="12" customHeight="1" x14ac:dyDescent="0.2">
      <c r="A122" s="675" t="s">
        <v>104</v>
      </c>
      <c r="B122" s="622">
        <v>3200</v>
      </c>
      <c r="C122" s="622">
        <v>3130</v>
      </c>
      <c r="D122" s="603">
        <f t="shared" si="22"/>
        <v>-2.1874999999999978</v>
      </c>
      <c r="E122" s="612" t="s">
        <v>31</v>
      </c>
      <c r="F122" s="612">
        <v>2800</v>
      </c>
      <c r="G122" s="698" t="s">
        <v>142</v>
      </c>
      <c r="H122" s="622">
        <v>1800</v>
      </c>
      <c r="I122" s="622" t="s">
        <v>141</v>
      </c>
      <c r="J122" s="698" t="s">
        <v>142</v>
      </c>
    </row>
    <row r="123" spans="1:10" ht="12" customHeight="1" x14ac:dyDescent="0.2">
      <c r="A123" s="675" t="s">
        <v>105</v>
      </c>
      <c r="B123" s="622">
        <v>4466.6000000000004</v>
      </c>
      <c r="C123" s="622">
        <v>3035</v>
      </c>
      <c r="D123" s="603">
        <f t="shared" si="22"/>
        <v>-32.051224645143961</v>
      </c>
      <c r="E123" s="612" t="s">
        <v>31</v>
      </c>
      <c r="F123" s="612" t="s">
        <v>31</v>
      </c>
      <c r="G123" s="698" t="s">
        <v>142</v>
      </c>
      <c r="H123" s="622" t="s">
        <v>141</v>
      </c>
      <c r="I123" s="622" t="s">
        <v>141</v>
      </c>
      <c r="J123" s="698" t="s">
        <v>142</v>
      </c>
    </row>
    <row r="124" spans="1:10" ht="12" customHeight="1" x14ac:dyDescent="0.2">
      <c r="A124" s="675" t="s">
        <v>106</v>
      </c>
      <c r="B124" s="622">
        <v>3686.6</v>
      </c>
      <c r="C124" s="622">
        <v>2980</v>
      </c>
      <c r="D124" s="603">
        <f t="shared" si="22"/>
        <v>-19.166711875440779</v>
      </c>
      <c r="E124" s="612" t="s">
        <v>31</v>
      </c>
      <c r="F124" s="612">
        <v>2955</v>
      </c>
      <c r="G124" s="698" t="s">
        <v>142</v>
      </c>
      <c r="H124" s="692" t="s">
        <v>141</v>
      </c>
      <c r="I124" s="692" t="s">
        <v>141</v>
      </c>
      <c r="J124" s="698" t="s">
        <v>142</v>
      </c>
    </row>
    <row r="125" spans="1:10" ht="12" customHeight="1" x14ac:dyDescent="0.2">
      <c r="A125" s="675" t="s">
        <v>145</v>
      </c>
      <c r="B125" s="622">
        <v>5600</v>
      </c>
      <c r="C125" s="622">
        <v>3500</v>
      </c>
      <c r="D125" s="603">
        <f t="shared" si="22"/>
        <v>-37.5</v>
      </c>
      <c r="E125" s="320">
        <v>5200</v>
      </c>
      <c r="F125" s="320">
        <v>4000</v>
      </c>
      <c r="G125" s="603">
        <f t="shared" ref="G125" si="25">((F125/E125) -     1)*100</f>
        <v>-23.076923076923073</v>
      </c>
      <c r="H125" s="622" t="s">
        <v>141</v>
      </c>
      <c r="I125" s="622" t="s">
        <v>141</v>
      </c>
      <c r="J125" s="698" t="s">
        <v>142</v>
      </c>
    </row>
    <row r="126" spans="1:10" ht="12" customHeight="1" x14ac:dyDescent="0.2">
      <c r="A126" s="676" t="s">
        <v>107</v>
      </c>
      <c r="B126" s="621">
        <f>AVERAGE(B127:B129)</f>
        <v>4850</v>
      </c>
      <c r="C126" s="621">
        <f>AVERAGE(C127:C130)</f>
        <v>4562.5</v>
      </c>
      <c r="D126" s="602">
        <f t="shared" si="22"/>
        <v>-5.9278350515463929</v>
      </c>
      <c r="E126" s="694">
        <f t="shared" ref="E126:F126" si="26">AVERAGE(E127:E130)</f>
        <v>4173.333333333333</v>
      </c>
      <c r="F126" s="694">
        <f t="shared" si="26"/>
        <v>3900</v>
      </c>
      <c r="G126" s="602">
        <f>((F126/E126) -     1)*100</f>
        <v>-6.5495207667731536</v>
      </c>
      <c r="H126" s="621">
        <f t="shared" ref="H126:I126" si="27">AVERAGE(H127:H130)</f>
        <v>1733.3333333333333</v>
      </c>
      <c r="I126" s="621">
        <f t="shared" si="27"/>
        <v>1833.3333333333333</v>
      </c>
      <c r="J126" s="696">
        <f t="shared" ref="J126:J128" si="28">((I126/H126) -     1)*100</f>
        <v>5.7692307692307709</v>
      </c>
    </row>
    <row r="127" spans="1:10" ht="12" customHeight="1" x14ac:dyDescent="0.2">
      <c r="A127" s="675" t="s">
        <v>108</v>
      </c>
      <c r="B127" s="622">
        <v>4300</v>
      </c>
      <c r="C127" s="622">
        <v>3600</v>
      </c>
      <c r="D127" s="603">
        <f t="shared" si="22"/>
        <v>-16.279069767441857</v>
      </c>
      <c r="E127" s="625">
        <v>2600</v>
      </c>
      <c r="F127" s="625">
        <v>2600</v>
      </c>
      <c r="G127" s="603">
        <f>((F127/E127) -     1)*100</f>
        <v>0</v>
      </c>
      <c r="H127" s="622">
        <v>800</v>
      </c>
      <c r="I127" s="622">
        <v>900</v>
      </c>
      <c r="J127" s="698">
        <f t="shared" si="28"/>
        <v>12.5</v>
      </c>
    </row>
    <row r="128" spans="1:10" ht="12" customHeight="1" x14ac:dyDescent="0.2">
      <c r="A128" s="675" t="s">
        <v>109</v>
      </c>
      <c r="B128" s="622">
        <v>6750</v>
      </c>
      <c r="C128" s="622">
        <v>6150</v>
      </c>
      <c r="D128" s="603">
        <f t="shared" si="22"/>
        <v>-8.8888888888888911</v>
      </c>
      <c r="E128" s="625">
        <v>6060</v>
      </c>
      <c r="F128" s="625">
        <v>5100</v>
      </c>
      <c r="G128" s="603">
        <f>((F128/E128) -     1)*100</f>
        <v>-15.841584158415845</v>
      </c>
      <c r="H128" s="622">
        <v>2000</v>
      </c>
      <c r="I128" s="622">
        <v>2050</v>
      </c>
      <c r="J128" s="698">
        <f t="shared" si="28"/>
        <v>2.4999999999999911</v>
      </c>
    </row>
    <row r="129" spans="1:10" ht="12" customHeight="1" x14ac:dyDescent="0.2">
      <c r="A129" s="675" t="s">
        <v>110</v>
      </c>
      <c r="B129" s="622">
        <v>3500</v>
      </c>
      <c r="C129" s="622">
        <v>3500</v>
      </c>
      <c r="D129" s="603">
        <f t="shared" si="22"/>
        <v>0</v>
      </c>
      <c r="E129" s="612" t="s">
        <v>31</v>
      </c>
      <c r="F129" s="612" t="s">
        <v>31</v>
      </c>
      <c r="G129" s="698" t="s">
        <v>142</v>
      </c>
      <c r="H129" s="622" t="s">
        <v>141</v>
      </c>
      <c r="I129" s="622" t="s">
        <v>141</v>
      </c>
      <c r="J129" s="698" t="s">
        <v>142</v>
      </c>
    </row>
    <row r="130" spans="1:10" ht="12" customHeight="1" x14ac:dyDescent="0.2">
      <c r="A130" s="675" t="s">
        <v>111</v>
      </c>
      <c r="B130" s="612" t="s">
        <v>31</v>
      </c>
      <c r="C130" s="612">
        <v>5000</v>
      </c>
      <c r="D130" s="603" t="s">
        <v>142</v>
      </c>
      <c r="E130" s="625">
        <v>3860</v>
      </c>
      <c r="F130" s="625">
        <v>4000</v>
      </c>
      <c r="G130" s="603">
        <f>((F130/E130) -     1)*100</f>
        <v>3.6269430051813378</v>
      </c>
      <c r="H130" s="622">
        <v>2400</v>
      </c>
      <c r="I130" s="622">
        <v>2550</v>
      </c>
      <c r="J130" s="698">
        <f>((I130/H130) -     1)*100</f>
        <v>6.25</v>
      </c>
    </row>
    <row r="131" spans="1:10" ht="12" customHeight="1" x14ac:dyDescent="0.2">
      <c r="A131" s="676" t="s">
        <v>112</v>
      </c>
      <c r="B131" s="621">
        <f>AVERAGE(B132:B133)</f>
        <v>3871.4250000000002</v>
      </c>
      <c r="C131" s="621">
        <f>AVERAGE(C132:C133)</f>
        <v>3467.2</v>
      </c>
      <c r="D131" s="689">
        <f t="shared" ref="D131:D133" si="29">((C131/B131) -     1)*100</f>
        <v>-10.441245794507203</v>
      </c>
      <c r="E131" s="694">
        <f>AVERAGE(E132:E133)</f>
        <v>4383.33</v>
      </c>
      <c r="F131" s="694">
        <f>AVERAGE(F132:F133)</f>
        <v>3657.8</v>
      </c>
      <c r="G131" s="689">
        <f>((F131/E131) -     1)*100</f>
        <v>-16.552027796218848</v>
      </c>
      <c r="H131" s="621">
        <f>AVERAGE(H132:H133)</f>
        <v>1130</v>
      </c>
      <c r="I131" s="621">
        <f>AVERAGE(I132:I133)</f>
        <v>1201.7</v>
      </c>
      <c r="J131" s="704">
        <f>((I131/H131) -     1)*100</f>
        <v>6.3451327433628357</v>
      </c>
    </row>
    <row r="132" spans="1:10" ht="12" customHeight="1" x14ac:dyDescent="0.2">
      <c r="A132" s="675" t="s">
        <v>113</v>
      </c>
      <c r="B132" s="622">
        <v>3842.85</v>
      </c>
      <c r="C132" s="622">
        <v>3464.4</v>
      </c>
      <c r="D132" s="703">
        <f t="shared" si="29"/>
        <v>-9.8481595690698249</v>
      </c>
      <c r="E132" s="625">
        <v>4316.66</v>
      </c>
      <c r="F132" s="625">
        <v>3657.8</v>
      </c>
      <c r="G132" s="703">
        <f>((F132/E132) -     1)*100</f>
        <v>-15.263189595659599</v>
      </c>
      <c r="H132" s="622">
        <v>1140</v>
      </c>
      <c r="I132" s="622">
        <v>1153.4000000000001</v>
      </c>
      <c r="J132" s="193">
        <f>((I132/H132) -     1)*100</f>
        <v>1.1754385964912295</v>
      </c>
    </row>
    <row r="133" spans="1:10" ht="12" customHeight="1" x14ac:dyDescent="0.2">
      <c r="A133" s="675" t="s">
        <v>114</v>
      </c>
      <c r="B133" s="622">
        <v>3900</v>
      </c>
      <c r="C133" s="622">
        <v>3470</v>
      </c>
      <c r="D133" s="703">
        <f t="shared" si="29"/>
        <v>-11.025641025641031</v>
      </c>
      <c r="E133" s="625">
        <v>4450</v>
      </c>
      <c r="F133" s="612" t="s">
        <v>31</v>
      </c>
      <c r="G133" s="698" t="s">
        <v>142</v>
      </c>
      <c r="H133" s="622">
        <v>1120</v>
      </c>
      <c r="I133" s="622">
        <v>1250</v>
      </c>
      <c r="J133" s="193">
        <f>((I133/H133) -     1)*100</f>
        <v>11.607142857142861</v>
      </c>
    </row>
    <row r="134" spans="1:10" ht="12" customHeight="1" x14ac:dyDescent="0.2">
      <c r="A134" s="676" t="s">
        <v>115</v>
      </c>
      <c r="B134" s="621">
        <f>AVERAGE(B135:B136)</f>
        <v>3960</v>
      </c>
      <c r="C134" s="621">
        <f>AVERAGE(C135:C136)</f>
        <v>3370</v>
      </c>
      <c r="D134" s="696">
        <f t="shared" ref="D134:D164" si="30">((C134/B134)  -           1)*100</f>
        <v>-14.8989898989899</v>
      </c>
      <c r="E134" s="656" t="s">
        <v>675</v>
      </c>
      <c r="F134" s="656" t="s">
        <v>675</v>
      </c>
      <c r="G134" s="698" t="s">
        <v>142</v>
      </c>
      <c r="H134" s="656" t="s">
        <v>675</v>
      </c>
      <c r="I134" s="697" t="s">
        <v>142</v>
      </c>
      <c r="J134" s="698" t="s">
        <v>142</v>
      </c>
    </row>
    <row r="135" spans="1:10" ht="12" customHeight="1" x14ac:dyDescent="0.2">
      <c r="A135" s="675" t="s">
        <v>116</v>
      </c>
      <c r="B135" s="622">
        <v>3820</v>
      </c>
      <c r="C135" s="622">
        <v>3240</v>
      </c>
      <c r="D135" s="698">
        <f t="shared" si="30"/>
        <v>-15.183246073298429</v>
      </c>
      <c r="E135" s="612" t="s">
        <v>31</v>
      </c>
      <c r="F135" s="612" t="s">
        <v>31</v>
      </c>
      <c r="G135" s="698" t="s">
        <v>142</v>
      </c>
      <c r="H135" s="612" t="s">
        <v>31</v>
      </c>
      <c r="I135" s="522" t="s">
        <v>141</v>
      </c>
      <c r="J135" s="698" t="s">
        <v>142</v>
      </c>
    </row>
    <row r="136" spans="1:10" ht="12" customHeight="1" x14ac:dyDescent="0.2">
      <c r="A136" s="675" t="s">
        <v>681</v>
      </c>
      <c r="B136" s="622">
        <v>4100</v>
      </c>
      <c r="C136" s="622">
        <v>3500</v>
      </c>
      <c r="D136" s="698">
        <f t="shared" si="30"/>
        <v>-14.634146341463417</v>
      </c>
      <c r="E136" s="612" t="s">
        <v>31</v>
      </c>
      <c r="F136" s="612" t="s">
        <v>31</v>
      </c>
      <c r="G136" s="698" t="s">
        <v>142</v>
      </c>
      <c r="H136" s="612" t="s">
        <v>31</v>
      </c>
      <c r="I136" s="522" t="s">
        <v>141</v>
      </c>
      <c r="J136" s="698" t="s">
        <v>142</v>
      </c>
    </row>
    <row r="137" spans="1:10" ht="12" customHeight="1" x14ac:dyDescent="0.2">
      <c r="A137" s="676" t="s">
        <v>117</v>
      </c>
      <c r="B137" s="621">
        <f>AVERAGE(B138:B140)</f>
        <v>4179.333333333333</v>
      </c>
      <c r="C137" s="621">
        <f>AVERAGE(C138:C140)</f>
        <v>3283.3333333333335</v>
      </c>
      <c r="D137" s="696">
        <f t="shared" si="30"/>
        <v>-21.438825969054065</v>
      </c>
      <c r="E137" s="694">
        <f>AVERAGE(E138:E140)</f>
        <v>3596</v>
      </c>
      <c r="F137" s="694">
        <f>AVERAGE(F138:F140)</f>
        <v>2823.3333333333335</v>
      </c>
      <c r="G137" s="602">
        <f>((F137/E137)  -           1)*100</f>
        <v>-21.486837226548015</v>
      </c>
      <c r="H137" s="621">
        <f>AVERAGE(H138:H140)</f>
        <v>833</v>
      </c>
      <c r="I137" s="621">
        <f>AVERAGE(I138:I140)</f>
        <v>900</v>
      </c>
      <c r="J137" s="689">
        <f>((I137/H137)  -           1)*100</f>
        <v>8.0432172869147713</v>
      </c>
    </row>
    <row r="138" spans="1:10" ht="12" customHeight="1" x14ac:dyDescent="0.2">
      <c r="A138" s="675" t="s">
        <v>119</v>
      </c>
      <c r="B138" s="622">
        <v>4462</v>
      </c>
      <c r="C138" s="622">
        <v>3575</v>
      </c>
      <c r="D138" s="698">
        <f t="shared" si="30"/>
        <v>-19.878978036754813</v>
      </c>
      <c r="E138" s="625">
        <v>4067</v>
      </c>
      <c r="F138" s="625">
        <v>2840</v>
      </c>
      <c r="G138" s="603">
        <f>((F138/E138)  -           1)*100</f>
        <v>-30.169658224735674</v>
      </c>
      <c r="H138" s="622">
        <v>833</v>
      </c>
      <c r="I138" s="622">
        <v>900</v>
      </c>
      <c r="J138" s="698">
        <f>((I138/H138)  -           1)*100</f>
        <v>8.0432172869147713</v>
      </c>
    </row>
    <row r="139" spans="1:10" ht="12" customHeight="1" x14ac:dyDescent="0.2">
      <c r="A139" s="675" t="s">
        <v>682</v>
      </c>
      <c r="B139" s="622">
        <v>4400</v>
      </c>
      <c r="C139" s="622">
        <v>3000</v>
      </c>
      <c r="D139" s="698">
        <f t="shared" si="30"/>
        <v>-31.818181818181824</v>
      </c>
      <c r="E139" s="612" t="s">
        <v>31</v>
      </c>
      <c r="F139" s="612">
        <v>2500</v>
      </c>
      <c r="G139" s="698" t="s">
        <v>142</v>
      </c>
      <c r="H139" s="622" t="s">
        <v>141</v>
      </c>
      <c r="I139" s="622" t="s">
        <v>141</v>
      </c>
      <c r="J139" s="698" t="s">
        <v>142</v>
      </c>
    </row>
    <row r="140" spans="1:10" ht="12" customHeight="1" x14ac:dyDescent="0.2">
      <c r="A140" s="675" t="s">
        <v>120</v>
      </c>
      <c r="B140" s="622">
        <v>3676</v>
      </c>
      <c r="C140" s="622">
        <v>3275</v>
      </c>
      <c r="D140" s="698">
        <f t="shared" si="30"/>
        <v>-10.908596300326446</v>
      </c>
      <c r="E140" s="625">
        <v>3125</v>
      </c>
      <c r="F140" s="625">
        <v>3130</v>
      </c>
      <c r="G140" s="603">
        <f>((F140/E140)  -           1)*100</f>
        <v>0.16000000000000458</v>
      </c>
      <c r="H140" s="622" t="s">
        <v>141</v>
      </c>
      <c r="I140" s="622" t="s">
        <v>141</v>
      </c>
      <c r="J140" s="698" t="s">
        <v>142</v>
      </c>
    </row>
    <row r="141" spans="1:10" ht="12" customHeight="1" x14ac:dyDescent="0.2">
      <c r="A141" s="671" t="s">
        <v>121</v>
      </c>
      <c r="B141" s="621">
        <f>AVERAGE(B142:B146)</f>
        <v>3845.625</v>
      </c>
      <c r="C141" s="621">
        <f>AVERAGE(C142:C146)</f>
        <v>3394.04</v>
      </c>
      <c r="D141" s="696">
        <f t="shared" si="30"/>
        <v>-11.742824638387784</v>
      </c>
      <c r="E141" s="694">
        <f>AVERAGE(E142:E146)</f>
        <v>3525</v>
      </c>
      <c r="F141" s="694">
        <f>AVERAGE(F142:F146)</f>
        <v>2720</v>
      </c>
      <c r="G141" s="602">
        <f>((F141/E141)  -           1)*100</f>
        <v>-22.836879432624112</v>
      </c>
      <c r="H141" s="621">
        <f>AVERAGE(H142:H146)</f>
        <v>2105</v>
      </c>
      <c r="I141" s="621">
        <f>AVERAGE(I142:I146)</f>
        <v>1640</v>
      </c>
      <c r="J141" s="696">
        <f>((I141/H141)  -           1)*100</f>
        <v>-22.090261282660329</v>
      </c>
    </row>
    <row r="142" spans="1:10" ht="12" customHeight="1" x14ac:dyDescent="0.2">
      <c r="A142" s="670" t="s">
        <v>122</v>
      </c>
      <c r="B142" s="622">
        <v>3650</v>
      </c>
      <c r="C142" s="622">
        <v>3480</v>
      </c>
      <c r="D142" s="698">
        <f t="shared" si="30"/>
        <v>-4.6575342465753451</v>
      </c>
      <c r="E142" s="612" t="s">
        <v>31</v>
      </c>
      <c r="F142" s="612" t="s">
        <v>31</v>
      </c>
      <c r="G142" s="698" t="s">
        <v>142</v>
      </c>
      <c r="H142" s="622" t="s">
        <v>141</v>
      </c>
      <c r="I142" s="622" t="s">
        <v>141</v>
      </c>
      <c r="J142" s="698" t="s">
        <v>142</v>
      </c>
    </row>
    <row r="143" spans="1:10" ht="12" customHeight="1" x14ac:dyDescent="0.2">
      <c r="A143" s="670" t="s">
        <v>123</v>
      </c>
      <c r="B143" s="622">
        <v>4012.5</v>
      </c>
      <c r="C143" s="622">
        <v>4233.3999999999996</v>
      </c>
      <c r="D143" s="698">
        <f t="shared" si="30"/>
        <v>5.5052959501557641</v>
      </c>
      <c r="E143" s="612" t="s">
        <v>31</v>
      </c>
      <c r="F143" s="612" t="s">
        <v>31</v>
      </c>
      <c r="G143" s="698" t="s">
        <v>142</v>
      </c>
      <c r="H143" s="622" t="s">
        <v>141</v>
      </c>
      <c r="I143" s="622" t="s">
        <v>141</v>
      </c>
      <c r="J143" s="698" t="s">
        <v>142</v>
      </c>
    </row>
    <row r="144" spans="1:10" ht="12" customHeight="1" x14ac:dyDescent="0.2">
      <c r="A144" s="670" t="s">
        <v>124</v>
      </c>
      <c r="B144" s="622">
        <v>4400</v>
      </c>
      <c r="C144" s="622">
        <v>3213.4</v>
      </c>
      <c r="D144" s="698">
        <f t="shared" si="30"/>
        <v>-26.968181818181812</v>
      </c>
      <c r="E144" s="625">
        <v>4000</v>
      </c>
      <c r="F144" s="625">
        <v>3020</v>
      </c>
      <c r="G144" s="603">
        <f>((F144/E144) -           1)*100</f>
        <v>-24.5</v>
      </c>
      <c r="H144" s="622">
        <v>2910</v>
      </c>
      <c r="I144" s="622">
        <v>2410</v>
      </c>
      <c r="J144" s="698">
        <f>((I144/H144)  -           1)*100</f>
        <v>-17.182130584192436</v>
      </c>
    </row>
    <row r="145" spans="1:10" ht="12" customHeight="1" x14ac:dyDescent="0.2">
      <c r="A145" s="670" t="s">
        <v>125</v>
      </c>
      <c r="B145" s="622">
        <v>3320</v>
      </c>
      <c r="C145" s="622">
        <v>3110</v>
      </c>
      <c r="D145" s="698">
        <f t="shared" si="30"/>
        <v>-6.3253012048192776</v>
      </c>
      <c r="E145" s="625">
        <v>3050</v>
      </c>
      <c r="F145" s="625">
        <v>3006.6</v>
      </c>
      <c r="G145" s="603">
        <f>((F145/E145) -           1)*100</f>
        <v>-1.4229508196721308</v>
      </c>
      <c r="H145" s="622">
        <v>1300</v>
      </c>
      <c r="I145" s="622">
        <v>870</v>
      </c>
      <c r="J145" s="698">
        <f>((I145/H145)  -           1)*100</f>
        <v>-33.07692307692308</v>
      </c>
    </row>
    <row r="146" spans="1:10" ht="12" customHeight="1" x14ac:dyDescent="0.2">
      <c r="A146" s="670" t="s">
        <v>126</v>
      </c>
      <c r="B146" s="612" t="s">
        <v>31</v>
      </c>
      <c r="C146" s="622">
        <v>2933.4</v>
      </c>
      <c r="D146" s="603" t="s">
        <v>142</v>
      </c>
      <c r="E146" s="612" t="s">
        <v>31</v>
      </c>
      <c r="F146" s="612">
        <v>2133.4</v>
      </c>
      <c r="G146" s="698" t="s">
        <v>142</v>
      </c>
      <c r="H146" s="622" t="s">
        <v>141</v>
      </c>
      <c r="I146" s="622" t="s">
        <v>141</v>
      </c>
      <c r="J146" s="698" t="s">
        <v>142</v>
      </c>
    </row>
    <row r="147" spans="1:10" ht="12" customHeight="1" x14ac:dyDescent="0.2">
      <c r="A147" s="665" t="s">
        <v>554</v>
      </c>
      <c r="B147" s="621">
        <f>AVERAGE(B148:B151)</f>
        <v>4757.5</v>
      </c>
      <c r="C147" s="621">
        <f>AVERAGE(C148:C151)</f>
        <v>3373</v>
      </c>
      <c r="D147" s="689">
        <f t="shared" si="30"/>
        <v>-29.101418812401469</v>
      </c>
      <c r="E147" s="694">
        <f>AVERAGE(E148:E151)</f>
        <v>4985</v>
      </c>
      <c r="F147" s="694">
        <f>AVERAGE(F148:F151)</f>
        <v>3170</v>
      </c>
      <c r="G147" s="689">
        <f t="shared" ref="G147" si="31">((F147/E147)  -           1)*100</f>
        <v>-36.409227683049153</v>
      </c>
      <c r="H147" s="621">
        <f>AVERAGE(H149:H151)</f>
        <v>1397.5</v>
      </c>
      <c r="I147" s="621">
        <f>AVERAGE(I149:I151)</f>
        <v>1403.5</v>
      </c>
      <c r="J147" s="689">
        <f t="shared" ref="J147" si="32">((I147/H147)  -           1)*100</f>
        <v>0.42933810375671566</v>
      </c>
    </row>
    <row r="148" spans="1:10" ht="12" customHeight="1" x14ac:dyDescent="0.2">
      <c r="A148" s="660" t="s">
        <v>555</v>
      </c>
      <c r="B148" s="622">
        <v>5000</v>
      </c>
      <c r="C148" s="612" t="s">
        <v>31</v>
      </c>
      <c r="D148" s="705" t="s">
        <v>142</v>
      </c>
      <c r="E148" s="625">
        <v>5000</v>
      </c>
      <c r="F148" s="612" t="s">
        <v>31</v>
      </c>
      <c r="G148" s="698" t="s">
        <v>142</v>
      </c>
      <c r="H148" s="622" t="s">
        <v>141</v>
      </c>
      <c r="I148" s="622" t="s">
        <v>141</v>
      </c>
      <c r="J148" s="705" t="s">
        <v>142</v>
      </c>
    </row>
    <row r="149" spans="1:10" ht="12" customHeight="1" x14ac:dyDescent="0.2">
      <c r="A149" s="660" t="s">
        <v>683</v>
      </c>
      <c r="B149" s="622">
        <v>4400</v>
      </c>
      <c r="C149" s="612" t="s">
        <v>31</v>
      </c>
      <c r="D149" s="705" t="s">
        <v>142</v>
      </c>
      <c r="E149" s="612" t="s">
        <v>31</v>
      </c>
      <c r="F149" s="612" t="s">
        <v>31</v>
      </c>
      <c r="G149" s="698" t="s">
        <v>142</v>
      </c>
      <c r="H149" s="622">
        <v>1200</v>
      </c>
      <c r="I149" s="522" t="s">
        <v>141</v>
      </c>
      <c r="J149" s="705" t="s">
        <v>142</v>
      </c>
    </row>
    <row r="150" spans="1:10" ht="12" customHeight="1" x14ac:dyDescent="0.2">
      <c r="A150" s="660" t="s">
        <v>511</v>
      </c>
      <c r="B150" s="622">
        <v>4600</v>
      </c>
      <c r="C150" s="622">
        <v>3473</v>
      </c>
      <c r="D150" s="703">
        <f t="shared" si="30"/>
        <v>-24.5</v>
      </c>
      <c r="E150" s="612" t="s">
        <v>31</v>
      </c>
      <c r="F150" s="612" t="s">
        <v>31</v>
      </c>
      <c r="G150" s="698" t="s">
        <v>142</v>
      </c>
      <c r="H150" s="622" t="s">
        <v>141</v>
      </c>
      <c r="I150" s="622">
        <v>1507</v>
      </c>
      <c r="J150" s="705" t="s">
        <v>142</v>
      </c>
    </row>
    <row r="151" spans="1:10" ht="12" customHeight="1" x14ac:dyDescent="0.2">
      <c r="A151" s="660" t="s">
        <v>556</v>
      </c>
      <c r="B151" s="622">
        <v>5030</v>
      </c>
      <c r="C151" s="622">
        <v>3273</v>
      </c>
      <c r="D151" s="703">
        <f t="shared" si="30"/>
        <v>-34.930417495029822</v>
      </c>
      <c r="E151" s="625">
        <v>4970</v>
      </c>
      <c r="F151" s="625">
        <v>3170</v>
      </c>
      <c r="G151" s="703">
        <f t="shared" ref="G151" si="33">((F151/E151)  -           1)*100</f>
        <v>-36.21730382293763</v>
      </c>
      <c r="H151" s="622">
        <v>1595</v>
      </c>
      <c r="I151" s="622">
        <v>1300</v>
      </c>
      <c r="J151" s="703">
        <f t="shared" ref="J151" si="34">((I151/H151)  -           1)*100</f>
        <v>-18.495297805642629</v>
      </c>
    </row>
    <row r="152" spans="1:10" ht="12" customHeight="1" x14ac:dyDescent="0.25">
      <c r="A152" s="604" t="s">
        <v>310</v>
      </c>
      <c r="B152" s="621">
        <f>AVERAGE(B154:B161)</f>
        <v>3782.2</v>
      </c>
      <c r="C152" s="621">
        <f>AVERAGE(C153:C161)</f>
        <v>3306.4888888888891</v>
      </c>
      <c r="D152" s="696">
        <f t="shared" si="30"/>
        <v>-12.577629715803262</v>
      </c>
      <c r="E152" s="694">
        <f>AVERAGE(E154:E161)</f>
        <v>3200</v>
      </c>
      <c r="F152" s="694">
        <f>AVERAGE(F154:F161)</f>
        <v>3420</v>
      </c>
      <c r="G152" s="706">
        <f>((F152/E152)  -           1)*100</f>
        <v>6.8750000000000089</v>
      </c>
      <c r="H152" s="611">
        <f>AVERAGE(H154:H161)</f>
        <v>852.5</v>
      </c>
      <c r="I152" s="611">
        <f>AVERAGE(I154:I161)</f>
        <v>908</v>
      </c>
      <c r="J152" s="605">
        <f>((I152/H152)  -           1)*100</f>
        <v>6.5102639296187759</v>
      </c>
    </row>
    <row r="153" spans="1:10" ht="12" customHeight="1" x14ac:dyDescent="0.25">
      <c r="A153" s="213" t="s">
        <v>183</v>
      </c>
      <c r="B153" s="618" t="s">
        <v>31</v>
      </c>
      <c r="C153" s="606">
        <v>3213.4</v>
      </c>
      <c r="D153" s="607" t="s">
        <v>142</v>
      </c>
      <c r="E153" s="618" t="s">
        <v>31</v>
      </c>
      <c r="F153" s="618" t="s">
        <v>31</v>
      </c>
      <c r="G153" s="698" t="s">
        <v>142</v>
      </c>
      <c r="H153" s="606" t="s">
        <v>141</v>
      </c>
      <c r="I153" s="522" t="s">
        <v>141</v>
      </c>
      <c r="J153" s="607" t="s">
        <v>142</v>
      </c>
    </row>
    <row r="154" spans="1:10" ht="12" customHeight="1" x14ac:dyDescent="0.25">
      <c r="A154" s="213" t="s">
        <v>568</v>
      </c>
      <c r="B154" s="606">
        <v>3800</v>
      </c>
      <c r="C154" s="606">
        <v>3450</v>
      </c>
      <c r="D154" s="698">
        <f t="shared" si="30"/>
        <v>-9.210526315789469</v>
      </c>
      <c r="E154" s="618" t="s">
        <v>31</v>
      </c>
      <c r="F154" s="618">
        <v>3530</v>
      </c>
      <c r="G154" s="698" t="s">
        <v>142</v>
      </c>
      <c r="H154" s="606" t="s">
        <v>141</v>
      </c>
      <c r="I154" s="606">
        <v>1150</v>
      </c>
      <c r="J154" s="698" t="s">
        <v>142</v>
      </c>
    </row>
    <row r="155" spans="1:10" ht="12" customHeight="1" x14ac:dyDescent="0.25">
      <c r="A155" s="213" t="s">
        <v>311</v>
      </c>
      <c r="B155" s="606">
        <v>3900</v>
      </c>
      <c r="C155" s="606">
        <v>3360</v>
      </c>
      <c r="D155" s="698">
        <f t="shared" si="30"/>
        <v>-13.846153846153841</v>
      </c>
      <c r="E155" s="618" t="s">
        <v>31</v>
      </c>
      <c r="F155" s="618" t="s">
        <v>31</v>
      </c>
      <c r="G155" s="698" t="s">
        <v>142</v>
      </c>
      <c r="H155" s="606">
        <v>960</v>
      </c>
      <c r="I155" s="606">
        <v>900</v>
      </c>
      <c r="J155" s="607">
        <f>((I155/H155)  -           1)*100</f>
        <v>-6.25</v>
      </c>
    </row>
    <row r="156" spans="1:10" ht="12" customHeight="1" x14ac:dyDescent="0.25">
      <c r="A156" s="213" t="s">
        <v>684</v>
      </c>
      <c r="B156" s="606">
        <v>3400</v>
      </c>
      <c r="C156" s="606">
        <v>3200</v>
      </c>
      <c r="D156" s="698">
        <f>((C156/B156)  -           1)*100</f>
        <v>-5.8823529411764719</v>
      </c>
      <c r="E156" s="618" t="s">
        <v>31</v>
      </c>
      <c r="F156" s="618" t="s">
        <v>31</v>
      </c>
      <c r="G156" s="698" t="s">
        <v>142</v>
      </c>
      <c r="H156" s="707">
        <v>800</v>
      </c>
      <c r="I156" s="707">
        <v>850</v>
      </c>
      <c r="J156" s="607">
        <f>((I156/H156)  -           1)*100</f>
        <v>6.25</v>
      </c>
    </row>
    <row r="157" spans="1:10" ht="12" customHeight="1" x14ac:dyDescent="0.25">
      <c r="A157" s="213" t="s">
        <v>185</v>
      </c>
      <c r="B157" s="606">
        <v>3600</v>
      </c>
      <c r="C157" s="606">
        <v>3400</v>
      </c>
      <c r="D157" s="607">
        <f t="shared" si="30"/>
        <v>-5.555555555555558</v>
      </c>
      <c r="E157" s="618" t="s">
        <v>31</v>
      </c>
      <c r="F157" s="618" t="s">
        <v>31</v>
      </c>
      <c r="G157" s="698" t="s">
        <v>142</v>
      </c>
      <c r="H157" s="606" t="s">
        <v>141</v>
      </c>
      <c r="I157" s="606" t="s">
        <v>141</v>
      </c>
      <c r="J157" s="698" t="s">
        <v>142</v>
      </c>
    </row>
    <row r="158" spans="1:10" ht="12" customHeight="1" x14ac:dyDescent="0.25">
      <c r="A158" s="213" t="s">
        <v>312</v>
      </c>
      <c r="B158" s="606">
        <v>3907.6</v>
      </c>
      <c r="C158" s="606">
        <v>3145</v>
      </c>
      <c r="D158" s="698">
        <f t="shared" si="30"/>
        <v>-19.515815334220488</v>
      </c>
      <c r="E158" s="618" t="s">
        <v>31</v>
      </c>
      <c r="F158" s="618" t="s">
        <v>31</v>
      </c>
      <c r="G158" s="698" t="s">
        <v>142</v>
      </c>
      <c r="H158" s="606" t="s">
        <v>141</v>
      </c>
      <c r="I158" s="606" t="s">
        <v>141</v>
      </c>
      <c r="J158" s="698" t="s">
        <v>142</v>
      </c>
    </row>
    <row r="159" spans="1:10" ht="12" customHeight="1" x14ac:dyDescent="0.25">
      <c r="A159" s="213" t="s">
        <v>184</v>
      </c>
      <c r="B159" s="606">
        <v>3500</v>
      </c>
      <c r="C159" s="606">
        <v>3125</v>
      </c>
      <c r="D159" s="698">
        <f t="shared" si="30"/>
        <v>-10.71428571428571</v>
      </c>
      <c r="E159" s="625">
        <v>2300</v>
      </c>
      <c r="F159" s="625">
        <v>2975</v>
      </c>
      <c r="G159" s="651">
        <f>((F159/E159)  -           1)*100</f>
        <v>29.34782608695652</v>
      </c>
      <c r="H159" s="613">
        <v>890</v>
      </c>
      <c r="I159" s="613">
        <v>800</v>
      </c>
      <c r="J159" s="607">
        <f>((I159/H159)  -           1)*100</f>
        <v>-10.1123595505618</v>
      </c>
    </row>
    <row r="160" spans="1:10" ht="12" customHeight="1" x14ac:dyDescent="0.25">
      <c r="A160" s="213" t="s">
        <v>553</v>
      </c>
      <c r="B160" s="606">
        <v>4400</v>
      </c>
      <c r="C160" s="606">
        <v>3115</v>
      </c>
      <c r="D160" s="698">
        <f t="shared" si="30"/>
        <v>-29.20454545454545</v>
      </c>
      <c r="E160" s="618" t="s">
        <v>31</v>
      </c>
      <c r="F160" s="618">
        <v>3075</v>
      </c>
      <c r="G160" s="659" t="s">
        <v>675</v>
      </c>
      <c r="H160" s="613">
        <v>760</v>
      </c>
      <c r="I160" s="613">
        <v>840</v>
      </c>
      <c r="J160" s="607">
        <f>((I160/H160)  -           1)*100</f>
        <v>10.526315789473696</v>
      </c>
    </row>
    <row r="161" spans="1:10" ht="12" customHeight="1" x14ac:dyDescent="0.25">
      <c r="A161" s="213" t="s">
        <v>192</v>
      </c>
      <c r="B161" s="606">
        <v>3750</v>
      </c>
      <c r="C161" s="606">
        <v>3750</v>
      </c>
      <c r="D161" s="607">
        <f t="shared" si="30"/>
        <v>0</v>
      </c>
      <c r="E161" s="625">
        <v>4100</v>
      </c>
      <c r="F161" s="625">
        <v>4100</v>
      </c>
      <c r="G161" s="651">
        <f>((F161/E161)  -           1)*100</f>
        <v>0</v>
      </c>
      <c r="H161" s="606" t="s">
        <v>141</v>
      </c>
      <c r="I161" s="606" t="s">
        <v>141</v>
      </c>
      <c r="J161" s="698" t="s">
        <v>142</v>
      </c>
    </row>
    <row r="162" spans="1:10" ht="12" customHeight="1" x14ac:dyDescent="0.25">
      <c r="A162" s="609" t="s">
        <v>168</v>
      </c>
      <c r="B162" s="788">
        <f>AVERAGE(B163:B163)</f>
        <v>3400</v>
      </c>
      <c r="C162" s="788">
        <f>AVERAGE(C163:C163)</f>
        <v>3033.4</v>
      </c>
      <c r="D162" s="696">
        <f t="shared" si="30"/>
        <v>-10.782352941176466</v>
      </c>
      <c r="E162" s="656" t="s">
        <v>675</v>
      </c>
      <c r="F162" s="656" t="s">
        <v>675</v>
      </c>
      <c r="G162" s="698" t="s">
        <v>142</v>
      </c>
      <c r="H162" s="697" t="s">
        <v>142</v>
      </c>
      <c r="I162" s="697" t="s">
        <v>142</v>
      </c>
      <c r="J162" s="696" t="s">
        <v>142</v>
      </c>
    </row>
    <row r="163" spans="1:10" ht="12" customHeight="1" x14ac:dyDescent="0.25">
      <c r="A163" s="213" t="s">
        <v>169</v>
      </c>
      <c r="B163" s="606">
        <v>3400</v>
      </c>
      <c r="C163" s="606">
        <v>3033.4</v>
      </c>
      <c r="D163" s="698">
        <f t="shared" si="30"/>
        <v>-10.782352941176466</v>
      </c>
      <c r="E163" s="618" t="s">
        <v>31</v>
      </c>
      <c r="F163" s="618" t="s">
        <v>31</v>
      </c>
      <c r="G163" s="698" t="s">
        <v>142</v>
      </c>
      <c r="H163" s="606" t="s">
        <v>141</v>
      </c>
      <c r="I163" s="606" t="s">
        <v>141</v>
      </c>
      <c r="J163" s="696" t="s">
        <v>142</v>
      </c>
    </row>
    <row r="164" spans="1:10" ht="12" customHeight="1" x14ac:dyDescent="0.2">
      <c r="A164" s="609" t="s">
        <v>127</v>
      </c>
      <c r="B164" s="621">
        <f>AVERAGE(B165:B167)</f>
        <v>3733.3333333333335</v>
      </c>
      <c r="C164" s="621">
        <f>AVERAGE(C165:C167)</f>
        <v>3200</v>
      </c>
      <c r="D164" s="696">
        <f t="shared" si="30"/>
        <v>-14.28571428571429</v>
      </c>
      <c r="E164" s="694">
        <f>AVERAGE(E165:E167)</f>
        <v>3850</v>
      </c>
      <c r="F164" s="694">
        <f>AVERAGE(F165:F167)</f>
        <v>3200</v>
      </c>
      <c r="G164" s="602">
        <f t="shared" ref="G164:G171" si="35">((F164/E164)  -           1)*100</f>
        <v>-16.883116883116877</v>
      </c>
      <c r="H164" s="697" t="s">
        <v>142</v>
      </c>
      <c r="I164" s="697" t="s">
        <v>142</v>
      </c>
      <c r="J164" s="696" t="s">
        <v>142</v>
      </c>
    </row>
    <row r="165" spans="1:10" ht="12" customHeight="1" x14ac:dyDescent="0.25">
      <c r="A165" s="213" t="s">
        <v>128</v>
      </c>
      <c r="B165" s="622">
        <v>3800</v>
      </c>
      <c r="C165" s="622">
        <v>3500</v>
      </c>
      <c r="D165" s="603">
        <f>((C165/B165)  -           1)*100</f>
        <v>-7.8947368421052655</v>
      </c>
      <c r="E165" s="618" t="s">
        <v>31</v>
      </c>
      <c r="F165" s="618" t="s">
        <v>31</v>
      </c>
      <c r="G165" s="698" t="s">
        <v>142</v>
      </c>
      <c r="H165" s="606" t="s">
        <v>141</v>
      </c>
      <c r="I165" s="606" t="s">
        <v>141</v>
      </c>
      <c r="J165" s="698" t="s">
        <v>142</v>
      </c>
    </row>
    <row r="166" spans="1:10" ht="12" customHeight="1" x14ac:dyDescent="0.25">
      <c r="A166" s="213" t="s">
        <v>129</v>
      </c>
      <c r="B166" s="622">
        <v>3500</v>
      </c>
      <c r="C166" s="622">
        <v>3100</v>
      </c>
      <c r="D166" s="603">
        <f>((C166/B166)  -           1)*100</f>
        <v>-11.428571428571432</v>
      </c>
      <c r="E166" s="625">
        <v>3700</v>
      </c>
      <c r="F166" s="625">
        <v>3200</v>
      </c>
      <c r="G166" s="603">
        <f t="shared" si="35"/>
        <v>-13.513513513513509</v>
      </c>
      <c r="H166" s="606" t="s">
        <v>141</v>
      </c>
      <c r="I166" s="606" t="s">
        <v>141</v>
      </c>
      <c r="J166" s="698" t="s">
        <v>142</v>
      </c>
    </row>
    <row r="167" spans="1:10" ht="12" customHeight="1" x14ac:dyDescent="0.25">
      <c r="A167" s="213" t="s">
        <v>130</v>
      </c>
      <c r="B167" s="622">
        <v>3900</v>
      </c>
      <c r="C167" s="622">
        <v>3000</v>
      </c>
      <c r="D167" s="603">
        <f>((C167/B167)  -           1)*100</f>
        <v>-23.076923076923073</v>
      </c>
      <c r="E167" s="625">
        <v>4000</v>
      </c>
      <c r="F167" s="618" t="s">
        <v>31</v>
      </c>
      <c r="G167" s="698" t="s">
        <v>142</v>
      </c>
      <c r="H167" s="606" t="s">
        <v>141</v>
      </c>
      <c r="I167" s="606" t="s">
        <v>141</v>
      </c>
      <c r="J167" s="698" t="s">
        <v>142</v>
      </c>
    </row>
    <row r="168" spans="1:10" ht="12" customHeight="1" x14ac:dyDescent="0.2">
      <c r="A168" s="609" t="s">
        <v>131</v>
      </c>
      <c r="B168" s="621">
        <f>AVERAGE(B169:B171)</f>
        <v>3855</v>
      </c>
      <c r="C168" s="621">
        <f>AVERAGE(C169:C171)</f>
        <v>3293.3333333333335</v>
      </c>
      <c r="D168" s="602">
        <f t="shared" ref="D168:D171" si="36">((C168/B168)  -           1)*100</f>
        <v>-14.569822741028959</v>
      </c>
      <c r="E168" s="694">
        <f>AVERAGE(E169:E171)</f>
        <v>4120.5333333333338</v>
      </c>
      <c r="F168" s="694">
        <f>AVERAGE(F169:F171)</f>
        <v>3453.3333333333335</v>
      </c>
      <c r="G168" s="602">
        <f t="shared" si="35"/>
        <v>-16.192078695314528</v>
      </c>
      <c r="H168" s="621">
        <f>AVERAGE(H169:H171)</f>
        <v>928.86666666666667</v>
      </c>
      <c r="I168" s="621">
        <f>AVERAGE(I169:I171)</f>
        <v>828.33333333333337</v>
      </c>
      <c r="J168" s="696">
        <f t="shared" ref="J168:J171" si="37">((I168/H168)  -           1)*100</f>
        <v>-10.823225436015216</v>
      </c>
    </row>
    <row r="169" spans="1:10" ht="12" customHeight="1" x14ac:dyDescent="0.2">
      <c r="A169" s="213" t="s">
        <v>147</v>
      </c>
      <c r="B169" s="622">
        <v>4550</v>
      </c>
      <c r="C169" s="622">
        <v>3650</v>
      </c>
      <c r="D169" s="603">
        <f t="shared" si="36"/>
        <v>-19.780219780219777</v>
      </c>
      <c r="E169" s="625">
        <v>4455</v>
      </c>
      <c r="F169" s="625">
        <v>4010</v>
      </c>
      <c r="G169" s="603">
        <f t="shared" si="35"/>
        <v>-9.9887766554433206</v>
      </c>
      <c r="H169" s="622">
        <v>1126.5999999999999</v>
      </c>
      <c r="I169" s="622">
        <v>1025</v>
      </c>
      <c r="J169" s="698">
        <f t="shared" si="37"/>
        <v>-9.0182851056275446</v>
      </c>
    </row>
    <row r="170" spans="1:10" ht="12" customHeight="1" x14ac:dyDescent="0.2">
      <c r="A170" s="213" t="s">
        <v>133</v>
      </c>
      <c r="B170" s="622">
        <v>3590</v>
      </c>
      <c r="C170" s="622">
        <v>3030</v>
      </c>
      <c r="D170" s="603">
        <f t="shared" si="36"/>
        <v>-15.598885793871863</v>
      </c>
      <c r="E170" s="625">
        <v>4440</v>
      </c>
      <c r="F170" s="625">
        <v>3150</v>
      </c>
      <c r="G170" s="603">
        <f t="shared" si="35"/>
        <v>-29.054054054054056</v>
      </c>
      <c r="H170" s="622">
        <v>880</v>
      </c>
      <c r="I170" s="622">
        <v>760</v>
      </c>
      <c r="J170" s="698">
        <f t="shared" si="37"/>
        <v>-13.636363636363635</v>
      </c>
    </row>
    <row r="171" spans="1:10" ht="12" customHeight="1" x14ac:dyDescent="0.2">
      <c r="A171" s="708" t="s">
        <v>134</v>
      </c>
      <c r="B171" s="683">
        <v>3425</v>
      </c>
      <c r="C171" s="683">
        <v>3200</v>
      </c>
      <c r="D171" s="710">
        <f t="shared" si="36"/>
        <v>-6.5693430656934337</v>
      </c>
      <c r="E171" s="626">
        <v>3466.6</v>
      </c>
      <c r="F171" s="626">
        <v>3200</v>
      </c>
      <c r="G171" s="710">
        <f t="shared" si="35"/>
        <v>-7.6905325102405779</v>
      </c>
      <c r="H171" s="683">
        <v>780</v>
      </c>
      <c r="I171" s="683">
        <v>700</v>
      </c>
      <c r="J171" s="711">
        <f t="shared" si="37"/>
        <v>-10.256410256410254</v>
      </c>
    </row>
    <row r="172" spans="1:10" ht="9.9499999999999993" customHeight="1" x14ac:dyDescent="0.25">
      <c r="A172" s="464" t="s">
        <v>135</v>
      </c>
      <c r="B172" s="469"/>
      <c r="C172" s="470"/>
      <c r="D172" s="471"/>
      <c r="E172" s="470"/>
      <c r="F172" s="470"/>
      <c r="G172" s="471"/>
      <c r="H172" s="470"/>
      <c r="I172" s="470"/>
      <c r="J172" s="471"/>
    </row>
    <row r="173" spans="1:10" ht="9.9499999999999993" customHeight="1" x14ac:dyDescent="0.25">
      <c r="A173" s="464" t="s">
        <v>136</v>
      </c>
      <c r="B173" s="464"/>
      <c r="C173" s="454"/>
      <c r="D173" s="471"/>
      <c r="E173" s="470"/>
      <c r="F173" s="470"/>
      <c r="G173" s="471"/>
      <c r="H173" s="470"/>
      <c r="I173" s="470"/>
      <c r="J173" s="471"/>
    </row>
    <row r="174" spans="1:10" ht="12.75" customHeight="1" x14ac:dyDescent="0.2"/>
    <row r="175" spans="1:10" ht="12.75" customHeight="1" x14ac:dyDescent="0.2"/>
    <row r="176" spans="1:10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</sheetData>
  <mergeCells count="19">
    <mergeCell ref="M34:M35"/>
    <mergeCell ref="N34:P34"/>
    <mergeCell ref="Q34:S34"/>
    <mergeCell ref="T34:V34"/>
    <mergeCell ref="A5:A6"/>
    <mergeCell ref="B5:D5"/>
    <mergeCell ref="E5:G5"/>
    <mergeCell ref="H5:J5"/>
    <mergeCell ref="M33:R33"/>
    <mergeCell ref="A56:F56"/>
    <mergeCell ref="A57:A58"/>
    <mergeCell ref="B57:D57"/>
    <mergeCell ref="E57:G57"/>
    <mergeCell ref="H57:J57"/>
    <mergeCell ref="A114:F114"/>
    <mergeCell ref="A115:A116"/>
    <mergeCell ref="B115:D115"/>
    <mergeCell ref="E115:G115"/>
    <mergeCell ref="H115:J115"/>
  </mergeCells>
  <pageMargins left="0" right="0" top="0" bottom="0" header="0" footer="0"/>
  <pageSetup paperSize="9" orientation="portrait" r:id="rId1"/>
  <rowBreaks count="2" manualBreakCount="2">
    <brk id="55" max="16383" man="1"/>
    <brk id="11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045"/>
  <sheetViews>
    <sheetView showGridLines="0" zoomScaleNormal="100" workbookViewId="0">
      <selection sqref="A1:J55"/>
    </sheetView>
  </sheetViews>
  <sheetFormatPr baseColWidth="10" defaultColWidth="12.7109375" defaultRowHeight="15" customHeight="1" x14ac:dyDescent="0.2"/>
  <cols>
    <col min="1" max="1" width="14.42578125" style="55" customWidth="1"/>
    <col min="2" max="3" width="8.7109375" style="55" customWidth="1"/>
    <col min="4" max="4" width="6.7109375" style="55" customWidth="1"/>
    <col min="5" max="6" width="8.7109375" style="55" customWidth="1"/>
    <col min="7" max="7" width="6.7109375" style="55" customWidth="1"/>
    <col min="8" max="9" width="8.7109375" style="55" customWidth="1"/>
    <col min="10" max="10" width="6.7109375" style="55" customWidth="1"/>
    <col min="11" max="16384" width="12.7109375" style="55"/>
  </cols>
  <sheetData>
    <row r="1" spans="1:10" ht="21.75" customHeight="1" x14ac:dyDescent="0.25">
      <c r="A1" s="652" t="s">
        <v>534</v>
      </c>
      <c r="B1" s="722"/>
      <c r="C1" s="722"/>
      <c r="D1" s="723"/>
      <c r="E1" s="724"/>
      <c r="F1" s="723"/>
      <c r="G1" s="723"/>
      <c r="H1" s="723"/>
      <c r="I1" s="723"/>
      <c r="J1" s="723"/>
    </row>
    <row r="2" spans="1:10" ht="10.5" customHeight="1" x14ac:dyDescent="0.25">
      <c r="A2" s="725" t="s">
        <v>730</v>
      </c>
      <c r="B2" s="722"/>
      <c r="C2" s="722"/>
      <c r="D2" s="723"/>
      <c r="E2" s="724"/>
      <c r="F2" s="723"/>
      <c r="G2" s="723"/>
      <c r="H2" s="723"/>
      <c r="I2" s="723"/>
      <c r="J2" s="723"/>
    </row>
    <row r="3" spans="1:10" ht="10.5" customHeight="1" x14ac:dyDescent="0.25">
      <c r="A3" s="725" t="s">
        <v>18</v>
      </c>
      <c r="B3" s="722"/>
      <c r="C3" s="722"/>
      <c r="D3" s="723"/>
      <c r="E3" s="724"/>
      <c r="F3" s="723"/>
      <c r="G3" s="723"/>
      <c r="H3" s="723"/>
      <c r="I3" s="723"/>
      <c r="J3" s="723"/>
    </row>
    <row r="4" spans="1:10" ht="3.95" customHeight="1" x14ac:dyDescent="0.2"/>
    <row r="5" spans="1:10" ht="14.1" customHeight="1" x14ac:dyDescent="0.2">
      <c r="A5" s="933" t="s">
        <v>19</v>
      </c>
      <c r="B5" s="935" t="s">
        <v>148</v>
      </c>
      <c r="C5" s="936"/>
      <c r="D5" s="937"/>
      <c r="E5" s="935" t="s">
        <v>149</v>
      </c>
      <c r="F5" s="936"/>
      <c r="G5" s="937"/>
      <c r="H5" s="935" t="s">
        <v>150</v>
      </c>
      <c r="I5" s="936"/>
      <c r="J5" s="937"/>
    </row>
    <row r="6" spans="1:10" ht="14.1" customHeight="1" x14ac:dyDescent="0.2">
      <c r="A6" s="934"/>
      <c r="B6" s="373">
        <v>2023</v>
      </c>
      <c r="C6" s="373">
        <v>2024</v>
      </c>
      <c r="D6" s="373" t="s">
        <v>23</v>
      </c>
      <c r="E6" s="373">
        <v>2023</v>
      </c>
      <c r="F6" s="373">
        <v>2024</v>
      </c>
      <c r="G6" s="373" t="s">
        <v>23</v>
      </c>
      <c r="H6" s="373">
        <v>2023</v>
      </c>
      <c r="I6" s="373">
        <v>2024</v>
      </c>
      <c r="J6" s="373" t="s">
        <v>23</v>
      </c>
    </row>
    <row r="7" spans="1:10" ht="3.7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106" customFormat="1" ht="12" customHeight="1" x14ac:dyDescent="0.25">
      <c r="A8" s="609" t="s">
        <v>613</v>
      </c>
      <c r="B8" s="688">
        <f>AVERAGE(B9:B11)</f>
        <v>3863.5</v>
      </c>
      <c r="C8" s="688">
        <f>AVERAGE(C9:C11)</f>
        <v>2320</v>
      </c>
      <c r="D8" s="602">
        <f t="shared" ref="D8:D9" si="0">((C8/B8) -      1)*100</f>
        <v>-39.950821793710368</v>
      </c>
      <c r="E8" s="697">
        <f>AVERAGE(E9:E11)</f>
        <v>3820</v>
      </c>
      <c r="F8" s="697">
        <f>AVERAGE(F9:F11)</f>
        <v>2916.6666666666665</v>
      </c>
      <c r="G8" s="602">
        <f t="shared" ref="G8:G10" si="1">((F8/E8) -      1)*100</f>
        <v>-23.647469458987793</v>
      </c>
      <c r="H8" s="712">
        <f>AVERAGE(H9:H11)</f>
        <v>2873.5</v>
      </c>
      <c r="I8" s="712">
        <f>AVERAGE(I9:I11)</f>
        <v>1220</v>
      </c>
      <c r="J8" s="614">
        <f t="shared" ref="J8" si="2">((I8/H8) -      1)*100</f>
        <v>-57.543065947450842</v>
      </c>
    </row>
    <row r="9" spans="1:10" s="106" customFormat="1" ht="12" customHeight="1" x14ac:dyDescent="0.25">
      <c r="A9" s="213" t="s">
        <v>614</v>
      </c>
      <c r="B9" s="320">
        <v>3960</v>
      </c>
      <c r="C9" s="320">
        <v>2330</v>
      </c>
      <c r="D9" s="603">
        <f t="shared" si="0"/>
        <v>-41.161616161616166</v>
      </c>
      <c r="E9" s="692">
        <v>4430</v>
      </c>
      <c r="F9" s="692">
        <v>3620</v>
      </c>
      <c r="G9" s="603">
        <f t="shared" si="1"/>
        <v>-18.284424379232512</v>
      </c>
      <c r="H9" s="713">
        <v>3300</v>
      </c>
      <c r="I9" s="692" t="s">
        <v>141</v>
      </c>
      <c r="J9" s="615" t="s">
        <v>140</v>
      </c>
    </row>
    <row r="10" spans="1:10" s="106" customFormat="1" ht="12" customHeight="1" x14ac:dyDescent="0.25">
      <c r="A10" s="660" t="s">
        <v>625</v>
      </c>
      <c r="B10" s="320">
        <v>3767</v>
      </c>
      <c r="C10" s="320" t="s">
        <v>141</v>
      </c>
      <c r="D10" s="615" t="s">
        <v>140</v>
      </c>
      <c r="E10" s="692">
        <v>2400</v>
      </c>
      <c r="F10" s="692">
        <v>2550</v>
      </c>
      <c r="G10" s="603">
        <f t="shared" si="1"/>
        <v>6.25</v>
      </c>
      <c r="H10" s="713">
        <v>2447</v>
      </c>
      <c r="I10" s="692" t="s">
        <v>141</v>
      </c>
      <c r="J10" s="615" t="s">
        <v>140</v>
      </c>
    </row>
    <row r="11" spans="1:10" ht="12" customHeight="1" x14ac:dyDescent="0.2">
      <c r="A11" s="662" t="s">
        <v>620</v>
      </c>
      <c r="B11" s="320" t="s">
        <v>141</v>
      </c>
      <c r="C11" s="320">
        <v>2310</v>
      </c>
      <c r="D11" s="603" t="s">
        <v>140</v>
      </c>
      <c r="E11" s="692">
        <v>4630</v>
      </c>
      <c r="F11" s="692">
        <v>2580</v>
      </c>
      <c r="G11" s="603">
        <f t="shared" ref="G11:G12" si="3">((F11/E11) -      1)*100</f>
        <v>-44.276457883369332</v>
      </c>
      <c r="H11" s="320" t="s">
        <v>141</v>
      </c>
      <c r="I11" s="713">
        <v>1220</v>
      </c>
      <c r="J11" s="615" t="s">
        <v>140</v>
      </c>
    </row>
    <row r="12" spans="1:10" ht="12" customHeight="1" x14ac:dyDescent="0.2">
      <c r="A12" s="671" t="s">
        <v>24</v>
      </c>
      <c r="B12" s="688">
        <f>AVERAGE(B13:B15)</f>
        <v>2960</v>
      </c>
      <c r="C12" s="688">
        <f>AVERAGE(C13:C15)</f>
        <v>2850</v>
      </c>
      <c r="D12" s="602">
        <f t="shared" ref="D12:D74" si="4">((C12/B12) -      1)*100</f>
        <v>-3.7162162162162171</v>
      </c>
      <c r="E12" s="697">
        <f t="shared" ref="E12:F12" si="5">AVERAGE(E13:E15)</f>
        <v>4228</v>
      </c>
      <c r="F12" s="697">
        <f t="shared" si="5"/>
        <v>4385</v>
      </c>
      <c r="G12" s="602">
        <f t="shared" si="3"/>
        <v>3.7133396404919639</v>
      </c>
      <c r="H12" s="688">
        <f t="shared" ref="H12:I12" si="6">AVERAGE(H13:H15)</f>
        <v>3516</v>
      </c>
      <c r="I12" s="688">
        <f t="shared" si="6"/>
        <v>3781</v>
      </c>
      <c r="J12" s="614">
        <f t="shared" ref="J12" si="7">((I12/H12) -      1)*100</f>
        <v>7.5369738339021719</v>
      </c>
    </row>
    <row r="13" spans="1:10" ht="12" customHeight="1" x14ac:dyDescent="0.2">
      <c r="A13" s="213" t="s">
        <v>25</v>
      </c>
      <c r="B13" s="320" t="s">
        <v>141</v>
      </c>
      <c r="C13" s="320">
        <v>2742</v>
      </c>
      <c r="D13" s="603" t="s">
        <v>140</v>
      </c>
      <c r="E13" s="692" t="s">
        <v>141</v>
      </c>
      <c r="F13" s="692">
        <v>4353</v>
      </c>
      <c r="G13" s="603" t="s">
        <v>140</v>
      </c>
      <c r="H13" s="320" t="s">
        <v>141</v>
      </c>
      <c r="I13" s="320">
        <v>3933</v>
      </c>
      <c r="J13" s="603" t="s">
        <v>140</v>
      </c>
    </row>
    <row r="14" spans="1:10" ht="12" customHeight="1" x14ac:dyDescent="0.2">
      <c r="A14" s="213" t="s">
        <v>306</v>
      </c>
      <c r="B14" s="320">
        <v>2960</v>
      </c>
      <c r="C14" s="320">
        <v>2458</v>
      </c>
      <c r="D14" s="603">
        <f t="shared" si="4"/>
        <v>-16.95945945945946</v>
      </c>
      <c r="E14" s="714">
        <v>4228</v>
      </c>
      <c r="F14" s="714">
        <v>4417</v>
      </c>
      <c r="G14" s="603">
        <f t="shared" ref="G14" si="8">((F14/E14) -      1)*100</f>
        <v>4.4701986754966949</v>
      </c>
      <c r="H14" s="320">
        <v>3516</v>
      </c>
      <c r="I14" s="320">
        <v>3629</v>
      </c>
      <c r="J14" s="615">
        <f t="shared" ref="J14" si="9">((I14/H14) -      1)*100</f>
        <v>3.2138794084186628</v>
      </c>
    </row>
    <row r="15" spans="1:10" ht="12" customHeight="1" x14ac:dyDescent="0.2">
      <c r="A15" s="213" t="s">
        <v>550</v>
      </c>
      <c r="B15" s="320" t="s">
        <v>141</v>
      </c>
      <c r="C15" s="320">
        <v>3350</v>
      </c>
      <c r="D15" s="603" t="s">
        <v>140</v>
      </c>
      <c r="E15" s="692" t="s">
        <v>141</v>
      </c>
      <c r="F15" s="692" t="s">
        <v>141</v>
      </c>
      <c r="G15" s="603" t="s">
        <v>140</v>
      </c>
      <c r="H15" s="320" t="s">
        <v>141</v>
      </c>
      <c r="I15" s="692" t="s">
        <v>141</v>
      </c>
      <c r="J15" s="603" t="s">
        <v>140</v>
      </c>
    </row>
    <row r="16" spans="1:10" ht="12" customHeight="1" x14ac:dyDescent="0.2">
      <c r="A16" s="671" t="s">
        <v>27</v>
      </c>
      <c r="B16" s="688">
        <f>AVERAGE(B17:B17)</f>
        <v>2618</v>
      </c>
      <c r="C16" s="688">
        <f>AVERAGE(C17:C22)</f>
        <v>2475.6666666666665</v>
      </c>
      <c r="D16" s="602">
        <f t="shared" si="4"/>
        <v>-5.4367201426025025</v>
      </c>
      <c r="E16" s="602" t="s">
        <v>140</v>
      </c>
      <c r="F16" s="715">
        <f>AVERAGE(F17:F22)</f>
        <v>3649.2</v>
      </c>
      <c r="G16" s="602" t="s">
        <v>140</v>
      </c>
      <c r="H16" s="688">
        <f>AVERAGE(H17:H17)</f>
        <v>3093</v>
      </c>
      <c r="I16" s="688">
        <f>AVERAGE(I17:I22)</f>
        <v>3776</v>
      </c>
      <c r="J16" s="614">
        <f t="shared" ref="J16" si="10">((I16/H16) -      1)*100</f>
        <v>22.082120918202385</v>
      </c>
    </row>
    <row r="17" spans="1:10" ht="12" customHeight="1" x14ac:dyDescent="0.2">
      <c r="A17" s="213" t="s">
        <v>30</v>
      </c>
      <c r="B17" s="320">
        <v>2618</v>
      </c>
      <c r="C17" s="320">
        <v>2260</v>
      </c>
      <c r="D17" s="603">
        <f t="shared" si="4"/>
        <v>-13.674560733384267</v>
      </c>
      <c r="E17" s="692" t="s">
        <v>141</v>
      </c>
      <c r="F17" s="714">
        <v>3440</v>
      </c>
      <c r="G17" s="603" t="s">
        <v>140</v>
      </c>
      <c r="H17" s="320">
        <v>3093</v>
      </c>
      <c r="I17" s="320" t="s">
        <v>141</v>
      </c>
      <c r="J17" s="615" t="s">
        <v>140</v>
      </c>
    </row>
    <row r="18" spans="1:10" ht="12" customHeight="1" x14ac:dyDescent="0.25">
      <c r="A18" s="43" t="s">
        <v>314</v>
      </c>
      <c r="B18" s="320" t="s">
        <v>141</v>
      </c>
      <c r="C18" s="320">
        <v>2367</v>
      </c>
      <c r="D18" s="389" t="s">
        <v>28</v>
      </c>
      <c r="E18" s="692" t="s">
        <v>141</v>
      </c>
      <c r="F18" s="601">
        <v>3233</v>
      </c>
      <c r="G18" s="389" t="s">
        <v>28</v>
      </c>
      <c r="H18" s="320" t="s">
        <v>141</v>
      </c>
      <c r="I18" s="320">
        <v>2433</v>
      </c>
      <c r="J18" s="112" t="s">
        <v>140</v>
      </c>
    </row>
    <row r="19" spans="1:10" ht="12" customHeight="1" x14ac:dyDescent="0.25">
      <c r="A19" s="43" t="s">
        <v>571</v>
      </c>
      <c r="B19" s="320" t="s">
        <v>141</v>
      </c>
      <c r="C19" s="320">
        <v>3065</v>
      </c>
      <c r="D19" s="389" t="s">
        <v>28</v>
      </c>
      <c r="E19" s="692" t="s">
        <v>141</v>
      </c>
      <c r="F19" s="601">
        <v>4670</v>
      </c>
      <c r="G19" s="389" t="s">
        <v>28</v>
      </c>
      <c r="H19" s="320" t="s">
        <v>141</v>
      </c>
      <c r="I19" s="320">
        <v>5505</v>
      </c>
      <c r="J19" s="112" t="s">
        <v>140</v>
      </c>
    </row>
    <row r="20" spans="1:10" ht="12" customHeight="1" x14ac:dyDescent="0.25">
      <c r="A20" s="43" t="s">
        <v>316</v>
      </c>
      <c r="B20" s="320" t="s">
        <v>141</v>
      </c>
      <c r="C20" s="320">
        <v>2475</v>
      </c>
      <c r="D20" s="389" t="s">
        <v>28</v>
      </c>
      <c r="E20" s="692" t="s">
        <v>141</v>
      </c>
      <c r="F20" s="601">
        <v>3523</v>
      </c>
      <c r="G20" s="389" t="s">
        <v>28</v>
      </c>
      <c r="H20" s="320" t="s">
        <v>141</v>
      </c>
      <c r="I20" s="320">
        <v>3390</v>
      </c>
      <c r="J20" s="112" t="s">
        <v>140</v>
      </c>
    </row>
    <row r="21" spans="1:10" ht="12" customHeight="1" x14ac:dyDescent="0.2">
      <c r="A21" s="43" t="s">
        <v>317</v>
      </c>
      <c r="B21" s="320" t="s">
        <v>141</v>
      </c>
      <c r="C21" s="320">
        <v>2600</v>
      </c>
      <c r="D21" s="389" t="s">
        <v>28</v>
      </c>
      <c r="E21" s="692" t="s">
        <v>141</v>
      </c>
      <c r="F21" s="113" t="s">
        <v>31</v>
      </c>
      <c r="G21" s="389" t="s">
        <v>28</v>
      </c>
      <c r="H21" s="320" t="s">
        <v>141</v>
      </c>
      <c r="I21" s="320" t="s">
        <v>141</v>
      </c>
      <c r="J21" s="112" t="s">
        <v>140</v>
      </c>
    </row>
    <row r="22" spans="1:10" ht="12" customHeight="1" x14ac:dyDescent="0.25">
      <c r="A22" s="43" t="s">
        <v>318</v>
      </c>
      <c r="B22" s="320" t="s">
        <v>141</v>
      </c>
      <c r="C22" s="320">
        <v>2087</v>
      </c>
      <c r="D22" s="389" t="s">
        <v>28</v>
      </c>
      <c r="E22" s="692" t="s">
        <v>141</v>
      </c>
      <c r="F22" s="601">
        <v>3380</v>
      </c>
      <c r="G22" s="389" t="s">
        <v>28</v>
      </c>
      <c r="H22" s="320" t="s">
        <v>141</v>
      </c>
      <c r="I22" s="320" t="s">
        <v>141</v>
      </c>
      <c r="J22" s="112" t="s">
        <v>140</v>
      </c>
    </row>
    <row r="23" spans="1:10" ht="12" customHeight="1" x14ac:dyDescent="0.2">
      <c r="A23" s="671" t="s">
        <v>32</v>
      </c>
      <c r="B23" s="688">
        <f>AVERAGE(B24:B31)</f>
        <v>3641.2857142857142</v>
      </c>
      <c r="C23" s="688">
        <f>AVERAGE(C24:C31)</f>
        <v>3297.8571428571427</v>
      </c>
      <c r="D23" s="602">
        <f t="shared" si="4"/>
        <v>-9.4315194789909462</v>
      </c>
      <c r="E23" s="715">
        <f>AVERAGE(E25:E31)</f>
        <v>4612.8</v>
      </c>
      <c r="F23" s="715">
        <f>AVERAGE(F25:F31)</f>
        <v>4196.6000000000004</v>
      </c>
      <c r="G23" s="603">
        <f t="shared" ref="G23" si="11">((F23/E23) -      1)*100</f>
        <v>-9.0227193895247915</v>
      </c>
      <c r="H23" s="688">
        <f>AVERAGE(H25:H31)</f>
        <v>3585</v>
      </c>
      <c r="I23" s="688">
        <f>AVERAGE(I25:I31)</f>
        <v>3678</v>
      </c>
      <c r="J23" s="602">
        <f>((I23/H23) -      1)*100</f>
        <v>2.5941422594142338</v>
      </c>
    </row>
    <row r="24" spans="1:10" ht="12" customHeight="1" x14ac:dyDescent="0.2">
      <c r="A24" s="213" t="s">
        <v>33</v>
      </c>
      <c r="B24" s="320">
        <v>3200</v>
      </c>
      <c r="C24" s="320">
        <v>2595</v>
      </c>
      <c r="D24" s="603">
        <f t="shared" si="4"/>
        <v>-18.906250000000004</v>
      </c>
      <c r="E24" s="692" t="s">
        <v>141</v>
      </c>
      <c r="F24" s="522" t="s">
        <v>141</v>
      </c>
      <c r="G24" s="603" t="s">
        <v>140</v>
      </c>
      <c r="H24" s="622" t="s">
        <v>141</v>
      </c>
      <c r="I24" s="622" t="s">
        <v>141</v>
      </c>
      <c r="J24" s="603" t="s">
        <v>140</v>
      </c>
    </row>
    <row r="25" spans="1:10" ht="12" customHeight="1" x14ac:dyDescent="0.2">
      <c r="A25" s="213" t="s">
        <v>34</v>
      </c>
      <c r="B25" s="320">
        <v>3700</v>
      </c>
      <c r="C25" s="320">
        <v>2280</v>
      </c>
      <c r="D25" s="603">
        <f t="shared" si="4"/>
        <v>-38.378378378378372</v>
      </c>
      <c r="E25" s="692">
        <v>4387</v>
      </c>
      <c r="F25" s="522">
        <v>3740</v>
      </c>
      <c r="G25" s="603">
        <f t="shared" ref="G25" si="12">((F25/E25) -      1)*100</f>
        <v>-14.748119443811259</v>
      </c>
      <c r="H25" s="622" t="s">
        <v>141</v>
      </c>
      <c r="I25" s="622">
        <v>3367</v>
      </c>
      <c r="J25" s="603" t="s">
        <v>140</v>
      </c>
    </row>
    <row r="26" spans="1:10" ht="12" customHeight="1" x14ac:dyDescent="0.2">
      <c r="A26" s="213" t="s">
        <v>35</v>
      </c>
      <c r="B26" s="320">
        <v>3013</v>
      </c>
      <c r="C26" s="320">
        <v>2680</v>
      </c>
      <c r="D26" s="603">
        <f t="shared" si="4"/>
        <v>-11.052107534019251</v>
      </c>
      <c r="E26" s="622" t="s">
        <v>141</v>
      </c>
      <c r="F26" s="522">
        <v>4353</v>
      </c>
      <c r="G26" s="603" t="s">
        <v>140</v>
      </c>
      <c r="H26" s="622" t="s">
        <v>141</v>
      </c>
      <c r="I26" s="622">
        <v>3420</v>
      </c>
      <c r="J26" s="603" t="s">
        <v>140</v>
      </c>
    </row>
    <row r="27" spans="1:10" ht="12" customHeight="1" x14ac:dyDescent="0.2">
      <c r="A27" s="213" t="s">
        <v>36</v>
      </c>
      <c r="B27" s="320">
        <v>3733</v>
      </c>
      <c r="C27" s="320">
        <v>3243</v>
      </c>
      <c r="D27" s="603">
        <f t="shared" si="4"/>
        <v>-13.126171979641043</v>
      </c>
      <c r="E27" s="201">
        <v>3667</v>
      </c>
      <c r="F27" s="522">
        <v>3770</v>
      </c>
      <c r="G27" s="603">
        <f t="shared" ref="G27:G29" si="13">((F27/E27) -      1)*100</f>
        <v>2.8088355604035886</v>
      </c>
      <c r="H27" s="320">
        <v>3600</v>
      </c>
      <c r="I27" s="622">
        <v>3525</v>
      </c>
      <c r="J27" s="603">
        <f>((I27/H27) -      1)*100</f>
        <v>-2.083333333333337</v>
      </c>
    </row>
    <row r="28" spans="1:10" ht="12" customHeight="1" x14ac:dyDescent="0.2">
      <c r="A28" s="213" t="s">
        <v>37</v>
      </c>
      <c r="B28" s="320">
        <v>3310</v>
      </c>
      <c r="C28" s="320">
        <v>3307</v>
      </c>
      <c r="D28" s="603">
        <f t="shared" si="4"/>
        <v>-9.0634441087611428E-2</v>
      </c>
      <c r="E28" s="692">
        <v>4510</v>
      </c>
      <c r="F28" s="522">
        <v>4520</v>
      </c>
      <c r="G28" s="603">
        <f t="shared" si="13"/>
        <v>0.22172949002217113</v>
      </c>
      <c r="H28" s="320">
        <v>3570</v>
      </c>
      <c r="I28" s="622" t="s">
        <v>141</v>
      </c>
      <c r="J28" s="603" t="s">
        <v>140</v>
      </c>
    </row>
    <row r="29" spans="1:10" ht="12" customHeight="1" x14ac:dyDescent="0.2">
      <c r="A29" s="213" t="s">
        <v>39</v>
      </c>
      <c r="B29" s="320">
        <v>5200</v>
      </c>
      <c r="C29" s="320">
        <v>6400</v>
      </c>
      <c r="D29" s="603">
        <f t="shared" si="4"/>
        <v>23.076923076923084</v>
      </c>
      <c r="E29" s="201">
        <v>5200</v>
      </c>
      <c r="F29" s="522">
        <v>4600</v>
      </c>
      <c r="G29" s="603">
        <f t="shared" si="13"/>
        <v>-11.538461538461542</v>
      </c>
      <c r="H29" s="622" t="s">
        <v>141</v>
      </c>
      <c r="I29" s="622">
        <v>4400</v>
      </c>
      <c r="J29" s="603" t="s">
        <v>140</v>
      </c>
    </row>
    <row r="30" spans="1:10" ht="12" customHeight="1" x14ac:dyDescent="0.2">
      <c r="A30" s="213" t="s">
        <v>41</v>
      </c>
      <c r="B30" s="320" t="s">
        <v>141</v>
      </c>
      <c r="C30" s="320" t="s">
        <v>141</v>
      </c>
      <c r="D30" s="603" t="s">
        <v>140</v>
      </c>
      <c r="E30" s="201">
        <v>5300</v>
      </c>
      <c r="F30" s="692" t="s">
        <v>141</v>
      </c>
      <c r="G30" s="603" t="s">
        <v>140</v>
      </c>
      <c r="H30" s="622" t="s">
        <v>141</v>
      </c>
      <c r="I30" s="622" t="s">
        <v>141</v>
      </c>
      <c r="J30" s="603" t="s">
        <v>140</v>
      </c>
    </row>
    <row r="31" spans="1:10" ht="12" customHeight="1" x14ac:dyDescent="0.2">
      <c r="A31" s="213" t="s">
        <v>40</v>
      </c>
      <c r="B31" s="320">
        <v>3333</v>
      </c>
      <c r="C31" s="320">
        <v>2580</v>
      </c>
      <c r="D31" s="603">
        <f t="shared" si="4"/>
        <v>-22.592259225922596</v>
      </c>
      <c r="E31" s="692" t="s">
        <v>141</v>
      </c>
      <c r="F31" s="692" t="s">
        <v>141</v>
      </c>
      <c r="G31" s="603" t="s">
        <v>140</v>
      </c>
      <c r="H31" s="622" t="s">
        <v>141</v>
      </c>
      <c r="I31" s="622" t="s">
        <v>141</v>
      </c>
      <c r="J31" s="603" t="s">
        <v>140</v>
      </c>
    </row>
    <row r="32" spans="1:10" ht="12" customHeight="1" x14ac:dyDescent="0.2">
      <c r="A32" s="676" t="s">
        <v>42</v>
      </c>
      <c r="B32" s="688">
        <f>AVERAGE(B37:B38)</f>
        <v>3933</v>
      </c>
      <c r="C32" s="688">
        <f>AVERAGE(C33:C40)</f>
        <v>2570.4285714285716</v>
      </c>
      <c r="D32" s="614">
        <f t="shared" si="4"/>
        <v>-34.644582470669427</v>
      </c>
      <c r="E32" s="715">
        <f t="shared" ref="E32:F32" si="14">AVERAGE(E33:E40)</f>
        <v>4533.5</v>
      </c>
      <c r="F32" s="715">
        <f t="shared" si="14"/>
        <v>2910.8</v>
      </c>
      <c r="G32" s="716">
        <f t="shared" ref="G32:G38" si="15">((F32/E32) -      1)*100</f>
        <v>-35.793537002316086</v>
      </c>
      <c r="H32" s="688">
        <f t="shared" ref="H32:I32" si="16">AVERAGE(H33:H40)</f>
        <v>3550</v>
      </c>
      <c r="I32" s="688">
        <f t="shared" si="16"/>
        <v>3965.5</v>
      </c>
      <c r="J32" s="614">
        <f t="shared" ref="J32" si="17">((I32/H32) -      1)*100</f>
        <v>11.704225352112685</v>
      </c>
    </row>
    <row r="33" spans="1:21" ht="12" customHeight="1" x14ac:dyDescent="0.2">
      <c r="A33" s="519" t="s">
        <v>159</v>
      </c>
      <c r="B33" s="320" t="s">
        <v>141</v>
      </c>
      <c r="C33" s="320">
        <v>2650</v>
      </c>
      <c r="D33" s="389" t="s">
        <v>28</v>
      </c>
      <c r="E33" s="622" t="s">
        <v>141</v>
      </c>
      <c r="F33" s="522">
        <v>3800</v>
      </c>
      <c r="G33" s="389" t="s">
        <v>28</v>
      </c>
      <c r="H33" s="320" t="s">
        <v>141</v>
      </c>
      <c r="I33" s="645">
        <v>4800</v>
      </c>
      <c r="J33" s="112" t="s">
        <v>140</v>
      </c>
    </row>
    <row r="34" spans="1:21" ht="12" customHeight="1" x14ac:dyDescent="0.2">
      <c r="A34" s="519" t="s">
        <v>43</v>
      </c>
      <c r="B34" s="320" t="s">
        <v>141</v>
      </c>
      <c r="C34" s="320">
        <v>3000</v>
      </c>
      <c r="D34" s="389" t="s">
        <v>28</v>
      </c>
      <c r="E34" s="622" t="s">
        <v>141</v>
      </c>
      <c r="F34" s="622" t="s">
        <v>141</v>
      </c>
      <c r="G34" s="389" t="s">
        <v>28</v>
      </c>
      <c r="H34" s="320" t="s">
        <v>141</v>
      </c>
      <c r="I34" s="622" t="s">
        <v>141</v>
      </c>
      <c r="J34" s="112" t="s">
        <v>140</v>
      </c>
    </row>
    <row r="35" spans="1:21" ht="12" customHeight="1" x14ac:dyDescent="0.2">
      <c r="A35" s="519" t="s">
        <v>319</v>
      </c>
      <c r="B35" s="320" t="s">
        <v>141</v>
      </c>
      <c r="C35" s="320">
        <v>2600</v>
      </c>
      <c r="D35" s="389" t="s">
        <v>28</v>
      </c>
      <c r="E35" s="622" t="s">
        <v>141</v>
      </c>
      <c r="F35" s="622" t="s">
        <v>141</v>
      </c>
      <c r="G35" s="389" t="s">
        <v>28</v>
      </c>
      <c r="H35" s="320" t="s">
        <v>141</v>
      </c>
      <c r="I35" s="622" t="s">
        <v>141</v>
      </c>
      <c r="J35" s="112" t="s">
        <v>140</v>
      </c>
    </row>
    <row r="36" spans="1:21" ht="12" customHeight="1" x14ac:dyDescent="0.2">
      <c r="A36" s="519" t="s">
        <v>171</v>
      </c>
      <c r="B36" s="320" t="s">
        <v>141</v>
      </c>
      <c r="C36" s="320">
        <v>1600</v>
      </c>
      <c r="D36" s="389" t="s">
        <v>28</v>
      </c>
      <c r="E36" s="622" t="s">
        <v>141</v>
      </c>
      <c r="F36" s="522">
        <v>1500</v>
      </c>
      <c r="G36" s="389" t="s">
        <v>28</v>
      </c>
      <c r="H36" s="320" t="s">
        <v>141</v>
      </c>
      <c r="I36" s="622" t="s">
        <v>141</v>
      </c>
      <c r="J36" s="112" t="s">
        <v>140</v>
      </c>
    </row>
    <row r="37" spans="1:21" ht="12" customHeight="1" x14ac:dyDescent="0.2">
      <c r="A37" s="213" t="s">
        <v>44</v>
      </c>
      <c r="B37" s="320">
        <v>4333</v>
      </c>
      <c r="C37" s="320">
        <v>3268</v>
      </c>
      <c r="D37" s="615">
        <f t="shared" si="4"/>
        <v>-24.578813754904228</v>
      </c>
      <c r="E37" s="201">
        <v>4350</v>
      </c>
      <c r="F37" s="522">
        <v>3707</v>
      </c>
      <c r="G37" s="717">
        <f t="shared" si="15"/>
        <v>-14.7816091954023</v>
      </c>
      <c r="H37" s="645">
        <v>5000</v>
      </c>
      <c r="I37" s="645">
        <v>5000</v>
      </c>
      <c r="J37" s="615">
        <f t="shared" ref="J37:J38" si="18">((I37/H37) -      1)*100</f>
        <v>0</v>
      </c>
      <c r="L37" s="56"/>
      <c r="M37" s="56"/>
      <c r="N37" s="56"/>
      <c r="O37" s="56"/>
      <c r="P37" s="56"/>
      <c r="Q37" s="56"/>
      <c r="R37" s="56"/>
      <c r="S37" s="56"/>
      <c r="T37" s="56"/>
      <c r="U37" s="56"/>
    </row>
    <row r="38" spans="1:21" ht="12" customHeight="1" x14ac:dyDescent="0.2">
      <c r="A38" s="213" t="s">
        <v>45</v>
      </c>
      <c r="B38" s="320">
        <v>3533</v>
      </c>
      <c r="C38" s="320">
        <v>3275</v>
      </c>
      <c r="D38" s="615">
        <f t="shared" si="4"/>
        <v>-7.3025757146900627</v>
      </c>
      <c r="E38" s="201">
        <v>4717</v>
      </c>
      <c r="F38" s="522">
        <v>3347</v>
      </c>
      <c r="G38" s="717">
        <f t="shared" si="15"/>
        <v>-29.0438838244647</v>
      </c>
      <c r="H38" s="645">
        <v>2100</v>
      </c>
      <c r="I38" s="645">
        <v>2729</v>
      </c>
      <c r="J38" s="615">
        <f t="shared" si="18"/>
        <v>29.952380952380953</v>
      </c>
      <c r="L38" s="56"/>
      <c r="M38" s="56"/>
      <c r="N38" s="56"/>
      <c r="O38" s="56"/>
      <c r="P38" s="56"/>
      <c r="Q38" s="56"/>
      <c r="R38" s="56"/>
      <c r="S38" s="56"/>
      <c r="T38" s="56"/>
      <c r="U38" s="56"/>
    </row>
    <row r="39" spans="1:21" ht="12" customHeight="1" x14ac:dyDescent="0.2">
      <c r="A39" s="69" t="s">
        <v>572</v>
      </c>
      <c r="B39" s="320" t="s">
        <v>141</v>
      </c>
      <c r="C39" s="320" t="s">
        <v>141</v>
      </c>
      <c r="D39" s="389" t="s">
        <v>28</v>
      </c>
      <c r="E39" s="622" t="s">
        <v>141</v>
      </c>
      <c r="F39" s="522" t="s">
        <v>31</v>
      </c>
      <c r="G39" s="389" t="s">
        <v>28</v>
      </c>
      <c r="H39" s="320" t="s">
        <v>141</v>
      </c>
      <c r="I39" s="645">
        <v>3333</v>
      </c>
      <c r="J39" s="112" t="s">
        <v>140</v>
      </c>
      <c r="L39" s="56"/>
      <c r="M39" s="56"/>
      <c r="N39" s="56"/>
      <c r="O39" s="56"/>
      <c r="P39" s="56"/>
      <c r="Q39" s="56"/>
      <c r="R39" s="56"/>
      <c r="S39" s="56"/>
      <c r="T39" s="56"/>
      <c r="U39" s="56"/>
    </row>
    <row r="40" spans="1:21" ht="12" customHeight="1" x14ac:dyDescent="0.2">
      <c r="A40" s="69" t="s">
        <v>47</v>
      </c>
      <c r="B40" s="320" t="s">
        <v>141</v>
      </c>
      <c r="C40" s="625">
        <v>1600</v>
      </c>
      <c r="D40" s="389" t="s">
        <v>28</v>
      </c>
      <c r="E40" s="622" t="s">
        <v>141</v>
      </c>
      <c r="F40" s="522">
        <v>2200</v>
      </c>
      <c r="G40" s="389" t="s">
        <v>28</v>
      </c>
      <c r="H40" s="320" t="s">
        <v>141</v>
      </c>
      <c r="I40" s="113" t="s">
        <v>31</v>
      </c>
      <c r="J40" s="112" t="s">
        <v>140</v>
      </c>
      <c r="L40" s="56"/>
      <c r="M40" s="56"/>
      <c r="N40" s="56"/>
      <c r="O40" s="56"/>
      <c r="P40" s="56"/>
      <c r="Q40" s="56"/>
      <c r="R40" s="56"/>
      <c r="S40" s="56"/>
      <c r="T40" s="56"/>
      <c r="U40" s="56"/>
    </row>
    <row r="41" spans="1:21" ht="12" customHeight="1" x14ac:dyDescent="0.2">
      <c r="A41" s="520" t="s">
        <v>48</v>
      </c>
      <c r="B41" s="117" t="s">
        <v>507</v>
      </c>
      <c r="C41" s="793">
        <f>AVERAGE(C42:C54)</f>
        <v>2979.1230769230774</v>
      </c>
      <c r="D41" s="457" t="s">
        <v>28</v>
      </c>
      <c r="E41" s="117" t="s">
        <v>140</v>
      </c>
      <c r="F41" s="523">
        <f>AVERAGE(F42:F54)</f>
        <v>4629.2857142857147</v>
      </c>
      <c r="G41" s="457" t="s">
        <v>28</v>
      </c>
      <c r="H41" s="117" t="s">
        <v>140</v>
      </c>
      <c r="I41" s="105">
        <f>AVERAGE(I42:I54)</f>
        <v>2475.0307692307692</v>
      </c>
      <c r="J41" s="117" t="s">
        <v>140</v>
      </c>
      <c r="L41" s="789"/>
      <c r="M41" s="619"/>
      <c r="N41" s="790"/>
      <c r="O41" s="790"/>
      <c r="P41" s="790"/>
      <c r="Q41" s="790"/>
      <c r="R41" s="790"/>
      <c r="S41" s="790"/>
      <c r="T41" s="790"/>
      <c r="U41" s="514"/>
    </row>
    <row r="42" spans="1:21" ht="12" customHeight="1" x14ac:dyDescent="0.25">
      <c r="A42" s="108" t="s">
        <v>49</v>
      </c>
      <c r="B42" s="320" t="s">
        <v>141</v>
      </c>
      <c r="C42" s="794">
        <v>3087</v>
      </c>
      <c r="D42" s="389" t="s">
        <v>28</v>
      </c>
      <c r="E42" s="622" t="s">
        <v>141</v>
      </c>
      <c r="F42" s="522">
        <v>4580</v>
      </c>
      <c r="G42" s="389" t="s">
        <v>28</v>
      </c>
      <c r="H42" s="320" t="s">
        <v>141</v>
      </c>
      <c r="I42" s="173">
        <v>2400</v>
      </c>
      <c r="J42" s="112" t="s">
        <v>140</v>
      </c>
      <c r="L42" s="939"/>
      <c r="M42" s="939"/>
      <c r="N42" s="939"/>
      <c r="O42" s="939"/>
      <c r="P42" s="939"/>
      <c r="Q42" s="939"/>
      <c r="R42" s="790"/>
      <c r="S42" s="790"/>
      <c r="T42" s="791"/>
      <c r="U42" s="791"/>
    </row>
    <row r="43" spans="1:21" ht="12" customHeight="1" x14ac:dyDescent="0.2">
      <c r="A43" s="108" t="s">
        <v>50</v>
      </c>
      <c r="B43" s="320" t="s">
        <v>141</v>
      </c>
      <c r="C43" s="303">
        <v>3033.4</v>
      </c>
      <c r="D43" s="389" t="s">
        <v>28</v>
      </c>
      <c r="E43" s="622" t="s">
        <v>141</v>
      </c>
      <c r="F43" s="522">
        <v>4550</v>
      </c>
      <c r="G43" s="389" t="s">
        <v>28</v>
      </c>
      <c r="H43" s="320" t="s">
        <v>141</v>
      </c>
      <c r="I43" s="173">
        <v>2433.4</v>
      </c>
      <c r="J43" s="112" t="s">
        <v>140</v>
      </c>
      <c r="L43" s="940"/>
      <c r="M43" s="940"/>
      <c r="N43" s="941"/>
      <c r="O43" s="941"/>
      <c r="P43" s="940"/>
      <c r="Q43" s="941"/>
      <c r="R43" s="941"/>
      <c r="S43" s="940"/>
      <c r="T43" s="941"/>
      <c r="U43" s="941"/>
    </row>
    <row r="44" spans="1:21" ht="12" customHeight="1" x14ac:dyDescent="0.2">
      <c r="A44" s="108" t="s">
        <v>51</v>
      </c>
      <c r="B44" s="320" t="s">
        <v>141</v>
      </c>
      <c r="C44" s="794">
        <v>3050</v>
      </c>
      <c r="D44" s="389" t="s">
        <v>28</v>
      </c>
      <c r="E44" s="622" t="s">
        <v>141</v>
      </c>
      <c r="F44" s="522">
        <v>4600</v>
      </c>
      <c r="G44" s="389" t="s">
        <v>28</v>
      </c>
      <c r="H44" s="320" t="s">
        <v>141</v>
      </c>
      <c r="I44" s="173">
        <v>2445</v>
      </c>
      <c r="J44" s="112" t="s">
        <v>140</v>
      </c>
      <c r="L44" s="941"/>
      <c r="M44" s="792"/>
      <c r="N44" s="792"/>
      <c r="O44" s="792"/>
      <c r="P44" s="792"/>
      <c r="Q44" s="792"/>
      <c r="R44" s="792"/>
      <c r="S44" s="792"/>
      <c r="T44" s="792"/>
      <c r="U44" s="792"/>
    </row>
    <row r="45" spans="1:21" ht="12" customHeight="1" x14ac:dyDescent="0.2">
      <c r="A45" s="108" t="s">
        <v>52</v>
      </c>
      <c r="B45" s="320" t="s">
        <v>141</v>
      </c>
      <c r="C45" s="303">
        <v>3065</v>
      </c>
      <c r="D45" s="389" t="s">
        <v>28</v>
      </c>
      <c r="E45" s="622" t="s">
        <v>141</v>
      </c>
      <c r="F45" s="522">
        <v>4650</v>
      </c>
      <c r="G45" s="389" t="s">
        <v>28</v>
      </c>
      <c r="H45" s="320" t="s">
        <v>141</v>
      </c>
      <c r="I45" s="173">
        <v>2500</v>
      </c>
      <c r="J45" s="112" t="s">
        <v>140</v>
      </c>
      <c r="L45" s="56"/>
      <c r="M45" s="56"/>
      <c r="N45" s="56"/>
      <c r="O45" s="56"/>
      <c r="P45" s="56"/>
      <c r="Q45" s="56"/>
      <c r="R45" s="56"/>
      <c r="S45" s="56"/>
      <c r="T45" s="56"/>
      <c r="U45" s="56"/>
    </row>
    <row r="46" spans="1:21" ht="12" customHeight="1" x14ac:dyDescent="0.2">
      <c r="A46" s="108" t="s">
        <v>53</v>
      </c>
      <c r="B46" s="320" t="s">
        <v>141</v>
      </c>
      <c r="C46" s="303">
        <v>3200</v>
      </c>
      <c r="D46" s="389" t="s">
        <v>28</v>
      </c>
      <c r="E46" s="622" t="s">
        <v>141</v>
      </c>
      <c r="F46" s="107" t="s">
        <v>141</v>
      </c>
      <c r="G46" s="389" t="s">
        <v>28</v>
      </c>
      <c r="H46" s="320" t="s">
        <v>141</v>
      </c>
      <c r="I46" s="173">
        <v>2600</v>
      </c>
      <c r="J46" s="112" t="s">
        <v>140</v>
      </c>
      <c r="L46" s="56"/>
      <c r="M46" s="56"/>
      <c r="N46" s="56"/>
      <c r="O46" s="56"/>
      <c r="P46" s="56"/>
      <c r="Q46" s="56"/>
      <c r="R46" s="56"/>
      <c r="S46" s="56"/>
      <c r="T46" s="56"/>
      <c r="U46" s="56"/>
    </row>
    <row r="47" spans="1:21" ht="12" customHeight="1" x14ac:dyDescent="0.2">
      <c r="A47" s="108" t="s">
        <v>54</v>
      </c>
      <c r="B47" s="320" t="s">
        <v>141</v>
      </c>
      <c r="C47" s="794">
        <v>2940</v>
      </c>
      <c r="D47" s="389" t="s">
        <v>28</v>
      </c>
      <c r="E47" s="622" t="s">
        <v>141</v>
      </c>
      <c r="F47" s="107" t="s">
        <v>141</v>
      </c>
      <c r="G47" s="389" t="s">
        <v>28</v>
      </c>
      <c r="H47" s="320" t="s">
        <v>141</v>
      </c>
      <c r="I47" s="173">
        <v>2350</v>
      </c>
      <c r="J47" s="112" t="s">
        <v>140</v>
      </c>
      <c r="L47" s="56"/>
      <c r="M47" s="56"/>
      <c r="N47" s="56"/>
      <c r="O47" s="56"/>
      <c r="P47" s="56"/>
      <c r="Q47" s="56"/>
      <c r="R47" s="56"/>
      <c r="S47" s="56"/>
      <c r="T47" s="56"/>
      <c r="U47" s="56"/>
    </row>
    <row r="48" spans="1:21" ht="12" customHeight="1" x14ac:dyDescent="0.2">
      <c r="A48" s="108" t="s">
        <v>55</v>
      </c>
      <c r="B48" s="320" t="s">
        <v>141</v>
      </c>
      <c r="C48" s="303">
        <v>2953.4</v>
      </c>
      <c r="D48" s="389" t="s">
        <v>28</v>
      </c>
      <c r="E48" s="622" t="s">
        <v>141</v>
      </c>
      <c r="F48" s="107" t="s">
        <v>141</v>
      </c>
      <c r="G48" s="389" t="s">
        <v>28</v>
      </c>
      <c r="H48" s="320" t="s">
        <v>141</v>
      </c>
      <c r="I48" s="173">
        <v>2467</v>
      </c>
      <c r="J48" s="112" t="s">
        <v>140</v>
      </c>
      <c r="L48" s="56"/>
      <c r="M48" s="56"/>
      <c r="N48" s="56"/>
      <c r="O48" s="56"/>
      <c r="P48" s="56"/>
      <c r="Q48" s="56"/>
      <c r="R48" s="56"/>
      <c r="S48" s="56"/>
      <c r="T48" s="56"/>
      <c r="U48" s="56"/>
    </row>
    <row r="49" spans="1:21" ht="12" customHeight="1" x14ac:dyDescent="0.2">
      <c r="A49" s="108" t="s">
        <v>143</v>
      </c>
      <c r="B49" s="320" t="s">
        <v>141</v>
      </c>
      <c r="C49" s="794">
        <v>2930</v>
      </c>
      <c r="D49" s="389" t="s">
        <v>28</v>
      </c>
      <c r="E49" s="622" t="s">
        <v>141</v>
      </c>
      <c r="F49" s="522">
        <v>4733</v>
      </c>
      <c r="G49" s="389" t="s">
        <v>28</v>
      </c>
      <c r="H49" s="320" t="s">
        <v>141</v>
      </c>
      <c r="I49" s="173">
        <v>2550</v>
      </c>
      <c r="J49" s="112" t="s">
        <v>140</v>
      </c>
      <c r="L49" s="56"/>
      <c r="M49" s="56"/>
      <c r="N49" s="56"/>
      <c r="O49" s="56"/>
      <c r="P49" s="56"/>
      <c r="Q49" s="56"/>
      <c r="R49" s="56"/>
      <c r="S49" s="56"/>
      <c r="T49" s="56"/>
      <c r="U49" s="56"/>
    </row>
    <row r="50" spans="1:21" ht="12" customHeight="1" x14ac:dyDescent="0.2">
      <c r="A50" s="108" t="s">
        <v>56</v>
      </c>
      <c r="B50" s="320" t="s">
        <v>141</v>
      </c>
      <c r="C50" s="303">
        <v>2933.4</v>
      </c>
      <c r="D50" s="389" t="s">
        <v>28</v>
      </c>
      <c r="E50" s="622" t="s">
        <v>141</v>
      </c>
      <c r="F50" s="107" t="s">
        <v>31</v>
      </c>
      <c r="G50" s="389" t="s">
        <v>28</v>
      </c>
      <c r="H50" s="320" t="s">
        <v>141</v>
      </c>
      <c r="I50" s="173">
        <v>2400</v>
      </c>
      <c r="J50" s="112" t="s">
        <v>140</v>
      </c>
    </row>
    <row r="51" spans="1:21" ht="12" customHeight="1" x14ac:dyDescent="0.2">
      <c r="A51" s="108" t="s">
        <v>57</v>
      </c>
      <c r="B51" s="320" t="s">
        <v>141</v>
      </c>
      <c r="C51" s="794">
        <v>2920</v>
      </c>
      <c r="D51" s="389" t="s">
        <v>28</v>
      </c>
      <c r="E51" s="622" t="s">
        <v>141</v>
      </c>
      <c r="F51" s="107" t="s">
        <v>31</v>
      </c>
      <c r="G51" s="389" t="s">
        <v>28</v>
      </c>
      <c r="H51" s="320" t="s">
        <v>141</v>
      </c>
      <c r="I51" s="173">
        <v>2400</v>
      </c>
      <c r="J51" s="112" t="s">
        <v>140</v>
      </c>
    </row>
    <row r="52" spans="1:21" ht="12" customHeight="1" x14ac:dyDescent="0.2">
      <c r="A52" s="108" t="s">
        <v>58</v>
      </c>
      <c r="B52" s="320" t="s">
        <v>141</v>
      </c>
      <c r="C52" s="794">
        <v>2933</v>
      </c>
      <c r="D52" s="389" t="s">
        <v>28</v>
      </c>
      <c r="E52" s="622" t="s">
        <v>141</v>
      </c>
      <c r="F52" s="522">
        <v>4667</v>
      </c>
      <c r="G52" s="389" t="s">
        <v>28</v>
      </c>
      <c r="H52" s="320" t="s">
        <v>141</v>
      </c>
      <c r="I52" s="173">
        <v>2430</v>
      </c>
      <c r="J52" s="112" t="s">
        <v>140</v>
      </c>
    </row>
    <row r="53" spans="1:21" ht="12" customHeight="1" x14ac:dyDescent="0.2">
      <c r="A53" s="108" t="s">
        <v>59</v>
      </c>
      <c r="B53" s="320" t="s">
        <v>141</v>
      </c>
      <c r="C53" s="794">
        <v>2833.4</v>
      </c>
      <c r="D53" s="389" t="s">
        <v>28</v>
      </c>
      <c r="E53" s="622" t="s">
        <v>141</v>
      </c>
      <c r="F53" s="107" t="s">
        <v>31</v>
      </c>
      <c r="G53" s="389" t="s">
        <v>28</v>
      </c>
      <c r="H53" s="320" t="s">
        <v>141</v>
      </c>
      <c r="I53" s="173">
        <v>2400</v>
      </c>
      <c r="J53" s="112" t="s">
        <v>140</v>
      </c>
    </row>
    <row r="54" spans="1:21" ht="12" customHeight="1" x14ac:dyDescent="0.2">
      <c r="A54" s="108" t="s">
        <v>60</v>
      </c>
      <c r="B54" s="320" t="s">
        <v>141</v>
      </c>
      <c r="C54" s="794">
        <v>2850</v>
      </c>
      <c r="D54" s="389" t="s">
        <v>28</v>
      </c>
      <c r="E54" s="622" t="s">
        <v>141</v>
      </c>
      <c r="F54" s="522">
        <v>4625</v>
      </c>
      <c r="G54" s="389" t="s">
        <v>28</v>
      </c>
      <c r="H54" s="320" t="s">
        <v>141</v>
      </c>
      <c r="I54" s="173">
        <v>2800</v>
      </c>
      <c r="J54" s="112" t="s">
        <v>140</v>
      </c>
    </row>
    <row r="55" spans="1:21" ht="12" customHeight="1" x14ac:dyDescent="0.2">
      <c r="A55" s="252"/>
      <c r="B55" s="253"/>
      <c r="C55" s="178"/>
      <c r="D55" s="178"/>
      <c r="E55" s="178"/>
      <c r="F55" s="178"/>
      <c r="G55" s="178"/>
      <c r="H55" s="178"/>
      <c r="I55" s="178"/>
      <c r="J55" s="179" t="s">
        <v>78</v>
      </c>
    </row>
    <row r="56" spans="1:21" ht="12" customHeight="1" x14ac:dyDescent="0.25">
      <c r="A56" s="939" t="s">
        <v>544</v>
      </c>
      <c r="B56" s="939"/>
      <c r="C56" s="939"/>
      <c r="D56" s="939"/>
      <c r="E56" s="939"/>
      <c r="F56" s="939"/>
      <c r="G56" s="8"/>
      <c r="H56" s="8"/>
      <c r="I56" s="9"/>
      <c r="J56" s="9"/>
    </row>
    <row r="57" spans="1:21" ht="14.1" customHeight="1" x14ac:dyDescent="0.2">
      <c r="A57" s="933" t="s">
        <v>19</v>
      </c>
      <c r="B57" s="935" t="s">
        <v>148</v>
      </c>
      <c r="C57" s="936"/>
      <c r="D57" s="937"/>
      <c r="E57" s="935" t="s">
        <v>149</v>
      </c>
      <c r="F57" s="936"/>
      <c r="G57" s="937"/>
      <c r="H57" s="935" t="s">
        <v>150</v>
      </c>
      <c r="I57" s="936"/>
      <c r="J57" s="937"/>
    </row>
    <row r="58" spans="1:21" ht="14.1" customHeight="1" x14ac:dyDescent="0.2">
      <c r="A58" s="934"/>
      <c r="B58" s="373">
        <v>2023</v>
      </c>
      <c r="C58" s="373">
        <v>2024</v>
      </c>
      <c r="D58" s="373" t="s">
        <v>23</v>
      </c>
      <c r="E58" s="373">
        <v>2023</v>
      </c>
      <c r="F58" s="373">
        <v>2024</v>
      </c>
      <c r="G58" s="373" t="s">
        <v>23</v>
      </c>
      <c r="H58" s="373">
        <v>2023</v>
      </c>
      <c r="I58" s="373">
        <v>2024</v>
      </c>
      <c r="J58" s="373" t="s">
        <v>23</v>
      </c>
    </row>
    <row r="59" spans="1:21" ht="5.0999999999999996" customHeight="1" x14ac:dyDescent="0.2">
      <c r="A59" s="108"/>
      <c r="B59" s="320"/>
      <c r="C59" s="794"/>
      <c r="D59" s="389"/>
      <c r="E59" s="622"/>
      <c r="F59" s="522"/>
      <c r="G59" s="389"/>
      <c r="H59" s="320"/>
      <c r="I59" s="173"/>
      <c r="J59" s="112"/>
    </row>
    <row r="60" spans="1:21" ht="12" customHeight="1" x14ac:dyDescent="0.2">
      <c r="A60" s="671" t="s">
        <v>61</v>
      </c>
      <c r="B60" s="688">
        <f>AVERAGE(B61:B65)</f>
        <v>3750.6</v>
      </c>
      <c r="C60" s="688">
        <f>AVERAGE(C61:C65)</f>
        <v>2775.6</v>
      </c>
      <c r="D60" s="602">
        <f t="shared" si="4"/>
        <v>-25.995840665493517</v>
      </c>
      <c r="E60" s="621" t="s">
        <v>142</v>
      </c>
      <c r="F60" s="621" t="s">
        <v>142</v>
      </c>
      <c r="G60" s="602" t="s">
        <v>140</v>
      </c>
      <c r="H60" s="621" t="s">
        <v>142</v>
      </c>
      <c r="I60" s="621" t="s">
        <v>142</v>
      </c>
      <c r="J60" s="602" t="s">
        <v>140</v>
      </c>
    </row>
    <row r="61" spans="1:21" ht="12" customHeight="1" x14ac:dyDescent="0.2">
      <c r="A61" s="213" t="s">
        <v>62</v>
      </c>
      <c r="B61" s="320">
        <v>3260</v>
      </c>
      <c r="C61" s="320">
        <v>2613</v>
      </c>
      <c r="D61" s="603">
        <f t="shared" si="4"/>
        <v>-19.846625766871163</v>
      </c>
      <c r="E61" s="622" t="s">
        <v>141</v>
      </c>
      <c r="F61" s="622" t="s">
        <v>141</v>
      </c>
      <c r="G61" s="603" t="s">
        <v>140</v>
      </c>
      <c r="H61" s="320" t="s">
        <v>141</v>
      </c>
      <c r="I61" s="718" t="s">
        <v>689</v>
      </c>
      <c r="J61" s="603" t="s">
        <v>140</v>
      </c>
    </row>
    <row r="62" spans="1:21" ht="12" customHeight="1" x14ac:dyDescent="0.2">
      <c r="A62" s="213" t="s">
        <v>63</v>
      </c>
      <c r="B62" s="320">
        <v>3733</v>
      </c>
      <c r="C62" s="320">
        <v>2953</v>
      </c>
      <c r="D62" s="603">
        <f t="shared" si="4"/>
        <v>-20.894722743102069</v>
      </c>
      <c r="E62" s="622" t="s">
        <v>141</v>
      </c>
      <c r="F62" s="622" t="s">
        <v>141</v>
      </c>
      <c r="G62" s="603" t="s">
        <v>140</v>
      </c>
      <c r="H62" s="320" t="s">
        <v>141</v>
      </c>
      <c r="I62" s="718" t="s">
        <v>689</v>
      </c>
      <c r="J62" s="603" t="s">
        <v>140</v>
      </c>
    </row>
    <row r="63" spans="1:21" ht="12" customHeight="1" x14ac:dyDescent="0.2">
      <c r="A63" s="213" t="s">
        <v>64</v>
      </c>
      <c r="B63" s="320">
        <v>3450</v>
      </c>
      <c r="C63" s="320">
        <v>2820</v>
      </c>
      <c r="D63" s="603">
        <f t="shared" si="4"/>
        <v>-18.260869565217387</v>
      </c>
      <c r="E63" s="622" t="s">
        <v>141</v>
      </c>
      <c r="F63" s="622" t="s">
        <v>141</v>
      </c>
      <c r="G63" s="603" t="s">
        <v>140</v>
      </c>
      <c r="H63" s="320" t="s">
        <v>141</v>
      </c>
      <c r="I63" s="718" t="s">
        <v>689</v>
      </c>
      <c r="J63" s="603" t="s">
        <v>140</v>
      </c>
    </row>
    <row r="64" spans="1:21" ht="12" customHeight="1" x14ac:dyDescent="0.2">
      <c r="A64" s="213" t="s">
        <v>65</v>
      </c>
      <c r="B64" s="320">
        <v>3860</v>
      </c>
      <c r="C64" s="320">
        <v>2867</v>
      </c>
      <c r="D64" s="603">
        <f t="shared" si="4"/>
        <v>-25.725388601036268</v>
      </c>
      <c r="E64" s="622" t="s">
        <v>141</v>
      </c>
      <c r="F64" s="622" t="s">
        <v>141</v>
      </c>
      <c r="G64" s="603" t="s">
        <v>140</v>
      </c>
      <c r="H64" s="320" t="s">
        <v>141</v>
      </c>
      <c r="I64" s="718" t="s">
        <v>689</v>
      </c>
      <c r="J64" s="603" t="s">
        <v>140</v>
      </c>
    </row>
    <row r="65" spans="1:10" ht="12" customHeight="1" x14ac:dyDescent="0.2">
      <c r="A65" s="213" t="s">
        <v>66</v>
      </c>
      <c r="B65" s="320">
        <v>4450</v>
      </c>
      <c r="C65" s="320">
        <v>2625</v>
      </c>
      <c r="D65" s="603">
        <f t="shared" si="4"/>
        <v>-41.011235955056179</v>
      </c>
      <c r="E65" s="622" t="s">
        <v>141</v>
      </c>
      <c r="F65" s="622" t="s">
        <v>141</v>
      </c>
      <c r="G65" s="603" t="s">
        <v>140</v>
      </c>
      <c r="H65" s="320" t="s">
        <v>141</v>
      </c>
      <c r="I65" s="718" t="s">
        <v>689</v>
      </c>
      <c r="J65" s="603" t="s">
        <v>140</v>
      </c>
    </row>
    <row r="66" spans="1:10" ht="12" customHeight="1" x14ac:dyDescent="0.2">
      <c r="A66" s="609" t="s">
        <v>67</v>
      </c>
      <c r="B66" s="688">
        <f>AVERAGE(B67:B76)</f>
        <v>3556.4285714285716</v>
      </c>
      <c r="C66" s="688">
        <f>AVERAGE(C67:C76)</f>
        <v>2639.3333333333335</v>
      </c>
      <c r="D66" s="602">
        <f t="shared" si="4"/>
        <v>-25.786971948851843</v>
      </c>
      <c r="E66" s="715">
        <f t="shared" ref="E66:F66" si="19">AVERAGE(E67:E76)</f>
        <v>3874.4</v>
      </c>
      <c r="F66" s="715">
        <f t="shared" si="19"/>
        <v>3181.5714285714284</v>
      </c>
      <c r="G66" s="602">
        <f>((F66/E66) -      1)*100</f>
        <v>-17.882215863838834</v>
      </c>
      <c r="H66" s="688">
        <f t="shared" ref="H66:I66" si="20">AVERAGE(H67:H76)</f>
        <v>3610</v>
      </c>
      <c r="I66" s="688">
        <f t="shared" si="20"/>
        <v>2863</v>
      </c>
      <c r="J66" s="602">
        <f>((I66/H66) -      1)*100</f>
        <v>-20.692520775623269</v>
      </c>
    </row>
    <row r="67" spans="1:10" ht="12" customHeight="1" x14ac:dyDescent="0.2">
      <c r="A67" s="213" t="s">
        <v>68</v>
      </c>
      <c r="B67" s="320">
        <v>3650</v>
      </c>
      <c r="C67" s="320">
        <v>2335</v>
      </c>
      <c r="D67" s="603">
        <f t="shared" si="4"/>
        <v>-36.027397260273972</v>
      </c>
      <c r="E67" s="201">
        <v>4500</v>
      </c>
      <c r="F67" s="201">
        <v>3525</v>
      </c>
      <c r="G67" s="603">
        <f>((F67/E67) -      1)*100</f>
        <v>-21.666666666666668</v>
      </c>
      <c r="H67" s="320">
        <v>3600</v>
      </c>
      <c r="I67" s="320">
        <v>3090</v>
      </c>
      <c r="J67" s="603">
        <f>((I67/H67) -      1)*100</f>
        <v>-14.166666666666671</v>
      </c>
    </row>
    <row r="68" spans="1:10" ht="12" customHeight="1" x14ac:dyDescent="0.2">
      <c r="A68" s="213" t="s">
        <v>677</v>
      </c>
      <c r="B68" s="320">
        <v>4100</v>
      </c>
      <c r="C68" s="320">
        <v>2753</v>
      </c>
      <c r="D68" s="603">
        <f t="shared" si="4"/>
        <v>-32.853658536585364</v>
      </c>
      <c r="E68" s="622" t="s">
        <v>141</v>
      </c>
      <c r="F68" s="622" t="s">
        <v>141</v>
      </c>
      <c r="G68" s="603" t="s">
        <v>140</v>
      </c>
      <c r="H68" s="320" t="s">
        <v>141</v>
      </c>
      <c r="I68" s="320" t="s">
        <v>141</v>
      </c>
      <c r="J68" s="603" t="s">
        <v>140</v>
      </c>
    </row>
    <row r="69" spans="1:10" ht="12" customHeight="1" x14ac:dyDescent="0.2">
      <c r="A69" s="213" t="s">
        <v>421</v>
      </c>
      <c r="B69" s="320" t="s">
        <v>141</v>
      </c>
      <c r="C69" s="320">
        <v>2100</v>
      </c>
      <c r="D69" s="320" t="s">
        <v>141</v>
      </c>
      <c r="E69" s="622" t="s">
        <v>141</v>
      </c>
      <c r="F69" s="622" t="s">
        <v>141</v>
      </c>
      <c r="G69" s="603" t="s">
        <v>140</v>
      </c>
      <c r="H69" s="320" t="s">
        <v>141</v>
      </c>
      <c r="I69" s="320" t="s">
        <v>141</v>
      </c>
      <c r="J69" s="603" t="s">
        <v>140</v>
      </c>
    </row>
    <row r="70" spans="1:10" ht="12" customHeight="1" x14ac:dyDescent="0.2">
      <c r="A70" s="213" t="s">
        <v>72</v>
      </c>
      <c r="B70" s="320">
        <v>3670</v>
      </c>
      <c r="C70" s="320">
        <v>2787</v>
      </c>
      <c r="D70" s="603">
        <f t="shared" ref="D70:D71" si="21">((C70/B70) -      1)*100</f>
        <v>-24.059945504087199</v>
      </c>
      <c r="E70" s="622" t="s">
        <v>141</v>
      </c>
      <c r="F70" s="622" t="s">
        <v>141</v>
      </c>
      <c r="G70" s="603" t="s">
        <v>140</v>
      </c>
      <c r="H70" s="320" t="s">
        <v>141</v>
      </c>
      <c r="I70" s="622">
        <v>3093</v>
      </c>
      <c r="J70" s="603" t="s">
        <v>140</v>
      </c>
    </row>
    <row r="71" spans="1:10" ht="12" customHeight="1" x14ac:dyDescent="0.2">
      <c r="A71" s="213" t="s">
        <v>70</v>
      </c>
      <c r="B71" s="320">
        <v>3267</v>
      </c>
      <c r="C71" s="320">
        <v>2187</v>
      </c>
      <c r="D71" s="603">
        <f t="shared" si="21"/>
        <v>-33.057851239669425</v>
      </c>
      <c r="E71" s="201">
        <v>4567</v>
      </c>
      <c r="F71" s="201">
        <v>3313</v>
      </c>
      <c r="G71" s="603">
        <f>((F71/E71) -      1)*100</f>
        <v>-27.457849791985989</v>
      </c>
      <c r="H71" s="320" t="s">
        <v>141</v>
      </c>
      <c r="I71" s="622">
        <v>2455</v>
      </c>
      <c r="J71" s="603" t="s">
        <v>140</v>
      </c>
    </row>
    <row r="72" spans="1:10" ht="12" customHeight="1" x14ac:dyDescent="0.2">
      <c r="A72" s="213" t="s">
        <v>73</v>
      </c>
      <c r="B72" s="320">
        <v>3813</v>
      </c>
      <c r="C72" s="320">
        <v>2727</v>
      </c>
      <c r="D72" s="603">
        <f t="shared" si="4"/>
        <v>-28.481510621557828</v>
      </c>
      <c r="E72" s="201">
        <v>4100</v>
      </c>
      <c r="F72" s="201">
        <v>3753</v>
      </c>
      <c r="G72" s="603">
        <f>((F72/E72) -      1)*100</f>
        <v>-8.4634146341463374</v>
      </c>
      <c r="H72" s="201">
        <v>3620</v>
      </c>
      <c r="I72" s="622">
        <v>2680</v>
      </c>
      <c r="J72" s="603">
        <f>((I72/H72) -      1)*100</f>
        <v>-25.966850828729282</v>
      </c>
    </row>
    <row r="73" spans="1:10" ht="12" customHeight="1" x14ac:dyDescent="0.2">
      <c r="A73" s="213" t="s">
        <v>74</v>
      </c>
      <c r="B73" s="320">
        <v>3500</v>
      </c>
      <c r="C73" s="113" t="s">
        <v>31</v>
      </c>
      <c r="D73" s="603" t="s">
        <v>140</v>
      </c>
      <c r="E73" s="201">
        <v>3200</v>
      </c>
      <c r="F73" s="201">
        <v>3100</v>
      </c>
      <c r="G73" s="603">
        <f>((F73/E73) -      1)*100</f>
        <v>-3.125</v>
      </c>
      <c r="H73" s="320" t="s">
        <v>141</v>
      </c>
      <c r="I73" s="622">
        <v>2800</v>
      </c>
      <c r="J73" s="603" t="s">
        <v>140</v>
      </c>
    </row>
    <row r="74" spans="1:10" ht="12" customHeight="1" x14ac:dyDescent="0.2">
      <c r="A74" s="213" t="s">
        <v>75</v>
      </c>
      <c r="B74" s="320">
        <v>2895</v>
      </c>
      <c r="C74" s="320">
        <v>2815</v>
      </c>
      <c r="D74" s="603">
        <f t="shared" si="4"/>
        <v>-2.7633851468048309</v>
      </c>
      <c r="E74" s="201">
        <v>3005</v>
      </c>
      <c r="F74" s="201">
        <v>2830</v>
      </c>
      <c r="G74" s="603">
        <f>((F74/E74) -      1)*100</f>
        <v>-5.8236272878535722</v>
      </c>
      <c r="H74" s="320" t="s">
        <v>141</v>
      </c>
      <c r="I74" s="320" t="s">
        <v>141</v>
      </c>
      <c r="J74" s="603" t="s">
        <v>140</v>
      </c>
    </row>
    <row r="75" spans="1:10" ht="12" customHeight="1" x14ac:dyDescent="0.2">
      <c r="A75" s="213" t="s">
        <v>188</v>
      </c>
      <c r="B75" s="320" t="s">
        <v>141</v>
      </c>
      <c r="C75" s="320">
        <v>3650</v>
      </c>
      <c r="D75" s="603" t="s">
        <v>140</v>
      </c>
      <c r="E75" s="622" t="s">
        <v>141</v>
      </c>
      <c r="F75" s="201">
        <v>3250</v>
      </c>
      <c r="G75" s="603" t="s">
        <v>140</v>
      </c>
      <c r="H75" s="320" t="s">
        <v>141</v>
      </c>
      <c r="I75" s="622">
        <v>3060</v>
      </c>
      <c r="J75" s="603" t="s">
        <v>140</v>
      </c>
    </row>
    <row r="76" spans="1:10" ht="12" customHeight="1" x14ac:dyDescent="0.2">
      <c r="A76" s="213" t="s">
        <v>461</v>
      </c>
      <c r="B76" s="320" t="s">
        <v>141</v>
      </c>
      <c r="C76" s="320">
        <v>2400</v>
      </c>
      <c r="D76" s="603" t="s">
        <v>140</v>
      </c>
      <c r="E76" s="622" t="s">
        <v>141</v>
      </c>
      <c r="F76" s="201">
        <v>2500</v>
      </c>
      <c r="G76" s="603" t="s">
        <v>140</v>
      </c>
      <c r="H76" s="320" t="s">
        <v>141</v>
      </c>
      <c r="I76" s="320" t="s">
        <v>141</v>
      </c>
      <c r="J76" s="603" t="s">
        <v>140</v>
      </c>
    </row>
    <row r="77" spans="1:10" ht="12" customHeight="1" x14ac:dyDescent="0.2">
      <c r="A77" s="671" t="s">
        <v>76</v>
      </c>
      <c r="B77" s="688">
        <f>AVERAGE(B78:B78)</f>
        <v>3087</v>
      </c>
      <c r="C77" s="688">
        <f>AVERAGE(C78:C82)</f>
        <v>2687.4</v>
      </c>
      <c r="D77" s="602">
        <f t="shared" ref="D77:D78" si="22">((C77/B77) -      1)*100</f>
        <v>-12.944606413994164</v>
      </c>
      <c r="E77" s="719">
        <f>AVERAGE(E78:E78)</f>
        <v>4520</v>
      </c>
      <c r="F77" s="719">
        <f>AVERAGE(F78:F82)</f>
        <v>3889.9199999999996</v>
      </c>
      <c r="G77" s="696">
        <f t="shared" ref="G77:G78" si="23">((F77/E77) -      1)*100</f>
        <v>-13.939823008849562</v>
      </c>
      <c r="H77" s="688">
        <f>AVERAGE(H78:H78)</f>
        <v>2966.6</v>
      </c>
      <c r="I77" s="688">
        <f>AVERAGE(I78:I82)</f>
        <v>3162.85</v>
      </c>
      <c r="J77" s="603">
        <f t="shared" ref="J77:J78" si="24">((I77/H77) -      1)*100</f>
        <v>6.6153171981392811</v>
      </c>
    </row>
    <row r="78" spans="1:10" ht="12" customHeight="1" x14ac:dyDescent="0.2">
      <c r="A78" s="670" t="s">
        <v>77</v>
      </c>
      <c r="B78" s="320">
        <v>3087</v>
      </c>
      <c r="C78" s="320">
        <v>2407</v>
      </c>
      <c r="D78" s="603">
        <f t="shared" si="22"/>
        <v>-22.027858762552643</v>
      </c>
      <c r="E78" s="201">
        <v>4520</v>
      </c>
      <c r="F78" s="201">
        <v>3450</v>
      </c>
      <c r="G78" s="698">
        <f t="shared" si="23"/>
        <v>-23.672566371681413</v>
      </c>
      <c r="H78" s="320">
        <v>2966.6</v>
      </c>
      <c r="I78" s="320">
        <v>3033.4</v>
      </c>
      <c r="J78" s="698">
        <f t="shared" si="24"/>
        <v>2.2517359940672943</v>
      </c>
    </row>
    <row r="79" spans="1:10" ht="12" customHeight="1" x14ac:dyDescent="0.2">
      <c r="A79" s="69" t="s">
        <v>187</v>
      </c>
      <c r="B79" s="320" t="s">
        <v>141</v>
      </c>
      <c r="C79" s="320">
        <v>3040</v>
      </c>
      <c r="D79" s="112" t="s">
        <v>304</v>
      </c>
      <c r="E79" s="67" t="s">
        <v>31</v>
      </c>
      <c r="F79" s="201">
        <v>4380</v>
      </c>
      <c r="G79" s="389" t="s">
        <v>28</v>
      </c>
      <c r="H79" s="320" t="s">
        <v>141</v>
      </c>
      <c r="I79" s="320">
        <v>3200</v>
      </c>
      <c r="J79" s="112" t="s">
        <v>140</v>
      </c>
    </row>
    <row r="80" spans="1:10" ht="12" customHeight="1" x14ac:dyDescent="0.2">
      <c r="A80" s="69" t="s">
        <v>465</v>
      </c>
      <c r="B80" s="320" t="s">
        <v>141</v>
      </c>
      <c r="C80" s="320">
        <v>2370</v>
      </c>
      <c r="D80" s="112" t="s">
        <v>304</v>
      </c>
      <c r="E80" s="67" t="s">
        <v>31</v>
      </c>
      <c r="F80" s="201">
        <v>3560</v>
      </c>
      <c r="G80" s="389" t="s">
        <v>28</v>
      </c>
      <c r="H80" s="320" t="s">
        <v>141</v>
      </c>
      <c r="I80" s="320">
        <v>2705</v>
      </c>
      <c r="J80" s="112" t="s">
        <v>140</v>
      </c>
    </row>
    <row r="81" spans="1:10" ht="12" customHeight="1" x14ac:dyDescent="0.2">
      <c r="A81" s="69" t="s">
        <v>307</v>
      </c>
      <c r="B81" s="320" t="s">
        <v>141</v>
      </c>
      <c r="C81" s="320">
        <v>3013</v>
      </c>
      <c r="D81" s="112" t="s">
        <v>304</v>
      </c>
      <c r="E81" s="67" t="s">
        <v>31</v>
      </c>
      <c r="F81" s="201">
        <v>4433</v>
      </c>
      <c r="G81" s="389" t="s">
        <v>28</v>
      </c>
      <c r="H81" s="320" t="s">
        <v>141</v>
      </c>
      <c r="I81" s="320">
        <v>3713</v>
      </c>
      <c r="J81" s="112" t="s">
        <v>140</v>
      </c>
    </row>
    <row r="82" spans="1:10" ht="12" customHeight="1" x14ac:dyDescent="0.2">
      <c r="A82" s="69" t="s">
        <v>308</v>
      </c>
      <c r="B82" s="320" t="s">
        <v>141</v>
      </c>
      <c r="C82" s="320">
        <v>2607</v>
      </c>
      <c r="D82" s="112" t="s">
        <v>304</v>
      </c>
      <c r="E82" s="67" t="s">
        <v>31</v>
      </c>
      <c r="F82" s="201">
        <v>3626.6</v>
      </c>
      <c r="G82" s="389" t="s">
        <v>28</v>
      </c>
      <c r="H82" s="320" t="s">
        <v>141</v>
      </c>
      <c r="I82" s="320" t="s">
        <v>141</v>
      </c>
      <c r="J82" s="112" t="s">
        <v>140</v>
      </c>
    </row>
    <row r="83" spans="1:10" ht="12" customHeight="1" x14ac:dyDescent="0.2">
      <c r="A83" s="609" t="s">
        <v>690</v>
      </c>
      <c r="B83" s="688">
        <f>AVERAGE(B84:B90)</f>
        <v>3124.2857142857142</v>
      </c>
      <c r="C83" s="688">
        <f>AVERAGE(C84:C90)</f>
        <v>2336</v>
      </c>
      <c r="D83" s="602">
        <f t="shared" ref="D83:D90" si="25">((C83/B83) -      1)*100</f>
        <v>-25.230909922267941</v>
      </c>
      <c r="E83" s="621">
        <f>AVERAGE(E84:E90)</f>
        <v>4558.3</v>
      </c>
      <c r="F83" s="621">
        <f>AVERAGE(F84:F90)</f>
        <v>3793.35</v>
      </c>
      <c r="G83" s="602">
        <f t="shared" ref="G83:G84" si="26">((F83/E83) -      1)*100</f>
        <v>-16.781475550095436</v>
      </c>
      <c r="H83" s="688">
        <f>AVERAGE(H84:H90)</f>
        <v>3708.3333333333335</v>
      </c>
      <c r="I83" s="688">
        <f>AVERAGE(I84:I90)</f>
        <v>3225</v>
      </c>
      <c r="J83" s="602">
        <f>((I83/H83) -      1)*100</f>
        <v>-13.033707865168543</v>
      </c>
    </row>
    <row r="84" spans="1:10" ht="12" customHeight="1" x14ac:dyDescent="0.2">
      <c r="A84" s="213" t="s">
        <v>80</v>
      </c>
      <c r="B84" s="320">
        <v>3950</v>
      </c>
      <c r="C84" s="320">
        <v>2432</v>
      </c>
      <c r="D84" s="603">
        <f t="shared" si="25"/>
        <v>-38.430379746835442</v>
      </c>
      <c r="E84" s="622">
        <v>4650</v>
      </c>
      <c r="F84" s="622">
        <v>3600</v>
      </c>
      <c r="G84" s="603">
        <f t="shared" si="26"/>
        <v>-22.580645161290324</v>
      </c>
      <c r="H84" s="320">
        <v>3625</v>
      </c>
      <c r="I84" s="320">
        <v>3000</v>
      </c>
      <c r="J84" s="603">
        <f>((I84/H84) -      1)*100</f>
        <v>-17.241379310344829</v>
      </c>
    </row>
    <row r="85" spans="1:10" ht="12" customHeight="1" x14ac:dyDescent="0.2">
      <c r="A85" s="213" t="s">
        <v>81</v>
      </c>
      <c r="B85" s="320">
        <v>2800</v>
      </c>
      <c r="C85" s="320">
        <v>2400</v>
      </c>
      <c r="D85" s="603">
        <f t="shared" si="25"/>
        <v>-14.28571428571429</v>
      </c>
      <c r="E85" s="622" t="s">
        <v>141</v>
      </c>
      <c r="F85" s="622">
        <v>4300</v>
      </c>
      <c r="G85" s="603" t="s">
        <v>140</v>
      </c>
      <c r="H85" s="622" t="s">
        <v>141</v>
      </c>
      <c r="I85" s="320">
        <v>3700</v>
      </c>
      <c r="J85" s="603" t="s">
        <v>140</v>
      </c>
    </row>
    <row r="86" spans="1:10" ht="10.5" customHeight="1" x14ac:dyDescent="0.2">
      <c r="A86" s="213" t="s">
        <v>82</v>
      </c>
      <c r="B86" s="320">
        <v>3600</v>
      </c>
      <c r="C86" s="320">
        <v>2400</v>
      </c>
      <c r="D86" s="603">
        <f t="shared" si="25"/>
        <v>-33.333333333333336</v>
      </c>
      <c r="E86" s="622" t="s">
        <v>141</v>
      </c>
      <c r="F86" s="622" t="s">
        <v>141</v>
      </c>
      <c r="G86" s="603" t="s">
        <v>140</v>
      </c>
      <c r="H86" s="622" t="s">
        <v>141</v>
      </c>
      <c r="I86" s="622" t="s">
        <v>141</v>
      </c>
      <c r="J86" s="603" t="s">
        <v>140</v>
      </c>
    </row>
    <row r="87" spans="1:10" ht="12" customHeight="1" x14ac:dyDescent="0.2">
      <c r="A87" s="213" t="s">
        <v>83</v>
      </c>
      <c r="B87" s="320">
        <v>2620</v>
      </c>
      <c r="C87" s="320">
        <v>2320</v>
      </c>
      <c r="D87" s="603">
        <f t="shared" si="25"/>
        <v>-11.450381679389309</v>
      </c>
      <c r="E87" s="622" t="s">
        <v>141</v>
      </c>
      <c r="F87" s="622">
        <v>3800</v>
      </c>
      <c r="G87" s="603" t="s">
        <v>140</v>
      </c>
      <c r="H87" s="320">
        <v>3900</v>
      </c>
      <c r="I87" s="320">
        <v>3200</v>
      </c>
      <c r="J87" s="603">
        <f>((I87/H87) -      1)*100</f>
        <v>-17.948717948717952</v>
      </c>
    </row>
    <row r="88" spans="1:10" ht="12" customHeight="1" x14ac:dyDescent="0.2">
      <c r="A88" s="213" t="s">
        <v>84</v>
      </c>
      <c r="B88" s="320">
        <v>3400</v>
      </c>
      <c r="C88" s="320">
        <v>2200</v>
      </c>
      <c r="D88" s="603">
        <f t="shared" si="25"/>
        <v>-35.294117647058819</v>
      </c>
      <c r="E88" s="622" t="s">
        <v>141</v>
      </c>
      <c r="F88" s="622" t="s">
        <v>141</v>
      </c>
      <c r="G88" s="603" t="s">
        <v>140</v>
      </c>
      <c r="H88" s="622" t="s">
        <v>141</v>
      </c>
      <c r="I88" s="622" t="s">
        <v>141</v>
      </c>
      <c r="J88" s="603" t="s">
        <v>140</v>
      </c>
    </row>
    <row r="89" spans="1:10" ht="12" customHeight="1" x14ac:dyDescent="0.2">
      <c r="A89" s="213" t="s">
        <v>85</v>
      </c>
      <c r="B89" s="320">
        <v>2980</v>
      </c>
      <c r="C89" s="320">
        <v>2400</v>
      </c>
      <c r="D89" s="603">
        <f t="shared" si="25"/>
        <v>-19.463087248322154</v>
      </c>
      <c r="E89" s="622">
        <v>4466.6000000000004</v>
      </c>
      <c r="F89" s="622">
        <v>3473.4</v>
      </c>
      <c r="G89" s="603">
        <f>((F89/E89) -      1)*100</f>
        <v>-22.236152778399688</v>
      </c>
      <c r="H89" s="320">
        <v>3600</v>
      </c>
      <c r="I89" s="320">
        <v>3000</v>
      </c>
      <c r="J89" s="603">
        <f>((I89/H89) -      1)*100</f>
        <v>-16.666666666666664</v>
      </c>
    </row>
    <row r="90" spans="1:10" ht="12" customHeight="1" x14ac:dyDescent="0.2">
      <c r="A90" s="213" t="s">
        <v>86</v>
      </c>
      <c r="B90" s="320">
        <v>2520</v>
      </c>
      <c r="C90" s="320">
        <v>2200</v>
      </c>
      <c r="D90" s="603">
        <f t="shared" si="25"/>
        <v>-12.698412698412698</v>
      </c>
      <c r="E90" s="622" t="s">
        <v>141</v>
      </c>
      <c r="F90" s="622" t="s">
        <v>141</v>
      </c>
      <c r="G90" s="603" t="s">
        <v>140</v>
      </c>
      <c r="H90" s="622" t="s">
        <v>141</v>
      </c>
      <c r="I90" s="622" t="s">
        <v>141</v>
      </c>
      <c r="J90" s="603" t="s">
        <v>140</v>
      </c>
    </row>
    <row r="91" spans="1:10" ht="12" customHeight="1" x14ac:dyDescent="0.2">
      <c r="A91" s="609" t="s">
        <v>88</v>
      </c>
      <c r="B91" s="688">
        <f>AVERAGE(B92:B103)</f>
        <v>2830.7333333333331</v>
      </c>
      <c r="C91" s="688">
        <f>AVERAGE(C92:C103)</f>
        <v>2363.75</v>
      </c>
      <c r="D91" s="602">
        <f t="shared" ref="D91:D102" si="27">((C91/B91) -      1)*100</f>
        <v>-16.496903040437104</v>
      </c>
      <c r="E91" s="621">
        <f t="shared" ref="E91:F91" si="28">AVERAGE(E92:E103)</f>
        <v>4145.8500000000004</v>
      </c>
      <c r="F91" s="621">
        <f t="shared" si="28"/>
        <v>3459.3199999999997</v>
      </c>
      <c r="G91" s="602">
        <f t="shared" ref="G91:G102" si="29">((F91/E91) -      1)*100</f>
        <v>-16.559451017282356</v>
      </c>
      <c r="H91" s="688">
        <f t="shared" ref="H91:I91" si="30">AVERAGE(H92:H103)</f>
        <v>3028.3333333333335</v>
      </c>
      <c r="I91" s="688">
        <f t="shared" si="30"/>
        <v>2495.2999999999997</v>
      </c>
      <c r="J91" s="602">
        <f t="shared" ref="J91:J102" si="31">((I91/H91) -      1)*100</f>
        <v>-17.601541001651089</v>
      </c>
    </row>
    <row r="92" spans="1:10" ht="12" customHeight="1" x14ac:dyDescent="0.2">
      <c r="A92" s="213" t="s">
        <v>89</v>
      </c>
      <c r="B92" s="320">
        <v>3100</v>
      </c>
      <c r="C92" s="320">
        <v>2380</v>
      </c>
      <c r="D92" s="603">
        <f t="shared" si="27"/>
        <v>-23.225806451612907</v>
      </c>
      <c r="E92" s="622">
        <v>3890</v>
      </c>
      <c r="F92" s="622">
        <v>3650</v>
      </c>
      <c r="G92" s="603">
        <f t="shared" si="29"/>
        <v>-6.1696658097686434</v>
      </c>
      <c r="H92" s="320">
        <v>3180</v>
      </c>
      <c r="I92" s="320">
        <v>2400</v>
      </c>
      <c r="J92" s="603">
        <f t="shared" si="31"/>
        <v>-24.528301886792448</v>
      </c>
    </row>
    <row r="93" spans="1:10" ht="12" customHeight="1" x14ac:dyDescent="0.2">
      <c r="A93" s="213" t="s">
        <v>679</v>
      </c>
      <c r="B93" s="320" t="s">
        <v>141</v>
      </c>
      <c r="C93" s="320">
        <v>2580</v>
      </c>
      <c r="D93" s="603" t="s">
        <v>140</v>
      </c>
      <c r="E93" s="622" t="s">
        <v>141</v>
      </c>
      <c r="F93" s="622" t="s">
        <v>141</v>
      </c>
      <c r="G93" s="603" t="s">
        <v>140</v>
      </c>
      <c r="H93" s="320" t="s">
        <v>141</v>
      </c>
      <c r="I93" s="320" t="s">
        <v>141</v>
      </c>
      <c r="J93" s="603" t="s">
        <v>140</v>
      </c>
    </row>
    <row r="94" spans="1:10" ht="12" customHeight="1" x14ac:dyDescent="0.2">
      <c r="A94" s="213" t="s">
        <v>90</v>
      </c>
      <c r="B94" s="320">
        <v>2400</v>
      </c>
      <c r="C94" s="320">
        <v>2010</v>
      </c>
      <c r="D94" s="603">
        <f t="shared" si="27"/>
        <v>-16.249999999999996</v>
      </c>
      <c r="E94" s="622">
        <v>4200</v>
      </c>
      <c r="F94" s="622">
        <v>3210</v>
      </c>
      <c r="G94" s="603">
        <f t="shared" si="29"/>
        <v>-23.571428571428577</v>
      </c>
      <c r="H94" s="320">
        <v>3210</v>
      </c>
      <c r="I94" s="320">
        <v>2375</v>
      </c>
      <c r="J94" s="603">
        <f t="shared" si="31"/>
        <v>-26.012461059190027</v>
      </c>
    </row>
    <row r="95" spans="1:10" ht="12" customHeight="1" x14ac:dyDescent="0.2">
      <c r="A95" s="213" t="s">
        <v>91</v>
      </c>
      <c r="B95" s="320">
        <v>2980</v>
      </c>
      <c r="C95" s="320">
        <v>2433.4</v>
      </c>
      <c r="D95" s="603">
        <f t="shared" si="27"/>
        <v>-18.342281879194633</v>
      </c>
      <c r="E95" s="622">
        <v>4300</v>
      </c>
      <c r="F95" s="622">
        <v>3950</v>
      </c>
      <c r="G95" s="603">
        <f t="shared" si="29"/>
        <v>-8.139534883720934</v>
      </c>
      <c r="H95" s="320">
        <v>3470</v>
      </c>
      <c r="I95" s="320">
        <v>2933.4</v>
      </c>
      <c r="J95" s="603">
        <f t="shared" si="31"/>
        <v>-15.463976945244951</v>
      </c>
    </row>
    <row r="96" spans="1:10" ht="12" customHeight="1" x14ac:dyDescent="0.2">
      <c r="A96" s="213" t="s">
        <v>309</v>
      </c>
      <c r="B96" s="320">
        <v>2946.6</v>
      </c>
      <c r="C96" s="320">
        <v>2150</v>
      </c>
      <c r="D96" s="603">
        <f t="shared" si="27"/>
        <v>-27.034548292947804</v>
      </c>
      <c r="E96" s="622" t="s">
        <v>141</v>
      </c>
      <c r="F96" s="622" t="s">
        <v>141</v>
      </c>
      <c r="G96" s="603" t="s">
        <v>140</v>
      </c>
      <c r="H96" s="320">
        <v>2750</v>
      </c>
      <c r="I96" s="320" t="s">
        <v>141</v>
      </c>
      <c r="J96" s="603" t="s">
        <v>140</v>
      </c>
    </row>
    <row r="97" spans="1:10" ht="12" customHeight="1" x14ac:dyDescent="0.2">
      <c r="A97" s="213" t="s">
        <v>92</v>
      </c>
      <c r="B97" s="320">
        <v>2600</v>
      </c>
      <c r="C97" s="320">
        <v>2100</v>
      </c>
      <c r="D97" s="603">
        <f t="shared" si="27"/>
        <v>-19.23076923076923</v>
      </c>
      <c r="E97" s="622" t="s">
        <v>141</v>
      </c>
      <c r="F97" s="622" t="s">
        <v>141</v>
      </c>
      <c r="G97" s="603" t="s">
        <v>140</v>
      </c>
      <c r="H97" s="320" t="s">
        <v>141</v>
      </c>
      <c r="I97" s="320" t="s">
        <v>141</v>
      </c>
      <c r="J97" s="603" t="s">
        <v>140</v>
      </c>
    </row>
    <row r="98" spans="1:10" ht="12" customHeight="1" x14ac:dyDescent="0.2">
      <c r="A98" s="213" t="s">
        <v>191</v>
      </c>
      <c r="B98" s="320">
        <v>2800</v>
      </c>
      <c r="C98" s="320">
        <v>2206.6</v>
      </c>
      <c r="D98" s="603">
        <f t="shared" si="27"/>
        <v>-21.192857142857147</v>
      </c>
      <c r="E98" s="622" t="s">
        <v>141</v>
      </c>
      <c r="F98" s="622">
        <v>3206.6</v>
      </c>
      <c r="G98" s="603" t="s">
        <v>140</v>
      </c>
      <c r="H98" s="320">
        <v>2533.4</v>
      </c>
      <c r="I98" s="320">
        <v>2413.4</v>
      </c>
      <c r="J98" s="603">
        <f t="shared" ref="J98" si="32">((I98/H98) -      1)*100</f>
        <v>-4.7367174548038182</v>
      </c>
    </row>
    <row r="99" spans="1:10" ht="12" customHeight="1" x14ac:dyDescent="0.2">
      <c r="A99" s="213" t="s">
        <v>93</v>
      </c>
      <c r="B99" s="320">
        <v>3290</v>
      </c>
      <c r="C99" s="320">
        <v>3000</v>
      </c>
      <c r="D99" s="603">
        <f t="shared" si="27"/>
        <v>-8.814589665653493</v>
      </c>
      <c r="E99" s="622" t="s">
        <v>141</v>
      </c>
      <c r="F99" s="622" t="s">
        <v>141</v>
      </c>
      <c r="G99" s="603" t="s">
        <v>140</v>
      </c>
      <c r="H99" s="320" t="s">
        <v>141</v>
      </c>
      <c r="I99" s="320">
        <v>2400</v>
      </c>
      <c r="J99" s="603" t="s">
        <v>140</v>
      </c>
    </row>
    <row r="100" spans="1:10" ht="12" customHeight="1" x14ac:dyDescent="0.2">
      <c r="A100" s="213" t="s">
        <v>94</v>
      </c>
      <c r="B100" s="320">
        <v>2620</v>
      </c>
      <c r="C100" s="320">
        <v>2310</v>
      </c>
      <c r="D100" s="603">
        <f t="shared" si="27"/>
        <v>-11.832061068702293</v>
      </c>
      <c r="E100" s="622" t="s">
        <v>141</v>
      </c>
      <c r="F100" s="622" t="s">
        <v>141</v>
      </c>
      <c r="G100" s="603" t="s">
        <v>140</v>
      </c>
      <c r="H100" s="320" t="s">
        <v>141</v>
      </c>
      <c r="I100" s="320" t="s">
        <v>141</v>
      </c>
      <c r="J100" s="603" t="s">
        <v>140</v>
      </c>
    </row>
    <row r="101" spans="1:10" ht="12" customHeight="1" x14ac:dyDescent="0.2">
      <c r="A101" s="213" t="s">
        <v>95</v>
      </c>
      <c r="B101" s="320" t="s">
        <v>141</v>
      </c>
      <c r="C101" s="320">
        <v>2800</v>
      </c>
      <c r="D101" s="603" t="s">
        <v>140</v>
      </c>
      <c r="E101" s="622" t="s">
        <v>141</v>
      </c>
      <c r="F101" s="622" t="s">
        <v>141</v>
      </c>
      <c r="G101" s="603" t="s">
        <v>140</v>
      </c>
      <c r="H101" s="320" t="s">
        <v>141</v>
      </c>
      <c r="I101" s="320" t="s">
        <v>141</v>
      </c>
      <c r="J101" s="603" t="s">
        <v>140</v>
      </c>
    </row>
    <row r="102" spans="1:10" ht="12" customHeight="1" x14ac:dyDescent="0.2">
      <c r="A102" s="213" t="s">
        <v>96</v>
      </c>
      <c r="B102" s="320">
        <v>2740</v>
      </c>
      <c r="C102" s="320">
        <v>2215</v>
      </c>
      <c r="D102" s="603">
        <f t="shared" si="27"/>
        <v>-19.160583941605836</v>
      </c>
      <c r="E102" s="622">
        <v>4193.3999999999996</v>
      </c>
      <c r="F102" s="622">
        <v>3280</v>
      </c>
      <c r="G102" s="603">
        <f t="shared" si="29"/>
        <v>-21.781847665378919</v>
      </c>
      <c r="H102" s="320">
        <v>3026.6</v>
      </c>
      <c r="I102" s="320">
        <v>2450</v>
      </c>
      <c r="J102" s="603">
        <f t="shared" si="31"/>
        <v>-19.051080420273571</v>
      </c>
    </row>
    <row r="103" spans="1:10" ht="12" customHeight="1" x14ac:dyDescent="0.2">
      <c r="A103" s="213" t="s">
        <v>552</v>
      </c>
      <c r="B103" s="320" t="s">
        <v>141</v>
      </c>
      <c r="C103" s="320">
        <v>2180</v>
      </c>
      <c r="D103" s="603" t="s">
        <v>140</v>
      </c>
      <c r="E103" s="622" t="s">
        <v>141</v>
      </c>
      <c r="F103" s="622" t="s">
        <v>141</v>
      </c>
      <c r="G103" s="603" t="s">
        <v>140</v>
      </c>
      <c r="H103" s="320" t="s">
        <v>141</v>
      </c>
      <c r="I103" s="320" t="s">
        <v>141</v>
      </c>
      <c r="J103" s="603" t="s">
        <v>140</v>
      </c>
    </row>
    <row r="104" spans="1:10" ht="12" customHeight="1" x14ac:dyDescent="0.2">
      <c r="A104" s="609" t="s">
        <v>97</v>
      </c>
      <c r="B104" s="688">
        <f>AVERAGE(B105:B107)</f>
        <v>2537.7999999999997</v>
      </c>
      <c r="C104" s="688">
        <f>AVERAGE(C105:C107)</f>
        <v>2200</v>
      </c>
      <c r="D104" s="602">
        <f>((C104/B104)-    1)*100</f>
        <v>-13.310741587201502</v>
      </c>
      <c r="E104" s="621">
        <f>AVERAGE(E105:E107)</f>
        <v>3967</v>
      </c>
      <c r="F104" s="621">
        <f>AVERAGE(F105:F107)</f>
        <v>3373.3333333333335</v>
      </c>
      <c r="G104" s="602">
        <f>((F104/E104)-    1)*100</f>
        <v>-14.965128980757914</v>
      </c>
      <c r="H104" s="688">
        <f>AVERAGE(H105:H107)</f>
        <v>3308.3333333333335</v>
      </c>
      <c r="I104" s="688">
        <f>AVERAGE(I105:I107)</f>
        <v>2601.6666666666665</v>
      </c>
      <c r="J104" s="602">
        <f>((I104/H104)-    1)*100</f>
        <v>-21.360201511335021</v>
      </c>
    </row>
    <row r="105" spans="1:10" ht="12" customHeight="1" x14ac:dyDescent="0.2">
      <c r="A105" s="213" t="s">
        <v>98</v>
      </c>
      <c r="B105" s="320">
        <v>2500</v>
      </c>
      <c r="C105" s="320">
        <v>2085</v>
      </c>
      <c r="D105" s="603">
        <f>((C105/B105)-    1)*100</f>
        <v>-16.600000000000005</v>
      </c>
      <c r="E105" s="622">
        <v>3967</v>
      </c>
      <c r="F105" s="622">
        <v>3285</v>
      </c>
      <c r="G105" s="603">
        <f>((F105/E105)-    1)*100</f>
        <v>-17.19183261910764</v>
      </c>
      <c r="H105" s="320">
        <v>3285</v>
      </c>
      <c r="I105" s="320">
        <v>2490</v>
      </c>
      <c r="J105" s="603">
        <f>((I105/H105)-    1)*100</f>
        <v>-24.200913242009136</v>
      </c>
    </row>
    <row r="106" spans="1:10" ht="12" customHeight="1" x14ac:dyDescent="0.2">
      <c r="A106" s="213" t="s">
        <v>99</v>
      </c>
      <c r="B106" s="320">
        <v>2580</v>
      </c>
      <c r="C106" s="320">
        <v>2320</v>
      </c>
      <c r="D106" s="603">
        <f>((C106/B106)-    1)*100</f>
        <v>-10.077519379844958</v>
      </c>
      <c r="E106" s="622" t="s">
        <v>141</v>
      </c>
      <c r="F106" s="622">
        <v>3465</v>
      </c>
      <c r="G106" s="603" t="s">
        <v>140</v>
      </c>
      <c r="H106" s="320">
        <v>3320</v>
      </c>
      <c r="I106" s="320">
        <v>2710</v>
      </c>
      <c r="J106" s="603">
        <f>((I106/H106)-    1)*100</f>
        <v>-18.37349397590361</v>
      </c>
    </row>
    <row r="107" spans="1:10" ht="12" customHeight="1" x14ac:dyDescent="0.2">
      <c r="A107" s="213" t="s">
        <v>100</v>
      </c>
      <c r="B107" s="320">
        <v>2533.4</v>
      </c>
      <c r="C107" s="320">
        <v>2195</v>
      </c>
      <c r="D107" s="603">
        <f>((C107/B107)-    1)*100</f>
        <v>-13.357543222546775</v>
      </c>
      <c r="E107" s="622">
        <v>3967</v>
      </c>
      <c r="F107" s="622">
        <v>3370</v>
      </c>
      <c r="G107" s="603">
        <f>((F107/E107)-    1)*100</f>
        <v>-15.049155533148472</v>
      </c>
      <c r="H107" s="320">
        <v>3320</v>
      </c>
      <c r="I107" s="320">
        <v>2605</v>
      </c>
      <c r="J107" s="603">
        <f>((I107/H107)-    1)*100</f>
        <v>-21.536144578313255</v>
      </c>
    </row>
    <row r="108" spans="1:10" ht="12" customHeight="1" x14ac:dyDescent="0.2">
      <c r="A108" s="609" t="s">
        <v>101</v>
      </c>
      <c r="B108" s="688">
        <v>3763</v>
      </c>
      <c r="C108" s="688">
        <v>2627</v>
      </c>
      <c r="D108" s="602">
        <f>((C108/B108)-    1)*100</f>
        <v>-30.188679245283023</v>
      </c>
      <c r="E108" s="621">
        <v>4515</v>
      </c>
      <c r="F108" s="621">
        <v>3425</v>
      </c>
      <c r="G108" s="602">
        <f t="shared" ref="G108:G123" si="33">((F108/E108)-    1)*100</f>
        <v>-24.141749723145068</v>
      </c>
      <c r="H108" s="688">
        <v>3422</v>
      </c>
      <c r="I108" s="688">
        <v>2910</v>
      </c>
      <c r="J108" s="602">
        <f>((I108/H108)-    1)*100</f>
        <v>-14.962010520163648</v>
      </c>
    </row>
    <row r="109" spans="1:10" ht="12" customHeight="1" x14ac:dyDescent="0.2">
      <c r="A109" s="252"/>
      <c r="B109" s="253"/>
      <c r="C109" s="178"/>
      <c r="D109" s="178"/>
      <c r="E109" s="178"/>
      <c r="F109" s="178"/>
      <c r="G109" s="178"/>
      <c r="H109" s="178"/>
      <c r="I109" s="178"/>
      <c r="J109" s="179" t="s">
        <v>78</v>
      </c>
    </row>
    <row r="110" spans="1:10" ht="12" customHeight="1" x14ac:dyDescent="0.25">
      <c r="A110" s="939" t="s">
        <v>544</v>
      </c>
      <c r="B110" s="939"/>
      <c r="C110" s="939"/>
      <c r="D110" s="939"/>
      <c r="E110" s="939"/>
      <c r="F110" s="939"/>
      <c r="G110" s="8"/>
      <c r="H110" s="8"/>
      <c r="I110" s="9"/>
      <c r="J110" s="9"/>
    </row>
    <row r="111" spans="1:10" ht="14.1" customHeight="1" x14ac:dyDescent="0.2">
      <c r="A111" s="933" t="s">
        <v>19</v>
      </c>
      <c r="B111" s="935" t="s">
        <v>148</v>
      </c>
      <c r="C111" s="936"/>
      <c r="D111" s="937"/>
      <c r="E111" s="935" t="s">
        <v>149</v>
      </c>
      <c r="F111" s="936"/>
      <c r="G111" s="937"/>
      <c r="H111" s="935" t="s">
        <v>150</v>
      </c>
      <c r="I111" s="936"/>
      <c r="J111" s="937"/>
    </row>
    <row r="112" spans="1:10" ht="14.1" customHeight="1" x14ac:dyDescent="0.2">
      <c r="A112" s="934"/>
      <c r="B112" s="373">
        <v>2023</v>
      </c>
      <c r="C112" s="373">
        <v>2024</v>
      </c>
      <c r="D112" s="373" t="s">
        <v>23</v>
      </c>
      <c r="E112" s="373">
        <v>2023</v>
      </c>
      <c r="F112" s="373">
        <v>2024</v>
      </c>
      <c r="G112" s="373" t="s">
        <v>23</v>
      </c>
      <c r="H112" s="373">
        <v>2023</v>
      </c>
      <c r="I112" s="373">
        <v>2024</v>
      </c>
      <c r="J112" s="373" t="s">
        <v>23</v>
      </c>
    </row>
    <row r="113" spans="1:10" ht="6" customHeight="1" x14ac:dyDescent="0.2">
      <c r="A113" s="609"/>
      <c r="B113" s="621"/>
      <c r="C113" s="621"/>
      <c r="D113" s="602"/>
      <c r="E113" s="621"/>
      <c r="F113" s="621"/>
      <c r="G113" s="602"/>
      <c r="H113" s="688"/>
      <c r="I113" s="688"/>
      <c r="J113" s="602"/>
    </row>
    <row r="114" spans="1:10" ht="12" customHeight="1" x14ac:dyDescent="0.2">
      <c r="A114" s="609" t="s">
        <v>102</v>
      </c>
      <c r="B114" s="621">
        <f>AVERAGE(B115:B120)</f>
        <v>3192.5</v>
      </c>
      <c r="C114" s="621">
        <f>AVERAGE(C115:C120)</f>
        <v>2409.1666666666665</v>
      </c>
      <c r="D114" s="614">
        <f t="shared" ref="D114:D125" si="34">((C114/B114)-    1)*100</f>
        <v>-24.536674497520238</v>
      </c>
      <c r="E114" s="621">
        <f>AVERAGE(E115:E120)</f>
        <v>4311.833333333333</v>
      </c>
      <c r="F114" s="621">
        <f>AVERAGE(F115:F120)</f>
        <v>3625</v>
      </c>
      <c r="G114" s="602">
        <f t="shared" si="33"/>
        <v>-15.929032507440755</v>
      </c>
      <c r="H114" s="688">
        <f>AVERAGE(H115:H120)</f>
        <v>3411.25</v>
      </c>
      <c r="I114" s="688">
        <f>AVERAGE(I115:I120)</f>
        <v>2840.75</v>
      </c>
      <c r="J114" s="602">
        <f t="shared" ref="J114" si="35">((I114/H114)-    1)*100</f>
        <v>-16.724074752656648</v>
      </c>
    </row>
    <row r="115" spans="1:10" ht="12" customHeight="1" x14ac:dyDescent="0.2">
      <c r="A115" s="213" t="s">
        <v>144</v>
      </c>
      <c r="B115" s="622">
        <v>3160</v>
      </c>
      <c r="C115" s="622">
        <v>2145</v>
      </c>
      <c r="D115" s="615">
        <f t="shared" si="34"/>
        <v>-32.120253164556964</v>
      </c>
      <c r="E115" s="622">
        <v>4570</v>
      </c>
      <c r="F115" s="622">
        <v>3410</v>
      </c>
      <c r="G115" s="603">
        <f t="shared" si="33"/>
        <v>-25.382932166301973</v>
      </c>
      <c r="H115" s="320" t="s">
        <v>141</v>
      </c>
      <c r="I115" s="320" t="s">
        <v>141</v>
      </c>
      <c r="J115" s="603" t="s">
        <v>140</v>
      </c>
    </row>
    <row r="116" spans="1:10" ht="12" customHeight="1" x14ac:dyDescent="0.2">
      <c r="A116" s="213" t="s">
        <v>103</v>
      </c>
      <c r="B116" s="622">
        <v>3245</v>
      </c>
      <c r="C116" s="622">
        <v>2295</v>
      </c>
      <c r="D116" s="615">
        <f t="shared" si="34"/>
        <v>-29.275808936825886</v>
      </c>
      <c r="E116" s="622">
        <v>4655</v>
      </c>
      <c r="F116" s="622">
        <v>3690</v>
      </c>
      <c r="G116" s="603">
        <f t="shared" si="33"/>
        <v>-20.730397422126746</v>
      </c>
      <c r="H116" s="320">
        <v>3245</v>
      </c>
      <c r="I116" s="320">
        <v>3145</v>
      </c>
      <c r="J116" s="603">
        <f t="shared" ref="J116:J117" si="36">((I116/H116)-    1)*100</f>
        <v>-3.081664098613246</v>
      </c>
    </row>
    <row r="117" spans="1:10" ht="11.1" customHeight="1" x14ac:dyDescent="0.2">
      <c r="A117" s="213" t="s">
        <v>104</v>
      </c>
      <c r="B117" s="622">
        <v>2500</v>
      </c>
      <c r="C117" s="622">
        <v>2270</v>
      </c>
      <c r="D117" s="615">
        <f t="shared" si="34"/>
        <v>-9.1999999999999975</v>
      </c>
      <c r="E117" s="622">
        <v>3980</v>
      </c>
      <c r="F117" s="622">
        <v>3550</v>
      </c>
      <c r="G117" s="603">
        <f t="shared" si="33"/>
        <v>-10.804020100502509</v>
      </c>
      <c r="H117" s="320">
        <v>2500</v>
      </c>
      <c r="I117" s="320">
        <v>2908</v>
      </c>
      <c r="J117" s="603">
        <f t="shared" si="36"/>
        <v>16.32</v>
      </c>
    </row>
    <row r="118" spans="1:10" ht="11.1" customHeight="1" x14ac:dyDescent="0.2">
      <c r="A118" s="213" t="s">
        <v>105</v>
      </c>
      <c r="B118" s="622">
        <v>2800</v>
      </c>
      <c r="C118" s="622">
        <v>2245</v>
      </c>
      <c r="D118" s="615">
        <f t="shared" si="34"/>
        <v>-19.821428571428569</v>
      </c>
      <c r="E118" s="622">
        <v>4233</v>
      </c>
      <c r="F118" s="622">
        <v>3455</v>
      </c>
      <c r="G118" s="603">
        <f t="shared" si="33"/>
        <v>-18.379399952752184</v>
      </c>
      <c r="H118" s="320" t="s">
        <v>141</v>
      </c>
      <c r="I118" s="320" t="s">
        <v>141</v>
      </c>
      <c r="J118" s="603" t="s">
        <v>140</v>
      </c>
    </row>
    <row r="119" spans="1:10" ht="11.1" customHeight="1" x14ac:dyDescent="0.2">
      <c r="A119" s="213" t="s">
        <v>106</v>
      </c>
      <c r="B119" s="622">
        <v>3050</v>
      </c>
      <c r="C119" s="622">
        <v>2300</v>
      </c>
      <c r="D119" s="615">
        <f t="shared" si="34"/>
        <v>-24.590163934426236</v>
      </c>
      <c r="E119" s="622">
        <v>4633</v>
      </c>
      <c r="F119" s="622">
        <v>3445</v>
      </c>
      <c r="G119" s="603">
        <f t="shared" si="33"/>
        <v>-25.642132527519969</v>
      </c>
      <c r="H119" s="320">
        <v>3700</v>
      </c>
      <c r="I119" s="320">
        <v>1110</v>
      </c>
      <c r="J119" s="603">
        <f t="shared" ref="J119:J124" si="37">((I119/H119)-    1)*100</f>
        <v>-70</v>
      </c>
    </row>
    <row r="120" spans="1:10" ht="11.1" customHeight="1" x14ac:dyDescent="0.2">
      <c r="A120" s="213" t="s">
        <v>152</v>
      </c>
      <c r="B120" s="622">
        <v>4400</v>
      </c>
      <c r="C120" s="622">
        <v>3200</v>
      </c>
      <c r="D120" s="615">
        <f t="shared" si="34"/>
        <v>-27.27272727272727</v>
      </c>
      <c r="E120" s="622">
        <v>3800</v>
      </c>
      <c r="F120" s="622">
        <v>4200</v>
      </c>
      <c r="G120" s="603">
        <f t="shared" si="33"/>
        <v>10.526315789473696</v>
      </c>
      <c r="H120" s="320">
        <v>4200</v>
      </c>
      <c r="I120" s="320">
        <v>4200</v>
      </c>
      <c r="J120" s="603">
        <f t="shared" si="37"/>
        <v>0</v>
      </c>
    </row>
    <row r="121" spans="1:10" ht="11.1" customHeight="1" x14ac:dyDescent="0.2">
      <c r="A121" s="609" t="s">
        <v>107</v>
      </c>
      <c r="B121" s="621">
        <f>AVERAGE(B122:B125)</f>
        <v>4225</v>
      </c>
      <c r="C121" s="621">
        <f>AVERAGE(C122:C125)</f>
        <v>3125</v>
      </c>
      <c r="D121" s="614">
        <f t="shared" si="34"/>
        <v>-26.035502958579883</v>
      </c>
      <c r="E121" s="621">
        <f t="shared" ref="E121:F121" si="38">AVERAGE(E122:E125)</f>
        <v>5450</v>
      </c>
      <c r="F121" s="621">
        <f t="shared" si="38"/>
        <v>5025</v>
      </c>
      <c r="G121" s="602">
        <f t="shared" si="33"/>
        <v>-7.7981651376146761</v>
      </c>
      <c r="H121" s="688">
        <f t="shared" ref="H121:I121" si="39">AVERAGE(H122:H125)</f>
        <v>3733.3333333333335</v>
      </c>
      <c r="I121" s="688">
        <f t="shared" si="39"/>
        <v>3250</v>
      </c>
      <c r="J121" s="602">
        <f t="shared" si="37"/>
        <v>-12.946428571428569</v>
      </c>
    </row>
    <row r="122" spans="1:10" ht="11.1" customHeight="1" x14ac:dyDescent="0.2">
      <c r="A122" s="213" t="s">
        <v>108</v>
      </c>
      <c r="B122" s="622">
        <v>3700</v>
      </c>
      <c r="C122" s="622">
        <v>2700</v>
      </c>
      <c r="D122" s="603">
        <f t="shared" si="34"/>
        <v>-27.027027027027028</v>
      </c>
      <c r="E122" s="622">
        <v>4600</v>
      </c>
      <c r="F122" s="622">
        <v>4000</v>
      </c>
      <c r="G122" s="603">
        <f t="shared" si="33"/>
        <v>-13.043478260869568</v>
      </c>
      <c r="H122" s="320">
        <v>3700</v>
      </c>
      <c r="I122" s="320">
        <v>3500</v>
      </c>
      <c r="J122" s="603">
        <f t="shared" si="37"/>
        <v>-5.4054054054054053</v>
      </c>
    </row>
    <row r="123" spans="1:10" ht="14.1" customHeight="1" x14ac:dyDescent="0.2">
      <c r="A123" s="213" t="s">
        <v>109</v>
      </c>
      <c r="B123" s="622">
        <v>5850</v>
      </c>
      <c r="C123" s="622">
        <v>4150</v>
      </c>
      <c r="D123" s="603">
        <f t="shared" si="34"/>
        <v>-29.059829059829056</v>
      </c>
      <c r="E123" s="622">
        <v>6300</v>
      </c>
      <c r="F123" s="622">
        <v>6050</v>
      </c>
      <c r="G123" s="603">
        <f t="shared" si="33"/>
        <v>-3.9682539682539653</v>
      </c>
      <c r="H123" s="320">
        <v>4500</v>
      </c>
      <c r="I123" s="320" t="s">
        <v>141</v>
      </c>
      <c r="J123" s="603" t="s">
        <v>140</v>
      </c>
    </row>
    <row r="124" spans="1:10" ht="14.1" customHeight="1" x14ac:dyDescent="0.2">
      <c r="A124" s="213" t="s">
        <v>110</v>
      </c>
      <c r="B124" s="622">
        <v>3150</v>
      </c>
      <c r="C124" s="622">
        <v>3150</v>
      </c>
      <c r="D124" s="603">
        <f t="shared" si="34"/>
        <v>0</v>
      </c>
      <c r="E124" s="622" t="s">
        <v>141</v>
      </c>
      <c r="F124" s="622" t="s">
        <v>141</v>
      </c>
      <c r="G124" s="603" t="s">
        <v>140</v>
      </c>
      <c r="H124" s="320">
        <v>3000</v>
      </c>
      <c r="I124" s="320">
        <v>3000</v>
      </c>
      <c r="J124" s="603">
        <f t="shared" si="37"/>
        <v>0</v>
      </c>
    </row>
    <row r="125" spans="1:10" ht="12" customHeight="1" x14ac:dyDescent="0.2">
      <c r="A125" s="213" t="s">
        <v>111</v>
      </c>
      <c r="B125" s="622">
        <v>4200</v>
      </c>
      <c r="C125" s="622">
        <v>2500</v>
      </c>
      <c r="D125" s="603">
        <f t="shared" si="34"/>
        <v>-40.476190476190474</v>
      </c>
      <c r="E125" s="622" t="s">
        <v>141</v>
      </c>
      <c r="F125" s="622" t="s">
        <v>141</v>
      </c>
      <c r="G125" s="603" t="s">
        <v>140</v>
      </c>
      <c r="H125" s="320" t="s">
        <v>141</v>
      </c>
      <c r="I125" s="320" t="s">
        <v>141</v>
      </c>
      <c r="J125" s="603" t="s">
        <v>140</v>
      </c>
    </row>
    <row r="126" spans="1:10" ht="12" customHeight="1" x14ac:dyDescent="0.2">
      <c r="A126" s="616" t="s">
        <v>112</v>
      </c>
      <c r="B126" s="621">
        <f>AVERAGE(B127:B128)</f>
        <v>3493.75</v>
      </c>
      <c r="C126" s="621">
        <f>AVERAGE(C127:C128)</f>
        <v>2742.2</v>
      </c>
      <c r="D126" s="602">
        <f>((C126/B126)-    1)*100</f>
        <v>-21.511270125223614</v>
      </c>
      <c r="E126" s="621">
        <f>AVERAGE(E127:E128)</f>
        <v>4946.5</v>
      </c>
      <c r="F126" s="621">
        <f>AVERAGE(F127:F128)</f>
        <v>4012.6</v>
      </c>
      <c r="G126" s="602">
        <f>((F126/E126)-    1)*100</f>
        <v>-18.880016173051651</v>
      </c>
      <c r="H126" s="688">
        <f>AVERAGE(H127:H128)</f>
        <v>3762.5</v>
      </c>
      <c r="I126" s="688">
        <f>AVERAGE(I127:I128)</f>
        <v>3152.5</v>
      </c>
      <c r="J126" s="602">
        <f>((I126/H126)-    1)*100</f>
        <v>-16.212624584717606</v>
      </c>
    </row>
    <row r="127" spans="1:10" ht="12" customHeight="1" x14ac:dyDescent="0.2">
      <c r="A127" s="617" t="s">
        <v>113</v>
      </c>
      <c r="B127" s="622">
        <v>3537.5</v>
      </c>
      <c r="C127" s="622">
        <v>2784.4</v>
      </c>
      <c r="D127" s="603">
        <f>((C127/B127)-    1)*100</f>
        <v>-21.289045936395755</v>
      </c>
      <c r="E127" s="622">
        <v>4843</v>
      </c>
      <c r="F127" s="622">
        <v>4012.6</v>
      </c>
      <c r="G127" s="603">
        <f>((F127/E127)-    1)*100</f>
        <v>-17.146396861449521</v>
      </c>
      <c r="H127" s="320">
        <v>3725</v>
      </c>
      <c r="I127" s="320">
        <v>3105</v>
      </c>
      <c r="J127" s="603">
        <f>((I127/H127)-    1)*100</f>
        <v>-16.644295302013422</v>
      </c>
    </row>
    <row r="128" spans="1:10" ht="12" customHeight="1" x14ac:dyDescent="0.2">
      <c r="A128" s="617" t="s">
        <v>114</v>
      </c>
      <c r="B128" s="622">
        <v>3450</v>
      </c>
      <c r="C128" s="622">
        <v>2700</v>
      </c>
      <c r="D128" s="603">
        <f>((C128/B128)-    1)*100</f>
        <v>-21.739130434782606</v>
      </c>
      <c r="E128" s="622">
        <v>5050</v>
      </c>
      <c r="F128" s="622" t="s">
        <v>141</v>
      </c>
      <c r="G128" s="603" t="s">
        <v>142</v>
      </c>
      <c r="H128" s="320">
        <v>3800</v>
      </c>
      <c r="I128" s="320">
        <v>3200</v>
      </c>
      <c r="J128" s="603">
        <f>((I128/H128)-    1)*100</f>
        <v>-15.789473684210531</v>
      </c>
    </row>
    <row r="129" spans="1:10" ht="12" customHeight="1" x14ac:dyDescent="0.2">
      <c r="A129" s="676" t="s">
        <v>115</v>
      </c>
      <c r="B129" s="621">
        <f>AVERAGE(B130:B130)</f>
        <v>3107</v>
      </c>
      <c r="C129" s="621">
        <f>AVERAGE(C130:C131)</f>
        <v>3000</v>
      </c>
      <c r="D129" s="602">
        <f>((C129/B129) -      1)*100</f>
        <v>-3.443836498229802</v>
      </c>
      <c r="E129" s="621">
        <f>AVERAGE(E130:E130)</f>
        <v>4680</v>
      </c>
      <c r="F129" s="621">
        <f>AVERAGE(F130:F131)</f>
        <v>3950</v>
      </c>
      <c r="G129" s="602">
        <f>((F129/E129) -      1)*100</f>
        <v>-15.598290598290598</v>
      </c>
      <c r="H129" s="688">
        <f>AVERAGE(H130:H130)</f>
        <v>3590</v>
      </c>
      <c r="I129" s="688">
        <f>AVERAGE(I130:I131)</f>
        <v>3233.33</v>
      </c>
      <c r="J129" s="602">
        <f>((I129/H129) -      1)*100</f>
        <v>-9.9350974930362153</v>
      </c>
    </row>
    <row r="130" spans="1:10" ht="12" customHeight="1" x14ac:dyDescent="0.2">
      <c r="A130" s="675" t="s">
        <v>116</v>
      </c>
      <c r="B130" s="622">
        <v>3107</v>
      </c>
      <c r="C130" s="622">
        <v>2500</v>
      </c>
      <c r="D130" s="603">
        <f>((C130/B130) -      1)*100</f>
        <v>-19.5365304151915</v>
      </c>
      <c r="E130" s="622">
        <v>4680</v>
      </c>
      <c r="F130" s="622">
        <v>4400</v>
      </c>
      <c r="G130" s="603">
        <f>((F130/E130) -      1)*100</f>
        <v>-5.9829059829059839</v>
      </c>
      <c r="H130" s="320">
        <v>3590</v>
      </c>
      <c r="I130" s="320">
        <v>3233.33</v>
      </c>
      <c r="J130" s="603">
        <f>((I130/H130) -      1)*100</f>
        <v>-9.9350974930362153</v>
      </c>
    </row>
    <row r="131" spans="1:10" ht="12" customHeight="1" x14ac:dyDescent="0.2">
      <c r="A131" s="675" t="s">
        <v>146</v>
      </c>
      <c r="B131" s="320" t="s">
        <v>141</v>
      </c>
      <c r="C131" s="622">
        <v>3500</v>
      </c>
      <c r="D131" s="603" t="s">
        <v>140</v>
      </c>
      <c r="E131" s="612" t="s">
        <v>31</v>
      </c>
      <c r="F131" s="622">
        <v>3500</v>
      </c>
      <c r="G131" s="659" t="s">
        <v>675</v>
      </c>
      <c r="H131" s="612" t="s">
        <v>31</v>
      </c>
      <c r="I131" s="612" t="s">
        <v>31</v>
      </c>
      <c r="J131" s="659" t="s">
        <v>675</v>
      </c>
    </row>
    <row r="132" spans="1:10" ht="12" customHeight="1" x14ac:dyDescent="0.2">
      <c r="A132" s="609" t="s">
        <v>117</v>
      </c>
      <c r="B132" s="621">
        <f>AVERAGE(B133:B135)</f>
        <v>4035.3333333333335</v>
      </c>
      <c r="C132" s="621">
        <f>AVERAGE(C133:C135)</f>
        <v>2536.6666666666665</v>
      </c>
      <c r="D132" s="602">
        <f>((C132/B132) -      1)*100</f>
        <v>-37.138608954237576</v>
      </c>
      <c r="E132" s="621">
        <f>AVERAGE(E133:E135)</f>
        <v>3657</v>
      </c>
      <c r="F132" s="621">
        <f>AVERAGE(F133:F135)</f>
        <v>3320</v>
      </c>
      <c r="G132" s="602">
        <f>((F132/E132) -      1)*100</f>
        <v>-9.2152037188952711</v>
      </c>
      <c r="H132" s="688">
        <f>AVERAGE(H133:H135)</f>
        <v>4006.5</v>
      </c>
      <c r="I132" s="688">
        <f>AVERAGE(I133:I135)</f>
        <v>3650</v>
      </c>
      <c r="J132" s="602">
        <f>((I132/H132) -      1)*100</f>
        <v>-8.8980406838886861</v>
      </c>
    </row>
    <row r="133" spans="1:10" ht="12" customHeight="1" x14ac:dyDescent="0.2">
      <c r="A133" s="213" t="s">
        <v>119</v>
      </c>
      <c r="B133" s="622">
        <v>4604</v>
      </c>
      <c r="C133" s="622">
        <v>2590</v>
      </c>
      <c r="D133" s="603">
        <f>((C133/B133) -      1)*100</f>
        <v>-43.744569939183322</v>
      </c>
      <c r="E133" s="622">
        <v>3767</v>
      </c>
      <c r="F133" s="622">
        <v>3440</v>
      </c>
      <c r="G133" s="603">
        <f>((F133/E133) -      1)*100</f>
        <v>-8.6806477302893583</v>
      </c>
      <c r="H133" s="320">
        <v>3780</v>
      </c>
      <c r="I133" s="320">
        <v>3650</v>
      </c>
      <c r="J133" s="603">
        <f>((I133/H133) -      1)*100</f>
        <v>-3.4391534391534417</v>
      </c>
    </row>
    <row r="134" spans="1:10" ht="12" customHeight="1" x14ac:dyDescent="0.2">
      <c r="A134" s="675" t="s">
        <v>682</v>
      </c>
      <c r="B134" s="622">
        <v>4200</v>
      </c>
      <c r="C134" s="622">
        <v>2500</v>
      </c>
      <c r="D134" s="603">
        <f>((C134/B134) -      1)*100</f>
        <v>-40.476190476190474</v>
      </c>
      <c r="E134" s="622" t="s">
        <v>141</v>
      </c>
      <c r="F134" s="622" t="s">
        <v>141</v>
      </c>
      <c r="G134" s="603" t="s">
        <v>142</v>
      </c>
      <c r="H134" s="320" t="s">
        <v>689</v>
      </c>
      <c r="I134" s="320" t="s">
        <v>689</v>
      </c>
      <c r="J134" s="698" t="s">
        <v>142</v>
      </c>
    </row>
    <row r="135" spans="1:10" ht="12" customHeight="1" x14ac:dyDescent="0.2">
      <c r="A135" s="213" t="s">
        <v>120</v>
      </c>
      <c r="B135" s="622">
        <v>3302</v>
      </c>
      <c r="C135" s="622">
        <v>2520</v>
      </c>
      <c r="D135" s="603">
        <f>((C135/B135) -      1)*100</f>
        <v>-23.682616596002426</v>
      </c>
      <c r="E135" s="622">
        <v>3547</v>
      </c>
      <c r="F135" s="622">
        <v>3200</v>
      </c>
      <c r="G135" s="603">
        <f>((F135/E135) -      1)*100</f>
        <v>-9.7829151395545484</v>
      </c>
      <c r="H135" s="320">
        <v>4233</v>
      </c>
      <c r="I135" s="320" t="s">
        <v>689</v>
      </c>
      <c r="J135" s="705" t="s">
        <v>140</v>
      </c>
    </row>
    <row r="136" spans="1:10" ht="12" customHeight="1" x14ac:dyDescent="0.2">
      <c r="A136" s="609" t="s">
        <v>121</v>
      </c>
      <c r="B136" s="621">
        <f>AVERAGE(B137:B141)</f>
        <v>3631.25</v>
      </c>
      <c r="C136" s="621">
        <f>AVERAGE(C137:C141)</f>
        <v>2773.2</v>
      </c>
      <c r="D136" s="602">
        <f t="shared" ref="D136:D156" si="40">((C136/B136) -      1)*100</f>
        <v>-23.629604130808957</v>
      </c>
      <c r="E136" s="621">
        <f>AVERAGE(E137:E141)</f>
        <v>3787.5</v>
      </c>
      <c r="F136" s="621">
        <f>AVERAGE(F137:F141)</f>
        <v>3406.6666666666665</v>
      </c>
      <c r="G136" s="602">
        <f>((F136/E136) -      1)*100</f>
        <v>-10.055005500550063</v>
      </c>
      <c r="H136" s="688">
        <f>AVERAGE(H137:H141)</f>
        <v>2665</v>
      </c>
      <c r="I136" s="688">
        <f>AVERAGE(I137:I141)</f>
        <v>2514.3333333333335</v>
      </c>
      <c r="J136" s="602">
        <f>((I136/H136) -      1)*100</f>
        <v>-5.6535334584114967</v>
      </c>
    </row>
    <row r="137" spans="1:10" ht="12" customHeight="1" x14ac:dyDescent="0.2">
      <c r="A137" s="213" t="s">
        <v>122</v>
      </c>
      <c r="B137" s="622">
        <v>3050</v>
      </c>
      <c r="C137" s="622">
        <v>2533</v>
      </c>
      <c r="D137" s="603">
        <f t="shared" si="40"/>
        <v>-16.950819672131146</v>
      </c>
      <c r="E137" s="622" t="s">
        <v>141</v>
      </c>
      <c r="F137" s="622" t="s">
        <v>141</v>
      </c>
      <c r="G137" s="603" t="s">
        <v>140</v>
      </c>
      <c r="H137" s="320" t="s">
        <v>141</v>
      </c>
      <c r="I137" s="320" t="s">
        <v>141</v>
      </c>
      <c r="J137" s="603" t="s">
        <v>140</v>
      </c>
    </row>
    <row r="138" spans="1:10" ht="12" customHeight="1" x14ac:dyDescent="0.2">
      <c r="A138" s="213" t="s">
        <v>123</v>
      </c>
      <c r="B138" s="622">
        <v>4650</v>
      </c>
      <c r="C138" s="622">
        <v>3100</v>
      </c>
      <c r="D138" s="603">
        <f t="shared" si="40"/>
        <v>-33.333333333333336</v>
      </c>
      <c r="E138" s="622" t="s">
        <v>141</v>
      </c>
      <c r="F138" s="622" t="s">
        <v>141</v>
      </c>
      <c r="G138" s="603" t="s">
        <v>140</v>
      </c>
      <c r="H138" s="320" t="s">
        <v>141</v>
      </c>
      <c r="I138" s="320" t="s">
        <v>141</v>
      </c>
      <c r="J138" s="603" t="s">
        <v>140</v>
      </c>
    </row>
    <row r="139" spans="1:10" ht="12" customHeight="1" x14ac:dyDescent="0.2">
      <c r="A139" s="213" t="s">
        <v>124</v>
      </c>
      <c r="B139" s="622">
        <v>3300</v>
      </c>
      <c r="C139" s="622">
        <v>2433</v>
      </c>
      <c r="D139" s="603">
        <f t="shared" si="40"/>
        <v>-26.27272727272727</v>
      </c>
      <c r="E139" s="622">
        <v>4300</v>
      </c>
      <c r="F139" s="622">
        <v>3587</v>
      </c>
      <c r="G139" s="603">
        <f>((F139/E139) -      1)*100</f>
        <v>-16.581395348837212</v>
      </c>
      <c r="H139" s="320">
        <v>3250</v>
      </c>
      <c r="I139" s="320">
        <v>3110</v>
      </c>
      <c r="J139" s="603">
        <f>((I139/H139) -      1)*100</f>
        <v>-4.3076923076923119</v>
      </c>
    </row>
    <row r="140" spans="1:10" ht="12" customHeight="1" x14ac:dyDescent="0.2">
      <c r="A140" s="213" t="s">
        <v>125</v>
      </c>
      <c r="B140" s="622">
        <v>3525</v>
      </c>
      <c r="C140" s="622">
        <v>2667</v>
      </c>
      <c r="D140" s="603">
        <f t="shared" si="40"/>
        <v>-24.340425531914889</v>
      </c>
      <c r="E140" s="622">
        <v>3275</v>
      </c>
      <c r="F140" s="622">
        <v>3300</v>
      </c>
      <c r="G140" s="603">
        <f>((F140/E140) -      1)*100</f>
        <v>0.76335877862594437</v>
      </c>
      <c r="H140" s="320">
        <v>2080</v>
      </c>
      <c r="I140" s="320">
        <v>1933</v>
      </c>
      <c r="J140" s="603">
        <f>((I140/H140) -      1)*100</f>
        <v>-7.0673076923076898</v>
      </c>
    </row>
    <row r="141" spans="1:10" ht="12" customHeight="1" x14ac:dyDescent="0.2">
      <c r="A141" s="213" t="s">
        <v>126</v>
      </c>
      <c r="B141" s="320" t="s">
        <v>141</v>
      </c>
      <c r="C141" s="622">
        <v>3133</v>
      </c>
      <c r="D141" s="705" t="s">
        <v>140</v>
      </c>
      <c r="E141" s="622" t="s">
        <v>141</v>
      </c>
      <c r="F141" s="622">
        <v>3333</v>
      </c>
      <c r="G141" s="705" t="s">
        <v>140</v>
      </c>
      <c r="H141" s="320" t="s">
        <v>141</v>
      </c>
      <c r="I141" s="320">
        <v>2500</v>
      </c>
      <c r="J141" s="705" t="s">
        <v>140</v>
      </c>
    </row>
    <row r="142" spans="1:10" ht="12" customHeight="1" x14ac:dyDescent="0.2">
      <c r="A142" s="665" t="s">
        <v>554</v>
      </c>
      <c r="B142" s="621">
        <f>AVERAGE(B143:B143)</f>
        <v>4825</v>
      </c>
      <c r="C142" s="621">
        <f>AVERAGE(C143:C143)</f>
        <v>2693</v>
      </c>
      <c r="D142" s="602">
        <f t="shared" si="40"/>
        <v>-44.186528497409327</v>
      </c>
      <c r="E142" s="621" t="s">
        <v>142</v>
      </c>
      <c r="F142" s="621" t="s">
        <v>142</v>
      </c>
      <c r="G142" s="720" t="s">
        <v>140</v>
      </c>
      <c r="H142" s="621" t="s">
        <v>142</v>
      </c>
      <c r="I142" s="621" t="s">
        <v>142</v>
      </c>
      <c r="J142" s="720" t="s">
        <v>140</v>
      </c>
    </row>
    <row r="143" spans="1:10" ht="12" customHeight="1" x14ac:dyDescent="0.2">
      <c r="A143" s="660" t="s">
        <v>556</v>
      </c>
      <c r="B143" s="622">
        <v>4825</v>
      </c>
      <c r="C143" s="622">
        <v>2693</v>
      </c>
      <c r="D143" s="603">
        <f t="shared" si="40"/>
        <v>-44.186528497409327</v>
      </c>
      <c r="E143" s="622" t="s">
        <v>141</v>
      </c>
      <c r="F143" s="622" t="s">
        <v>141</v>
      </c>
      <c r="G143" s="705" t="s">
        <v>140</v>
      </c>
      <c r="H143" s="721" t="s">
        <v>141</v>
      </c>
      <c r="I143" s="721" t="s">
        <v>141</v>
      </c>
      <c r="J143" s="705" t="s">
        <v>140</v>
      </c>
    </row>
    <row r="144" spans="1:10" ht="12" customHeight="1" x14ac:dyDescent="0.25">
      <c r="A144" s="608" t="s">
        <v>310</v>
      </c>
      <c r="B144" s="621">
        <f>AVERAGE(B146:B153)</f>
        <v>3422.0749999999998</v>
      </c>
      <c r="C144" s="621">
        <f>AVERAGE(C145:C153)</f>
        <v>2635</v>
      </c>
      <c r="D144" s="605">
        <f t="shared" si="40"/>
        <v>-22.999934250418242</v>
      </c>
      <c r="E144" s="621">
        <f t="shared" ref="E144:F144" si="41">AVERAGE(E145:E153)</f>
        <v>4163</v>
      </c>
      <c r="F144" s="621">
        <f t="shared" si="41"/>
        <v>3727.6000000000004</v>
      </c>
      <c r="G144" s="605">
        <f t="shared" ref="G144:G163" si="42">((F144/E144) -      1)*100</f>
        <v>-10.458803747297619</v>
      </c>
      <c r="H144" s="688">
        <f t="shared" ref="H144:I144" si="43">AVERAGE(H145:H153)</f>
        <v>3687.2</v>
      </c>
      <c r="I144" s="688">
        <f t="shared" si="43"/>
        <v>3343.0666666666671</v>
      </c>
      <c r="J144" s="605">
        <f>((I144/H144) -      1)*100</f>
        <v>-9.3331886887972679</v>
      </c>
    </row>
    <row r="145" spans="1:10" ht="12" customHeight="1" x14ac:dyDescent="0.25">
      <c r="A145" s="213" t="s">
        <v>568</v>
      </c>
      <c r="B145" s="320" t="s">
        <v>141</v>
      </c>
      <c r="C145" s="606">
        <v>2550</v>
      </c>
      <c r="D145" s="615" t="s">
        <v>140</v>
      </c>
      <c r="E145" s="622" t="s">
        <v>141</v>
      </c>
      <c r="F145" s="606">
        <v>3850</v>
      </c>
      <c r="G145" s="615" t="s">
        <v>140</v>
      </c>
      <c r="H145" s="622" t="s">
        <v>141</v>
      </c>
      <c r="I145" s="641">
        <v>3240</v>
      </c>
      <c r="J145" s="607" t="s">
        <v>140</v>
      </c>
    </row>
    <row r="146" spans="1:10" ht="12" customHeight="1" x14ac:dyDescent="0.25">
      <c r="A146" s="213" t="s">
        <v>183</v>
      </c>
      <c r="B146" s="622">
        <v>3380</v>
      </c>
      <c r="C146" s="622">
        <v>2320</v>
      </c>
      <c r="D146" s="607">
        <f t="shared" si="40"/>
        <v>-31.360946745562135</v>
      </c>
      <c r="E146" s="622">
        <v>3440</v>
      </c>
      <c r="F146" s="622">
        <v>3440</v>
      </c>
      <c r="G146" s="607">
        <f t="shared" si="42"/>
        <v>0</v>
      </c>
      <c r="H146" s="320">
        <v>3500</v>
      </c>
      <c r="I146" s="641" t="s">
        <v>141</v>
      </c>
      <c r="J146" s="607" t="s">
        <v>140</v>
      </c>
    </row>
    <row r="147" spans="1:10" ht="12" customHeight="1" x14ac:dyDescent="0.25">
      <c r="A147" s="213" t="s">
        <v>311</v>
      </c>
      <c r="B147" s="622">
        <v>3500</v>
      </c>
      <c r="C147" s="622">
        <v>2440</v>
      </c>
      <c r="D147" s="607">
        <f t="shared" si="40"/>
        <v>-30.285714285714281</v>
      </c>
      <c r="E147" s="622">
        <v>4300</v>
      </c>
      <c r="F147" s="622">
        <v>3520</v>
      </c>
      <c r="G147" s="607">
        <f t="shared" si="42"/>
        <v>-18.13953488372093</v>
      </c>
      <c r="H147" s="641" t="s">
        <v>141</v>
      </c>
      <c r="I147" s="641" t="s">
        <v>141</v>
      </c>
      <c r="J147" s="607" t="s">
        <v>140</v>
      </c>
    </row>
    <row r="148" spans="1:10" ht="12" customHeight="1" x14ac:dyDescent="0.25">
      <c r="A148" s="213" t="s">
        <v>545</v>
      </c>
      <c r="B148" s="622">
        <v>3400</v>
      </c>
      <c r="C148" s="622">
        <v>3300</v>
      </c>
      <c r="D148" s="607">
        <f t="shared" si="40"/>
        <v>-2.9411764705882359</v>
      </c>
      <c r="E148" s="622">
        <v>3600</v>
      </c>
      <c r="F148" s="622">
        <v>3333.4</v>
      </c>
      <c r="G148" s="607">
        <f t="shared" si="42"/>
        <v>-7.4055555555555541</v>
      </c>
      <c r="H148" s="641">
        <v>4000</v>
      </c>
      <c r="I148" s="641">
        <v>3500</v>
      </c>
      <c r="J148" s="607">
        <f t="shared" ref="J148" si="44">((I148/H148) -      1)*100</f>
        <v>-12.5</v>
      </c>
    </row>
    <row r="149" spans="1:10" ht="12" customHeight="1" x14ac:dyDescent="0.25">
      <c r="A149" s="213" t="s">
        <v>185</v>
      </c>
      <c r="B149" s="606">
        <v>3600</v>
      </c>
      <c r="C149" s="606">
        <v>2400</v>
      </c>
      <c r="D149" s="607">
        <f t="shared" si="40"/>
        <v>-33.333333333333336</v>
      </c>
      <c r="E149" s="606">
        <v>4400</v>
      </c>
      <c r="F149" s="606">
        <v>4400</v>
      </c>
      <c r="G149" s="607">
        <f t="shared" si="42"/>
        <v>0</v>
      </c>
      <c r="H149" s="641" t="s">
        <v>141</v>
      </c>
      <c r="I149" s="641" t="s">
        <v>141</v>
      </c>
      <c r="J149" s="607" t="s">
        <v>140</v>
      </c>
    </row>
    <row r="150" spans="1:10" ht="12" customHeight="1" x14ac:dyDescent="0.25">
      <c r="A150" s="213" t="s">
        <v>312</v>
      </c>
      <c r="B150" s="606">
        <v>3146.6</v>
      </c>
      <c r="C150" s="606">
        <v>2330</v>
      </c>
      <c r="D150" s="607">
        <f t="shared" si="40"/>
        <v>-25.951821013157062</v>
      </c>
      <c r="E150" s="606">
        <v>4586</v>
      </c>
      <c r="F150" s="606">
        <v>3480</v>
      </c>
      <c r="G150" s="607">
        <f t="shared" si="42"/>
        <v>-24.116877453118192</v>
      </c>
      <c r="H150" s="641">
        <v>3511</v>
      </c>
      <c r="I150" s="641">
        <v>2690</v>
      </c>
      <c r="J150" s="607">
        <f>((I150/H150) -      1)*100</f>
        <v>-23.383651381372829</v>
      </c>
    </row>
    <row r="151" spans="1:10" ht="12" customHeight="1" x14ac:dyDescent="0.25">
      <c r="A151" s="213" t="s">
        <v>184</v>
      </c>
      <c r="B151" s="606">
        <v>2900</v>
      </c>
      <c r="C151" s="606">
        <v>2350</v>
      </c>
      <c r="D151" s="607">
        <f t="shared" si="40"/>
        <v>-18.965517241379317</v>
      </c>
      <c r="E151" s="606">
        <v>4165</v>
      </c>
      <c r="F151" s="606">
        <v>3625</v>
      </c>
      <c r="G151" s="607">
        <f t="shared" si="42"/>
        <v>-12.965186074429768</v>
      </c>
      <c r="H151" s="641">
        <v>2675</v>
      </c>
      <c r="I151" s="641">
        <v>3125</v>
      </c>
      <c r="J151" s="607">
        <f>((I151/H151) -      1)*100</f>
        <v>16.822429906542059</v>
      </c>
    </row>
    <row r="152" spans="1:10" ht="12" customHeight="1" x14ac:dyDescent="0.25">
      <c r="A152" s="213" t="s">
        <v>553</v>
      </c>
      <c r="B152" s="606">
        <v>3900</v>
      </c>
      <c r="C152" s="606">
        <v>2475</v>
      </c>
      <c r="D152" s="607">
        <f t="shared" si="40"/>
        <v>-36.53846153846154</v>
      </c>
      <c r="E152" s="606" t="s">
        <v>141</v>
      </c>
      <c r="F152" s="606">
        <v>3250</v>
      </c>
      <c r="G152" s="607" t="s">
        <v>140</v>
      </c>
      <c r="H152" s="641" t="s">
        <v>141</v>
      </c>
      <c r="I152" s="641">
        <v>2953.4</v>
      </c>
      <c r="J152" s="607" t="s">
        <v>140</v>
      </c>
    </row>
    <row r="153" spans="1:10" ht="12" customHeight="1" x14ac:dyDescent="0.25">
      <c r="A153" s="213" t="s">
        <v>192</v>
      </c>
      <c r="B153" s="606">
        <v>3550</v>
      </c>
      <c r="C153" s="606">
        <v>3550</v>
      </c>
      <c r="D153" s="607">
        <f t="shared" si="40"/>
        <v>0</v>
      </c>
      <c r="E153" s="606">
        <v>4650</v>
      </c>
      <c r="F153" s="606">
        <v>4650</v>
      </c>
      <c r="G153" s="607">
        <f t="shared" si="42"/>
        <v>0</v>
      </c>
      <c r="H153" s="641">
        <v>4750</v>
      </c>
      <c r="I153" s="641">
        <v>4550</v>
      </c>
      <c r="J153" s="607">
        <f>((I153/H153) -      1)*100</f>
        <v>-4.2105263157894761</v>
      </c>
    </row>
    <row r="154" spans="1:10" ht="12" customHeight="1" x14ac:dyDescent="0.25">
      <c r="A154" s="609" t="s">
        <v>168</v>
      </c>
      <c r="B154" s="621">
        <f>AVERAGE(B155:B155)</f>
        <v>3650</v>
      </c>
      <c r="C154" s="621" t="s">
        <v>728</v>
      </c>
      <c r="D154" s="621" t="s">
        <v>142</v>
      </c>
      <c r="E154" s="621">
        <f>AVERAGE(E155:E155)</f>
        <v>5150</v>
      </c>
      <c r="F154" s="621">
        <f>AVERAGE(F155:F155)</f>
        <v>3767</v>
      </c>
      <c r="G154" s="602">
        <f t="shared" si="42"/>
        <v>-26.854368932038831</v>
      </c>
      <c r="H154" s="621" t="s">
        <v>142</v>
      </c>
      <c r="I154" s="621" t="s">
        <v>142</v>
      </c>
      <c r="J154" s="605" t="s">
        <v>140</v>
      </c>
    </row>
    <row r="155" spans="1:10" ht="12" customHeight="1" x14ac:dyDescent="0.2">
      <c r="A155" s="213" t="s">
        <v>169</v>
      </c>
      <c r="B155" s="622">
        <v>3650</v>
      </c>
      <c r="C155" s="320" t="s">
        <v>141</v>
      </c>
      <c r="D155" s="615" t="s">
        <v>140</v>
      </c>
      <c r="E155" s="622">
        <v>5150</v>
      </c>
      <c r="F155" s="622">
        <v>3767</v>
      </c>
      <c r="G155" s="603">
        <f t="shared" si="42"/>
        <v>-26.854368932038831</v>
      </c>
      <c r="H155" s="692" t="s">
        <v>141</v>
      </c>
      <c r="I155" s="692" t="s">
        <v>141</v>
      </c>
      <c r="J155" s="603" t="s">
        <v>140</v>
      </c>
    </row>
    <row r="156" spans="1:10" ht="12" customHeight="1" x14ac:dyDescent="0.2">
      <c r="A156" s="609" t="s">
        <v>127</v>
      </c>
      <c r="B156" s="621">
        <f>AVERAGE(B158:B159)</f>
        <v>3200</v>
      </c>
      <c r="C156" s="621">
        <f>AVERAGE(C157:C159)</f>
        <v>2400</v>
      </c>
      <c r="D156" s="602">
        <f t="shared" si="40"/>
        <v>-25</v>
      </c>
      <c r="E156" s="621">
        <f>AVERAGE(E157:E159)</f>
        <v>4313.5</v>
      </c>
      <c r="F156" s="621">
        <f>AVERAGE(F157:F159)</f>
        <v>3612.5</v>
      </c>
      <c r="G156" s="602">
        <f t="shared" si="42"/>
        <v>-16.25130404543874</v>
      </c>
      <c r="H156" s="688">
        <f t="shared" ref="H156:I156" si="45">AVERAGE(H157:H159)</f>
        <v>3400</v>
      </c>
      <c r="I156" s="688">
        <f t="shared" si="45"/>
        <v>3156</v>
      </c>
      <c r="J156" s="602">
        <f t="shared" ref="J156:J162" si="46">((I156/H156) -      1)*100</f>
        <v>-7.1764705882352953</v>
      </c>
    </row>
    <row r="157" spans="1:10" ht="12" customHeight="1" x14ac:dyDescent="0.2">
      <c r="A157" s="213" t="s">
        <v>128</v>
      </c>
      <c r="B157" s="320" t="s">
        <v>141</v>
      </c>
      <c r="C157" s="320" t="s">
        <v>141</v>
      </c>
      <c r="D157" s="615" t="s">
        <v>140</v>
      </c>
      <c r="E157" s="622" t="s">
        <v>141</v>
      </c>
      <c r="F157" s="622" t="s">
        <v>141</v>
      </c>
      <c r="G157" s="603" t="s">
        <v>140</v>
      </c>
      <c r="H157" s="320">
        <v>3600</v>
      </c>
      <c r="I157" s="320">
        <v>3200</v>
      </c>
      <c r="J157" s="603">
        <f t="shared" si="46"/>
        <v>-11.111111111111116</v>
      </c>
    </row>
    <row r="158" spans="1:10" ht="12" customHeight="1" x14ac:dyDescent="0.2">
      <c r="A158" s="213" t="s">
        <v>129</v>
      </c>
      <c r="B158" s="320" t="s">
        <v>141</v>
      </c>
      <c r="C158" s="622">
        <v>2400</v>
      </c>
      <c r="D158" s="615" t="s">
        <v>140</v>
      </c>
      <c r="E158" s="622">
        <v>3927</v>
      </c>
      <c r="F158" s="622">
        <v>3500</v>
      </c>
      <c r="G158" s="603">
        <f t="shared" si="42"/>
        <v>-10.873440285204994</v>
      </c>
      <c r="H158" s="692" t="s">
        <v>141</v>
      </c>
      <c r="I158" s="320">
        <v>2893</v>
      </c>
      <c r="J158" s="603" t="s">
        <v>140</v>
      </c>
    </row>
    <row r="159" spans="1:10" ht="12" customHeight="1" x14ac:dyDescent="0.2">
      <c r="A159" s="213" t="s">
        <v>130</v>
      </c>
      <c r="B159" s="622">
        <v>3200</v>
      </c>
      <c r="C159" s="622">
        <v>2400</v>
      </c>
      <c r="D159" s="603">
        <f>((C159/B159) -      1)*100</f>
        <v>-25</v>
      </c>
      <c r="E159" s="622">
        <v>4700</v>
      </c>
      <c r="F159" s="622">
        <v>3725</v>
      </c>
      <c r="G159" s="603">
        <f t="shared" si="42"/>
        <v>-20.744680851063833</v>
      </c>
      <c r="H159" s="320">
        <v>3200</v>
      </c>
      <c r="I159" s="320">
        <v>3375</v>
      </c>
      <c r="J159" s="603">
        <f t="shared" si="46"/>
        <v>5.46875</v>
      </c>
    </row>
    <row r="160" spans="1:10" ht="12" customHeight="1" x14ac:dyDescent="0.2">
      <c r="A160" s="609" t="s">
        <v>131</v>
      </c>
      <c r="B160" s="621">
        <f>AVERAGE(B161:B163)</f>
        <v>3861</v>
      </c>
      <c r="C160" s="621">
        <f>AVERAGE(C161:C163)</f>
        <v>2471.6666666666665</v>
      </c>
      <c r="D160" s="602">
        <f t="shared" ref="D160:D163" si="47">((C160/B160) -      1)*100</f>
        <v>-35.983769317102656</v>
      </c>
      <c r="E160" s="621">
        <f>AVERAGE(E161:E163)</f>
        <v>4913.333333333333</v>
      </c>
      <c r="F160" s="621">
        <f>AVERAGE(F161:F163)</f>
        <v>3839</v>
      </c>
      <c r="G160" s="602">
        <f t="shared" si="42"/>
        <v>-21.865671641791039</v>
      </c>
      <c r="H160" s="688">
        <f>AVERAGE(H161:H163)</f>
        <v>2900</v>
      </c>
      <c r="I160" s="688">
        <f>AVERAGE(I161:I163)</f>
        <v>3110</v>
      </c>
      <c r="J160" s="602">
        <f t="shared" si="46"/>
        <v>7.241379310344831</v>
      </c>
    </row>
    <row r="161" spans="1:10" ht="12" customHeight="1" x14ac:dyDescent="0.2">
      <c r="A161" s="213" t="s">
        <v>147</v>
      </c>
      <c r="B161" s="622">
        <v>5733</v>
      </c>
      <c r="C161" s="622">
        <v>2815</v>
      </c>
      <c r="D161" s="603">
        <f t="shared" si="47"/>
        <v>-50.898308041165187</v>
      </c>
      <c r="E161" s="622">
        <v>5790</v>
      </c>
      <c r="F161" s="622">
        <v>4150</v>
      </c>
      <c r="G161" s="603">
        <f t="shared" si="42"/>
        <v>-28.324697754749572</v>
      </c>
      <c r="H161" s="320">
        <v>3700</v>
      </c>
      <c r="I161" s="320">
        <v>2880</v>
      </c>
      <c r="J161" s="603">
        <f t="shared" si="46"/>
        <v>-22.162162162162158</v>
      </c>
    </row>
    <row r="162" spans="1:10" ht="12" customHeight="1" x14ac:dyDescent="0.2">
      <c r="A162" s="213" t="s">
        <v>133</v>
      </c>
      <c r="B162" s="622">
        <v>2950</v>
      </c>
      <c r="C162" s="622">
        <v>2300</v>
      </c>
      <c r="D162" s="603">
        <f t="shared" si="47"/>
        <v>-22.033898305084744</v>
      </c>
      <c r="E162" s="622">
        <v>4500</v>
      </c>
      <c r="F162" s="622">
        <v>3700</v>
      </c>
      <c r="G162" s="603">
        <f t="shared" si="42"/>
        <v>-17.777777777777782</v>
      </c>
      <c r="H162" s="320">
        <v>1600</v>
      </c>
      <c r="I162" s="320">
        <v>3340</v>
      </c>
      <c r="J162" s="603">
        <f t="shared" si="46"/>
        <v>108.74999999999999</v>
      </c>
    </row>
    <row r="163" spans="1:10" ht="12" customHeight="1" x14ac:dyDescent="0.2">
      <c r="A163" s="213" t="s">
        <v>134</v>
      </c>
      <c r="B163" s="683">
        <v>2900</v>
      </c>
      <c r="C163" s="622">
        <v>2300</v>
      </c>
      <c r="D163" s="603">
        <f t="shared" si="47"/>
        <v>-20.68965517241379</v>
      </c>
      <c r="E163" s="622">
        <v>4450</v>
      </c>
      <c r="F163" s="622">
        <v>3667</v>
      </c>
      <c r="G163" s="603">
        <f t="shared" si="42"/>
        <v>-17.595505617977526</v>
      </c>
      <c r="H163" s="709">
        <v>3400</v>
      </c>
      <c r="I163" s="692" t="s">
        <v>141</v>
      </c>
      <c r="J163" s="603" t="s">
        <v>140</v>
      </c>
    </row>
    <row r="164" spans="1:10" ht="12" customHeight="1" x14ac:dyDescent="0.25">
      <c r="A164" s="459" t="s">
        <v>135</v>
      </c>
      <c r="B164" s="469"/>
      <c r="C164" s="472"/>
      <c r="D164" s="473"/>
      <c r="E164" s="474"/>
      <c r="F164" s="475"/>
      <c r="G164" s="476"/>
      <c r="H164" s="475"/>
      <c r="I164" s="477"/>
      <c r="J164" s="478"/>
    </row>
    <row r="165" spans="1:10" ht="9" customHeight="1" x14ac:dyDescent="0.25">
      <c r="A165" s="464" t="s">
        <v>136</v>
      </c>
      <c r="B165" s="469"/>
      <c r="C165" s="469"/>
      <c r="D165" s="471"/>
      <c r="E165" s="479"/>
      <c r="F165" s="470"/>
      <c r="G165" s="61"/>
      <c r="H165" s="470"/>
      <c r="I165" s="470"/>
      <c r="J165" s="471"/>
    </row>
    <row r="166" spans="1:10" ht="9" customHeight="1" x14ac:dyDescent="0.2"/>
    <row r="167" spans="1:10" ht="10.5" customHeight="1" x14ac:dyDescent="0.2"/>
    <row r="168" spans="1:10" ht="10.5" customHeight="1" x14ac:dyDescent="0.2"/>
    <row r="169" spans="1:10" ht="10.5" customHeight="1" x14ac:dyDescent="0.2"/>
    <row r="170" spans="1:10" ht="10.5" customHeight="1" x14ac:dyDescent="0.2"/>
    <row r="171" spans="1:10" ht="10.5" customHeight="1" x14ac:dyDescent="0.2"/>
    <row r="172" spans="1:10" ht="10.5" customHeight="1" x14ac:dyDescent="0.2"/>
    <row r="173" spans="1:10" ht="10.5" customHeight="1" x14ac:dyDescent="0.2"/>
    <row r="174" spans="1:10" ht="10.5" customHeight="1" x14ac:dyDescent="0.2"/>
    <row r="175" spans="1:10" ht="10.5" customHeight="1" x14ac:dyDescent="0.2"/>
    <row r="176" spans="1:10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2.75" customHeight="1" x14ac:dyDescent="0.2"/>
    <row r="195" ht="12.75" customHeight="1" x14ac:dyDescent="0.2"/>
    <row r="196" ht="12.7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  <row r="1025" ht="12.75" customHeight="1" x14ac:dyDescent="0.2"/>
    <row r="1026" ht="12.75" customHeight="1" x14ac:dyDescent="0.2"/>
    <row r="1027" ht="12.75" customHeight="1" x14ac:dyDescent="0.2"/>
    <row r="1028" ht="12.75" customHeight="1" x14ac:dyDescent="0.2"/>
    <row r="1029" ht="12.75" customHeight="1" x14ac:dyDescent="0.2"/>
    <row r="1030" ht="12.75" customHeight="1" x14ac:dyDescent="0.2"/>
    <row r="1031" ht="12.75" customHeight="1" x14ac:dyDescent="0.2"/>
    <row r="1032" ht="12.75" customHeight="1" x14ac:dyDescent="0.2"/>
    <row r="1033" ht="12.75" customHeight="1" x14ac:dyDescent="0.2"/>
    <row r="1034" ht="12.75" customHeight="1" x14ac:dyDescent="0.2"/>
    <row r="1035" ht="12.75" customHeight="1" x14ac:dyDescent="0.2"/>
    <row r="1036" ht="12.75" customHeight="1" x14ac:dyDescent="0.2"/>
    <row r="1037" ht="12.75" customHeight="1" x14ac:dyDescent="0.2"/>
    <row r="1038" ht="12.75" customHeight="1" x14ac:dyDescent="0.2"/>
    <row r="1039" ht="12.75" customHeight="1" x14ac:dyDescent="0.2"/>
    <row r="1040" ht="12.75" customHeight="1" x14ac:dyDescent="0.2"/>
    <row r="1041" ht="12.75" customHeight="1" x14ac:dyDescent="0.2"/>
    <row r="1042" ht="12.75" customHeight="1" x14ac:dyDescent="0.2"/>
    <row r="1043" ht="12.75" customHeight="1" x14ac:dyDescent="0.2"/>
    <row r="1044" ht="12.75" customHeight="1" x14ac:dyDescent="0.2"/>
    <row r="1045" ht="12.75" customHeight="1" x14ac:dyDescent="0.2"/>
  </sheetData>
  <mergeCells count="19">
    <mergeCell ref="L43:L44"/>
    <mergeCell ref="M43:O43"/>
    <mergeCell ref="P43:R43"/>
    <mergeCell ref="S43:U43"/>
    <mergeCell ref="A5:A6"/>
    <mergeCell ref="B5:D5"/>
    <mergeCell ref="E5:G5"/>
    <mergeCell ref="H5:J5"/>
    <mergeCell ref="L42:Q42"/>
    <mergeCell ref="A56:F56"/>
    <mergeCell ref="A57:A58"/>
    <mergeCell ref="B57:D57"/>
    <mergeCell ref="E57:G57"/>
    <mergeCell ref="H57:J57"/>
    <mergeCell ref="A110:F110"/>
    <mergeCell ref="A111:A112"/>
    <mergeCell ref="B111:D111"/>
    <mergeCell ref="E111:G111"/>
    <mergeCell ref="H111:J111"/>
  </mergeCells>
  <pageMargins left="0" right="0" top="0" bottom="0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018"/>
  <sheetViews>
    <sheetView showGridLines="0" topLeftCell="A41" zoomScaleNormal="100" workbookViewId="0">
      <selection activeCell="J61" sqref="J61"/>
    </sheetView>
  </sheetViews>
  <sheetFormatPr baseColWidth="10" defaultColWidth="12.7109375" defaultRowHeight="15" customHeight="1" x14ac:dyDescent="0.2"/>
  <cols>
    <col min="1" max="1" width="15.140625" style="55" customWidth="1"/>
    <col min="2" max="2" width="7.42578125" style="55" customWidth="1"/>
    <col min="3" max="3" width="7.140625" style="55" customWidth="1"/>
    <col min="4" max="10" width="6.7109375" style="55" customWidth="1"/>
    <col min="11" max="16384" width="12.7109375" style="55"/>
  </cols>
  <sheetData>
    <row r="1" spans="1:10" ht="21.75" customHeight="1" x14ac:dyDescent="0.25">
      <c r="A1" s="652" t="s">
        <v>694</v>
      </c>
    </row>
    <row r="2" spans="1:10" ht="12" customHeight="1" x14ac:dyDescent="0.25">
      <c r="A2" s="652" t="s">
        <v>731</v>
      </c>
    </row>
    <row r="3" spans="1:10" ht="12" customHeight="1" x14ac:dyDescent="0.2">
      <c r="A3" s="725" t="s">
        <v>558</v>
      </c>
    </row>
    <row r="4" spans="1:10" ht="3.95" customHeight="1" x14ac:dyDescent="0.2"/>
    <row r="5" spans="1:10" ht="14.1" customHeight="1" x14ac:dyDescent="0.2">
      <c r="A5" s="933" t="s">
        <v>19</v>
      </c>
      <c r="B5" s="935" t="s">
        <v>153</v>
      </c>
      <c r="C5" s="943"/>
      <c r="D5" s="944"/>
      <c r="E5" s="935" t="s">
        <v>154</v>
      </c>
      <c r="F5" s="943"/>
      <c r="G5" s="944"/>
      <c r="H5" s="935" t="s">
        <v>155</v>
      </c>
      <c r="I5" s="943"/>
      <c r="J5" s="944"/>
    </row>
    <row r="6" spans="1:10" ht="14.1" customHeight="1" x14ac:dyDescent="0.2">
      <c r="A6" s="942"/>
      <c r="B6" s="373">
        <v>2023</v>
      </c>
      <c r="C6" s="373">
        <v>2024</v>
      </c>
      <c r="D6" s="373" t="s">
        <v>23</v>
      </c>
      <c r="E6" s="373">
        <v>2023</v>
      </c>
      <c r="F6" s="373">
        <v>2024</v>
      </c>
      <c r="G6" s="373" t="s">
        <v>23</v>
      </c>
      <c r="H6" s="373">
        <v>2023</v>
      </c>
      <c r="I6" s="373">
        <v>2024</v>
      </c>
      <c r="J6" s="373" t="s">
        <v>23</v>
      </c>
    </row>
    <row r="7" spans="1:10" ht="4.5" customHeight="1" x14ac:dyDescent="0.2">
      <c r="A7" s="7"/>
      <c r="B7" s="7"/>
      <c r="C7" s="7"/>
      <c r="D7" s="7"/>
      <c r="E7" s="7"/>
      <c r="F7" s="11"/>
      <c r="G7" s="7"/>
      <c r="H7" s="7"/>
      <c r="I7" s="7"/>
      <c r="J7" s="29"/>
    </row>
    <row r="8" spans="1:10" s="106" customFormat="1" ht="11.1" customHeight="1" x14ac:dyDescent="0.25">
      <c r="A8" s="609" t="s">
        <v>613</v>
      </c>
      <c r="B8" s="621">
        <f>AVERAGE(B9:B15)</f>
        <v>1540.6</v>
      </c>
      <c r="C8" s="621">
        <f>AVERAGE(C9:C15)</f>
        <v>1225</v>
      </c>
      <c r="D8" s="602">
        <f t="shared" ref="D8" si="0">((C8/B8) -      1)*100</f>
        <v>-20.485525120083082</v>
      </c>
      <c r="E8" s="621">
        <f t="shared" ref="E8:F8" si="1">AVERAGE(E9:E15)</f>
        <v>726.75</v>
      </c>
      <c r="F8" s="621">
        <f t="shared" si="1"/>
        <v>675</v>
      </c>
      <c r="G8" s="602">
        <f t="shared" ref="G8" si="2">((F8/E8) -      1)*100</f>
        <v>-7.1207430340557316</v>
      </c>
      <c r="H8" s="726">
        <f t="shared" ref="H8:I8" si="3">AVERAGE(H9:H15)</f>
        <v>1050</v>
      </c>
      <c r="I8" s="726">
        <f t="shared" si="3"/>
        <v>1140</v>
      </c>
      <c r="J8" s="614">
        <f t="shared" ref="J8" si="4">((I8/H8) -      1)*100</f>
        <v>8.5714285714285623</v>
      </c>
    </row>
    <row r="9" spans="1:10" s="106" customFormat="1" ht="11.1" customHeight="1" x14ac:dyDescent="0.25">
      <c r="A9" s="213" t="s">
        <v>616</v>
      </c>
      <c r="B9" s="622">
        <v>1900</v>
      </c>
      <c r="C9" s="691" t="s">
        <v>157</v>
      </c>
      <c r="D9" s="603" t="s">
        <v>140</v>
      </c>
      <c r="E9" s="691" t="s">
        <v>157</v>
      </c>
      <c r="F9" s="691" t="s">
        <v>157</v>
      </c>
      <c r="G9" s="603" t="s">
        <v>140</v>
      </c>
      <c r="H9" s="691" t="s">
        <v>157</v>
      </c>
      <c r="I9" s="691">
        <v>1580</v>
      </c>
      <c r="J9" s="615" t="s">
        <v>140</v>
      </c>
    </row>
    <row r="10" spans="1:10" s="106" customFormat="1" ht="11.1" customHeight="1" x14ac:dyDescent="0.25">
      <c r="A10" s="213" t="s">
        <v>617</v>
      </c>
      <c r="B10" s="691" t="s">
        <v>157</v>
      </c>
      <c r="C10" s="622">
        <v>1400</v>
      </c>
      <c r="D10" s="603" t="s">
        <v>140</v>
      </c>
      <c r="E10" s="691" t="s">
        <v>157</v>
      </c>
      <c r="F10" s="691" t="s">
        <v>157</v>
      </c>
      <c r="G10" s="603" t="s">
        <v>140</v>
      </c>
      <c r="H10" s="691" t="s">
        <v>157</v>
      </c>
      <c r="I10" s="691" t="s">
        <v>157</v>
      </c>
      <c r="J10" s="615" t="s">
        <v>140</v>
      </c>
    </row>
    <row r="11" spans="1:10" s="106" customFormat="1" ht="11.1" customHeight="1" x14ac:dyDescent="0.25">
      <c r="A11" s="213" t="s">
        <v>614</v>
      </c>
      <c r="B11" s="622">
        <v>1800</v>
      </c>
      <c r="C11" s="622">
        <v>1120</v>
      </c>
      <c r="D11" s="603">
        <f>((C11/B11) -      1)*100</f>
        <v>-37.777777777777779</v>
      </c>
      <c r="E11" s="622">
        <v>800</v>
      </c>
      <c r="F11" s="622">
        <v>960</v>
      </c>
      <c r="G11" s="603">
        <f>((F11/E11) -      1)*100</f>
        <v>19.999999999999996</v>
      </c>
      <c r="H11" s="622">
        <v>1400</v>
      </c>
      <c r="I11" s="691" t="s">
        <v>157</v>
      </c>
      <c r="J11" s="615" t="s">
        <v>140</v>
      </c>
    </row>
    <row r="12" spans="1:10" s="106" customFormat="1" ht="11.1" customHeight="1" x14ac:dyDescent="0.25">
      <c r="A12" s="213" t="s">
        <v>627</v>
      </c>
      <c r="B12" s="622">
        <v>1013</v>
      </c>
      <c r="C12" s="691" t="s">
        <v>157</v>
      </c>
      <c r="D12" s="603" t="s">
        <v>140</v>
      </c>
      <c r="E12" s="622">
        <v>427</v>
      </c>
      <c r="F12" s="622">
        <v>390</v>
      </c>
      <c r="G12" s="603">
        <f>((F12/E12) -      1)*100</f>
        <v>-8.6651053864168599</v>
      </c>
      <c r="H12" s="622">
        <v>700</v>
      </c>
      <c r="I12" s="622">
        <v>700</v>
      </c>
      <c r="J12" s="615">
        <f>((I12/H12) -      1)*100</f>
        <v>0</v>
      </c>
    </row>
    <row r="13" spans="1:10" ht="11.1" customHeight="1" x14ac:dyDescent="0.2">
      <c r="A13" s="213" t="s">
        <v>618</v>
      </c>
      <c r="B13" s="622">
        <v>1300</v>
      </c>
      <c r="C13" s="622">
        <v>1360</v>
      </c>
      <c r="D13" s="603">
        <f>((C13/B13) -      1)*100</f>
        <v>4.6153846153846212</v>
      </c>
      <c r="E13" s="622">
        <v>570</v>
      </c>
      <c r="F13" s="691" t="s">
        <v>157</v>
      </c>
      <c r="G13" s="603" t="s">
        <v>140</v>
      </c>
      <c r="H13" s="691" t="s">
        <v>157</v>
      </c>
      <c r="I13" s="691" t="s">
        <v>157</v>
      </c>
      <c r="J13" s="615" t="s">
        <v>140</v>
      </c>
    </row>
    <row r="14" spans="1:10" ht="11.1" customHeight="1" x14ac:dyDescent="0.2">
      <c r="A14" s="213" t="s">
        <v>626</v>
      </c>
      <c r="B14" s="622">
        <v>1690</v>
      </c>
      <c r="C14" s="691" t="s">
        <v>157</v>
      </c>
      <c r="D14" s="615" t="s">
        <v>140</v>
      </c>
      <c r="E14" s="622">
        <v>1110</v>
      </c>
      <c r="F14" s="691" t="s">
        <v>157</v>
      </c>
      <c r="G14" s="615" t="s">
        <v>140</v>
      </c>
      <c r="H14" s="691" t="s">
        <v>157</v>
      </c>
      <c r="I14" s="691" t="s">
        <v>157</v>
      </c>
      <c r="J14" s="615" t="s">
        <v>140</v>
      </c>
    </row>
    <row r="15" spans="1:10" ht="11.1" customHeight="1" x14ac:dyDescent="0.2">
      <c r="A15" s="213" t="s">
        <v>620</v>
      </c>
      <c r="B15" s="691" t="s">
        <v>157</v>
      </c>
      <c r="C15" s="622">
        <v>1020</v>
      </c>
      <c r="D15" s="603" t="s">
        <v>140</v>
      </c>
      <c r="E15" s="691" t="s">
        <v>157</v>
      </c>
      <c r="F15" s="691" t="s">
        <v>157</v>
      </c>
      <c r="G15" s="603" t="s">
        <v>140</v>
      </c>
      <c r="H15" s="691" t="s">
        <v>157</v>
      </c>
      <c r="I15" s="691" t="s">
        <v>157</v>
      </c>
      <c r="J15" s="615" t="s">
        <v>140</v>
      </c>
    </row>
    <row r="16" spans="1:10" ht="11.1" customHeight="1" x14ac:dyDescent="0.2">
      <c r="A16" s="609" t="s">
        <v>24</v>
      </c>
      <c r="B16" s="621">
        <f>AVERAGE(B17:B20)</f>
        <v>1193</v>
      </c>
      <c r="C16" s="621">
        <f>AVERAGE(C17:C20)</f>
        <v>1485.75</v>
      </c>
      <c r="D16" s="614">
        <f t="shared" ref="D16:D34" si="5">((C16/B16) -      1)*100</f>
        <v>24.538977367979875</v>
      </c>
      <c r="E16" s="621">
        <f>AVERAGE(E17:E20)</f>
        <v>1069</v>
      </c>
      <c r="F16" s="621">
        <f>AVERAGE(F17:F20)</f>
        <v>917.33333333333337</v>
      </c>
      <c r="G16" s="614">
        <f>((F16/E16) -      1)*100</f>
        <v>-14.187714374805104</v>
      </c>
      <c r="H16" s="621">
        <f>AVERAGE(H17:H20)</f>
        <v>565</v>
      </c>
      <c r="I16" s="621">
        <f>AVERAGE(I17:I20)</f>
        <v>543.5</v>
      </c>
      <c r="J16" s="614">
        <f>((I16/H16) -      1)*100</f>
        <v>-3.8053097345132736</v>
      </c>
    </row>
    <row r="17" spans="1:10" ht="11.1" customHeight="1" x14ac:dyDescent="0.2">
      <c r="A17" s="213" t="s">
        <v>25</v>
      </c>
      <c r="B17" s="622">
        <v>1020</v>
      </c>
      <c r="C17" s="622">
        <v>1208</v>
      </c>
      <c r="D17" s="615">
        <f t="shared" si="5"/>
        <v>18.43137254901961</v>
      </c>
      <c r="E17" s="622">
        <v>1127</v>
      </c>
      <c r="F17" s="622">
        <v>639</v>
      </c>
      <c r="G17" s="615">
        <f>((F17/E17) -      1)*100</f>
        <v>-43.300798580301681</v>
      </c>
      <c r="H17" s="691" t="s">
        <v>157</v>
      </c>
      <c r="I17" s="622">
        <v>487</v>
      </c>
      <c r="J17" s="615" t="s">
        <v>140</v>
      </c>
    </row>
    <row r="18" spans="1:10" ht="11.1" customHeight="1" x14ac:dyDescent="0.2">
      <c r="A18" s="213" t="s">
        <v>306</v>
      </c>
      <c r="B18" s="622">
        <v>1209</v>
      </c>
      <c r="C18" s="622">
        <v>1385</v>
      </c>
      <c r="D18" s="615">
        <f t="shared" si="5"/>
        <v>14.557485525227465</v>
      </c>
      <c r="E18" s="622">
        <v>680</v>
      </c>
      <c r="F18" s="622">
        <v>743</v>
      </c>
      <c r="G18" s="615">
        <f>((F18/E18) -      1)*100</f>
        <v>9.2647058823529314</v>
      </c>
      <c r="H18" s="622">
        <v>565</v>
      </c>
      <c r="I18" s="622">
        <v>600</v>
      </c>
      <c r="J18" s="615">
        <f>((I18/H18) -      1)*100</f>
        <v>6.1946902654867353</v>
      </c>
    </row>
    <row r="19" spans="1:10" ht="11.1" customHeight="1" x14ac:dyDescent="0.2">
      <c r="A19" s="213" t="s">
        <v>305</v>
      </c>
      <c r="B19" s="691" t="s">
        <v>157</v>
      </c>
      <c r="C19" s="622">
        <v>1500</v>
      </c>
      <c r="D19" s="698" t="s">
        <v>140</v>
      </c>
      <c r="E19" s="691" t="s">
        <v>157</v>
      </c>
      <c r="F19" s="691" t="s">
        <v>157</v>
      </c>
      <c r="G19" s="615" t="s">
        <v>140</v>
      </c>
      <c r="H19" s="691" t="s">
        <v>157</v>
      </c>
      <c r="I19" s="691" t="s">
        <v>157</v>
      </c>
      <c r="J19" s="615" t="s">
        <v>140</v>
      </c>
    </row>
    <row r="20" spans="1:10" ht="11.1" customHeight="1" x14ac:dyDescent="0.2">
      <c r="A20" s="213" t="s">
        <v>628</v>
      </c>
      <c r="B20" s="622">
        <v>1350</v>
      </c>
      <c r="C20" s="622">
        <v>1850</v>
      </c>
      <c r="D20" s="615">
        <f t="shared" si="5"/>
        <v>37.037037037037045</v>
      </c>
      <c r="E20" s="622">
        <v>1400</v>
      </c>
      <c r="F20" s="622">
        <v>1370</v>
      </c>
      <c r="G20" s="615">
        <f>((F20/E20) -      1)*100</f>
        <v>-2.1428571428571463</v>
      </c>
      <c r="H20" s="691" t="s">
        <v>157</v>
      </c>
      <c r="I20" s="691" t="s">
        <v>157</v>
      </c>
      <c r="J20" s="615" t="s">
        <v>140</v>
      </c>
    </row>
    <row r="21" spans="1:10" ht="11.1" customHeight="1" x14ac:dyDescent="0.2">
      <c r="A21" s="458" t="s">
        <v>27</v>
      </c>
      <c r="B21" s="457" t="s">
        <v>28</v>
      </c>
      <c r="C21" s="621">
        <f>AVERAGE(C22:C25)</f>
        <v>1215</v>
      </c>
      <c r="D21" s="696" t="s">
        <v>140</v>
      </c>
      <c r="E21" s="457" t="s">
        <v>28</v>
      </c>
      <c r="F21" s="591" t="s">
        <v>28</v>
      </c>
      <c r="G21" s="614" t="s">
        <v>140</v>
      </c>
      <c r="H21" s="457" t="s">
        <v>28</v>
      </c>
      <c r="I21" s="117" t="s">
        <v>304</v>
      </c>
      <c r="J21" s="614" t="s">
        <v>140</v>
      </c>
    </row>
    <row r="22" spans="1:10" ht="11.1" customHeight="1" x14ac:dyDescent="0.2">
      <c r="A22" s="43" t="s">
        <v>30</v>
      </c>
      <c r="B22" s="691" t="s">
        <v>157</v>
      </c>
      <c r="C22" s="622">
        <v>1220</v>
      </c>
      <c r="D22" s="698" t="s">
        <v>140</v>
      </c>
      <c r="E22" s="64" t="s">
        <v>31</v>
      </c>
      <c r="F22" s="204" t="s">
        <v>141</v>
      </c>
      <c r="G22" s="615" t="s">
        <v>140</v>
      </c>
      <c r="H22" s="691" t="s">
        <v>157</v>
      </c>
      <c r="I22" s="691" t="s">
        <v>157</v>
      </c>
      <c r="J22" s="615" t="s">
        <v>140</v>
      </c>
    </row>
    <row r="23" spans="1:10" ht="11.1" customHeight="1" x14ac:dyDescent="0.2">
      <c r="A23" s="43" t="s">
        <v>551</v>
      </c>
      <c r="B23" s="691" t="s">
        <v>157</v>
      </c>
      <c r="C23" s="622">
        <v>1200</v>
      </c>
      <c r="D23" s="698" t="s">
        <v>140</v>
      </c>
      <c r="E23" s="64" t="s">
        <v>31</v>
      </c>
      <c r="F23" s="204" t="s">
        <v>141</v>
      </c>
      <c r="G23" s="615" t="s">
        <v>140</v>
      </c>
      <c r="H23" s="691" t="s">
        <v>157</v>
      </c>
      <c r="I23" s="691" t="s">
        <v>157</v>
      </c>
      <c r="J23" s="615" t="s">
        <v>140</v>
      </c>
    </row>
    <row r="24" spans="1:10" ht="11.1" customHeight="1" x14ac:dyDescent="0.2">
      <c r="A24" s="43" t="s">
        <v>314</v>
      </c>
      <c r="B24" s="691" t="s">
        <v>157</v>
      </c>
      <c r="C24" s="622">
        <v>1240</v>
      </c>
      <c r="D24" s="698" t="s">
        <v>140</v>
      </c>
      <c r="E24" s="64" t="s">
        <v>31</v>
      </c>
      <c r="F24" s="204" t="s">
        <v>141</v>
      </c>
      <c r="G24" s="615" t="s">
        <v>140</v>
      </c>
      <c r="H24" s="691" t="s">
        <v>157</v>
      </c>
      <c r="I24" s="691" t="s">
        <v>157</v>
      </c>
      <c r="J24" s="615" t="s">
        <v>140</v>
      </c>
    </row>
    <row r="25" spans="1:10" ht="11.1" customHeight="1" x14ac:dyDescent="0.2">
      <c r="A25" s="43" t="s">
        <v>317</v>
      </c>
      <c r="B25" s="691" t="s">
        <v>157</v>
      </c>
      <c r="C25" s="622">
        <v>1200</v>
      </c>
      <c r="D25" s="698" t="s">
        <v>140</v>
      </c>
      <c r="E25" s="64" t="s">
        <v>31</v>
      </c>
      <c r="F25" s="204" t="s">
        <v>141</v>
      </c>
      <c r="G25" s="615" t="s">
        <v>140</v>
      </c>
      <c r="H25" s="691" t="s">
        <v>157</v>
      </c>
      <c r="I25" s="691" t="s">
        <v>157</v>
      </c>
      <c r="J25" s="615" t="s">
        <v>140</v>
      </c>
    </row>
    <row r="26" spans="1:10" ht="11.1" customHeight="1" x14ac:dyDescent="0.2">
      <c r="A26" s="609" t="s">
        <v>32</v>
      </c>
      <c r="B26" s="621">
        <f>AVERAGE(B27:B34)</f>
        <v>1648.375</v>
      </c>
      <c r="C26" s="621">
        <f>AVERAGE(C27:C34)</f>
        <v>1546.7142857142858</v>
      </c>
      <c r="D26" s="704">
        <f t="shared" si="5"/>
        <v>-6.1673292961683002</v>
      </c>
      <c r="E26" s="621">
        <f>AVERAGE(E28:E34)</f>
        <v>742.76666666666677</v>
      </c>
      <c r="F26" s="621">
        <f>AVERAGE(F28:F34)</f>
        <v>743.5</v>
      </c>
      <c r="G26" s="704">
        <f>((F26/E26) -      1)*100</f>
        <v>9.8729973522404535E-2</v>
      </c>
      <c r="H26" s="621">
        <f>AVERAGE(H28:H34)</f>
        <v>1183.3333333333333</v>
      </c>
      <c r="I26" s="621">
        <f>AVERAGE(I28:I34)</f>
        <v>950</v>
      </c>
      <c r="J26" s="614">
        <f>((I26/H26) -      1)*100</f>
        <v>-19.718309859154925</v>
      </c>
    </row>
    <row r="27" spans="1:10" ht="11.1" customHeight="1" x14ac:dyDescent="0.2">
      <c r="A27" s="213" t="s">
        <v>33</v>
      </c>
      <c r="B27" s="622">
        <v>1600</v>
      </c>
      <c r="C27" s="691" t="s">
        <v>157</v>
      </c>
      <c r="D27" s="698" t="s">
        <v>140</v>
      </c>
      <c r="E27" s="691" t="s">
        <v>157</v>
      </c>
      <c r="F27" s="691" t="s">
        <v>157</v>
      </c>
      <c r="G27" s="615" t="s">
        <v>140</v>
      </c>
      <c r="H27" s="691" t="s">
        <v>157</v>
      </c>
      <c r="I27" s="691" t="s">
        <v>157</v>
      </c>
      <c r="J27" s="615" t="s">
        <v>140</v>
      </c>
    </row>
    <row r="28" spans="1:10" ht="11.1" customHeight="1" x14ac:dyDescent="0.2">
      <c r="A28" s="213" t="s">
        <v>35</v>
      </c>
      <c r="B28" s="622">
        <v>1387</v>
      </c>
      <c r="C28" s="622">
        <v>1520</v>
      </c>
      <c r="D28" s="193">
        <f t="shared" si="5"/>
        <v>9.5890410958904049</v>
      </c>
      <c r="E28" s="622">
        <v>500</v>
      </c>
      <c r="F28" s="622">
        <v>453.4</v>
      </c>
      <c r="G28" s="615">
        <f>((F28/E28) -      1)*100</f>
        <v>-9.3200000000000056</v>
      </c>
      <c r="H28" s="691" t="s">
        <v>157</v>
      </c>
      <c r="I28" s="691" t="s">
        <v>157</v>
      </c>
      <c r="J28" s="615" t="s">
        <v>140</v>
      </c>
    </row>
    <row r="29" spans="1:10" ht="11.1" customHeight="1" x14ac:dyDescent="0.2">
      <c r="A29" s="213" t="s">
        <v>36</v>
      </c>
      <c r="B29" s="622">
        <v>1440</v>
      </c>
      <c r="C29" s="622">
        <v>1550</v>
      </c>
      <c r="D29" s="193">
        <f t="shared" si="5"/>
        <v>7.638888888888884</v>
      </c>
      <c r="E29" s="622">
        <v>840</v>
      </c>
      <c r="F29" s="622">
        <v>1107.5999999999999</v>
      </c>
      <c r="G29" s="615">
        <f>((F29/E29) -      1)*100</f>
        <v>31.857142857142851</v>
      </c>
      <c r="H29" s="622">
        <v>780</v>
      </c>
      <c r="I29" s="622">
        <v>730</v>
      </c>
      <c r="J29" s="615">
        <f>((I29/H29) -      1)*100</f>
        <v>-6.4102564102564097</v>
      </c>
    </row>
    <row r="30" spans="1:10" ht="11.1" customHeight="1" x14ac:dyDescent="0.2">
      <c r="A30" s="213" t="s">
        <v>37</v>
      </c>
      <c r="B30" s="622">
        <v>1860</v>
      </c>
      <c r="C30" s="622">
        <v>1507</v>
      </c>
      <c r="D30" s="193">
        <f t="shared" si="5"/>
        <v>-18.978494623655916</v>
      </c>
      <c r="E30" s="691" t="s">
        <v>157</v>
      </c>
      <c r="F30" s="622">
        <v>700</v>
      </c>
      <c r="G30" s="615" t="s">
        <v>140</v>
      </c>
      <c r="H30" s="622">
        <v>1410</v>
      </c>
      <c r="I30" s="622">
        <v>1020</v>
      </c>
      <c r="J30" s="615" t="s">
        <v>140</v>
      </c>
    </row>
    <row r="31" spans="1:10" ht="11.1" customHeight="1" x14ac:dyDescent="0.2">
      <c r="A31" s="213" t="s">
        <v>38</v>
      </c>
      <c r="B31" s="622">
        <v>1600</v>
      </c>
      <c r="C31" s="622">
        <v>1600</v>
      </c>
      <c r="D31" s="193">
        <f t="shared" si="5"/>
        <v>0</v>
      </c>
      <c r="E31" s="622">
        <v>1050</v>
      </c>
      <c r="F31" s="691" t="s">
        <v>157</v>
      </c>
      <c r="G31" s="615" t="s">
        <v>140</v>
      </c>
      <c r="H31" s="691" t="s">
        <v>157</v>
      </c>
      <c r="I31" s="691" t="s">
        <v>157</v>
      </c>
      <c r="J31" s="615" t="s">
        <v>140</v>
      </c>
    </row>
    <row r="32" spans="1:10" ht="11.1" customHeight="1" x14ac:dyDescent="0.2">
      <c r="A32" s="213" t="s">
        <v>39</v>
      </c>
      <c r="B32" s="622">
        <v>2200</v>
      </c>
      <c r="C32" s="622">
        <v>1850</v>
      </c>
      <c r="D32" s="193">
        <f t="shared" si="5"/>
        <v>-15.909090909090907</v>
      </c>
      <c r="E32" s="622">
        <v>1000</v>
      </c>
      <c r="F32" s="622">
        <v>1200</v>
      </c>
      <c r="G32" s="615">
        <f>((F32/E32) -      1)*100</f>
        <v>19.999999999999996</v>
      </c>
      <c r="H32" s="622">
        <v>1360</v>
      </c>
      <c r="I32" s="622">
        <v>1100</v>
      </c>
      <c r="J32" s="615">
        <f>((I32/H32) -      1)*100</f>
        <v>-19.117647058823529</v>
      </c>
    </row>
    <row r="33" spans="1:21" ht="11.1" customHeight="1" x14ac:dyDescent="0.2">
      <c r="A33" s="213" t="s">
        <v>158</v>
      </c>
      <c r="B33" s="622">
        <v>1800</v>
      </c>
      <c r="C33" s="622">
        <v>1600</v>
      </c>
      <c r="D33" s="193">
        <f t="shared" si="5"/>
        <v>-11.111111111111116</v>
      </c>
      <c r="E33" s="622">
        <v>500</v>
      </c>
      <c r="F33" s="622">
        <v>600</v>
      </c>
      <c r="G33" s="615">
        <f>((F33/E33) -      1)*100</f>
        <v>19.999999999999996</v>
      </c>
      <c r="H33" s="691" t="s">
        <v>157</v>
      </c>
      <c r="I33" s="691" t="s">
        <v>157</v>
      </c>
      <c r="J33" s="615" t="s">
        <v>140</v>
      </c>
    </row>
    <row r="34" spans="1:21" ht="11.1" customHeight="1" x14ac:dyDescent="0.2">
      <c r="A34" s="213" t="s">
        <v>629</v>
      </c>
      <c r="B34" s="622">
        <v>1300</v>
      </c>
      <c r="C34" s="622">
        <v>1200</v>
      </c>
      <c r="D34" s="615">
        <f t="shared" si="5"/>
        <v>-7.6923076923076872</v>
      </c>
      <c r="E34" s="622">
        <v>566.6</v>
      </c>
      <c r="F34" s="622">
        <v>400</v>
      </c>
      <c r="G34" s="703">
        <f>((F34/E34) -      1)*100</f>
        <v>-29.40345923049771</v>
      </c>
      <c r="H34" s="691" t="s">
        <v>157</v>
      </c>
      <c r="I34" s="691" t="s">
        <v>157</v>
      </c>
      <c r="J34" s="615" t="s">
        <v>140</v>
      </c>
    </row>
    <row r="35" spans="1:21" ht="11.1" customHeight="1" x14ac:dyDescent="0.2">
      <c r="A35" s="676" t="s">
        <v>42</v>
      </c>
      <c r="B35" s="621">
        <f>AVERAGE(B38:B39)</f>
        <v>1506.665</v>
      </c>
      <c r="C35" s="621">
        <f>AVERAGE(C36:C40)</f>
        <v>1378.56</v>
      </c>
      <c r="D35" s="614">
        <f t="shared" ref="D35:D60" si="6">((C35/B35 -1)*100)</f>
        <v>-8.50255365326732</v>
      </c>
      <c r="E35" s="621">
        <f t="shared" ref="E35:F35" si="7">AVERAGE(E36:E40)</f>
        <v>443.33</v>
      </c>
      <c r="F35" s="621">
        <f t="shared" si="7"/>
        <v>369.15</v>
      </c>
      <c r="G35" s="614">
        <f t="shared" ref="G35:G38" si="8">((F35/E35 -1)*100)</f>
        <v>-16.732456635012294</v>
      </c>
      <c r="H35" s="621">
        <f t="shared" ref="H35:I35" si="9">AVERAGE(H36:H40)</f>
        <v>600</v>
      </c>
      <c r="I35" s="621">
        <f t="shared" si="9"/>
        <v>800</v>
      </c>
      <c r="J35" s="614">
        <f t="shared" ref="J35:J38" si="10">((I35/H35 -1)*100)</f>
        <v>33.333333333333329</v>
      </c>
    </row>
    <row r="36" spans="1:21" ht="11.1" customHeight="1" x14ac:dyDescent="0.2">
      <c r="A36" s="519" t="s">
        <v>159</v>
      </c>
      <c r="B36" s="691" t="s">
        <v>157</v>
      </c>
      <c r="C36" s="622">
        <v>1100</v>
      </c>
      <c r="D36" s="698" t="s">
        <v>140</v>
      </c>
      <c r="E36" s="691" t="s">
        <v>157</v>
      </c>
      <c r="F36" s="622">
        <v>346.6</v>
      </c>
      <c r="G36" s="389" t="s">
        <v>28</v>
      </c>
      <c r="H36" s="691" t="s">
        <v>157</v>
      </c>
      <c r="I36" s="622">
        <v>1000</v>
      </c>
      <c r="J36" s="615" t="s">
        <v>140</v>
      </c>
      <c r="L36" s="789"/>
      <c r="M36" s="619"/>
      <c r="N36" s="790"/>
      <c r="O36" s="790"/>
      <c r="P36" s="790"/>
      <c r="Q36" s="790"/>
      <c r="R36" s="790"/>
      <c r="S36" s="790"/>
      <c r="T36" s="790"/>
      <c r="U36" s="514"/>
    </row>
    <row r="37" spans="1:21" ht="11.1" customHeight="1" x14ac:dyDescent="0.25">
      <c r="A37" s="519" t="s">
        <v>171</v>
      </c>
      <c r="B37" s="691" t="s">
        <v>157</v>
      </c>
      <c r="C37" s="622">
        <v>1200</v>
      </c>
      <c r="D37" s="698" t="s">
        <v>140</v>
      </c>
      <c r="E37" s="691" t="s">
        <v>157</v>
      </c>
      <c r="F37" s="622">
        <v>280</v>
      </c>
      <c r="G37" s="389" t="s">
        <v>28</v>
      </c>
      <c r="H37" s="691" t="s">
        <v>157</v>
      </c>
      <c r="I37" s="204" t="s">
        <v>31</v>
      </c>
      <c r="J37" s="615" t="s">
        <v>140</v>
      </c>
      <c r="L37" s="939"/>
      <c r="M37" s="939"/>
      <c r="N37" s="939"/>
      <c r="O37" s="939"/>
      <c r="P37" s="939"/>
      <c r="Q37" s="939"/>
      <c r="R37" s="790"/>
      <c r="S37" s="790"/>
      <c r="T37" s="791"/>
      <c r="U37" s="791"/>
    </row>
    <row r="38" spans="1:21" ht="11.1" customHeight="1" x14ac:dyDescent="0.2">
      <c r="A38" s="213" t="s">
        <v>44</v>
      </c>
      <c r="B38" s="622">
        <v>1813.33</v>
      </c>
      <c r="C38" s="622">
        <v>1535.8</v>
      </c>
      <c r="D38" s="615">
        <f t="shared" si="6"/>
        <v>-15.304991369469423</v>
      </c>
      <c r="E38" s="622">
        <v>443.33</v>
      </c>
      <c r="F38" s="622">
        <v>450</v>
      </c>
      <c r="G38" s="615">
        <f t="shared" si="8"/>
        <v>1.5045225903954185</v>
      </c>
      <c r="H38" s="622">
        <v>600</v>
      </c>
      <c r="I38" s="622">
        <v>600</v>
      </c>
      <c r="J38" s="615">
        <f t="shared" si="10"/>
        <v>0</v>
      </c>
      <c r="L38" s="940"/>
      <c r="M38" s="940"/>
      <c r="N38" s="940"/>
      <c r="O38" s="940"/>
      <c r="P38" s="940"/>
      <c r="Q38" s="940"/>
      <c r="R38" s="940"/>
      <c r="S38" s="940"/>
      <c r="T38" s="940"/>
      <c r="U38" s="940"/>
    </row>
    <row r="39" spans="1:21" ht="11.1" customHeight="1" x14ac:dyDescent="0.2">
      <c r="A39" s="213" t="s">
        <v>45</v>
      </c>
      <c r="B39" s="622">
        <v>1200</v>
      </c>
      <c r="C39" s="622">
        <v>1750</v>
      </c>
      <c r="D39" s="615">
        <f t="shared" si="6"/>
        <v>45.833333333333329</v>
      </c>
      <c r="E39" s="691" t="s">
        <v>157</v>
      </c>
      <c r="F39" s="691" t="s">
        <v>157</v>
      </c>
      <c r="G39" s="603" t="s">
        <v>140</v>
      </c>
      <c r="H39" s="691" t="s">
        <v>157</v>
      </c>
      <c r="I39" s="691" t="s">
        <v>157</v>
      </c>
      <c r="J39" s="615" t="s">
        <v>140</v>
      </c>
      <c r="L39" s="940"/>
      <c r="M39" s="792"/>
      <c r="N39" s="792"/>
      <c r="O39" s="792"/>
      <c r="P39" s="792"/>
      <c r="Q39" s="792"/>
      <c r="R39" s="792"/>
      <c r="S39" s="792"/>
      <c r="T39" s="792"/>
      <c r="U39" s="792"/>
    </row>
    <row r="40" spans="1:21" ht="11.1" customHeight="1" x14ac:dyDescent="0.2">
      <c r="A40" s="69" t="s">
        <v>47</v>
      </c>
      <c r="B40" s="691" t="s">
        <v>157</v>
      </c>
      <c r="C40" s="622">
        <v>1307</v>
      </c>
      <c r="D40" s="698" t="s">
        <v>140</v>
      </c>
      <c r="E40" s="691" t="s">
        <v>157</v>
      </c>
      <c r="F40" s="622">
        <v>400</v>
      </c>
      <c r="G40" s="603" t="s">
        <v>140</v>
      </c>
      <c r="H40" s="691" t="s">
        <v>157</v>
      </c>
      <c r="I40" s="204" t="s">
        <v>574</v>
      </c>
      <c r="J40" s="615" t="s">
        <v>140</v>
      </c>
      <c r="L40" s="56"/>
      <c r="M40" s="56"/>
      <c r="N40" s="56"/>
      <c r="O40" s="56"/>
      <c r="P40" s="56"/>
      <c r="Q40" s="56"/>
      <c r="R40" s="56"/>
      <c r="S40" s="56"/>
      <c r="T40" s="56"/>
      <c r="U40" s="56"/>
    </row>
    <row r="41" spans="1:21" ht="11.1" customHeight="1" x14ac:dyDescent="0.2">
      <c r="A41" s="520" t="s">
        <v>48</v>
      </c>
      <c r="B41" s="457" t="s">
        <v>28</v>
      </c>
      <c r="C41" s="621">
        <f>AVERAGE(C42:C54)</f>
        <v>1353.2307692307693</v>
      </c>
      <c r="D41" s="696" t="s">
        <v>140</v>
      </c>
      <c r="E41" s="457" t="s">
        <v>28</v>
      </c>
      <c r="F41" s="621">
        <f>AVERAGE(F42:F54)</f>
        <v>686.66666666666663</v>
      </c>
      <c r="G41" s="602" t="s">
        <v>140</v>
      </c>
      <c r="H41" s="117" t="s">
        <v>304</v>
      </c>
      <c r="I41" s="591">
        <f>AVERAGE(I42:I54)</f>
        <v>863.33333333333337</v>
      </c>
      <c r="J41" s="614" t="s">
        <v>140</v>
      </c>
    </row>
    <row r="42" spans="1:21" ht="11.1" customHeight="1" x14ac:dyDescent="0.2">
      <c r="A42" s="108" t="s">
        <v>49</v>
      </c>
      <c r="B42" s="691" t="s">
        <v>157</v>
      </c>
      <c r="C42" s="622">
        <v>1320</v>
      </c>
      <c r="D42" s="698" t="s">
        <v>140</v>
      </c>
      <c r="E42" s="691" t="s">
        <v>157</v>
      </c>
      <c r="F42" s="691" t="s">
        <v>157</v>
      </c>
      <c r="G42" s="603" t="s">
        <v>140</v>
      </c>
      <c r="H42" s="691" t="s">
        <v>157</v>
      </c>
      <c r="I42" s="64" t="s">
        <v>574</v>
      </c>
      <c r="J42" s="615" t="s">
        <v>140</v>
      </c>
    </row>
    <row r="43" spans="1:21" ht="11.1" customHeight="1" x14ac:dyDescent="0.2">
      <c r="A43" s="108" t="s">
        <v>50</v>
      </c>
      <c r="B43" s="691" t="s">
        <v>157</v>
      </c>
      <c r="C43" s="622">
        <v>1287</v>
      </c>
      <c r="D43" s="698" t="s">
        <v>140</v>
      </c>
      <c r="E43" s="691" t="s">
        <v>157</v>
      </c>
      <c r="F43" s="691" t="s">
        <v>157</v>
      </c>
      <c r="G43" s="603" t="s">
        <v>140</v>
      </c>
      <c r="H43" s="691" t="s">
        <v>157</v>
      </c>
      <c r="I43" s="64" t="s">
        <v>574</v>
      </c>
      <c r="J43" s="615" t="s">
        <v>140</v>
      </c>
    </row>
    <row r="44" spans="1:21" ht="11.1" customHeight="1" x14ac:dyDescent="0.2">
      <c r="A44" s="108" t="s">
        <v>51</v>
      </c>
      <c r="B44" s="691" t="s">
        <v>157</v>
      </c>
      <c r="C44" s="622">
        <v>1315</v>
      </c>
      <c r="D44" s="698" t="s">
        <v>140</v>
      </c>
      <c r="E44" s="691" t="s">
        <v>157</v>
      </c>
      <c r="F44" s="691" t="s">
        <v>157</v>
      </c>
      <c r="G44" s="603" t="s">
        <v>140</v>
      </c>
      <c r="H44" s="691" t="s">
        <v>157</v>
      </c>
      <c r="I44" s="64" t="s">
        <v>574</v>
      </c>
      <c r="J44" s="615" t="s">
        <v>140</v>
      </c>
    </row>
    <row r="45" spans="1:21" ht="11.1" customHeight="1" x14ac:dyDescent="0.2">
      <c r="A45" s="108" t="s">
        <v>52</v>
      </c>
      <c r="B45" s="691" t="s">
        <v>157</v>
      </c>
      <c r="C45" s="622">
        <v>1360</v>
      </c>
      <c r="D45" s="698" t="s">
        <v>140</v>
      </c>
      <c r="E45" s="691" t="s">
        <v>157</v>
      </c>
      <c r="F45" s="691" t="s">
        <v>157</v>
      </c>
      <c r="G45" s="603" t="s">
        <v>140</v>
      </c>
      <c r="H45" s="691" t="s">
        <v>157</v>
      </c>
      <c r="I45" s="64" t="s">
        <v>574</v>
      </c>
      <c r="J45" s="615" t="s">
        <v>140</v>
      </c>
    </row>
    <row r="46" spans="1:21" ht="11.1" customHeight="1" x14ac:dyDescent="0.2">
      <c r="A46" s="108" t="s">
        <v>53</v>
      </c>
      <c r="B46" s="691" t="s">
        <v>157</v>
      </c>
      <c r="C46" s="622">
        <v>1287</v>
      </c>
      <c r="D46" s="698" t="s">
        <v>140</v>
      </c>
      <c r="E46" s="691" t="s">
        <v>157</v>
      </c>
      <c r="F46" s="622">
        <v>710</v>
      </c>
      <c r="G46" s="603" t="s">
        <v>140</v>
      </c>
      <c r="H46" s="691" t="s">
        <v>157</v>
      </c>
      <c r="I46" s="204">
        <v>700</v>
      </c>
      <c r="J46" s="615" t="s">
        <v>140</v>
      </c>
    </row>
    <row r="47" spans="1:21" ht="11.1" customHeight="1" x14ac:dyDescent="0.2">
      <c r="A47" s="108" t="s">
        <v>54</v>
      </c>
      <c r="B47" s="691" t="s">
        <v>157</v>
      </c>
      <c r="C47" s="622">
        <v>1200</v>
      </c>
      <c r="D47" s="698" t="s">
        <v>140</v>
      </c>
      <c r="E47" s="691" t="s">
        <v>157</v>
      </c>
      <c r="F47" s="691" t="s">
        <v>157</v>
      </c>
      <c r="G47" s="603" t="s">
        <v>140</v>
      </c>
      <c r="H47" s="691" t="s">
        <v>157</v>
      </c>
      <c r="I47" s="64" t="s">
        <v>574</v>
      </c>
      <c r="J47" s="615" t="s">
        <v>140</v>
      </c>
    </row>
    <row r="48" spans="1:21" ht="11.1" customHeight="1" x14ac:dyDescent="0.2">
      <c r="A48" s="108" t="s">
        <v>55</v>
      </c>
      <c r="B48" s="691" t="s">
        <v>157</v>
      </c>
      <c r="C48" s="622">
        <v>1320</v>
      </c>
      <c r="D48" s="698" t="s">
        <v>140</v>
      </c>
      <c r="E48" s="691" t="s">
        <v>157</v>
      </c>
      <c r="F48" s="691" t="s">
        <v>157</v>
      </c>
      <c r="G48" s="603" t="s">
        <v>140</v>
      </c>
      <c r="H48" s="691" t="s">
        <v>157</v>
      </c>
      <c r="I48" s="64" t="s">
        <v>574</v>
      </c>
      <c r="J48" s="615" t="s">
        <v>140</v>
      </c>
    </row>
    <row r="49" spans="1:10" ht="11.1" customHeight="1" x14ac:dyDescent="0.2">
      <c r="A49" s="108" t="s">
        <v>143</v>
      </c>
      <c r="B49" s="691" t="s">
        <v>157</v>
      </c>
      <c r="C49" s="622">
        <v>1280</v>
      </c>
      <c r="D49" s="698" t="s">
        <v>140</v>
      </c>
      <c r="E49" s="691" t="s">
        <v>157</v>
      </c>
      <c r="F49" s="622">
        <v>600</v>
      </c>
      <c r="G49" s="603" t="s">
        <v>140</v>
      </c>
      <c r="H49" s="691" t="s">
        <v>157</v>
      </c>
      <c r="I49" s="204">
        <v>900</v>
      </c>
      <c r="J49" s="615" t="s">
        <v>140</v>
      </c>
    </row>
    <row r="50" spans="1:10" ht="11.1" customHeight="1" x14ac:dyDescent="0.2">
      <c r="A50" s="108" t="s">
        <v>56</v>
      </c>
      <c r="B50" s="691" t="s">
        <v>157</v>
      </c>
      <c r="C50" s="622">
        <v>1300</v>
      </c>
      <c r="D50" s="698" t="s">
        <v>140</v>
      </c>
      <c r="E50" s="691" t="s">
        <v>157</v>
      </c>
      <c r="F50" s="691" t="s">
        <v>157</v>
      </c>
      <c r="G50" s="603" t="s">
        <v>140</v>
      </c>
      <c r="H50" s="691" t="s">
        <v>157</v>
      </c>
      <c r="I50" s="64" t="s">
        <v>574</v>
      </c>
      <c r="J50" s="615" t="s">
        <v>140</v>
      </c>
    </row>
    <row r="51" spans="1:10" ht="11.1" customHeight="1" x14ac:dyDescent="0.2">
      <c r="A51" s="108" t="s">
        <v>57</v>
      </c>
      <c r="B51" s="691" t="s">
        <v>157</v>
      </c>
      <c r="C51" s="622">
        <v>1300</v>
      </c>
      <c r="D51" s="698" t="s">
        <v>140</v>
      </c>
      <c r="E51" s="691" t="s">
        <v>157</v>
      </c>
      <c r="F51" s="691" t="s">
        <v>157</v>
      </c>
      <c r="G51" s="603" t="s">
        <v>140</v>
      </c>
      <c r="H51" s="691" t="s">
        <v>157</v>
      </c>
      <c r="I51" s="64" t="s">
        <v>574</v>
      </c>
      <c r="J51" s="615" t="s">
        <v>140</v>
      </c>
    </row>
    <row r="52" spans="1:10" ht="11.1" customHeight="1" x14ac:dyDescent="0.2">
      <c r="A52" s="108" t="s">
        <v>58</v>
      </c>
      <c r="B52" s="691" t="s">
        <v>157</v>
      </c>
      <c r="C52" s="622">
        <v>1333</v>
      </c>
      <c r="D52" s="698" t="s">
        <v>140</v>
      </c>
      <c r="E52" s="691" t="s">
        <v>157</v>
      </c>
      <c r="F52" s="622">
        <v>750</v>
      </c>
      <c r="G52" s="603" t="s">
        <v>140</v>
      </c>
      <c r="H52" s="691" t="s">
        <v>157</v>
      </c>
      <c r="I52" s="64" t="s">
        <v>574</v>
      </c>
      <c r="J52" s="615" t="s">
        <v>140</v>
      </c>
    </row>
    <row r="53" spans="1:10" ht="11.1" customHeight="1" x14ac:dyDescent="0.2">
      <c r="A53" s="108" t="s">
        <v>59</v>
      </c>
      <c r="B53" s="691" t="s">
        <v>157</v>
      </c>
      <c r="C53" s="622">
        <v>1400</v>
      </c>
      <c r="D53" s="698" t="s">
        <v>140</v>
      </c>
      <c r="E53" s="691" t="s">
        <v>157</v>
      </c>
      <c r="F53" s="691" t="s">
        <v>157</v>
      </c>
      <c r="G53" s="603" t="s">
        <v>140</v>
      </c>
      <c r="H53" s="691" t="s">
        <v>157</v>
      </c>
      <c r="I53" s="64" t="s">
        <v>574</v>
      </c>
      <c r="J53" s="615" t="s">
        <v>140</v>
      </c>
    </row>
    <row r="54" spans="1:10" ht="11.1" customHeight="1" x14ac:dyDescent="0.2">
      <c r="A54" s="108" t="s">
        <v>60</v>
      </c>
      <c r="B54" s="691" t="s">
        <v>157</v>
      </c>
      <c r="C54" s="622">
        <v>1890</v>
      </c>
      <c r="D54" s="698" t="s">
        <v>140</v>
      </c>
      <c r="E54" s="691" t="s">
        <v>157</v>
      </c>
      <c r="F54" s="691" t="s">
        <v>157</v>
      </c>
      <c r="G54" s="603" t="s">
        <v>140</v>
      </c>
      <c r="H54" s="691" t="s">
        <v>157</v>
      </c>
      <c r="I54" s="204">
        <v>990</v>
      </c>
      <c r="J54" s="615" t="s">
        <v>140</v>
      </c>
    </row>
    <row r="55" spans="1:10" ht="11.1" customHeight="1" x14ac:dyDescent="0.2">
      <c r="A55" s="671" t="s">
        <v>61</v>
      </c>
      <c r="B55" s="621">
        <f>AVERAGE(B56:B60)</f>
        <v>1190</v>
      </c>
      <c r="C55" s="621">
        <f>AVERAGE(C56:C60)</f>
        <v>1177.5</v>
      </c>
      <c r="D55" s="704">
        <f t="shared" si="6"/>
        <v>-1.0504201680672232</v>
      </c>
      <c r="E55" s="621">
        <f>AVERAGE(E56:E60)</f>
        <v>552.33333333333337</v>
      </c>
      <c r="F55" s="621">
        <f>AVERAGE(F56:F60)</f>
        <v>522.4</v>
      </c>
      <c r="G55" s="704">
        <f>((F55/E55 -1)*100)</f>
        <v>-5.4194327097163653</v>
      </c>
      <c r="H55" s="117" t="s">
        <v>304</v>
      </c>
      <c r="I55" s="621" t="s">
        <v>161</v>
      </c>
      <c r="J55" s="614" t="s">
        <v>140</v>
      </c>
    </row>
    <row r="56" spans="1:10" ht="11.1" customHeight="1" x14ac:dyDescent="0.2">
      <c r="A56" s="213" t="s">
        <v>62</v>
      </c>
      <c r="B56" s="691" t="s">
        <v>157</v>
      </c>
      <c r="C56" s="691" t="s">
        <v>31</v>
      </c>
      <c r="D56" s="615" t="s">
        <v>140</v>
      </c>
      <c r="E56" s="622">
        <v>540</v>
      </c>
      <c r="F56" s="622">
        <v>520</v>
      </c>
      <c r="G56" s="703">
        <f>((F56/E56 -1)*100)</f>
        <v>-3.703703703703709</v>
      </c>
      <c r="H56" s="691" t="s">
        <v>157</v>
      </c>
      <c r="I56" s="691" t="s">
        <v>157</v>
      </c>
      <c r="J56" s="615" t="s">
        <v>140</v>
      </c>
    </row>
    <row r="57" spans="1:10" ht="11.1" customHeight="1" x14ac:dyDescent="0.2">
      <c r="A57" s="213" t="s">
        <v>63</v>
      </c>
      <c r="B57" s="691" t="s">
        <v>157</v>
      </c>
      <c r="C57" s="622">
        <v>1180</v>
      </c>
      <c r="D57" s="615" t="s">
        <v>140</v>
      </c>
      <c r="E57" s="691" t="s">
        <v>157</v>
      </c>
      <c r="F57" s="622">
        <v>550</v>
      </c>
      <c r="G57" s="615" t="s">
        <v>140</v>
      </c>
      <c r="H57" s="691" t="s">
        <v>157</v>
      </c>
      <c r="I57" s="691" t="s">
        <v>157</v>
      </c>
      <c r="J57" s="615" t="s">
        <v>140</v>
      </c>
    </row>
    <row r="58" spans="1:10" ht="11.1" customHeight="1" x14ac:dyDescent="0.2">
      <c r="A58" s="213" t="s">
        <v>64</v>
      </c>
      <c r="B58" s="622">
        <v>1180</v>
      </c>
      <c r="C58" s="622">
        <v>1180</v>
      </c>
      <c r="D58" s="193">
        <f t="shared" si="6"/>
        <v>0</v>
      </c>
      <c r="E58" s="622">
        <v>550</v>
      </c>
      <c r="F58" s="622">
        <v>550</v>
      </c>
      <c r="G58" s="615">
        <f>((F58/E58 -1)*100)</f>
        <v>0</v>
      </c>
      <c r="H58" s="691" t="s">
        <v>157</v>
      </c>
      <c r="I58" s="691" t="s">
        <v>157</v>
      </c>
      <c r="J58" s="615" t="s">
        <v>140</v>
      </c>
    </row>
    <row r="59" spans="1:10" ht="11.1" customHeight="1" x14ac:dyDescent="0.2">
      <c r="A59" s="213" t="s">
        <v>66</v>
      </c>
      <c r="B59" s="691" t="s">
        <v>157</v>
      </c>
      <c r="C59" s="622">
        <v>1150</v>
      </c>
      <c r="D59" s="615" t="s">
        <v>140</v>
      </c>
      <c r="E59" s="691" t="s">
        <v>157</v>
      </c>
      <c r="F59" s="622">
        <v>525</v>
      </c>
      <c r="G59" s="615" t="s">
        <v>140</v>
      </c>
      <c r="H59" s="691" t="s">
        <v>157</v>
      </c>
      <c r="I59" s="691" t="s">
        <v>157</v>
      </c>
      <c r="J59" s="615" t="s">
        <v>140</v>
      </c>
    </row>
    <row r="60" spans="1:10" ht="11.1" customHeight="1" x14ac:dyDescent="0.2">
      <c r="A60" s="213" t="s">
        <v>65</v>
      </c>
      <c r="B60" s="622">
        <v>1200</v>
      </c>
      <c r="C60" s="622">
        <v>1200</v>
      </c>
      <c r="D60" s="193">
        <f t="shared" si="6"/>
        <v>0</v>
      </c>
      <c r="E60" s="622">
        <v>567</v>
      </c>
      <c r="F60" s="622">
        <v>467</v>
      </c>
      <c r="G60" s="615">
        <f>((F60/E60 -1)*100)</f>
        <v>-17.636684303350968</v>
      </c>
      <c r="H60" s="691" t="s">
        <v>157</v>
      </c>
      <c r="I60" s="691" t="s">
        <v>157</v>
      </c>
      <c r="J60" s="615" t="s">
        <v>140</v>
      </c>
    </row>
    <row r="61" spans="1:10" ht="11.1" customHeight="1" x14ac:dyDescent="0.2">
      <c r="A61" s="252"/>
      <c r="B61" s="253"/>
      <c r="C61" s="178"/>
      <c r="D61" s="178"/>
      <c r="E61" s="178"/>
      <c r="F61" s="178"/>
      <c r="G61" s="178"/>
      <c r="H61" s="178"/>
      <c r="I61" s="178"/>
      <c r="J61" s="179" t="s">
        <v>78</v>
      </c>
    </row>
    <row r="62" spans="1:10" ht="15" customHeight="1" x14ac:dyDescent="0.25">
      <c r="A62" s="939" t="s">
        <v>542</v>
      </c>
      <c r="B62" s="939"/>
      <c r="C62" s="939"/>
      <c r="D62" s="939"/>
      <c r="E62" s="939"/>
      <c r="F62" s="939"/>
      <c r="G62" s="8"/>
      <c r="H62" s="8"/>
      <c r="I62" s="9"/>
      <c r="J62" s="9"/>
    </row>
    <row r="63" spans="1:10" ht="14.1" customHeight="1" x14ac:dyDescent="0.2">
      <c r="A63" s="933" t="s">
        <v>19</v>
      </c>
      <c r="B63" s="935" t="s">
        <v>153</v>
      </c>
      <c r="C63" s="943"/>
      <c r="D63" s="944"/>
      <c r="E63" s="935" t="s">
        <v>154</v>
      </c>
      <c r="F63" s="943"/>
      <c r="G63" s="944"/>
      <c r="H63" s="935" t="s">
        <v>155</v>
      </c>
      <c r="I63" s="943"/>
      <c r="J63" s="944"/>
    </row>
    <row r="64" spans="1:10" ht="14.1" customHeight="1" x14ac:dyDescent="0.2">
      <c r="A64" s="942"/>
      <c r="B64" s="373">
        <v>2023</v>
      </c>
      <c r="C64" s="373">
        <v>2024</v>
      </c>
      <c r="D64" s="373" t="s">
        <v>23</v>
      </c>
      <c r="E64" s="373">
        <v>2023</v>
      </c>
      <c r="F64" s="373">
        <v>2024</v>
      </c>
      <c r="G64" s="373" t="s">
        <v>23</v>
      </c>
      <c r="H64" s="373">
        <v>2023</v>
      </c>
      <c r="I64" s="373">
        <v>2024</v>
      </c>
      <c r="J64" s="373" t="s">
        <v>23</v>
      </c>
    </row>
    <row r="65" spans="1:10" ht="3.95" customHeight="1" x14ac:dyDescent="0.2">
      <c r="A65" s="213"/>
      <c r="B65" s="622"/>
      <c r="C65" s="622"/>
      <c r="D65" s="193"/>
      <c r="E65" s="622"/>
      <c r="F65" s="622"/>
      <c r="G65" s="615"/>
      <c r="H65" s="691"/>
      <c r="I65" s="691"/>
      <c r="J65" s="615"/>
    </row>
    <row r="66" spans="1:10" ht="10.7" customHeight="1" x14ac:dyDescent="0.2">
      <c r="A66" s="676" t="s">
        <v>67</v>
      </c>
      <c r="B66" s="621">
        <f>AVERAGE(B69:B72)</f>
        <v>1209.25</v>
      </c>
      <c r="C66" s="621">
        <f>AVERAGE(C67:C72)</f>
        <v>1387.5</v>
      </c>
      <c r="D66" s="704">
        <f>((C66/B66 -1)*100)</f>
        <v>14.740541658052519</v>
      </c>
      <c r="E66" s="621">
        <f>AVERAGE(E69:E72)</f>
        <v>660</v>
      </c>
      <c r="F66" s="621">
        <f>AVERAGE(F67:F72)</f>
        <v>587.5</v>
      </c>
      <c r="G66" s="704">
        <f>((F66/E66 -1)*100)</f>
        <v>-10.984848484848486</v>
      </c>
      <c r="H66" s="117" t="s">
        <v>304</v>
      </c>
      <c r="I66" s="726">
        <f>AVERAGE(I67:I72)</f>
        <v>871.7</v>
      </c>
      <c r="J66" s="614" t="s">
        <v>140</v>
      </c>
    </row>
    <row r="67" spans="1:10" ht="10.7" customHeight="1" x14ac:dyDescent="0.2">
      <c r="A67" s="213" t="s">
        <v>68</v>
      </c>
      <c r="B67" s="622">
        <v>1167</v>
      </c>
      <c r="C67" s="691" t="s">
        <v>157</v>
      </c>
      <c r="D67" s="603" t="s">
        <v>140</v>
      </c>
      <c r="E67" s="622">
        <v>540</v>
      </c>
      <c r="F67" s="622">
        <v>415</v>
      </c>
      <c r="G67" s="615">
        <f>((F67/E67 -1)*100)</f>
        <v>-23.148148148148152</v>
      </c>
      <c r="H67" s="691" t="s">
        <v>157</v>
      </c>
      <c r="I67" s="691" t="s">
        <v>157</v>
      </c>
      <c r="J67" s="615" t="s">
        <v>140</v>
      </c>
    </row>
    <row r="68" spans="1:10" ht="10.7" customHeight="1" x14ac:dyDescent="0.2">
      <c r="A68" s="213" t="s">
        <v>585</v>
      </c>
      <c r="B68" s="691" t="s">
        <v>157</v>
      </c>
      <c r="C68" s="622">
        <v>1375</v>
      </c>
      <c r="D68" s="615" t="s">
        <v>140</v>
      </c>
      <c r="E68" s="691" t="s">
        <v>157</v>
      </c>
      <c r="F68" s="622">
        <v>435</v>
      </c>
      <c r="G68" s="615" t="s">
        <v>140</v>
      </c>
      <c r="H68" s="691" t="s">
        <v>157</v>
      </c>
      <c r="I68" s="622">
        <v>1013.4</v>
      </c>
      <c r="J68" s="615" t="s">
        <v>140</v>
      </c>
    </row>
    <row r="69" spans="1:10" ht="10.7" customHeight="1" x14ac:dyDescent="0.2">
      <c r="A69" s="213" t="s">
        <v>71</v>
      </c>
      <c r="B69" s="622">
        <v>1300</v>
      </c>
      <c r="C69" s="691" t="s">
        <v>157</v>
      </c>
      <c r="D69" s="603" t="s">
        <v>140</v>
      </c>
      <c r="E69" s="691" t="s">
        <v>157</v>
      </c>
      <c r="F69" s="691" t="s">
        <v>157</v>
      </c>
      <c r="G69" s="615" t="s">
        <v>140</v>
      </c>
      <c r="H69" s="691" t="s">
        <v>157</v>
      </c>
      <c r="I69" s="691" t="s">
        <v>157</v>
      </c>
      <c r="J69" s="615" t="s">
        <v>140</v>
      </c>
    </row>
    <row r="70" spans="1:10" ht="10.7" customHeight="1" x14ac:dyDescent="0.2">
      <c r="A70" s="213" t="s">
        <v>691</v>
      </c>
      <c r="B70" s="622">
        <v>1150</v>
      </c>
      <c r="C70" s="691" t="s">
        <v>157</v>
      </c>
      <c r="D70" s="603" t="s">
        <v>140</v>
      </c>
      <c r="E70" s="691" t="s">
        <v>157</v>
      </c>
      <c r="F70" s="691" t="s">
        <v>157</v>
      </c>
      <c r="G70" s="615" t="s">
        <v>140</v>
      </c>
      <c r="H70" s="691" t="s">
        <v>157</v>
      </c>
      <c r="I70" s="691" t="s">
        <v>157</v>
      </c>
      <c r="J70" s="615" t="s">
        <v>140</v>
      </c>
    </row>
    <row r="71" spans="1:10" ht="10.7" customHeight="1" x14ac:dyDescent="0.2">
      <c r="A71" s="213" t="s">
        <v>166</v>
      </c>
      <c r="B71" s="622">
        <v>1200</v>
      </c>
      <c r="C71" s="622">
        <v>1400</v>
      </c>
      <c r="D71" s="193">
        <f>((C71/B71 -1)*100)</f>
        <v>16.666666666666675</v>
      </c>
      <c r="E71" s="622">
        <v>600</v>
      </c>
      <c r="F71" s="622">
        <v>600</v>
      </c>
      <c r="G71" s="615">
        <f>((F71/E71 -1)*100)</f>
        <v>0</v>
      </c>
      <c r="H71" s="691" t="s">
        <v>157</v>
      </c>
      <c r="I71" s="691" t="s">
        <v>157</v>
      </c>
      <c r="J71" s="615" t="s">
        <v>140</v>
      </c>
    </row>
    <row r="72" spans="1:10" ht="10.7" customHeight="1" x14ac:dyDescent="0.2">
      <c r="A72" s="213" t="s">
        <v>73</v>
      </c>
      <c r="B72" s="622">
        <v>1187</v>
      </c>
      <c r="C72" s="691" t="s">
        <v>157</v>
      </c>
      <c r="D72" s="603" t="s">
        <v>140</v>
      </c>
      <c r="E72" s="622">
        <v>720</v>
      </c>
      <c r="F72" s="622">
        <v>900</v>
      </c>
      <c r="G72" s="615">
        <f>((F72/E72 -1)*100)</f>
        <v>25</v>
      </c>
      <c r="H72" s="691" t="s">
        <v>157</v>
      </c>
      <c r="I72" s="622">
        <v>730</v>
      </c>
      <c r="J72" s="615" t="s">
        <v>140</v>
      </c>
    </row>
    <row r="73" spans="1:10" ht="10.7" customHeight="1" x14ac:dyDescent="0.2">
      <c r="A73" s="458" t="s">
        <v>76</v>
      </c>
      <c r="B73" s="117" t="s">
        <v>304</v>
      </c>
      <c r="C73" s="621">
        <f>AVERAGE(C74:C75)</f>
        <v>1153.3</v>
      </c>
      <c r="D73" s="704" t="s">
        <v>140</v>
      </c>
      <c r="E73" s="117" t="s">
        <v>304</v>
      </c>
      <c r="F73" s="117" t="s">
        <v>304</v>
      </c>
      <c r="G73" s="704" t="s">
        <v>161</v>
      </c>
      <c r="H73" s="117" t="s">
        <v>304</v>
      </c>
      <c r="I73" s="726">
        <f>AVERAGE(I74:I75)</f>
        <v>786.6</v>
      </c>
      <c r="J73" s="614" t="s">
        <v>161</v>
      </c>
    </row>
    <row r="74" spans="1:10" ht="10.7" customHeight="1" x14ac:dyDescent="0.2">
      <c r="A74" s="69" t="s">
        <v>187</v>
      </c>
      <c r="B74" s="691" t="s">
        <v>157</v>
      </c>
      <c r="C74" s="622">
        <v>1140</v>
      </c>
      <c r="D74" s="193" t="s">
        <v>140</v>
      </c>
      <c r="E74" s="64" t="s">
        <v>157</v>
      </c>
      <c r="F74" s="64" t="s">
        <v>157</v>
      </c>
      <c r="G74" s="193" t="s">
        <v>161</v>
      </c>
      <c r="H74" s="691" t="s">
        <v>157</v>
      </c>
      <c r="I74" s="204" t="s">
        <v>156</v>
      </c>
      <c r="J74" s="615" t="s">
        <v>161</v>
      </c>
    </row>
    <row r="75" spans="1:10" ht="10.7" customHeight="1" x14ac:dyDescent="0.2">
      <c r="A75" s="69" t="s">
        <v>307</v>
      </c>
      <c r="B75" s="691" t="s">
        <v>157</v>
      </c>
      <c r="C75" s="622">
        <v>1166.5999999999999</v>
      </c>
      <c r="D75" s="193" t="s">
        <v>140</v>
      </c>
      <c r="E75" s="64" t="s">
        <v>157</v>
      </c>
      <c r="F75" s="64" t="s">
        <v>157</v>
      </c>
      <c r="G75" s="193" t="s">
        <v>161</v>
      </c>
      <c r="H75" s="691" t="s">
        <v>157</v>
      </c>
      <c r="I75" s="622">
        <v>786.6</v>
      </c>
      <c r="J75" s="615" t="s">
        <v>161</v>
      </c>
    </row>
    <row r="76" spans="1:10" ht="10.7" customHeight="1" x14ac:dyDescent="0.2">
      <c r="A76" s="676" t="s">
        <v>79</v>
      </c>
      <c r="B76" s="621">
        <f t="shared" ref="B76:C76" si="11">AVERAGE(B77:B80)</f>
        <v>1200</v>
      </c>
      <c r="C76" s="621">
        <f t="shared" si="11"/>
        <v>1225</v>
      </c>
      <c r="D76" s="704">
        <f t="shared" ref="D76:D80" si="12">((C76/B76)-   1)*100</f>
        <v>2.0833333333333259</v>
      </c>
      <c r="E76" s="621">
        <f t="shared" ref="E76:F76" si="13">AVERAGE(E77:E80)</f>
        <v>555</v>
      </c>
      <c r="F76" s="621">
        <f t="shared" si="13"/>
        <v>800</v>
      </c>
      <c r="G76" s="704">
        <f t="shared" ref="G76:G77" si="14">((F76/E76)-   1)*100</f>
        <v>44.144144144144136</v>
      </c>
      <c r="H76" s="726">
        <f>AVERAGE(H77:H80)</f>
        <v>1000</v>
      </c>
      <c r="I76" s="726">
        <f>AVERAGE(I77:I80)</f>
        <v>1000</v>
      </c>
      <c r="J76" s="614">
        <f t="shared" ref="J76" si="15">((I76/H76)-   1)*100</f>
        <v>0</v>
      </c>
    </row>
    <row r="77" spans="1:10" ht="10.7" customHeight="1" x14ac:dyDescent="0.2">
      <c r="A77" s="213" t="s">
        <v>80</v>
      </c>
      <c r="B77" s="622">
        <v>1200</v>
      </c>
      <c r="C77" s="622">
        <v>1300</v>
      </c>
      <c r="D77" s="193">
        <f t="shared" si="12"/>
        <v>8.333333333333325</v>
      </c>
      <c r="E77" s="622">
        <v>510</v>
      </c>
      <c r="F77" s="622">
        <v>600</v>
      </c>
      <c r="G77" s="615">
        <f t="shared" si="14"/>
        <v>17.647058823529417</v>
      </c>
      <c r="H77" s="691" t="s">
        <v>157</v>
      </c>
      <c r="I77" s="622">
        <v>1000</v>
      </c>
      <c r="J77" s="615" t="s">
        <v>140</v>
      </c>
    </row>
    <row r="78" spans="1:10" ht="10.7" customHeight="1" x14ac:dyDescent="0.2">
      <c r="A78" s="213" t="s">
        <v>81</v>
      </c>
      <c r="B78" s="622">
        <v>1200</v>
      </c>
      <c r="C78" s="622">
        <v>1200</v>
      </c>
      <c r="D78" s="603">
        <f t="shared" si="12"/>
        <v>0</v>
      </c>
      <c r="E78" s="691" t="s">
        <v>157</v>
      </c>
      <c r="F78" s="622">
        <v>800</v>
      </c>
      <c r="G78" s="615" t="s">
        <v>140</v>
      </c>
      <c r="H78" s="691" t="s">
        <v>157</v>
      </c>
      <c r="I78" s="622">
        <v>1000</v>
      </c>
      <c r="J78" s="615" t="s">
        <v>140</v>
      </c>
    </row>
    <row r="79" spans="1:10" ht="10.7" customHeight="1" x14ac:dyDescent="0.2">
      <c r="A79" s="213" t="s">
        <v>85</v>
      </c>
      <c r="B79" s="622">
        <v>1200</v>
      </c>
      <c r="C79" s="622">
        <v>1200</v>
      </c>
      <c r="D79" s="193">
        <f t="shared" si="12"/>
        <v>0</v>
      </c>
      <c r="E79" s="622">
        <v>600</v>
      </c>
      <c r="F79" s="622" t="s">
        <v>157</v>
      </c>
      <c r="G79" s="615" t="s">
        <v>140</v>
      </c>
      <c r="H79" s="622">
        <v>1000</v>
      </c>
      <c r="I79" s="622">
        <v>1000</v>
      </c>
      <c r="J79" s="615">
        <f t="shared" ref="J79" si="16">((I79/H79)-   1)*100</f>
        <v>0</v>
      </c>
    </row>
    <row r="80" spans="1:10" ht="10.7" customHeight="1" x14ac:dyDescent="0.2">
      <c r="A80" s="213" t="s">
        <v>83</v>
      </c>
      <c r="B80" s="622">
        <v>1200</v>
      </c>
      <c r="C80" s="622">
        <v>1200</v>
      </c>
      <c r="D80" s="603">
        <f t="shared" si="12"/>
        <v>0</v>
      </c>
      <c r="E80" s="691" t="s">
        <v>157</v>
      </c>
      <c r="F80" s="622">
        <v>1000</v>
      </c>
      <c r="G80" s="615" t="s">
        <v>140</v>
      </c>
      <c r="H80" s="691" t="s">
        <v>157</v>
      </c>
      <c r="I80" s="691" t="s">
        <v>157</v>
      </c>
      <c r="J80" s="615" t="s">
        <v>140</v>
      </c>
    </row>
    <row r="81" spans="1:10" ht="10.7" customHeight="1" x14ac:dyDescent="0.2">
      <c r="A81" s="609" t="s">
        <v>88</v>
      </c>
      <c r="B81" s="457" t="s">
        <v>28</v>
      </c>
      <c r="C81" s="610">
        <f>AVERAGE(C82:C86)</f>
        <v>1783.5</v>
      </c>
      <c r="D81" s="602" t="s">
        <v>140</v>
      </c>
      <c r="E81" s="621">
        <f>AVERAGE(E82:E86)</f>
        <v>550</v>
      </c>
      <c r="F81" s="621">
        <f>AVERAGE(F82:F86)</f>
        <v>478.6</v>
      </c>
      <c r="G81" s="689">
        <f>((F81/E81)-   1)*100</f>
        <v>-12.981818181818172</v>
      </c>
      <c r="H81" s="621">
        <f>AVERAGE(H82:H86)</f>
        <v>687.5</v>
      </c>
      <c r="I81" s="621">
        <f>AVERAGE(I82:I86)</f>
        <v>875</v>
      </c>
      <c r="J81" s="689">
        <f>((I81/H81)-   1)*100</f>
        <v>27.27272727272727</v>
      </c>
    </row>
    <row r="82" spans="1:10" ht="10.7" customHeight="1" x14ac:dyDescent="0.2">
      <c r="A82" s="213" t="s">
        <v>89</v>
      </c>
      <c r="B82" s="691" t="s">
        <v>157</v>
      </c>
      <c r="C82" s="691" t="s">
        <v>31</v>
      </c>
      <c r="D82" s="603" t="s">
        <v>140</v>
      </c>
      <c r="E82" s="691" t="s">
        <v>156</v>
      </c>
      <c r="F82" s="622">
        <v>300</v>
      </c>
      <c r="G82" s="615" t="s">
        <v>140</v>
      </c>
      <c r="H82" s="691" t="s">
        <v>156</v>
      </c>
      <c r="I82" s="622">
        <v>800</v>
      </c>
      <c r="J82" s="615" t="s">
        <v>140</v>
      </c>
    </row>
    <row r="83" spans="1:10" ht="10.7" customHeight="1" x14ac:dyDescent="0.2">
      <c r="A83" s="213" t="s">
        <v>679</v>
      </c>
      <c r="B83" s="691" t="s">
        <v>157</v>
      </c>
      <c r="C83" s="691">
        <v>1867</v>
      </c>
      <c r="D83" s="603" t="s">
        <v>140</v>
      </c>
      <c r="E83" s="691" t="s">
        <v>156</v>
      </c>
      <c r="F83" s="622">
        <v>633</v>
      </c>
      <c r="G83" s="615" t="s">
        <v>140</v>
      </c>
      <c r="H83" s="691" t="s">
        <v>156</v>
      </c>
      <c r="I83" s="622">
        <v>1200</v>
      </c>
      <c r="J83" s="615" t="s">
        <v>140</v>
      </c>
    </row>
    <row r="84" spans="1:10" ht="10.7" customHeight="1" x14ac:dyDescent="0.2">
      <c r="A84" s="213" t="s">
        <v>91</v>
      </c>
      <c r="B84" s="691" t="s">
        <v>157</v>
      </c>
      <c r="C84" s="691" t="s">
        <v>31</v>
      </c>
      <c r="D84" s="603" t="s">
        <v>140</v>
      </c>
      <c r="E84" s="691" t="s">
        <v>156</v>
      </c>
      <c r="F84" s="622">
        <v>360</v>
      </c>
      <c r="G84" s="615" t="s">
        <v>140</v>
      </c>
      <c r="H84" s="622">
        <v>675</v>
      </c>
      <c r="I84" s="622">
        <v>700</v>
      </c>
      <c r="J84" s="703">
        <f>((I84/H84)-   1)*100</f>
        <v>3.7037037037036979</v>
      </c>
    </row>
    <row r="85" spans="1:10" ht="10.7" customHeight="1" x14ac:dyDescent="0.2">
      <c r="A85" s="213" t="s">
        <v>93</v>
      </c>
      <c r="B85" s="691" t="s">
        <v>157</v>
      </c>
      <c r="C85" s="691">
        <v>1700</v>
      </c>
      <c r="D85" s="603" t="s">
        <v>140</v>
      </c>
      <c r="E85" s="622">
        <v>800</v>
      </c>
      <c r="F85" s="622">
        <v>800</v>
      </c>
      <c r="G85" s="703">
        <f>((F85/E85)-   1)*100</f>
        <v>0</v>
      </c>
      <c r="H85" s="691" t="s">
        <v>156</v>
      </c>
      <c r="I85" s="691" t="s">
        <v>156</v>
      </c>
      <c r="J85" s="615" t="s">
        <v>140</v>
      </c>
    </row>
    <row r="86" spans="1:10" ht="10.7" customHeight="1" x14ac:dyDescent="0.2">
      <c r="A86" s="213" t="s">
        <v>96</v>
      </c>
      <c r="B86" s="691" t="s">
        <v>157</v>
      </c>
      <c r="C86" s="691" t="s">
        <v>31</v>
      </c>
      <c r="D86" s="603" t="s">
        <v>140</v>
      </c>
      <c r="E86" s="622">
        <v>300</v>
      </c>
      <c r="F86" s="622">
        <v>300</v>
      </c>
      <c r="G86" s="703">
        <f>((F86/E86)-   1)*100</f>
        <v>0</v>
      </c>
      <c r="H86" s="622">
        <v>700</v>
      </c>
      <c r="I86" s="622">
        <v>800</v>
      </c>
      <c r="J86" s="703">
        <f>((I86/H86)-   1)*100</f>
        <v>14.285714285714279</v>
      </c>
    </row>
    <row r="87" spans="1:10" ht="10.7" customHeight="1" x14ac:dyDescent="0.2">
      <c r="A87" s="676" t="s">
        <v>102</v>
      </c>
      <c r="B87" s="610">
        <f>AVERAGE(B88:B92)</f>
        <v>1215.6799999999998</v>
      </c>
      <c r="C87" s="610">
        <f>AVERAGE(C88:C92)</f>
        <v>1006.6666666666666</v>
      </c>
      <c r="D87" s="704">
        <f t="shared" ref="D87:D95" si="17">((C87/B87)-   1)*100</f>
        <v>-17.193120996753521</v>
      </c>
      <c r="E87" s="621">
        <f>AVERAGE(E88:E92)</f>
        <v>400</v>
      </c>
      <c r="F87" s="621">
        <f>AVERAGE(F88:F92)</f>
        <v>600</v>
      </c>
      <c r="G87" s="615">
        <f>((F87/E87)-   1)*100</f>
        <v>50</v>
      </c>
      <c r="H87" s="621">
        <f>AVERAGE(H88:H92)</f>
        <v>1006.6666666666666</v>
      </c>
      <c r="I87" s="621">
        <f>AVERAGE(I88:I92)</f>
        <v>762.3</v>
      </c>
      <c r="J87" s="614">
        <f t="shared" ref="J87:J93" si="18">((I87/H87)-   1)*100</f>
        <v>-24.274834437086092</v>
      </c>
    </row>
    <row r="88" spans="1:10" ht="10.7" customHeight="1" x14ac:dyDescent="0.2">
      <c r="A88" s="675" t="s">
        <v>106</v>
      </c>
      <c r="B88" s="612">
        <v>1033.4000000000001</v>
      </c>
      <c r="C88" s="691" t="s">
        <v>157</v>
      </c>
      <c r="D88" s="603" t="s">
        <v>140</v>
      </c>
      <c r="E88" s="691" t="s">
        <v>157</v>
      </c>
      <c r="F88" s="691" t="s">
        <v>157</v>
      </c>
      <c r="G88" s="615" t="s">
        <v>140</v>
      </c>
      <c r="H88" s="691" t="s">
        <v>156</v>
      </c>
      <c r="I88" s="691" t="s">
        <v>157</v>
      </c>
      <c r="J88" s="615" t="s">
        <v>140</v>
      </c>
    </row>
    <row r="89" spans="1:10" ht="10.7" customHeight="1" x14ac:dyDescent="0.2">
      <c r="A89" s="675" t="s">
        <v>105</v>
      </c>
      <c r="B89" s="612">
        <v>1000</v>
      </c>
      <c r="C89" s="691" t="s">
        <v>157</v>
      </c>
      <c r="D89" s="603" t="s">
        <v>140</v>
      </c>
      <c r="E89" s="691" t="s">
        <v>157</v>
      </c>
      <c r="F89" s="691" t="s">
        <v>157</v>
      </c>
      <c r="G89" s="615" t="s">
        <v>140</v>
      </c>
      <c r="H89" s="622">
        <v>1200</v>
      </c>
      <c r="I89" s="691" t="s">
        <v>157</v>
      </c>
      <c r="J89" s="615" t="s">
        <v>140</v>
      </c>
    </row>
    <row r="90" spans="1:10" ht="10.7" customHeight="1" x14ac:dyDescent="0.2">
      <c r="A90" s="675" t="s">
        <v>103</v>
      </c>
      <c r="B90" s="612">
        <v>1445</v>
      </c>
      <c r="C90" s="612">
        <v>1245</v>
      </c>
      <c r="D90" s="603" t="s">
        <v>140</v>
      </c>
      <c r="E90" s="691" t="s">
        <v>157</v>
      </c>
      <c r="F90" s="691" t="s">
        <v>157</v>
      </c>
      <c r="G90" s="615" t="s">
        <v>140</v>
      </c>
      <c r="H90" s="691" t="s">
        <v>157</v>
      </c>
      <c r="I90" s="691" t="s">
        <v>157</v>
      </c>
      <c r="J90" s="615" t="s">
        <v>140</v>
      </c>
    </row>
    <row r="91" spans="1:10" ht="10.7" customHeight="1" x14ac:dyDescent="0.2">
      <c r="A91" s="675" t="s">
        <v>104</v>
      </c>
      <c r="B91" s="612">
        <v>1200</v>
      </c>
      <c r="C91" s="612">
        <v>775</v>
      </c>
      <c r="D91" s="193">
        <f t="shared" si="17"/>
        <v>-35.416666666666664</v>
      </c>
      <c r="E91" s="622">
        <v>400</v>
      </c>
      <c r="F91" s="622">
        <v>600</v>
      </c>
      <c r="G91" s="615">
        <f>((F91/E91)-   1)*100</f>
        <v>50</v>
      </c>
      <c r="H91" s="622">
        <v>600</v>
      </c>
      <c r="I91" s="622">
        <v>424.6</v>
      </c>
      <c r="J91" s="615">
        <f t="shared" si="18"/>
        <v>-29.233333333333334</v>
      </c>
    </row>
    <row r="92" spans="1:10" ht="10.7" customHeight="1" x14ac:dyDescent="0.2">
      <c r="A92" s="675" t="s">
        <v>152</v>
      </c>
      <c r="B92" s="612">
        <v>1400</v>
      </c>
      <c r="C92" s="612">
        <v>1000</v>
      </c>
      <c r="D92" s="193">
        <f t="shared" si="17"/>
        <v>-28.571428571428569</v>
      </c>
      <c r="E92" s="691" t="s">
        <v>157</v>
      </c>
      <c r="F92" s="691" t="s">
        <v>157</v>
      </c>
      <c r="G92" s="615" t="s">
        <v>140</v>
      </c>
      <c r="H92" s="622">
        <v>1220</v>
      </c>
      <c r="I92" s="622">
        <v>1100</v>
      </c>
      <c r="J92" s="615">
        <f t="shared" si="18"/>
        <v>-9.8360655737704921</v>
      </c>
    </row>
    <row r="93" spans="1:10" ht="10.7" customHeight="1" x14ac:dyDescent="0.2">
      <c r="A93" s="676" t="s">
        <v>107</v>
      </c>
      <c r="B93" s="610">
        <f>AVERAGE(B94:B95)</f>
        <v>2100</v>
      </c>
      <c r="C93" s="610">
        <f>AVERAGE(C94:C95)</f>
        <v>2450</v>
      </c>
      <c r="D93" s="704">
        <f t="shared" si="17"/>
        <v>16.666666666666675</v>
      </c>
      <c r="E93" s="621">
        <f>AVERAGE(E94:E95)</f>
        <v>600</v>
      </c>
      <c r="F93" s="621">
        <f>AVERAGE(F94:F95)</f>
        <v>550</v>
      </c>
      <c r="G93" s="614">
        <f>((F93/E93)-   1)*100</f>
        <v>-8.3333333333333375</v>
      </c>
      <c r="H93" s="621">
        <f>AVERAGE(H94:H95)</f>
        <v>1600</v>
      </c>
      <c r="I93" s="621">
        <f>AVERAGE(I94:I95)</f>
        <v>1700</v>
      </c>
      <c r="J93" s="615">
        <f t="shared" si="18"/>
        <v>6.25</v>
      </c>
    </row>
    <row r="94" spans="1:10" ht="10.7" customHeight="1" x14ac:dyDescent="0.2">
      <c r="A94" s="675" t="s">
        <v>108</v>
      </c>
      <c r="B94" s="612">
        <v>1200</v>
      </c>
      <c r="C94" s="612">
        <v>1100</v>
      </c>
      <c r="D94" s="193">
        <f t="shared" si="17"/>
        <v>-8.3333333333333375</v>
      </c>
      <c r="E94" s="691" t="s">
        <v>157</v>
      </c>
      <c r="F94" s="691" t="s">
        <v>157</v>
      </c>
      <c r="G94" s="614" t="s">
        <v>140</v>
      </c>
      <c r="H94" s="691" t="s">
        <v>156</v>
      </c>
      <c r="I94" s="691" t="s">
        <v>156</v>
      </c>
      <c r="J94" s="615" t="s">
        <v>140</v>
      </c>
    </row>
    <row r="95" spans="1:10" ht="10.7" customHeight="1" x14ac:dyDescent="0.2">
      <c r="A95" s="675" t="s">
        <v>109</v>
      </c>
      <c r="B95" s="612">
        <v>3000</v>
      </c>
      <c r="C95" s="612">
        <v>3800</v>
      </c>
      <c r="D95" s="193">
        <f t="shared" si="17"/>
        <v>26.666666666666661</v>
      </c>
      <c r="E95" s="622">
        <v>600</v>
      </c>
      <c r="F95" s="622">
        <v>550</v>
      </c>
      <c r="G95" s="615">
        <f>((F95/E95)-   1)*100</f>
        <v>-8.3333333333333375</v>
      </c>
      <c r="H95" s="691">
        <v>1600</v>
      </c>
      <c r="I95" s="691">
        <v>1700</v>
      </c>
      <c r="J95" s="615">
        <f>((I95/H95)-   1)*100</f>
        <v>6.25</v>
      </c>
    </row>
    <row r="96" spans="1:10" ht="10.7" customHeight="1" x14ac:dyDescent="0.2">
      <c r="A96" s="727" t="s">
        <v>112</v>
      </c>
      <c r="B96" s="610">
        <f>AVERAGE(B97:B98)</f>
        <v>1186</v>
      </c>
      <c r="C96" s="610">
        <f>AVERAGE(C97:C98)</f>
        <v>1145.5999999999999</v>
      </c>
      <c r="D96" s="704">
        <f>((C96/B96)-   1)*100</f>
        <v>-3.4064080944350872</v>
      </c>
      <c r="E96" s="621">
        <f>AVERAGE(E97:E98)</f>
        <v>945</v>
      </c>
      <c r="F96" s="621">
        <f>AVERAGE(F97:F98)</f>
        <v>1050</v>
      </c>
      <c r="G96" s="614">
        <f>((F96/E96)-   1)*100</f>
        <v>11.111111111111116</v>
      </c>
      <c r="H96" s="621">
        <f>AVERAGE(H97:H98)</f>
        <v>1220</v>
      </c>
      <c r="I96" s="621">
        <f>AVERAGE(I97:I98)</f>
        <v>1175</v>
      </c>
      <c r="J96" s="614">
        <f>((I96/H96)-   1)*100</f>
        <v>-3.688524590163933</v>
      </c>
    </row>
    <row r="97" spans="1:10" ht="10.7" customHeight="1" x14ac:dyDescent="0.2">
      <c r="A97" s="675" t="s">
        <v>113</v>
      </c>
      <c r="B97" s="612">
        <v>1122</v>
      </c>
      <c r="C97" s="612">
        <v>1091.2</v>
      </c>
      <c r="D97" s="193">
        <f>((C97/B97)-   1)*100</f>
        <v>-2.7450980392156876</v>
      </c>
      <c r="E97" s="622">
        <v>945</v>
      </c>
      <c r="F97" s="622">
        <v>1000</v>
      </c>
      <c r="G97" s="615">
        <f>((F97/E97)-   1)*100</f>
        <v>5.8201058201058142</v>
      </c>
      <c r="H97" s="691">
        <v>1220</v>
      </c>
      <c r="I97" s="691">
        <v>1175</v>
      </c>
      <c r="J97" s="615">
        <f>((I97/H97)-   1)*100</f>
        <v>-3.688524590163933</v>
      </c>
    </row>
    <row r="98" spans="1:10" ht="10.7" customHeight="1" x14ac:dyDescent="0.2">
      <c r="A98" s="675" t="s">
        <v>114</v>
      </c>
      <c r="B98" s="612">
        <v>1250</v>
      </c>
      <c r="C98" s="612">
        <v>1200</v>
      </c>
      <c r="D98" s="193">
        <f>((C98/B98)-   1)*100</f>
        <v>-4.0000000000000036</v>
      </c>
      <c r="E98" s="691" t="s">
        <v>157</v>
      </c>
      <c r="F98" s="622">
        <v>1100</v>
      </c>
      <c r="G98" s="615" t="s">
        <v>140</v>
      </c>
      <c r="H98" s="691" t="s">
        <v>156</v>
      </c>
      <c r="I98" s="691" t="s">
        <v>156</v>
      </c>
      <c r="J98" s="615" t="s">
        <v>140</v>
      </c>
    </row>
    <row r="99" spans="1:10" ht="10.7" customHeight="1" x14ac:dyDescent="0.2">
      <c r="A99" s="676" t="s">
        <v>115</v>
      </c>
      <c r="B99" s="656" t="s">
        <v>675</v>
      </c>
      <c r="C99" s="656" t="s">
        <v>675</v>
      </c>
      <c r="D99" s="656" t="s">
        <v>675</v>
      </c>
      <c r="E99" s="621" t="s">
        <v>161</v>
      </c>
      <c r="F99" s="621" t="s">
        <v>729</v>
      </c>
      <c r="G99" s="615" t="s">
        <v>140</v>
      </c>
      <c r="H99" s="621">
        <f>AVERAGE(H100:H100)</f>
        <v>1200</v>
      </c>
      <c r="I99" s="621">
        <f>AVERAGE(I100:I100)</f>
        <v>967</v>
      </c>
      <c r="J99" s="689">
        <f t="shared" ref="J99:J100" si="19">((I99/H99 -1)*100)</f>
        <v>-19.416666666666671</v>
      </c>
    </row>
    <row r="100" spans="1:10" ht="10.7" customHeight="1" x14ac:dyDescent="0.2">
      <c r="A100" s="675" t="s">
        <v>116</v>
      </c>
      <c r="B100" s="612" t="s">
        <v>31</v>
      </c>
      <c r="C100" s="612" t="s">
        <v>31</v>
      </c>
      <c r="D100" s="659" t="s">
        <v>675</v>
      </c>
      <c r="E100" s="691" t="s">
        <v>157</v>
      </c>
      <c r="F100" s="691" t="s">
        <v>157</v>
      </c>
      <c r="G100" s="615" t="s">
        <v>140</v>
      </c>
      <c r="H100" s="622">
        <v>1200</v>
      </c>
      <c r="I100" s="622">
        <v>967</v>
      </c>
      <c r="J100" s="703">
        <f t="shared" si="19"/>
        <v>-19.416666666666671</v>
      </c>
    </row>
    <row r="101" spans="1:10" ht="10.7" customHeight="1" x14ac:dyDescent="0.2">
      <c r="A101" s="609" t="s">
        <v>117</v>
      </c>
      <c r="B101" s="610">
        <f>AVERAGE(B102:B103)</f>
        <v>1050</v>
      </c>
      <c r="C101" s="610">
        <f>AVERAGE(C102:C103)</f>
        <v>1200</v>
      </c>
      <c r="D101" s="602">
        <f t="shared" ref="D101:D102" si="20">((C101/B101 -1)*100)</f>
        <v>14.285714285714279</v>
      </c>
      <c r="E101" s="621">
        <f t="shared" ref="E101:F101" si="21">AVERAGE(E102:E103)</f>
        <v>500</v>
      </c>
      <c r="F101" s="621">
        <f t="shared" si="21"/>
        <v>427.5</v>
      </c>
      <c r="G101" s="689">
        <f>((F101/E101 -1)*100)</f>
        <v>-14.500000000000002</v>
      </c>
      <c r="H101" s="621">
        <f t="shared" ref="H101:I101" si="22">AVERAGE(H102:H103)</f>
        <v>600</v>
      </c>
      <c r="I101" s="621">
        <f t="shared" si="22"/>
        <v>670</v>
      </c>
      <c r="J101" s="689">
        <f>((I101/H101 -1)*100)</f>
        <v>11.66666666666667</v>
      </c>
    </row>
    <row r="102" spans="1:10" ht="10.7" customHeight="1" x14ac:dyDescent="0.2">
      <c r="A102" s="728" t="s">
        <v>120</v>
      </c>
      <c r="B102" s="729">
        <v>1200</v>
      </c>
      <c r="C102" s="729">
        <v>1200</v>
      </c>
      <c r="D102" s="603">
        <f t="shared" si="20"/>
        <v>0</v>
      </c>
      <c r="E102" s="622">
        <v>400</v>
      </c>
      <c r="F102" s="622">
        <v>390</v>
      </c>
      <c r="G102" s="703">
        <f>((F102/E102 -1)*100)</f>
        <v>-2.5000000000000022</v>
      </c>
      <c r="H102" s="691" t="s">
        <v>31</v>
      </c>
      <c r="I102" s="622">
        <v>900</v>
      </c>
      <c r="J102" s="603" t="s">
        <v>140</v>
      </c>
    </row>
    <row r="103" spans="1:10" ht="10.7" customHeight="1" x14ac:dyDescent="0.2">
      <c r="A103" s="213" t="s">
        <v>119</v>
      </c>
      <c r="B103" s="691">
        <v>900</v>
      </c>
      <c r="C103" s="691" t="s">
        <v>157</v>
      </c>
      <c r="D103" s="603" t="s">
        <v>140</v>
      </c>
      <c r="E103" s="622">
        <v>600</v>
      </c>
      <c r="F103" s="622">
        <v>465</v>
      </c>
      <c r="G103" s="703">
        <f>((F103/E103 -1)*100)</f>
        <v>-22.499999999999996</v>
      </c>
      <c r="H103" s="622">
        <v>600</v>
      </c>
      <c r="I103" s="622">
        <v>440</v>
      </c>
      <c r="J103" s="703">
        <f>((I103/H103 -1)*100)</f>
        <v>-26.666666666666671</v>
      </c>
    </row>
    <row r="104" spans="1:10" ht="10.7" customHeight="1" x14ac:dyDescent="0.25">
      <c r="A104" s="609" t="s">
        <v>121</v>
      </c>
      <c r="B104" s="730">
        <f>AVERAGE(B105:B106)</f>
        <v>1100</v>
      </c>
      <c r="C104" s="730">
        <f>AVERAGE(C105:C106)</f>
        <v>1050</v>
      </c>
      <c r="D104" s="605">
        <f t="shared" ref="D104:D112" si="23">((C104/B104 -1)*100)</f>
        <v>-4.5454545454545414</v>
      </c>
      <c r="E104" s="621" t="s">
        <v>161</v>
      </c>
      <c r="F104" s="621" t="s">
        <v>161</v>
      </c>
      <c r="G104" s="605" t="s">
        <v>140</v>
      </c>
      <c r="H104" s="621">
        <f>AVERAGE(H105:H106)</f>
        <v>650</v>
      </c>
      <c r="I104" s="621">
        <f>AVERAGE(I105:I106)</f>
        <v>720</v>
      </c>
      <c r="J104" s="605">
        <f t="shared" ref="J104:J106" si="24">((I104/H104 -1)*100)</f>
        <v>10.769230769230775</v>
      </c>
    </row>
    <row r="105" spans="1:10" ht="10.7" customHeight="1" x14ac:dyDescent="0.25">
      <c r="A105" s="213" t="s">
        <v>125</v>
      </c>
      <c r="B105" s="729">
        <v>1100</v>
      </c>
      <c r="C105" s="729">
        <v>1100</v>
      </c>
      <c r="D105" s="607">
        <f t="shared" si="23"/>
        <v>0</v>
      </c>
      <c r="E105" s="691" t="s">
        <v>157</v>
      </c>
      <c r="F105" s="691" t="s">
        <v>157</v>
      </c>
      <c r="G105" s="615" t="s">
        <v>140</v>
      </c>
      <c r="H105" s="622">
        <v>600</v>
      </c>
      <c r="I105" s="622">
        <v>640</v>
      </c>
      <c r="J105" s="607">
        <f t="shared" si="24"/>
        <v>6.6666666666666652</v>
      </c>
    </row>
    <row r="106" spans="1:10" ht="10.7" customHeight="1" x14ac:dyDescent="0.25">
      <c r="A106" s="213" t="s">
        <v>692</v>
      </c>
      <c r="B106" s="729">
        <v>1100</v>
      </c>
      <c r="C106" s="729">
        <v>1000</v>
      </c>
      <c r="D106" s="607">
        <f t="shared" si="23"/>
        <v>-9.0909090909090935</v>
      </c>
      <c r="E106" s="691" t="s">
        <v>157</v>
      </c>
      <c r="F106" s="691" t="s">
        <v>157</v>
      </c>
      <c r="G106" s="615" t="s">
        <v>140</v>
      </c>
      <c r="H106" s="622">
        <v>700</v>
      </c>
      <c r="I106" s="622">
        <v>800</v>
      </c>
      <c r="J106" s="607">
        <f t="shared" si="24"/>
        <v>14.285714285714279</v>
      </c>
    </row>
    <row r="107" spans="1:10" ht="10.7" customHeight="1" x14ac:dyDescent="0.2">
      <c r="A107" s="609" t="s">
        <v>554</v>
      </c>
      <c r="B107" s="730">
        <f>AVERAGE(B108:B111)</f>
        <v>1272.5</v>
      </c>
      <c r="C107" s="730">
        <f>AVERAGE(C108:C111)</f>
        <v>1125</v>
      </c>
      <c r="D107" s="704">
        <f t="shared" si="23"/>
        <v>-11.591355599214149</v>
      </c>
      <c r="E107" s="621">
        <f>AVERAGE(E108:E111)</f>
        <v>950</v>
      </c>
      <c r="F107" s="621">
        <f>AVERAGE(F108:F111)</f>
        <v>860</v>
      </c>
      <c r="G107" s="689">
        <f t="shared" ref="G107" si="25">((F107/E107 -1)*100)</f>
        <v>-9.4736842105263115</v>
      </c>
      <c r="H107" s="621" t="s">
        <v>161</v>
      </c>
      <c r="I107" s="621">
        <f>AVERAGE(I108:I111)</f>
        <v>1500</v>
      </c>
      <c r="J107" s="614" t="s">
        <v>140</v>
      </c>
    </row>
    <row r="108" spans="1:10" ht="10.7" customHeight="1" x14ac:dyDescent="0.2">
      <c r="A108" s="213" t="s">
        <v>683</v>
      </c>
      <c r="B108" s="729">
        <v>1500</v>
      </c>
      <c r="C108" s="691" t="s">
        <v>157</v>
      </c>
      <c r="D108" s="615" t="s">
        <v>140</v>
      </c>
      <c r="E108" s="691" t="s">
        <v>157</v>
      </c>
      <c r="F108" s="691" t="s">
        <v>157</v>
      </c>
      <c r="G108" s="615" t="s">
        <v>140</v>
      </c>
      <c r="H108" s="691" t="s">
        <v>156</v>
      </c>
      <c r="I108" s="691" t="s">
        <v>156</v>
      </c>
      <c r="J108" s="615" t="s">
        <v>140</v>
      </c>
    </row>
    <row r="109" spans="1:10" ht="10.7" customHeight="1" x14ac:dyDescent="0.2">
      <c r="A109" s="213" t="s">
        <v>555</v>
      </c>
      <c r="B109" s="729">
        <v>1200</v>
      </c>
      <c r="C109" s="691" t="s">
        <v>157</v>
      </c>
      <c r="D109" s="615" t="s">
        <v>140</v>
      </c>
      <c r="E109" s="691" t="s">
        <v>157</v>
      </c>
      <c r="F109" s="691" t="s">
        <v>157</v>
      </c>
      <c r="G109" s="615" t="s">
        <v>140</v>
      </c>
      <c r="H109" s="691" t="s">
        <v>156</v>
      </c>
      <c r="I109" s="691" t="s">
        <v>156</v>
      </c>
      <c r="J109" s="615" t="s">
        <v>140</v>
      </c>
    </row>
    <row r="110" spans="1:10" ht="10.7" customHeight="1" x14ac:dyDescent="0.2">
      <c r="A110" s="213" t="s">
        <v>511</v>
      </c>
      <c r="B110" s="729">
        <v>1300</v>
      </c>
      <c r="C110" s="320">
        <v>1090</v>
      </c>
      <c r="D110" s="193">
        <f t="shared" si="23"/>
        <v>-16.153846153846153</v>
      </c>
      <c r="E110" s="691" t="s">
        <v>157</v>
      </c>
      <c r="F110" s="622">
        <v>1100</v>
      </c>
      <c r="G110" s="615" t="s">
        <v>140</v>
      </c>
      <c r="H110" s="691" t="s">
        <v>156</v>
      </c>
      <c r="I110" s="622">
        <v>1500</v>
      </c>
      <c r="J110" s="615" t="s">
        <v>140</v>
      </c>
    </row>
    <row r="111" spans="1:10" ht="10.7" customHeight="1" x14ac:dyDescent="0.2">
      <c r="A111" s="213" t="s">
        <v>556</v>
      </c>
      <c r="B111" s="320">
        <v>1090</v>
      </c>
      <c r="C111" s="320">
        <v>1160</v>
      </c>
      <c r="D111" s="193">
        <f t="shared" si="23"/>
        <v>6.4220183486238591</v>
      </c>
      <c r="E111" s="622">
        <v>950</v>
      </c>
      <c r="F111" s="622">
        <v>620</v>
      </c>
      <c r="G111" s="703">
        <f t="shared" ref="G111" si="26">((F111/E111 -1)*100)</f>
        <v>-34.736842105263158</v>
      </c>
      <c r="H111" s="691" t="s">
        <v>156</v>
      </c>
      <c r="I111" s="622">
        <v>1500</v>
      </c>
      <c r="J111" s="615" t="s">
        <v>140</v>
      </c>
    </row>
    <row r="112" spans="1:10" ht="10.7" customHeight="1" x14ac:dyDescent="0.25">
      <c r="A112" s="608" t="s">
        <v>310</v>
      </c>
      <c r="B112" s="730">
        <f>AVERAGE(B113:B119)</f>
        <v>1454</v>
      </c>
      <c r="C112" s="730">
        <f>AVERAGE(C113:C119)</f>
        <v>1246.8571428571429</v>
      </c>
      <c r="D112" s="731">
        <f t="shared" si="23"/>
        <v>-14.246413833759085</v>
      </c>
      <c r="E112" s="621">
        <f>AVERAGE(E113:E118)</f>
        <v>572.5</v>
      </c>
      <c r="F112" s="621">
        <f>AVERAGE(F113:F118)</f>
        <v>796.66666666666663</v>
      </c>
      <c r="G112" s="689">
        <f>((F112/E112 -1)*100)</f>
        <v>39.155749636098982</v>
      </c>
      <c r="H112" s="621">
        <f>AVERAGE(H113:H119)</f>
        <v>1300</v>
      </c>
      <c r="I112" s="621">
        <f>AVERAGE(I113:I119)</f>
        <v>1000</v>
      </c>
      <c r="J112" s="689">
        <f>((I112/H112 -1)*100)</f>
        <v>-23.076923076923073</v>
      </c>
    </row>
    <row r="113" spans="1:10" ht="10.7" customHeight="1" x14ac:dyDescent="0.25">
      <c r="A113" s="213" t="s">
        <v>313</v>
      </c>
      <c r="B113" s="729">
        <v>2300</v>
      </c>
      <c r="C113" s="729">
        <v>1200</v>
      </c>
      <c r="D113" s="732">
        <f>((C113/B113 -1)*100)</f>
        <v>-47.826086956521742</v>
      </c>
      <c r="E113" s="622">
        <v>500</v>
      </c>
      <c r="F113" s="622">
        <v>300</v>
      </c>
      <c r="G113" s="703">
        <f>((F113/E113 -1)*100)</f>
        <v>-40</v>
      </c>
      <c r="H113" s="622">
        <v>1400</v>
      </c>
      <c r="I113" s="622">
        <v>1000</v>
      </c>
      <c r="J113" s="703">
        <f>((I113/H113 -1)*100)</f>
        <v>-28.571428571428569</v>
      </c>
    </row>
    <row r="114" spans="1:10" ht="10.7" customHeight="1" x14ac:dyDescent="0.25">
      <c r="A114" s="213" t="s">
        <v>568</v>
      </c>
      <c r="B114" s="691" t="s">
        <v>157</v>
      </c>
      <c r="C114" s="691">
        <v>1000</v>
      </c>
      <c r="D114" s="732" t="s">
        <v>140</v>
      </c>
      <c r="E114" s="691" t="s">
        <v>157</v>
      </c>
      <c r="F114" s="622">
        <v>1350</v>
      </c>
      <c r="G114" s="733" t="s">
        <v>140</v>
      </c>
      <c r="H114" s="691" t="s">
        <v>31</v>
      </c>
      <c r="I114" s="691" t="s">
        <v>31</v>
      </c>
      <c r="J114" s="733" t="s">
        <v>140</v>
      </c>
    </row>
    <row r="115" spans="1:10" ht="10.7" customHeight="1" x14ac:dyDescent="0.25">
      <c r="A115" s="213" t="s">
        <v>311</v>
      </c>
      <c r="B115" s="729">
        <v>1300</v>
      </c>
      <c r="C115" s="729">
        <v>1100</v>
      </c>
      <c r="D115" s="732">
        <f t="shared" ref="D115:D116" si="27">((C115/B115 -1)*100)</f>
        <v>-15.384615384615385</v>
      </c>
      <c r="E115" s="691" t="s">
        <v>157</v>
      </c>
      <c r="F115" s="691" t="s">
        <v>157</v>
      </c>
      <c r="G115" s="733" t="s">
        <v>140</v>
      </c>
      <c r="H115" s="691" t="s">
        <v>31</v>
      </c>
      <c r="I115" s="691" t="s">
        <v>31</v>
      </c>
      <c r="J115" s="733" t="s">
        <v>140</v>
      </c>
    </row>
    <row r="116" spans="1:10" ht="10.7" customHeight="1" x14ac:dyDescent="0.25">
      <c r="A116" s="213" t="s">
        <v>684</v>
      </c>
      <c r="B116" s="729">
        <v>1300</v>
      </c>
      <c r="C116" s="729">
        <v>1400</v>
      </c>
      <c r="D116" s="732">
        <f t="shared" si="27"/>
        <v>7.6923076923076872</v>
      </c>
      <c r="E116" s="691" t="s">
        <v>157</v>
      </c>
      <c r="F116" s="691" t="s">
        <v>157</v>
      </c>
      <c r="G116" s="733" t="s">
        <v>140</v>
      </c>
      <c r="H116" s="691" t="s">
        <v>31</v>
      </c>
      <c r="I116" s="691" t="s">
        <v>31</v>
      </c>
      <c r="J116" s="733" t="s">
        <v>140</v>
      </c>
    </row>
    <row r="117" spans="1:10" ht="10.7" customHeight="1" x14ac:dyDescent="0.25">
      <c r="A117" s="213" t="s">
        <v>184</v>
      </c>
      <c r="B117" s="729">
        <v>920</v>
      </c>
      <c r="C117" s="729">
        <v>1025</v>
      </c>
      <c r="D117" s="732">
        <f>((C117/B117 -1)*100)</f>
        <v>11.413043478260864</v>
      </c>
      <c r="E117" s="622">
        <v>645</v>
      </c>
      <c r="F117" s="622">
        <v>740</v>
      </c>
      <c r="G117" s="733">
        <f>((F117/E117 -1)*100)</f>
        <v>14.728682170542641</v>
      </c>
      <c r="H117" s="691" t="s">
        <v>31</v>
      </c>
      <c r="I117" s="691" t="s">
        <v>31</v>
      </c>
      <c r="J117" s="733" t="s">
        <v>140</v>
      </c>
    </row>
    <row r="118" spans="1:10" ht="10.7" customHeight="1" x14ac:dyDescent="0.25">
      <c r="A118" s="213" t="s">
        <v>693</v>
      </c>
      <c r="B118" s="729">
        <v>1450</v>
      </c>
      <c r="C118" s="729">
        <v>1450</v>
      </c>
      <c r="D118" s="732">
        <f>((C118/B118 -1)*100)</f>
        <v>0</v>
      </c>
      <c r="E118" s="691" t="s">
        <v>157</v>
      </c>
      <c r="F118" s="691" t="s">
        <v>157</v>
      </c>
      <c r="G118" s="733" t="s">
        <v>140</v>
      </c>
      <c r="H118" s="691" t="s">
        <v>31</v>
      </c>
      <c r="I118" s="691" t="s">
        <v>31</v>
      </c>
      <c r="J118" s="733" t="s">
        <v>140</v>
      </c>
    </row>
    <row r="119" spans="1:10" ht="10.7" customHeight="1" x14ac:dyDescent="0.25">
      <c r="A119" s="213" t="s">
        <v>553</v>
      </c>
      <c r="B119" s="691" t="s">
        <v>157</v>
      </c>
      <c r="C119" s="729">
        <v>1553</v>
      </c>
      <c r="D119" s="733" t="s">
        <v>140</v>
      </c>
      <c r="E119" s="691" t="s">
        <v>157</v>
      </c>
      <c r="F119" s="622">
        <v>800</v>
      </c>
      <c r="G119" s="733" t="s">
        <v>140</v>
      </c>
      <c r="H119" s="691">
        <v>1200</v>
      </c>
      <c r="I119" s="691" t="s">
        <v>31</v>
      </c>
      <c r="J119" s="733" t="s">
        <v>140</v>
      </c>
    </row>
    <row r="120" spans="1:10" ht="10.7" customHeight="1" x14ac:dyDescent="0.2">
      <c r="A120" s="609" t="s">
        <v>127</v>
      </c>
      <c r="B120" s="730">
        <f>AVERAGE(B121:B123)</f>
        <v>1200</v>
      </c>
      <c r="C120" s="730">
        <f>AVERAGE(C121:C123)</f>
        <v>1417.6666666666667</v>
      </c>
      <c r="D120" s="704">
        <f>((C120/B120 -1)*100)</f>
        <v>18.138888888888903</v>
      </c>
      <c r="E120" s="117" t="s">
        <v>304</v>
      </c>
      <c r="F120" s="117" t="s">
        <v>304</v>
      </c>
      <c r="G120" s="614" t="s">
        <v>140</v>
      </c>
      <c r="H120" s="621">
        <f>AVERAGE(H122:H122)</f>
        <v>900</v>
      </c>
      <c r="I120" s="621">
        <f>AVERAGE(I121:I123)</f>
        <v>1000</v>
      </c>
      <c r="J120" s="614">
        <f>((I120/H120 -1)*100)</f>
        <v>11.111111111111116</v>
      </c>
    </row>
    <row r="121" spans="1:10" ht="10.7" customHeight="1" x14ac:dyDescent="0.2">
      <c r="A121" s="213" t="s">
        <v>128</v>
      </c>
      <c r="B121" s="729">
        <v>1200</v>
      </c>
      <c r="C121" s="729">
        <v>1200</v>
      </c>
      <c r="D121" s="193">
        <f>((C121/B121 -1)*100)</f>
        <v>0</v>
      </c>
      <c r="E121" s="691" t="s">
        <v>157</v>
      </c>
      <c r="F121" s="691" t="s">
        <v>157</v>
      </c>
      <c r="G121" s="615" t="s">
        <v>140</v>
      </c>
      <c r="H121" s="691" t="s">
        <v>157</v>
      </c>
      <c r="I121" s="691" t="s">
        <v>157</v>
      </c>
      <c r="J121" s="615" t="s">
        <v>140</v>
      </c>
    </row>
    <row r="122" spans="1:10" ht="10.7" customHeight="1" x14ac:dyDescent="0.2">
      <c r="A122" s="213" t="s">
        <v>129</v>
      </c>
      <c r="B122" s="729">
        <v>1000</v>
      </c>
      <c r="C122" s="729">
        <v>1653</v>
      </c>
      <c r="D122" s="193">
        <f>((C122/B122 -1)*100)</f>
        <v>65.3</v>
      </c>
      <c r="E122" s="691" t="s">
        <v>157</v>
      </c>
      <c r="F122" s="691" t="s">
        <v>157</v>
      </c>
      <c r="G122" s="615" t="s">
        <v>140</v>
      </c>
      <c r="H122" s="622">
        <v>900</v>
      </c>
      <c r="I122" s="622">
        <v>1000</v>
      </c>
      <c r="J122" s="615">
        <f>((I122/H122 -1)*100)</f>
        <v>11.111111111111116</v>
      </c>
    </row>
    <row r="123" spans="1:10" ht="10.7" customHeight="1" x14ac:dyDescent="0.2">
      <c r="A123" s="213" t="s">
        <v>130</v>
      </c>
      <c r="B123" s="729">
        <v>1400</v>
      </c>
      <c r="C123" s="729">
        <v>1400</v>
      </c>
      <c r="D123" s="193">
        <f>((C123/B123 -1)*100)</f>
        <v>0</v>
      </c>
      <c r="E123" s="691" t="s">
        <v>157</v>
      </c>
      <c r="F123" s="691" t="s">
        <v>157</v>
      </c>
      <c r="G123" s="615" t="s">
        <v>140</v>
      </c>
      <c r="H123" s="691" t="s">
        <v>157</v>
      </c>
      <c r="I123" s="691" t="s">
        <v>157</v>
      </c>
      <c r="J123" s="615" t="s">
        <v>140</v>
      </c>
    </row>
    <row r="124" spans="1:10" ht="10.7" customHeight="1" x14ac:dyDescent="0.2">
      <c r="A124" s="727" t="s">
        <v>131</v>
      </c>
      <c r="B124" s="730">
        <f>AVERAGE(B125:B127)</f>
        <v>1318.3333333333333</v>
      </c>
      <c r="C124" s="730">
        <f>AVERAGE(C125:C127)</f>
        <v>1383.3333333333333</v>
      </c>
      <c r="D124" s="704">
        <f>((C124/B124 -1)*100)</f>
        <v>4.9304677623261739</v>
      </c>
      <c r="E124" s="621">
        <f>AVERAGE(E125:E127)</f>
        <v>352.5</v>
      </c>
      <c r="F124" s="621">
        <f>AVERAGE(F125:F127)</f>
        <v>755</v>
      </c>
      <c r="G124" s="614">
        <v>-41.17647058823529</v>
      </c>
      <c r="H124" s="117" t="s">
        <v>304</v>
      </c>
      <c r="I124" s="117" t="s">
        <v>304</v>
      </c>
      <c r="J124" s="614" t="s">
        <v>140</v>
      </c>
    </row>
    <row r="125" spans="1:10" ht="10.7" customHeight="1" x14ac:dyDescent="0.2">
      <c r="A125" s="675" t="s">
        <v>132</v>
      </c>
      <c r="B125" s="729">
        <v>1480</v>
      </c>
      <c r="C125" s="729">
        <v>1650</v>
      </c>
      <c r="D125" s="603">
        <f t="shared" ref="D125:D127" si="28">((C125/B125 -1)*100)</f>
        <v>11.486486486486491</v>
      </c>
      <c r="E125" s="622">
        <v>405</v>
      </c>
      <c r="F125" s="622">
        <v>1210</v>
      </c>
      <c r="G125" s="615">
        <v>-41.17647058823529</v>
      </c>
      <c r="H125" s="691" t="s">
        <v>157</v>
      </c>
      <c r="I125" s="691" t="s">
        <v>157</v>
      </c>
      <c r="J125" s="615" t="s">
        <v>140</v>
      </c>
    </row>
    <row r="126" spans="1:10" ht="10.7" customHeight="1" x14ac:dyDescent="0.2">
      <c r="A126" s="675" t="s">
        <v>162</v>
      </c>
      <c r="B126" s="729">
        <v>1300</v>
      </c>
      <c r="C126" s="729">
        <v>1300</v>
      </c>
      <c r="D126" s="603">
        <f t="shared" si="28"/>
        <v>0</v>
      </c>
      <c r="E126" s="691" t="s">
        <v>157</v>
      </c>
      <c r="F126" s="691" t="s">
        <v>157</v>
      </c>
      <c r="G126" s="615" t="s">
        <v>140</v>
      </c>
      <c r="H126" s="691" t="s">
        <v>157</v>
      </c>
      <c r="I126" s="691" t="s">
        <v>157</v>
      </c>
      <c r="J126" s="615" t="s">
        <v>140</v>
      </c>
    </row>
    <row r="127" spans="1:10" ht="10.7" customHeight="1" x14ac:dyDescent="0.2">
      <c r="A127" s="675" t="s">
        <v>134</v>
      </c>
      <c r="B127" s="729">
        <v>1175</v>
      </c>
      <c r="C127" s="729">
        <v>1200</v>
      </c>
      <c r="D127" s="603">
        <f t="shared" si="28"/>
        <v>2.1276595744680771</v>
      </c>
      <c r="E127" s="622">
        <v>300</v>
      </c>
      <c r="F127" s="622">
        <v>300</v>
      </c>
      <c r="G127" s="615">
        <f t="shared" ref="G127" si="29">((F127/E127 -1)*100)</f>
        <v>0</v>
      </c>
      <c r="H127" s="691" t="s">
        <v>157</v>
      </c>
      <c r="I127" s="691" t="s">
        <v>157</v>
      </c>
      <c r="J127" s="615" t="s">
        <v>140</v>
      </c>
    </row>
    <row r="128" spans="1:10" ht="10.5" customHeight="1" x14ac:dyDescent="0.25">
      <c r="A128" s="459" t="s">
        <v>135</v>
      </c>
      <c r="B128" s="481"/>
      <c r="C128" s="481"/>
      <c r="D128" s="482"/>
      <c r="E128" s="483"/>
      <c r="F128" s="734"/>
      <c r="G128" s="482"/>
      <c r="H128" s="734"/>
      <c r="I128" s="735"/>
      <c r="J128" s="482"/>
    </row>
    <row r="129" spans="1:10" ht="10.5" customHeight="1" x14ac:dyDescent="0.25">
      <c r="A129" s="484" t="s">
        <v>136</v>
      </c>
      <c r="B129" s="485"/>
      <c r="C129" s="485"/>
      <c r="D129" s="68"/>
      <c r="E129" s="68"/>
      <c r="F129" s="68"/>
      <c r="G129" s="68"/>
      <c r="H129" s="68"/>
      <c r="I129" s="486"/>
      <c r="J129" s="68"/>
    </row>
    <row r="130" spans="1:10" ht="10.5" customHeight="1" x14ac:dyDescent="0.2"/>
    <row r="131" spans="1:10" ht="10.5" customHeight="1" x14ac:dyDescent="0.2"/>
    <row r="132" spans="1:10" ht="10.5" customHeight="1" x14ac:dyDescent="0.2"/>
    <row r="133" spans="1:10" ht="10.5" customHeight="1" x14ac:dyDescent="0.2"/>
    <row r="134" spans="1:10" ht="10.5" customHeight="1" x14ac:dyDescent="0.2"/>
    <row r="135" spans="1:10" ht="10.5" customHeight="1" x14ac:dyDescent="0.2"/>
    <row r="136" spans="1:10" ht="10.5" customHeight="1" x14ac:dyDescent="0.2"/>
    <row r="137" spans="1:10" ht="10.5" customHeight="1" x14ac:dyDescent="0.2"/>
    <row r="138" spans="1:10" ht="10.5" customHeight="1" x14ac:dyDescent="0.2"/>
    <row r="139" spans="1:10" ht="10.5" customHeight="1" x14ac:dyDescent="0.2"/>
    <row r="140" spans="1:10" ht="10.5" customHeight="1" x14ac:dyDescent="0.2"/>
    <row r="141" spans="1:10" ht="10.5" customHeight="1" x14ac:dyDescent="0.2"/>
    <row r="142" spans="1:10" ht="10.5" customHeight="1" x14ac:dyDescent="0.2"/>
    <row r="143" spans="1:10" ht="10.5" customHeight="1" x14ac:dyDescent="0.2"/>
    <row r="144" spans="1:10" ht="10.5" customHeight="1" x14ac:dyDescent="0.2"/>
    <row r="145" ht="10.5" customHeight="1" x14ac:dyDescent="0.2"/>
    <row r="146" ht="10.5" customHeight="1" x14ac:dyDescent="0.2"/>
    <row r="147" ht="10.5" customHeight="1" x14ac:dyDescent="0.2"/>
    <row r="148" ht="13.5" customHeight="1" x14ac:dyDescent="0.2"/>
    <row r="149" ht="10.5" customHeight="1" x14ac:dyDescent="0.2"/>
    <row r="150" ht="6.75" customHeight="1" x14ac:dyDescent="0.2"/>
    <row r="151" ht="6.75" customHeight="1" x14ac:dyDescent="0.2"/>
    <row r="152" ht="12" customHeight="1" x14ac:dyDescent="0.2"/>
    <row r="153" ht="12.75" customHeight="1" x14ac:dyDescent="0.2"/>
    <row r="154" ht="12.75" customHeight="1" x14ac:dyDescent="0.2"/>
    <row r="155" ht="12.75" customHeight="1" x14ac:dyDescent="0.2"/>
    <row r="156" ht="10.5" customHeight="1" x14ac:dyDescent="0.2"/>
    <row r="157" ht="10.5" customHeight="1" x14ac:dyDescent="0.2"/>
    <row r="158" ht="10.5" customHeight="1" x14ac:dyDescent="0.2"/>
    <row r="159" ht="13.5" customHeight="1" x14ac:dyDescent="0.2"/>
    <row r="160" ht="13.5" customHeight="1" x14ac:dyDescent="0.2"/>
    <row r="161" ht="10.5" customHeight="1" x14ac:dyDescent="0.2"/>
    <row r="162" ht="10.5" customHeight="1" x14ac:dyDescent="0.2"/>
    <row r="163" ht="10.5" customHeight="1" x14ac:dyDescent="0.2"/>
    <row r="164" ht="13.5" customHeight="1" x14ac:dyDescent="0.2"/>
    <row r="165" ht="10.5" customHeight="1" x14ac:dyDescent="0.2"/>
    <row r="166" ht="13.5" customHeight="1" x14ac:dyDescent="0.2"/>
    <row r="167" ht="13.5" customHeight="1" x14ac:dyDescent="0.2"/>
    <row r="168" ht="10.5" customHeight="1" x14ac:dyDescent="0.2"/>
    <row r="169" ht="10.5" customHeight="1" x14ac:dyDescent="0.2"/>
    <row r="170" ht="10.5" customHeight="1" x14ac:dyDescent="0.2"/>
    <row r="171" ht="13.5" customHeight="1" x14ac:dyDescent="0.2"/>
    <row r="172" ht="13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2.7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2.75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</sheetData>
  <mergeCells count="14">
    <mergeCell ref="L38:L39"/>
    <mergeCell ref="M38:O38"/>
    <mergeCell ref="P38:R38"/>
    <mergeCell ref="S38:U38"/>
    <mergeCell ref="A5:A6"/>
    <mergeCell ref="B5:D5"/>
    <mergeCell ref="E5:G5"/>
    <mergeCell ref="H5:J5"/>
    <mergeCell ref="L37:Q37"/>
    <mergeCell ref="A62:F62"/>
    <mergeCell ref="A63:A64"/>
    <mergeCell ref="B63:D63"/>
    <mergeCell ref="E63:G63"/>
    <mergeCell ref="H63:J63"/>
  </mergeCells>
  <pageMargins left="0" right="0" top="0" bottom="0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024"/>
  <sheetViews>
    <sheetView showGridLines="0" topLeftCell="A59" zoomScaleNormal="100" workbookViewId="0">
      <selection activeCell="F72" sqref="F72"/>
    </sheetView>
  </sheetViews>
  <sheetFormatPr baseColWidth="10" defaultColWidth="12.7109375" defaultRowHeight="15" customHeight="1" x14ac:dyDescent="0.2"/>
  <cols>
    <col min="1" max="1" width="14.7109375" style="55" customWidth="1"/>
    <col min="2" max="2" width="10.28515625" style="55" customWidth="1"/>
    <col min="3" max="3" width="10.7109375" style="55" customWidth="1"/>
    <col min="4" max="4" width="12.7109375" style="55"/>
    <col min="5" max="5" width="11.7109375" style="55" customWidth="1"/>
    <col min="6" max="6" width="11.140625" style="55" customWidth="1"/>
    <col min="7" max="16384" width="12.7109375" style="55"/>
  </cols>
  <sheetData>
    <row r="1" spans="1:6" ht="18" customHeight="1" x14ac:dyDescent="0.25">
      <c r="A1" s="652" t="s">
        <v>533</v>
      </c>
      <c r="B1" s="491"/>
      <c r="C1" s="491"/>
      <c r="D1" s="492"/>
      <c r="E1" s="524"/>
      <c r="F1" s="524"/>
    </row>
    <row r="2" spans="1:6" ht="12" customHeight="1" x14ac:dyDescent="0.2">
      <c r="A2" s="725" t="s">
        <v>732</v>
      </c>
      <c r="B2" s="491"/>
      <c r="C2" s="491"/>
      <c r="D2" s="492"/>
      <c r="E2" s="524"/>
      <c r="F2" s="524"/>
    </row>
    <row r="3" spans="1:6" ht="12" customHeight="1" x14ac:dyDescent="0.2">
      <c r="A3" s="725" t="s">
        <v>178</v>
      </c>
      <c r="B3" s="491"/>
      <c r="C3" s="491"/>
      <c r="D3" s="492"/>
      <c r="E3" s="524"/>
      <c r="F3" s="524"/>
    </row>
    <row r="4" spans="1:6" ht="6" customHeight="1" x14ac:dyDescent="0.2">
      <c r="A4" s="468"/>
      <c r="B4" s="12"/>
      <c r="C4" s="12"/>
      <c r="D4" s="490"/>
      <c r="E4" s="524"/>
      <c r="F4" s="524"/>
    </row>
    <row r="5" spans="1:6" ht="24" customHeight="1" x14ac:dyDescent="0.2">
      <c r="A5" s="517" t="s">
        <v>19</v>
      </c>
      <c r="B5" s="543" t="s">
        <v>581</v>
      </c>
      <c r="C5" s="543" t="s">
        <v>580</v>
      </c>
      <c r="D5" s="543" t="s">
        <v>582</v>
      </c>
      <c r="E5" s="543" t="s">
        <v>583</v>
      </c>
      <c r="F5" s="543" t="s">
        <v>584</v>
      </c>
    </row>
    <row r="6" spans="1:6" ht="2.25" customHeight="1" x14ac:dyDescent="0.2">
      <c r="A6" s="7"/>
      <c r="B6" s="7"/>
      <c r="C6" s="7"/>
      <c r="D6" s="7"/>
      <c r="E6" s="525"/>
      <c r="F6" s="525"/>
    </row>
    <row r="7" spans="1:6" ht="10.7" customHeight="1" x14ac:dyDescent="0.25">
      <c r="A7" s="526" t="s">
        <v>613</v>
      </c>
      <c r="B7" s="796" t="s">
        <v>29</v>
      </c>
      <c r="C7" s="796">
        <f>AVERAGE(C8:C12)</f>
        <v>65.5</v>
      </c>
      <c r="D7" s="796">
        <f>AVERAGE(D8:D12)</f>
        <v>75</v>
      </c>
      <c r="E7" s="796" t="s">
        <v>29</v>
      </c>
      <c r="F7" s="797">
        <f>AVERAGE(F8:F12)</f>
        <v>48.333333333333336</v>
      </c>
    </row>
    <row r="8" spans="1:6" ht="10.7" customHeight="1" x14ac:dyDescent="0.25">
      <c r="A8" s="528" t="s">
        <v>616</v>
      </c>
      <c r="B8" s="798" t="s">
        <v>164</v>
      </c>
      <c r="C8" s="799">
        <v>62</v>
      </c>
      <c r="D8" s="798" t="s">
        <v>164</v>
      </c>
      <c r="E8" s="798" t="s">
        <v>164</v>
      </c>
      <c r="F8" s="799">
        <v>50</v>
      </c>
    </row>
    <row r="9" spans="1:6" ht="10.7" customHeight="1" x14ac:dyDescent="0.25">
      <c r="A9" s="528" t="s">
        <v>614</v>
      </c>
      <c r="B9" s="798" t="s">
        <v>164</v>
      </c>
      <c r="C9" s="798" t="s">
        <v>164</v>
      </c>
      <c r="D9" s="798">
        <v>75</v>
      </c>
      <c r="E9" s="798" t="s">
        <v>164</v>
      </c>
      <c r="F9" s="798" t="s">
        <v>164</v>
      </c>
    </row>
    <row r="10" spans="1:6" ht="10.7" customHeight="1" x14ac:dyDescent="0.25">
      <c r="A10" s="528" t="s">
        <v>630</v>
      </c>
      <c r="B10" s="798" t="s">
        <v>164</v>
      </c>
      <c r="C10" s="798">
        <v>70</v>
      </c>
      <c r="D10" s="798" t="s">
        <v>164</v>
      </c>
      <c r="E10" s="798" t="s">
        <v>164</v>
      </c>
      <c r="F10" s="798">
        <v>47.5</v>
      </c>
    </row>
    <row r="11" spans="1:6" ht="10.7" customHeight="1" x14ac:dyDescent="0.25">
      <c r="A11" s="528" t="s">
        <v>631</v>
      </c>
      <c r="B11" s="798" t="s">
        <v>164</v>
      </c>
      <c r="C11" s="798">
        <v>70</v>
      </c>
      <c r="D11" s="798">
        <v>75</v>
      </c>
      <c r="E11" s="798" t="s">
        <v>164</v>
      </c>
      <c r="F11" s="798">
        <v>47.5</v>
      </c>
    </row>
    <row r="12" spans="1:6" ht="10.7" customHeight="1" x14ac:dyDescent="0.25">
      <c r="A12" s="528" t="s">
        <v>620</v>
      </c>
      <c r="B12" s="798" t="s">
        <v>164</v>
      </c>
      <c r="C12" s="798">
        <v>60</v>
      </c>
      <c r="D12" s="798" t="s">
        <v>164</v>
      </c>
      <c r="E12" s="798" t="s">
        <v>164</v>
      </c>
      <c r="F12" s="798" t="s">
        <v>164</v>
      </c>
    </row>
    <row r="13" spans="1:6" ht="10.7" customHeight="1" x14ac:dyDescent="0.25">
      <c r="A13" s="526" t="s">
        <v>24</v>
      </c>
      <c r="B13" s="796">
        <f>AVERAGE(B14:B17)</f>
        <v>52.5</v>
      </c>
      <c r="C13" s="796">
        <f>AVERAGE(C14:C17)</f>
        <v>54.273333333333333</v>
      </c>
      <c r="D13" s="796">
        <f>AVERAGE(D14:D17)</f>
        <v>63.725000000000001</v>
      </c>
      <c r="E13" s="796" t="s">
        <v>29</v>
      </c>
      <c r="F13" s="797">
        <f>AVERAGE(F14:F17)</f>
        <v>57.917500000000004</v>
      </c>
    </row>
    <row r="14" spans="1:6" ht="10.7" customHeight="1" x14ac:dyDescent="0.25">
      <c r="A14" s="528" t="s">
        <v>25</v>
      </c>
      <c r="B14" s="799">
        <v>52.5</v>
      </c>
      <c r="C14" s="799">
        <v>53.25</v>
      </c>
      <c r="D14" s="799">
        <v>59.75</v>
      </c>
      <c r="E14" s="798" t="s">
        <v>164</v>
      </c>
      <c r="F14" s="799">
        <v>43.67</v>
      </c>
    </row>
    <row r="15" spans="1:6" ht="10.7" customHeight="1" x14ac:dyDescent="0.25">
      <c r="A15" s="528" t="s">
        <v>306</v>
      </c>
      <c r="B15" s="798" t="s">
        <v>164</v>
      </c>
      <c r="C15" s="799">
        <v>62.9</v>
      </c>
      <c r="D15" s="799">
        <v>67.7</v>
      </c>
      <c r="E15" s="798" t="s">
        <v>164</v>
      </c>
      <c r="F15" s="799">
        <v>47.5</v>
      </c>
    </row>
    <row r="16" spans="1:6" ht="10.7" customHeight="1" x14ac:dyDescent="0.25">
      <c r="A16" s="528" t="s">
        <v>305</v>
      </c>
      <c r="B16" s="798" t="s">
        <v>164</v>
      </c>
      <c r="C16" s="798" t="s">
        <v>164</v>
      </c>
      <c r="D16" s="798" t="s">
        <v>164</v>
      </c>
      <c r="E16" s="798" t="s">
        <v>164</v>
      </c>
      <c r="F16" s="799">
        <v>70.5</v>
      </c>
    </row>
    <row r="17" spans="1:6" ht="10.7" customHeight="1" x14ac:dyDescent="0.25">
      <c r="A17" s="528" t="s">
        <v>550</v>
      </c>
      <c r="B17" s="798" t="s">
        <v>164</v>
      </c>
      <c r="C17" s="799">
        <v>46.67</v>
      </c>
      <c r="D17" s="798" t="s">
        <v>164</v>
      </c>
      <c r="E17" s="798" t="s">
        <v>164</v>
      </c>
      <c r="F17" s="799">
        <v>70</v>
      </c>
    </row>
    <row r="18" spans="1:6" ht="10.7" customHeight="1" x14ac:dyDescent="0.2">
      <c r="A18" s="114" t="s">
        <v>27</v>
      </c>
      <c r="B18" s="797">
        <f>AVERAGE(B19:B23)</f>
        <v>70</v>
      </c>
      <c r="C18" s="796">
        <f>AVERAGE(C19:C23)</f>
        <v>50.375</v>
      </c>
      <c r="D18" s="796">
        <f>AVERAGE(D19:D23)</f>
        <v>54.782499999999999</v>
      </c>
      <c r="E18" s="797">
        <f>AVERAGE(E19:E23)</f>
        <v>103.83333333333333</v>
      </c>
      <c r="F18" s="797">
        <f>AVERAGE(F19:F23)</f>
        <v>61.5</v>
      </c>
    </row>
    <row r="19" spans="1:6" ht="10.7" customHeight="1" x14ac:dyDescent="0.2">
      <c r="A19" s="115" t="s">
        <v>30</v>
      </c>
      <c r="B19" s="798" t="s">
        <v>164</v>
      </c>
      <c r="C19" s="799">
        <v>50</v>
      </c>
      <c r="D19" s="798" t="s">
        <v>164</v>
      </c>
      <c r="E19" s="799">
        <v>98</v>
      </c>
      <c r="F19" s="799">
        <v>50</v>
      </c>
    </row>
    <row r="20" spans="1:6" ht="10.7" customHeight="1" x14ac:dyDescent="0.2">
      <c r="A20" s="115" t="s">
        <v>466</v>
      </c>
      <c r="B20" s="798" t="s">
        <v>164</v>
      </c>
      <c r="C20" s="799">
        <v>46.5</v>
      </c>
      <c r="D20" s="799">
        <v>45.75</v>
      </c>
      <c r="E20" s="799">
        <v>106.5</v>
      </c>
      <c r="F20" s="799">
        <v>98</v>
      </c>
    </row>
    <row r="21" spans="1:6" ht="10.7" customHeight="1" x14ac:dyDescent="0.2">
      <c r="A21" s="115" t="s">
        <v>314</v>
      </c>
      <c r="B21" s="798" t="s">
        <v>164</v>
      </c>
      <c r="C21" s="798" t="s">
        <v>164</v>
      </c>
      <c r="D21" s="799">
        <v>64</v>
      </c>
      <c r="E21" s="799">
        <v>107</v>
      </c>
      <c r="F21" s="798" t="s">
        <v>164</v>
      </c>
    </row>
    <row r="22" spans="1:6" ht="10.7" customHeight="1" x14ac:dyDescent="0.2">
      <c r="A22" s="115" t="s">
        <v>315</v>
      </c>
      <c r="B22" s="798" t="s">
        <v>164</v>
      </c>
      <c r="C22" s="799">
        <v>50</v>
      </c>
      <c r="D22" s="798">
        <v>52.75</v>
      </c>
      <c r="E22" s="798" t="s">
        <v>164</v>
      </c>
      <c r="F22" s="798">
        <v>44.5</v>
      </c>
    </row>
    <row r="23" spans="1:6" ht="10.7" customHeight="1" x14ac:dyDescent="0.2">
      <c r="A23" s="115" t="s">
        <v>316</v>
      </c>
      <c r="B23" s="798">
        <v>70</v>
      </c>
      <c r="C23" s="799">
        <v>55</v>
      </c>
      <c r="D23" s="799">
        <v>56.63</v>
      </c>
      <c r="E23" s="798" t="s">
        <v>164</v>
      </c>
      <c r="F23" s="799">
        <v>53.5</v>
      </c>
    </row>
    <row r="24" spans="1:6" ht="10.7" customHeight="1" x14ac:dyDescent="0.2">
      <c r="A24" s="530" t="s">
        <v>32</v>
      </c>
      <c r="B24" s="796" t="s">
        <v>29</v>
      </c>
      <c r="C24" s="796">
        <f>AVERAGE(C25:C27)</f>
        <v>69.723333333333343</v>
      </c>
      <c r="D24" s="796">
        <f>AVERAGE(D25:D27)</f>
        <v>54.056666666666672</v>
      </c>
      <c r="E24" s="796" t="s">
        <v>29</v>
      </c>
      <c r="F24" s="796" t="s">
        <v>29</v>
      </c>
    </row>
    <row r="25" spans="1:6" ht="10.7" customHeight="1" x14ac:dyDescent="0.2">
      <c r="A25" s="531" t="s">
        <v>34</v>
      </c>
      <c r="B25" s="798" t="s">
        <v>164</v>
      </c>
      <c r="C25" s="799">
        <v>71.67</v>
      </c>
      <c r="D25" s="799">
        <v>66.67</v>
      </c>
      <c r="E25" s="798" t="s">
        <v>164</v>
      </c>
      <c r="F25" s="798" t="s">
        <v>164</v>
      </c>
    </row>
    <row r="26" spans="1:6" ht="10.7" customHeight="1" x14ac:dyDescent="0.2">
      <c r="A26" s="531" t="s">
        <v>36</v>
      </c>
      <c r="B26" s="798" t="s">
        <v>164</v>
      </c>
      <c r="C26" s="799">
        <v>57.5</v>
      </c>
      <c r="D26" s="799">
        <v>65.5</v>
      </c>
      <c r="E26" s="798" t="s">
        <v>164</v>
      </c>
      <c r="F26" s="798" t="s">
        <v>164</v>
      </c>
    </row>
    <row r="27" spans="1:6" ht="10.7" customHeight="1" x14ac:dyDescent="0.2">
      <c r="A27" s="531" t="s">
        <v>38</v>
      </c>
      <c r="B27" s="798" t="s">
        <v>164</v>
      </c>
      <c r="C27" s="799">
        <v>80</v>
      </c>
      <c r="D27" s="799">
        <v>30</v>
      </c>
      <c r="E27" s="798" t="s">
        <v>164</v>
      </c>
      <c r="F27" s="798" t="s">
        <v>164</v>
      </c>
    </row>
    <row r="28" spans="1:6" ht="10.7" customHeight="1" x14ac:dyDescent="0.2">
      <c r="A28" s="530" t="s">
        <v>42</v>
      </c>
      <c r="B28" s="796">
        <f>AVERAGE(B29:B34)</f>
        <v>190</v>
      </c>
      <c r="C28" s="796">
        <f>AVERAGE(C29:C34)</f>
        <v>105.9</v>
      </c>
      <c r="D28" s="796">
        <f>AVERAGE(D29:D34)</f>
        <v>75.792500000000004</v>
      </c>
      <c r="E28" s="796">
        <f>AVERAGE(E29:E34)</f>
        <v>68.67</v>
      </c>
      <c r="F28" s="796">
        <f>AVERAGE(F29:F34)</f>
        <v>55.146666666666668</v>
      </c>
    </row>
    <row r="29" spans="1:6" ht="10.7" customHeight="1" x14ac:dyDescent="0.2">
      <c r="A29" s="531" t="s">
        <v>159</v>
      </c>
      <c r="B29" s="798" t="s">
        <v>164</v>
      </c>
      <c r="C29" s="799">
        <v>56.5</v>
      </c>
      <c r="D29" s="798" t="s">
        <v>164</v>
      </c>
      <c r="E29" s="798" t="s">
        <v>164</v>
      </c>
      <c r="F29" s="799">
        <v>41</v>
      </c>
    </row>
    <row r="30" spans="1:6" ht="10.7" customHeight="1" x14ac:dyDescent="0.2">
      <c r="A30" s="531" t="s">
        <v>171</v>
      </c>
      <c r="B30" s="798" t="s">
        <v>164</v>
      </c>
      <c r="C30" s="798">
        <v>65</v>
      </c>
      <c r="D30" s="798">
        <v>65</v>
      </c>
      <c r="E30" s="798" t="s">
        <v>164</v>
      </c>
      <c r="F30" s="799">
        <v>40</v>
      </c>
    </row>
    <row r="31" spans="1:6" ht="10.7" customHeight="1" x14ac:dyDescent="0.2">
      <c r="A31" s="531" t="s">
        <v>44</v>
      </c>
      <c r="B31" s="798">
        <v>121</v>
      </c>
      <c r="C31" s="798">
        <v>110</v>
      </c>
      <c r="D31" s="798">
        <v>87.5</v>
      </c>
      <c r="E31" s="798" t="s">
        <v>164</v>
      </c>
      <c r="F31" s="799">
        <v>61.25</v>
      </c>
    </row>
    <row r="32" spans="1:6" ht="10.7" customHeight="1" x14ac:dyDescent="0.2">
      <c r="A32" s="531" t="s">
        <v>46</v>
      </c>
      <c r="B32" s="798" t="s">
        <v>164</v>
      </c>
      <c r="C32" s="798" t="s">
        <v>164</v>
      </c>
      <c r="D32" s="798">
        <v>55</v>
      </c>
      <c r="E32" s="798" t="s">
        <v>164</v>
      </c>
      <c r="F32" s="799">
        <v>57.5</v>
      </c>
    </row>
    <row r="33" spans="1:6" ht="10.7" customHeight="1" x14ac:dyDescent="0.2">
      <c r="A33" s="531" t="s">
        <v>160</v>
      </c>
      <c r="B33" s="798">
        <v>259</v>
      </c>
      <c r="C33" s="798">
        <v>228</v>
      </c>
      <c r="D33" s="798">
        <v>95.67</v>
      </c>
      <c r="E33" s="798">
        <v>68.67</v>
      </c>
      <c r="F33" s="799">
        <v>72.33</v>
      </c>
    </row>
    <row r="34" spans="1:6" ht="10.7" customHeight="1" x14ac:dyDescent="0.2">
      <c r="A34" s="531" t="s">
        <v>47</v>
      </c>
      <c r="B34" s="798" t="s">
        <v>164</v>
      </c>
      <c r="C34" s="798">
        <v>70</v>
      </c>
      <c r="D34" s="798" t="s">
        <v>164</v>
      </c>
      <c r="E34" s="798" t="s">
        <v>164</v>
      </c>
      <c r="F34" s="798">
        <v>58.8</v>
      </c>
    </row>
    <row r="35" spans="1:6" ht="10.7" customHeight="1" x14ac:dyDescent="0.2">
      <c r="A35" s="532" t="s">
        <v>48</v>
      </c>
      <c r="B35" s="796" t="s">
        <v>29</v>
      </c>
      <c r="C35" s="796">
        <f>AVERAGE(C36:C46)</f>
        <v>73.590909090909093</v>
      </c>
      <c r="D35" s="796" t="s">
        <v>29</v>
      </c>
      <c r="E35" s="796" t="s">
        <v>29</v>
      </c>
      <c r="F35" s="796" t="s">
        <v>29</v>
      </c>
    </row>
    <row r="36" spans="1:6" ht="10.7" customHeight="1" x14ac:dyDescent="0.2">
      <c r="A36" s="531" t="s">
        <v>49</v>
      </c>
      <c r="B36" s="798" t="s">
        <v>164</v>
      </c>
      <c r="C36" s="798">
        <v>75</v>
      </c>
      <c r="D36" s="798" t="s">
        <v>164</v>
      </c>
      <c r="E36" s="798" t="s">
        <v>164</v>
      </c>
      <c r="F36" s="798" t="s">
        <v>164</v>
      </c>
    </row>
    <row r="37" spans="1:6" ht="10.7" customHeight="1" x14ac:dyDescent="0.2">
      <c r="A37" s="531" t="s">
        <v>50</v>
      </c>
      <c r="B37" s="798" t="s">
        <v>164</v>
      </c>
      <c r="C37" s="798">
        <v>74</v>
      </c>
      <c r="D37" s="798" t="s">
        <v>164</v>
      </c>
      <c r="E37" s="798" t="s">
        <v>164</v>
      </c>
      <c r="F37" s="798" t="s">
        <v>164</v>
      </c>
    </row>
    <row r="38" spans="1:6" ht="10.7" customHeight="1" x14ac:dyDescent="0.2">
      <c r="A38" s="531" t="s">
        <v>176</v>
      </c>
      <c r="B38" s="798" t="s">
        <v>164</v>
      </c>
      <c r="C38" s="798">
        <v>75</v>
      </c>
      <c r="D38" s="798" t="s">
        <v>164</v>
      </c>
      <c r="E38" s="798" t="s">
        <v>164</v>
      </c>
      <c r="F38" s="798" t="s">
        <v>164</v>
      </c>
    </row>
    <row r="39" spans="1:6" ht="10.7" customHeight="1" x14ac:dyDescent="0.2">
      <c r="A39" s="531" t="s">
        <v>53</v>
      </c>
      <c r="B39" s="798" t="s">
        <v>164</v>
      </c>
      <c r="C39" s="798">
        <v>73</v>
      </c>
      <c r="D39" s="798" t="s">
        <v>164</v>
      </c>
      <c r="E39" s="798" t="s">
        <v>164</v>
      </c>
      <c r="F39" s="798" t="s">
        <v>164</v>
      </c>
    </row>
    <row r="40" spans="1:6" ht="10.7" customHeight="1" x14ac:dyDescent="0.2">
      <c r="A40" s="531" t="s">
        <v>54</v>
      </c>
      <c r="B40" s="798" t="s">
        <v>164</v>
      </c>
      <c r="C40" s="798">
        <v>70</v>
      </c>
      <c r="D40" s="798" t="s">
        <v>164</v>
      </c>
      <c r="E40" s="798" t="s">
        <v>164</v>
      </c>
      <c r="F40" s="798" t="s">
        <v>164</v>
      </c>
    </row>
    <row r="41" spans="1:6" ht="10.7" customHeight="1" x14ac:dyDescent="0.2">
      <c r="A41" s="531" t="s">
        <v>165</v>
      </c>
      <c r="B41" s="798" t="s">
        <v>164</v>
      </c>
      <c r="C41" s="798">
        <v>82</v>
      </c>
      <c r="D41" s="798" t="s">
        <v>164</v>
      </c>
      <c r="E41" s="798" t="s">
        <v>164</v>
      </c>
      <c r="F41" s="798" t="s">
        <v>164</v>
      </c>
    </row>
    <row r="42" spans="1:6" ht="10.7" customHeight="1" x14ac:dyDescent="0.2">
      <c r="A42" s="531" t="s">
        <v>143</v>
      </c>
      <c r="B42" s="798" t="s">
        <v>164</v>
      </c>
      <c r="C42" s="798">
        <v>80</v>
      </c>
      <c r="D42" s="798" t="s">
        <v>164</v>
      </c>
      <c r="E42" s="798" t="s">
        <v>164</v>
      </c>
      <c r="F42" s="798" t="s">
        <v>164</v>
      </c>
    </row>
    <row r="43" spans="1:6" ht="10.7" customHeight="1" x14ac:dyDescent="0.2">
      <c r="A43" s="531" t="s">
        <v>56</v>
      </c>
      <c r="B43" s="798" t="s">
        <v>164</v>
      </c>
      <c r="C43" s="798">
        <v>72</v>
      </c>
      <c r="D43" s="798" t="s">
        <v>164</v>
      </c>
      <c r="E43" s="798" t="s">
        <v>164</v>
      </c>
      <c r="F43" s="798" t="s">
        <v>164</v>
      </c>
    </row>
    <row r="44" spans="1:6" ht="10.7" customHeight="1" x14ac:dyDescent="0.2">
      <c r="A44" s="531" t="s">
        <v>57</v>
      </c>
      <c r="B44" s="798" t="s">
        <v>164</v>
      </c>
      <c r="C44" s="798">
        <v>71</v>
      </c>
      <c r="D44" s="798" t="s">
        <v>164</v>
      </c>
      <c r="E44" s="798" t="s">
        <v>164</v>
      </c>
      <c r="F44" s="798" t="s">
        <v>164</v>
      </c>
    </row>
    <row r="45" spans="1:6" ht="10.7" customHeight="1" x14ac:dyDescent="0.2">
      <c r="A45" s="531" t="s">
        <v>59</v>
      </c>
      <c r="B45" s="798" t="s">
        <v>164</v>
      </c>
      <c r="C45" s="798">
        <v>72.5</v>
      </c>
      <c r="D45" s="798" t="s">
        <v>164</v>
      </c>
      <c r="E45" s="798" t="s">
        <v>164</v>
      </c>
      <c r="F45" s="798" t="s">
        <v>164</v>
      </c>
    </row>
    <row r="46" spans="1:6" ht="10.7" customHeight="1" x14ac:dyDescent="0.2">
      <c r="A46" s="531" t="s">
        <v>60</v>
      </c>
      <c r="B46" s="798" t="s">
        <v>164</v>
      </c>
      <c r="C46" s="798">
        <v>65</v>
      </c>
      <c r="D46" s="798" t="s">
        <v>164</v>
      </c>
      <c r="E46" s="798" t="s">
        <v>164</v>
      </c>
      <c r="F46" s="798" t="s">
        <v>164</v>
      </c>
    </row>
    <row r="47" spans="1:6" ht="10.7" customHeight="1" x14ac:dyDescent="0.2">
      <c r="A47" s="530" t="s">
        <v>61</v>
      </c>
      <c r="B47" s="800" t="s">
        <v>29</v>
      </c>
      <c r="C47" s="796">
        <f>AVERAGE(C48:C50)</f>
        <v>80.333333333333329</v>
      </c>
      <c r="D47" s="800" t="s">
        <v>29</v>
      </c>
      <c r="E47" s="800" t="s">
        <v>29</v>
      </c>
      <c r="F47" s="800" t="s">
        <v>29</v>
      </c>
    </row>
    <row r="48" spans="1:6" ht="10.7" customHeight="1" x14ac:dyDescent="0.2">
      <c r="A48" s="531" t="s">
        <v>65</v>
      </c>
      <c r="B48" s="798" t="s">
        <v>164</v>
      </c>
      <c r="C48" s="798">
        <v>77</v>
      </c>
      <c r="D48" s="798" t="s">
        <v>164</v>
      </c>
      <c r="E48" s="798" t="s">
        <v>164</v>
      </c>
      <c r="F48" s="798" t="s">
        <v>164</v>
      </c>
    </row>
    <row r="49" spans="1:6" ht="10.7" customHeight="1" x14ac:dyDescent="0.2">
      <c r="A49" s="531" t="s">
        <v>64</v>
      </c>
      <c r="B49" s="798" t="s">
        <v>164</v>
      </c>
      <c r="C49" s="798">
        <v>83.5</v>
      </c>
      <c r="D49" s="798" t="s">
        <v>164</v>
      </c>
      <c r="E49" s="798" t="s">
        <v>164</v>
      </c>
      <c r="F49" s="798" t="s">
        <v>164</v>
      </c>
    </row>
    <row r="50" spans="1:6" ht="10.7" customHeight="1" x14ac:dyDescent="0.2">
      <c r="A50" s="531" t="s">
        <v>66</v>
      </c>
      <c r="B50" s="798" t="s">
        <v>164</v>
      </c>
      <c r="C50" s="798">
        <v>80.5</v>
      </c>
      <c r="D50" s="798" t="s">
        <v>164</v>
      </c>
      <c r="E50" s="798" t="s">
        <v>164</v>
      </c>
      <c r="F50" s="798" t="s">
        <v>164</v>
      </c>
    </row>
    <row r="51" spans="1:6" ht="10.7" customHeight="1" x14ac:dyDescent="0.2">
      <c r="A51" s="530" t="s">
        <v>575</v>
      </c>
      <c r="B51" s="796">
        <f>AVERAGE(B52:B58)</f>
        <v>56</v>
      </c>
      <c r="C51" s="796">
        <f>AVERAGE(C52:C59)</f>
        <v>60.082499999999996</v>
      </c>
      <c r="D51" s="796">
        <f>AVERAGE(D52:D59)</f>
        <v>60.971666666666664</v>
      </c>
      <c r="E51" s="800" t="s">
        <v>29</v>
      </c>
      <c r="F51" s="796">
        <f>AVERAGE(F52:F59)</f>
        <v>48</v>
      </c>
    </row>
    <row r="52" spans="1:6" ht="10.7" customHeight="1" x14ac:dyDescent="0.2">
      <c r="A52" s="531" t="s">
        <v>68</v>
      </c>
      <c r="B52" s="801" t="s">
        <v>164</v>
      </c>
      <c r="C52" s="801">
        <v>57</v>
      </c>
      <c r="D52" s="801">
        <v>59.5</v>
      </c>
      <c r="E52" s="801" t="s">
        <v>164</v>
      </c>
      <c r="F52" s="801">
        <v>46.25</v>
      </c>
    </row>
    <row r="53" spans="1:6" ht="10.7" customHeight="1" x14ac:dyDescent="0.2">
      <c r="A53" s="531" t="s">
        <v>576</v>
      </c>
      <c r="B53" s="801" t="s">
        <v>164</v>
      </c>
      <c r="C53" s="801">
        <v>66.67</v>
      </c>
      <c r="D53" s="801">
        <v>67.33</v>
      </c>
      <c r="E53" s="801" t="s">
        <v>164</v>
      </c>
      <c r="F53" s="801" t="s">
        <v>164</v>
      </c>
    </row>
    <row r="54" spans="1:6" ht="10.7" customHeight="1" x14ac:dyDescent="0.2">
      <c r="A54" s="531" t="s">
        <v>70</v>
      </c>
      <c r="B54" s="801" t="s">
        <v>164</v>
      </c>
      <c r="C54" s="801">
        <v>47.75</v>
      </c>
      <c r="D54" s="801">
        <v>45</v>
      </c>
      <c r="E54" s="801" t="s">
        <v>164</v>
      </c>
      <c r="F54" s="801">
        <v>45.25</v>
      </c>
    </row>
    <row r="55" spans="1:6" ht="10.7" customHeight="1" x14ac:dyDescent="0.2">
      <c r="A55" s="531" t="s">
        <v>73</v>
      </c>
      <c r="B55" s="801">
        <v>56</v>
      </c>
      <c r="C55" s="801">
        <v>63.33</v>
      </c>
      <c r="D55" s="801">
        <v>62.5</v>
      </c>
      <c r="E55" s="801" t="s">
        <v>164</v>
      </c>
      <c r="F55" s="801">
        <v>33.5</v>
      </c>
    </row>
    <row r="56" spans="1:6" ht="10.7" customHeight="1" x14ac:dyDescent="0.2">
      <c r="A56" s="531" t="s">
        <v>74</v>
      </c>
      <c r="B56" s="801" t="s">
        <v>164</v>
      </c>
      <c r="C56" s="801">
        <v>58.33</v>
      </c>
      <c r="D56" s="801" t="s">
        <v>164</v>
      </c>
      <c r="E56" s="801" t="s">
        <v>164</v>
      </c>
      <c r="F56" s="801">
        <v>50</v>
      </c>
    </row>
    <row r="57" spans="1:6" ht="10.7" customHeight="1" x14ac:dyDescent="0.2">
      <c r="A57" s="531" t="s">
        <v>75</v>
      </c>
      <c r="B57" s="801" t="s">
        <v>164</v>
      </c>
      <c r="C57" s="801">
        <v>52.25</v>
      </c>
      <c r="D57" s="801" t="s">
        <v>164</v>
      </c>
      <c r="E57" s="801" t="s">
        <v>164</v>
      </c>
      <c r="F57" s="801">
        <v>38.5</v>
      </c>
    </row>
    <row r="58" spans="1:6" ht="10.7" customHeight="1" x14ac:dyDescent="0.2">
      <c r="A58" s="531" t="s">
        <v>188</v>
      </c>
      <c r="B58" s="801" t="s">
        <v>151</v>
      </c>
      <c r="C58" s="801">
        <v>70.33</v>
      </c>
      <c r="D58" s="801">
        <v>66.5</v>
      </c>
      <c r="E58" s="801" t="s">
        <v>151</v>
      </c>
      <c r="F58" s="801">
        <v>57.5</v>
      </c>
    </row>
    <row r="59" spans="1:6" ht="10.7" customHeight="1" x14ac:dyDescent="0.2">
      <c r="A59" s="531" t="s">
        <v>461</v>
      </c>
      <c r="B59" s="801"/>
      <c r="C59" s="801">
        <v>65</v>
      </c>
      <c r="D59" s="801">
        <v>65</v>
      </c>
      <c r="E59" s="801"/>
      <c r="F59" s="801">
        <v>65</v>
      </c>
    </row>
    <row r="60" spans="1:6" ht="10.7" customHeight="1" x14ac:dyDescent="0.2">
      <c r="A60" s="530" t="s">
        <v>76</v>
      </c>
      <c r="B60" s="800">
        <f>AVERAGE(B61:B64)</f>
        <v>58.3</v>
      </c>
      <c r="C60" s="800">
        <f>AVERAGE(C61:C64)</f>
        <v>58.333333333333336</v>
      </c>
      <c r="D60" s="800">
        <f>AVERAGE(D61:D64)</f>
        <v>59</v>
      </c>
      <c r="E60" s="800">
        <f>AVERAGE(E61:E64)</f>
        <v>103.2925</v>
      </c>
      <c r="F60" s="800">
        <f>AVERAGE(F61:F64)</f>
        <v>64.332499999999996</v>
      </c>
    </row>
    <row r="61" spans="1:6" ht="10.7" customHeight="1" x14ac:dyDescent="0.2">
      <c r="A61" s="531" t="s">
        <v>77</v>
      </c>
      <c r="B61" s="801" t="s">
        <v>164</v>
      </c>
      <c r="C61" s="801">
        <v>58</v>
      </c>
      <c r="D61" s="801">
        <v>55</v>
      </c>
      <c r="E61" s="801">
        <v>105.67</v>
      </c>
      <c r="F61" s="801">
        <v>52.33</v>
      </c>
    </row>
    <row r="62" spans="1:6" ht="10.7" customHeight="1" x14ac:dyDescent="0.2">
      <c r="A62" s="69" t="s">
        <v>187</v>
      </c>
      <c r="B62" s="801">
        <v>54.6</v>
      </c>
      <c r="C62" s="801">
        <v>56</v>
      </c>
      <c r="D62" s="801">
        <v>55</v>
      </c>
      <c r="E62" s="801">
        <v>95</v>
      </c>
      <c r="F62" s="801">
        <v>94</v>
      </c>
    </row>
    <row r="63" spans="1:6" ht="10.7" customHeight="1" x14ac:dyDescent="0.2">
      <c r="A63" s="69" t="s">
        <v>465</v>
      </c>
      <c r="B63" s="801" t="s">
        <v>151</v>
      </c>
      <c r="C63" s="801" t="s">
        <v>151</v>
      </c>
      <c r="D63" s="801">
        <v>60</v>
      </c>
      <c r="E63" s="801">
        <v>104.5</v>
      </c>
      <c r="F63" s="801">
        <v>64</v>
      </c>
    </row>
    <row r="64" spans="1:6" ht="10.7" customHeight="1" x14ac:dyDescent="0.2">
      <c r="A64" s="69" t="s">
        <v>307</v>
      </c>
      <c r="B64" s="801">
        <v>62</v>
      </c>
      <c r="C64" s="801">
        <v>61</v>
      </c>
      <c r="D64" s="801">
        <v>66</v>
      </c>
      <c r="E64" s="801">
        <v>108</v>
      </c>
      <c r="F64" s="801">
        <v>47</v>
      </c>
    </row>
    <row r="65" spans="1:6" ht="10.7" customHeight="1" x14ac:dyDescent="0.2">
      <c r="A65" s="530" t="s">
        <v>79</v>
      </c>
      <c r="B65" s="800">
        <f>AVERAGE(B66:B71)</f>
        <v>62.5</v>
      </c>
      <c r="C65" s="800">
        <f>AVERAGE(C66:C71)</f>
        <v>64.083333333333329</v>
      </c>
      <c r="D65" s="800">
        <f>AVERAGE(D66:D71)</f>
        <v>66</v>
      </c>
      <c r="E65" s="796" t="s">
        <v>29</v>
      </c>
      <c r="F65" s="800">
        <f>AVERAGE(F66:F71)</f>
        <v>49.75</v>
      </c>
    </row>
    <row r="66" spans="1:6" ht="10.7" customHeight="1" x14ac:dyDescent="0.2">
      <c r="A66" s="531" t="s">
        <v>189</v>
      </c>
      <c r="B66" s="801">
        <v>68.5</v>
      </c>
      <c r="C66" s="801">
        <v>67.5</v>
      </c>
      <c r="D66" s="801">
        <v>60</v>
      </c>
      <c r="E66" s="798" t="s">
        <v>164</v>
      </c>
      <c r="F66" s="801">
        <v>46.5</v>
      </c>
    </row>
    <row r="67" spans="1:6" ht="10.7" customHeight="1" x14ac:dyDescent="0.2">
      <c r="A67" s="531" t="s">
        <v>190</v>
      </c>
      <c r="B67" s="801">
        <v>60</v>
      </c>
      <c r="C67" s="801">
        <v>70</v>
      </c>
      <c r="D67" s="801">
        <v>70</v>
      </c>
      <c r="E67" s="798" t="s">
        <v>164</v>
      </c>
      <c r="F67" s="801">
        <v>47.5</v>
      </c>
    </row>
    <row r="68" spans="1:6" ht="10.7" customHeight="1" x14ac:dyDescent="0.2">
      <c r="A68" s="531" t="s">
        <v>82</v>
      </c>
      <c r="B68" s="801" t="s">
        <v>164</v>
      </c>
      <c r="C68" s="801">
        <v>65</v>
      </c>
      <c r="D68" s="801">
        <v>65</v>
      </c>
      <c r="E68" s="798" t="s">
        <v>164</v>
      </c>
      <c r="F68" s="801">
        <v>50</v>
      </c>
    </row>
    <row r="69" spans="1:6" ht="10.7" customHeight="1" x14ac:dyDescent="0.2">
      <c r="A69" s="43" t="s">
        <v>83</v>
      </c>
      <c r="B69" s="801" t="s">
        <v>164</v>
      </c>
      <c r="C69" s="801">
        <v>62</v>
      </c>
      <c r="D69" s="801">
        <v>60</v>
      </c>
      <c r="E69" s="798" t="s">
        <v>164</v>
      </c>
      <c r="F69" s="801" t="s">
        <v>164</v>
      </c>
    </row>
    <row r="70" spans="1:6" ht="10.7" customHeight="1" x14ac:dyDescent="0.2">
      <c r="A70" s="531" t="s">
        <v>85</v>
      </c>
      <c r="B70" s="801" t="s">
        <v>164</v>
      </c>
      <c r="C70" s="801">
        <v>65</v>
      </c>
      <c r="D70" s="801">
        <v>75</v>
      </c>
      <c r="E70" s="798" t="s">
        <v>164</v>
      </c>
      <c r="F70" s="801">
        <v>55</v>
      </c>
    </row>
    <row r="71" spans="1:6" ht="10.7" customHeight="1" x14ac:dyDescent="0.2">
      <c r="A71" s="531" t="s">
        <v>86</v>
      </c>
      <c r="B71" s="801">
        <v>59</v>
      </c>
      <c r="C71" s="801">
        <v>55</v>
      </c>
      <c r="D71" s="801" t="s">
        <v>164</v>
      </c>
      <c r="E71" s="802" t="s">
        <v>164</v>
      </c>
      <c r="F71" s="803" t="s">
        <v>164</v>
      </c>
    </row>
    <row r="72" spans="1:6" ht="12" customHeight="1" x14ac:dyDescent="0.25">
      <c r="A72" s="19"/>
      <c r="B72" s="20"/>
      <c r="C72" s="20"/>
      <c r="D72" s="476"/>
      <c r="E72" s="524"/>
      <c r="F72" s="179" t="s">
        <v>78</v>
      </c>
    </row>
    <row r="73" spans="1:6" ht="12" customHeight="1" x14ac:dyDescent="0.2">
      <c r="A73" s="945" t="s">
        <v>180</v>
      </c>
      <c r="B73" s="941"/>
      <c r="C73" s="941"/>
      <c r="D73" s="941"/>
      <c r="E73" s="524"/>
      <c r="F73" s="524"/>
    </row>
    <row r="74" spans="1:6" ht="24" customHeight="1" x14ac:dyDescent="0.2">
      <c r="A74" s="517" t="s">
        <v>19</v>
      </c>
      <c r="B74" s="543" t="s">
        <v>581</v>
      </c>
      <c r="C74" s="543" t="s">
        <v>580</v>
      </c>
      <c r="D74" s="543" t="s">
        <v>582</v>
      </c>
      <c r="E74" s="543" t="s">
        <v>583</v>
      </c>
      <c r="F74" s="543" t="s">
        <v>584</v>
      </c>
    </row>
    <row r="75" spans="1:6" ht="5.0999999999999996" customHeight="1" x14ac:dyDescent="0.2">
      <c r="A75" s="792"/>
      <c r="B75" s="795"/>
      <c r="C75" s="795"/>
      <c r="D75" s="795"/>
      <c r="E75" s="795"/>
      <c r="F75" s="795"/>
    </row>
    <row r="76" spans="1:6" ht="10.7" customHeight="1" x14ac:dyDescent="0.2">
      <c r="A76" s="530" t="s">
        <v>79</v>
      </c>
      <c r="B76" s="535">
        <f>AVERAGE(B77:B82)</f>
        <v>62.5</v>
      </c>
      <c r="C76" s="535">
        <f>AVERAGE(C77:C82)</f>
        <v>64.083333333333329</v>
      </c>
      <c r="D76" s="535">
        <f>AVERAGE(D77:D82)</f>
        <v>66</v>
      </c>
      <c r="E76" s="527" t="s">
        <v>29</v>
      </c>
      <c r="F76" s="535">
        <f>AVERAGE(F77:F82)</f>
        <v>49.75</v>
      </c>
    </row>
    <row r="77" spans="1:6" ht="10.7" customHeight="1" x14ac:dyDescent="0.2">
      <c r="A77" s="531" t="s">
        <v>189</v>
      </c>
      <c r="B77" s="534">
        <v>68.5</v>
      </c>
      <c r="C77" s="534">
        <v>67.5</v>
      </c>
      <c r="D77" s="534">
        <v>60</v>
      </c>
      <c r="E77" s="529" t="s">
        <v>164</v>
      </c>
      <c r="F77" s="534">
        <v>46.5</v>
      </c>
    </row>
    <row r="78" spans="1:6" ht="10.7" customHeight="1" x14ac:dyDescent="0.2">
      <c r="A78" s="531" t="s">
        <v>190</v>
      </c>
      <c r="B78" s="534">
        <v>60</v>
      </c>
      <c r="C78" s="534">
        <v>70</v>
      </c>
      <c r="D78" s="534">
        <v>70</v>
      </c>
      <c r="E78" s="529" t="s">
        <v>164</v>
      </c>
      <c r="F78" s="534">
        <v>47.5</v>
      </c>
    </row>
    <row r="79" spans="1:6" ht="10.7" customHeight="1" x14ac:dyDescent="0.2">
      <c r="A79" s="531" t="s">
        <v>82</v>
      </c>
      <c r="B79" s="534" t="s">
        <v>164</v>
      </c>
      <c r="C79" s="534">
        <v>65</v>
      </c>
      <c r="D79" s="534">
        <v>65</v>
      </c>
      <c r="E79" s="529" t="s">
        <v>164</v>
      </c>
      <c r="F79" s="534">
        <v>50</v>
      </c>
    </row>
    <row r="80" spans="1:6" ht="10.7" customHeight="1" x14ac:dyDescent="0.2">
      <c r="A80" s="43" t="s">
        <v>83</v>
      </c>
      <c r="B80" s="534" t="s">
        <v>164</v>
      </c>
      <c r="C80" s="534">
        <v>62</v>
      </c>
      <c r="D80" s="534">
        <v>60</v>
      </c>
      <c r="E80" s="529" t="s">
        <v>164</v>
      </c>
      <c r="F80" s="534" t="s">
        <v>164</v>
      </c>
    </row>
    <row r="81" spans="1:7" ht="10.7" customHeight="1" x14ac:dyDescent="0.2">
      <c r="A81" s="531" t="s">
        <v>85</v>
      </c>
      <c r="B81" s="534" t="s">
        <v>164</v>
      </c>
      <c r="C81" s="534">
        <v>65</v>
      </c>
      <c r="D81" s="534">
        <v>75</v>
      </c>
      <c r="E81" s="529" t="s">
        <v>164</v>
      </c>
      <c r="F81" s="804">
        <v>55</v>
      </c>
      <c r="G81" s="56"/>
    </row>
    <row r="82" spans="1:7" ht="10.7" customHeight="1" x14ac:dyDescent="0.2">
      <c r="A82" s="531" t="s">
        <v>86</v>
      </c>
      <c r="B82" s="534">
        <v>59</v>
      </c>
      <c r="C82" s="534">
        <v>55</v>
      </c>
      <c r="D82" s="534" t="s">
        <v>164</v>
      </c>
      <c r="E82" s="529" t="s">
        <v>164</v>
      </c>
      <c r="F82" s="804" t="s">
        <v>164</v>
      </c>
      <c r="G82" s="56"/>
    </row>
    <row r="83" spans="1:7" ht="10.7" customHeight="1" x14ac:dyDescent="0.2">
      <c r="A83" s="10" t="s">
        <v>577</v>
      </c>
      <c r="B83" s="537">
        <f>AVERAGE(B84:B93)</f>
        <v>61.25</v>
      </c>
      <c r="C83" s="537">
        <f t="shared" ref="C83:F83" si="0">AVERAGE(C84:C93)</f>
        <v>56.073333333333331</v>
      </c>
      <c r="D83" s="535">
        <f t="shared" si="0"/>
        <v>60.274285714285718</v>
      </c>
      <c r="E83" s="805">
        <f t="shared" si="0"/>
        <v>110.375</v>
      </c>
      <c r="F83" s="805">
        <f t="shared" si="0"/>
        <v>49.035714285714285</v>
      </c>
      <c r="G83" s="56"/>
    </row>
    <row r="84" spans="1:7" ht="10.7" customHeight="1" x14ac:dyDescent="0.2">
      <c r="A84" s="531" t="s">
        <v>89</v>
      </c>
      <c r="B84" s="534">
        <v>70</v>
      </c>
      <c r="C84" s="534">
        <v>50</v>
      </c>
      <c r="D84" s="534">
        <v>72.5</v>
      </c>
      <c r="E84" s="804">
        <v>120</v>
      </c>
      <c r="F84" s="804">
        <v>42.5</v>
      </c>
      <c r="G84" s="56"/>
    </row>
    <row r="85" spans="1:7" ht="10.7" customHeight="1" x14ac:dyDescent="0.2">
      <c r="A85" s="531" t="s">
        <v>560</v>
      </c>
      <c r="B85" s="534" t="s">
        <v>164</v>
      </c>
      <c r="C85" s="534" t="s">
        <v>164</v>
      </c>
      <c r="D85" s="534">
        <v>58.67</v>
      </c>
      <c r="E85" s="534">
        <v>113.5</v>
      </c>
      <c r="F85" s="534">
        <v>36</v>
      </c>
    </row>
    <row r="86" spans="1:7" ht="10.7" customHeight="1" x14ac:dyDescent="0.2">
      <c r="A86" s="531" t="s">
        <v>91</v>
      </c>
      <c r="B86" s="534">
        <v>52.5</v>
      </c>
      <c r="C86" s="534">
        <v>58.33</v>
      </c>
      <c r="D86" s="534">
        <v>62.5</v>
      </c>
      <c r="E86" s="534">
        <v>120</v>
      </c>
      <c r="F86" s="534">
        <v>54</v>
      </c>
    </row>
    <row r="87" spans="1:7" ht="10.7" customHeight="1" x14ac:dyDescent="0.2">
      <c r="A87" s="531" t="s">
        <v>309</v>
      </c>
      <c r="B87" s="534" t="s">
        <v>164</v>
      </c>
      <c r="C87" s="534">
        <v>60</v>
      </c>
      <c r="D87" s="534">
        <v>60</v>
      </c>
      <c r="E87" s="534" t="s">
        <v>164</v>
      </c>
      <c r="F87" s="534">
        <v>55</v>
      </c>
    </row>
    <row r="88" spans="1:7" ht="10.7" customHeight="1" x14ac:dyDescent="0.2">
      <c r="A88" s="531" t="s">
        <v>92</v>
      </c>
      <c r="B88" s="534" t="s">
        <v>164</v>
      </c>
      <c r="C88" s="534">
        <v>53</v>
      </c>
      <c r="D88" s="534">
        <v>57</v>
      </c>
      <c r="E88" s="534" t="s">
        <v>164</v>
      </c>
      <c r="F88" s="534" t="s">
        <v>164</v>
      </c>
    </row>
    <row r="89" spans="1:7" ht="10.7" customHeight="1" x14ac:dyDescent="0.2">
      <c r="A89" s="531" t="s">
        <v>93</v>
      </c>
      <c r="B89" s="534" t="s">
        <v>164</v>
      </c>
      <c r="C89" s="534">
        <v>70</v>
      </c>
      <c r="D89" s="534" t="s">
        <v>164</v>
      </c>
      <c r="E89" s="534" t="s">
        <v>164</v>
      </c>
      <c r="F89" s="534">
        <v>60</v>
      </c>
    </row>
    <row r="90" spans="1:7" ht="10.7" customHeight="1" x14ac:dyDescent="0.2">
      <c r="A90" s="531" t="s">
        <v>94</v>
      </c>
      <c r="B90" s="534" t="s">
        <v>164</v>
      </c>
      <c r="C90" s="534">
        <v>51.75</v>
      </c>
      <c r="D90" s="534" t="s">
        <v>164</v>
      </c>
      <c r="E90" s="534" t="s">
        <v>164</v>
      </c>
      <c r="F90" s="534">
        <v>45.75</v>
      </c>
    </row>
    <row r="91" spans="1:7" ht="10.7" customHeight="1" x14ac:dyDescent="0.2">
      <c r="A91" s="531" t="s">
        <v>95</v>
      </c>
      <c r="B91" s="534" t="s">
        <v>164</v>
      </c>
      <c r="C91" s="534">
        <v>58.33</v>
      </c>
      <c r="D91" s="534" t="s">
        <v>164</v>
      </c>
      <c r="E91" s="534" t="s">
        <v>164</v>
      </c>
      <c r="F91" s="534">
        <v>50</v>
      </c>
    </row>
    <row r="92" spans="1:7" ht="10.7" customHeight="1" x14ac:dyDescent="0.2">
      <c r="A92" s="531" t="s">
        <v>96</v>
      </c>
      <c r="B92" s="534" t="s">
        <v>164</v>
      </c>
      <c r="C92" s="534">
        <v>53.25</v>
      </c>
      <c r="D92" s="534">
        <v>56.25</v>
      </c>
      <c r="E92" s="534">
        <v>88</v>
      </c>
      <c r="F92" s="534" t="s">
        <v>164</v>
      </c>
    </row>
    <row r="93" spans="1:7" ht="10.7" customHeight="1" x14ac:dyDescent="0.2">
      <c r="A93" s="531" t="s">
        <v>552</v>
      </c>
      <c r="B93" s="534" t="s">
        <v>164</v>
      </c>
      <c r="C93" s="534">
        <v>50</v>
      </c>
      <c r="D93" s="534">
        <v>55</v>
      </c>
      <c r="E93" s="534" t="s">
        <v>164</v>
      </c>
      <c r="F93" s="534" t="s">
        <v>164</v>
      </c>
    </row>
    <row r="94" spans="1:7" ht="10.7" customHeight="1" x14ac:dyDescent="0.2">
      <c r="A94" s="530" t="s">
        <v>97</v>
      </c>
      <c r="B94" s="533" t="s">
        <v>29</v>
      </c>
      <c r="C94" s="535">
        <f>AVERAGE(C95:C97)</f>
        <v>65.5</v>
      </c>
      <c r="D94" s="533" t="s">
        <v>29</v>
      </c>
      <c r="E94" s="527" t="s">
        <v>29</v>
      </c>
      <c r="F94" s="535">
        <f>AVERAGE(F95:F97)</f>
        <v>44.890000000000008</v>
      </c>
    </row>
    <row r="95" spans="1:7" ht="10.7" customHeight="1" x14ac:dyDescent="0.2">
      <c r="A95" s="531" t="s">
        <v>98</v>
      </c>
      <c r="B95" s="529" t="s">
        <v>164</v>
      </c>
      <c r="C95" s="534">
        <v>62</v>
      </c>
      <c r="D95" s="529" t="s">
        <v>164</v>
      </c>
      <c r="E95" s="529" t="s">
        <v>164</v>
      </c>
      <c r="F95" s="534">
        <v>41</v>
      </c>
    </row>
    <row r="96" spans="1:7" ht="10.7" customHeight="1" x14ac:dyDescent="0.2">
      <c r="A96" s="531" t="s">
        <v>99</v>
      </c>
      <c r="B96" s="529" t="s">
        <v>164</v>
      </c>
      <c r="C96" s="534">
        <v>68.5</v>
      </c>
      <c r="D96" s="529" t="s">
        <v>164</v>
      </c>
      <c r="E96" s="529" t="s">
        <v>164</v>
      </c>
      <c r="F96" s="534">
        <v>49</v>
      </c>
    </row>
    <row r="97" spans="1:6" ht="10.7" customHeight="1" x14ac:dyDescent="0.2">
      <c r="A97" s="531" t="s">
        <v>100</v>
      </c>
      <c r="B97" s="529" t="s">
        <v>164</v>
      </c>
      <c r="C97" s="534">
        <v>66</v>
      </c>
      <c r="D97" s="529" t="s">
        <v>164</v>
      </c>
      <c r="E97" s="529" t="s">
        <v>164</v>
      </c>
      <c r="F97" s="534">
        <v>44.67</v>
      </c>
    </row>
    <row r="98" spans="1:6" ht="10.7" customHeight="1" x14ac:dyDescent="0.2">
      <c r="A98" s="530" t="s">
        <v>101</v>
      </c>
      <c r="B98" s="535">
        <v>64</v>
      </c>
      <c r="C98" s="535">
        <v>54.59</v>
      </c>
      <c r="D98" s="535">
        <v>59.78</v>
      </c>
      <c r="E98" s="535">
        <v>128.75</v>
      </c>
      <c r="F98" s="535">
        <v>57.67</v>
      </c>
    </row>
    <row r="99" spans="1:6" ht="10.7" customHeight="1" x14ac:dyDescent="0.2">
      <c r="A99" s="530" t="s">
        <v>173</v>
      </c>
      <c r="B99" s="535">
        <f>AVERAGE(B101:B105)</f>
        <v>61</v>
      </c>
      <c r="C99" s="535">
        <f>AVERAGE(C100:C105)</f>
        <v>57.181666666666672</v>
      </c>
      <c r="D99" s="535">
        <f t="shared" ref="D99:F99" si="1">AVERAGE(D100:D105)</f>
        <v>57.844000000000008</v>
      </c>
      <c r="E99" s="535">
        <f t="shared" si="1"/>
        <v>109.575</v>
      </c>
      <c r="F99" s="535">
        <f t="shared" si="1"/>
        <v>54.998000000000005</v>
      </c>
    </row>
    <row r="100" spans="1:6" ht="10.7" customHeight="1" x14ac:dyDescent="0.2">
      <c r="A100" s="531" t="s">
        <v>144</v>
      </c>
      <c r="B100" s="534" t="s">
        <v>164</v>
      </c>
      <c r="C100" s="534">
        <v>51.25</v>
      </c>
      <c r="D100" s="534">
        <v>55</v>
      </c>
      <c r="E100" s="534">
        <v>115</v>
      </c>
      <c r="F100" s="534" t="s">
        <v>164</v>
      </c>
    </row>
    <row r="101" spans="1:6" ht="10.7" customHeight="1" x14ac:dyDescent="0.2">
      <c r="A101" s="531" t="s">
        <v>103</v>
      </c>
      <c r="B101" s="534">
        <v>51.5</v>
      </c>
      <c r="C101" s="534">
        <v>56.25</v>
      </c>
      <c r="D101" s="534" t="s">
        <v>164</v>
      </c>
      <c r="E101" s="534" t="s">
        <v>164</v>
      </c>
      <c r="F101" s="534">
        <v>55.75</v>
      </c>
    </row>
    <row r="102" spans="1:6" ht="10.7" customHeight="1" x14ac:dyDescent="0.2">
      <c r="A102" s="531" t="s">
        <v>104</v>
      </c>
      <c r="B102" s="534">
        <v>55.25</v>
      </c>
      <c r="C102" s="534">
        <v>53.84</v>
      </c>
      <c r="D102" s="534">
        <v>51.22</v>
      </c>
      <c r="E102" s="534">
        <v>98.3</v>
      </c>
      <c r="F102" s="534">
        <v>51.74</v>
      </c>
    </row>
    <row r="103" spans="1:6" ht="10.7" customHeight="1" x14ac:dyDescent="0.2">
      <c r="A103" s="531" t="s">
        <v>106</v>
      </c>
      <c r="B103" s="534" t="s">
        <v>164</v>
      </c>
      <c r="C103" s="534">
        <v>49</v>
      </c>
      <c r="D103" s="534">
        <v>54.5</v>
      </c>
      <c r="E103" s="534">
        <v>107.5</v>
      </c>
      <c r="F103" s="534">
        <v>56.25</v>
      </c>
    </row>
    <row r="104" spans="1:6" ht="10.7" customHeight="1" x14ac:dyDescent="0.2">
      <c r="A104" s="531" t="s">
        <v>167</v>
      </c>
      <c r="B104" s="534">
        <v>85</v>
      </c>
      <c r="C104" s="534">
        <v>85</v>
      </c>
      <c r="D104" s="534">
        <v>75</v>
      </c>
      <c r="E104" s="534" t="s">
        <v>164</v>
      </c>
      <c r="F104" s="534">
        <v>60</v>
      </c>
    </row>
    <row r="105" spans="1:6" ht="10.7" customHeight="1" x14ac:dyDescent="0.2">
      <c r="A105" s="531" t="s">
        <v>105</v>
      </c>
      <c r="B105" s="534">
        <v>52.25</v>
      </c>
      <c r="C105" s="534">
        <v>47.75</v>
      </c>
      <c r="D105" s="534">
        <v>53.5</v>
      </c>
      <c r="E105" s="534">
        <v>117.5</v>
      </c>
      <c r="F105" s="534">
        <v>51.25</v>
      </c>
    </row>
    <row r="106" spans="1:6" ht="10.7" customHeight="1" x14ac:dyDescent="0.2">
      <c r="A106" s="530" t="s">
        <v>107</v>
      </c>
      <c r="B106" s="535">
        <f t="shared" ref="B106:D106" si="2">AVERAGE(B107:B108)</f>
        <v>60</v>
      </c>
      <c r="C106" s="535">
        <f t="shared" si="2"/>
        <v>61.25</v>
      </c>
      <c r="D106" s="535">
        <f t="shared" si="2"/>
        <v>78.125</v>
      </c>
      <c r="E106" s="533" t="s">
        <v>29</v>
      </c>
      <c r="F106" s="535">
        <f>AVERAGE(F107:F108)</f>
        <v>70</v>
      </c>
    </row>
    <row r="107" spans="1:6" ht="10.7" customHeight="1" x14ac:dyDescent="0.2">
      <c r="A107" s="531" t="s">
        <v>108</v>
      </c>
      <c r="B107" s="534">
        <v>60</v>
      </c>
      <c r="C107" s="534">
        <v>61.25</v>
      </c>
      <c r="D107" s="534">
        <v>61.25</v>
      </c>
      <c r="E107" s="529" t="s">
        <v>164</v>
      </c>
      <c r="F107" s="534">
        <v>45</v>
      </c>
    </row>
    <row r="108" spans="1:6" ht="10.7" customHeight="1" x14ac:dyDescent="0.2">
      <c r="A108" s="531" t="s">
        <v>109</v>
      </c>
      <c r="B108" s="529" t="s">
        <v>164</v>
      </c>
      <c r="C108" s="529" t="s">
        <v>164</v>
      </c>
      <c r="D108" s="534">
        <v>95</v>
      </c>
      <c r="E108" s="529" t="s">
        <v>164</v>
      </c>
      <c r="F108" s="534">
        <v>95</v>
      </c>
    </row>
    <row r="109" spans="1:6" ht="10.7" customHeight="1" x14ac:dyDescent="0.2">
      <c r="A109" s="530" t="s">
        <v>112</v>
      </c>
      <c r="B109" s="527" t="s">
        <v>29</v>
      </c>
      <c r="C109" s="535">
        <f t="shared" ref="C109:D109" si="3">AVERAGE(C110:C111)</f>
        <v>62.314999999999998</v>
      </c>
      <c r="D109" s="535">
        <f t="shared" si="3"/>
        <v>62</v>
      </c>
      <c r="E109" s="527" t="s">
        <v>29</v>
      </c>
      <c r="F109" s="535">
        <f>AVERAGE(F110:F111)</f>
        <v>48.39</v>
      </c>
    </row>
    <row r="110" spans="1:6" ht="10.7" customHeight="1" x14ac:dyDescent="0.2">
      <c r="A110" s="531" t="s">
        <v>578</v>
      </c>
      <c r="B110" s="529" t="s">
        <v>164</v>
      </c>
      <c r="C110" s="534">
        <v>59.63</v>
      </c>
      <c r="D110" s="534">
        <v>60</v>
      </c>
      <c r="E110" s="529" t="s">
        <v>164</v>
      </c>
      <c r="F110" s="534">
        <v>45.78</v>
      </c>
    </row>
    <row r="111" spans="1:6" ht="10.7" customHeight="1" x14ac:dyDescent="0.2">
      <c r="A111" s="531" t="s">
        <v>114</v>
      </c>
      <c r="B111" s="529" t="s">
        <v>164</v>
      </c>
      <c r="C111" s="534">
        <v>65</v>
      </c>
      <c r="D111" s="534">
        <v>64</v>
      </c>
      <c r="E111" s="529" t="s">
        <v>164</v>
      </c>
      <c r="F111" s="534">
        <v>51</v>
      </c>
    </row>
    <row r="112" spans="1:6" ht="10.7" customHeight="1" x14ac:dyDescent="0.2">
      <c r="A112" s="530" t="s">
        <v>115</v>
      </c>
      <c r="B112" s="527" t="s">
        <v>29</v>
      </c>
      <c r="C112" s="535">
        <f>AVERAGE(C113)</f>
        <v>55</v>
      </c>
      <c r="D112" s="527" t="s">
        <v>29</v>
      </c>
      <c r="E112" s="535">
        <f>AVERAGE(E113)</f>
        <v>57</v>
      </c>
      <c r="F112" s="535">
        <f>AVERAGE(F113)</f>
        <v>59.33</v>
      </c>
    </row>
    <row r="113" spans="1:6" ht="10.7" customHeight="1" x14ac:dyDescent="0.2">
      <c r="A113" s="531" t="s">
        <v>116</v>
      </c>
      <c r="B113" s="529" t="s">
        <v>164</v>
      </c>
      <c r="C113" s="534">
        <v>55</v>
      </c>
      <c r="D113" s="529" t="s">
        <v>164</v>
      </c>
      <c r="E113" s="534">
        <v>57</v>
      </c>
      <c r="F113" s="534">
        <v>59.33</v>
      </c>
    </row>
    <row r="114" spans="1:6" ht="10.7" customHeight="1" x14ac:dyDescent="0.2">
      <c r="A114" s="530" t="s">
        <v>117</v>
      </c>
      <c r="B114" s="535">
        <f>AVERAGE(B115:B116)</f>
        <v>60</v>
      </c>
      <c r="C114" s="533" t="s">
        <v>29</v>
      </c>
      <c r="D114" s="535">
        <f>AVERAGE(D115:D116)</f>
        <v>63.25</v>
      </c>
      <c r="E114" s="535">
        <f>AVERAGE(E115:E116)</f>
        <v>72</v>
      </c>
      <c r="F114" s="535">
        <f>AVERAGE(F115:F116)</f>
        <v>47.875</v>
      </c>
    </row>
    <row r="115" spans="1:6" ht="10.7" customHeight="1" x14ac:dyDescent="0.2">
      <c r="A115" s="531" t="s">
        <v>119</v>
      </c>
      <c r="B115" s="529" t="s">
        <v>164</v>
      </c>
      <c r="C115" s="529" t="s">
        <v>164</v>
      </c>
      <c r="D115" s="534">
        <v>63.25</v>
      </c>
      <c r="E115" s="529">
        <v>89</v>
      </c>
      <c r="F115" s="534">
        <v>53.75</v>
      </c>
    </row>
    <row r="116" spans="1:6" ht="10.7" customHeight="1" x14ac:dyDescent="0.2">
      <c r="A116" s="531" t="s">
        <v>120</v>
      </c>
      <c r="B116" s="529">
        <v>60</v>
      </c>
      <c r="C116" s="529" t="s">
        <v>164</v>
      </c>
      <c r="D116" s="529" t="s">
        <v>164</v>
      </c>
      <c r="E116" s="529">
        <v>55</v>
      </c>
      <c r="F116" s="534">
        <v>42</v>
      </c>
    </row>
    <row r="117" spans="1:6" ht="10.7" customHeight="1" x14ac:dyDescent="0.2">
      <c r="A117" s="530" t="s">
        <v>121</v>
      </c>
      <c r="B117" s="533" t="s">
        <v>29</v>
      </c>
      <c r="C117" s="535">
        <f>AVERAGE(C118:C118)</f>
        <v>57</v>
      </c>
      <c r="D117" s="533" t="s">
        <v>29</v>
      </c>
      <c r="E117" s="533" t="s">
        <v>29</v>
      </c>
      <c r="F117" s="535">
        <f>AVERAGE(F118:F118)</f>
        <v>55</v>
      </c>
    </row>
    <row r="118" spans="1:6" ht="10.7" customHeight="1" x14ac:dyDescent="0.2">
      <c r="A118" s="531" t="s">
        <v>123</v>
      </c>
      <c r="B118" s="529" t="s">
        <v>164</v>
      </c>
      <c r="C118" s="534">
        <v>57</v>
      </c>
      <c r="D118" s="529" t="s">
        <v>164</v>
      </c>
      <c r="E118" s="529" t="s">
        <v>164</v>
      </c>
      <c r="F118" s="534">
        <v>55</v>
      </c>
    </row>
    <row r="119" spans="1:6" ht="10.7" customHeight="1" x14ac:dyDescent="0.2">
      <c r="A119" s="530" t="s">
        <v>554</v>
      </c>
      <c r="B119" s="533" t="s">
        <v>29</v>
      </c>
      <c r="C119" s="538">
        <f>AVERAGE(C120:C121)</f>
        <v>80</v>
      </c>
      <c r="D119" s="533" t="s">
        <v>29</v>
      </c>
      <c r="E119" s="533" t="s">
        <v>29</v>
      </c>
      <c r="F119" s="535">
        <f>AVERAGE(F120:F121)</f>
        <v>72.5</v>
      </c>
    </row>
    <row r="120" spans="1:6" ht="10.7" customHeight="1" x14ac:dyDescent="0.2">
      <c r="A120" s="531" t="s">
        <v>511</v>
      </c>
      <c r="B120" s="529" t="s">
        <v>164</v>
      </c>
      <c r="C120" s="529">
        <v>80.5</v>
      </c>
      <c r="D120" s="529" t="s">
        <v>164</v>
      </c>
      <c r="E120" s="529" t="s">
        <v>164</v>
      </c>
      <c r="F120" s="534">
        <v>75.5</v>
      </c>
    </row>
    <row r="121" spans="1:6" ht="10.7" customHeight="1" x14ac:dyDescent="0.2">
      <c r="A121" s="531" t="s">
        <v>559</v>
      </c>
      <c r="B121" s="529" t="s">
        <v>164</v>
      </c>
      <c r="C121" s="529">
        <v>79.5</v>
      </c>
      <c r="D121" s="529" t="s">
        <v>164</v>
      </c>
      <c r="E121" s="529" t="s">
        <v>164</v>
      </c>
      <c r="F121" s="534">
        <v>69.5</v>
      </c>
    </row>
    <row r="122" spans="1:6" ht="10.7" customHeight="1" x14ac:dyDescent="0.2">
      <c r="A122" s="530" t="s">
        <v>310</v>
      </c>
      <c r="B122" s="535">
        <f>AVERAGE(B123:B130)</f>
        <v>60</v>
      </c>
      <c r="C122" s="535">
        <f>AVERAGE(C123:C130)</f>
        <v>56.761428571428567</v>
      </c>
      <c r="D122" s="535">
        <f>AVERAGE(D123:D130)</f>
        <v>54.26</v>
      </c>
      <c r="E122" s="535" t="s">
        <v>29</v>
      </c>
      <c r="F122" s="535">
        <f>AVERAGE(F123:F130)</f>
        <v>51.25</v>
      </c>
    </row>
    <row r="123" spans="1:6" ht="10.7" customHeight="1" x14ac:dyDescent="0.2">
      <c r="A123" s="531" t="s">
        <v>183</v>
      </c>
      <c r="B123" s="529" t="s">
        <v>164</v>
      </c>
      <c r="C123" s="534">
        <v>55</v>
      </c>
      <c r="D123" s="534">
        <v>58</v>
      </c>
      <c r="E123" s="529" t="s">
        <v>164</v>
      </c>
      <c r="F123" s="534">
        <v>48</v>
      </c>
    </row>
    <row r="124" spans="1:6" ht="10.7" customHeight="1" x14ac:dyDescent="0.2">
      <c r="A124" s="531" t="s">
        <v>579</v>
      </c>
      <c r="B124" s="529">
        <v>70</v>
      </c>
      <c r="C124" s="529" t="s">
        <v>164</v>
      </c>
      <c r="D124" s="534">
        <v>25</v>
      </c>
      <c r="E124" s="529" t="s">
        <v>164</v>
      </c>
      <c r="F124" s="534">
        <v>60</v>
      </c>
    </row>
    <row r="125" spans="1:6" ht="10.7" customHeight="1" x14ac:dyDescent="0.2">
      <c r="A125" s="531" t="s">
        <v>311</v>
      </c>
      <c r="B125" s="529" t="s">
        <v>164</v>
      </c>
      <c r="C125" s="534">
        <v>63.33</v>
      </c>
      <c r="D125" s="534">
        <v>67.5</v>
      </c>
      <c r="E125" s="529" t="s">
        <v>164</v>
      </c>
      <c r="F125" s="534">
        <v>45</v>
      </c>
    </row>
    <row r="126" spans="1:6" ht="10.7" customHeight="1" x14ac:dyDescent="0.2">
      <c r="A126" s="531" t="s">
        <v>545</v>
      </c>
      <c r="B126" s="529">
        <v>60</v>
      </c>
      <c r="C126" s="534">
        <v>58.33</v>
      </c>
      <c r="D126" s="534">
        <v>62.5</v>
      </c>
      <c r="E126" s="529" t="s">
        <v>164</v>
      </c>
      <c r="F126" s="534">
        <v>61.67</v>
      </c>
    </row>
    <row r="127" spans="1:6" ht="10.7" customHeight="1" x14ac:dyDescent="0.2">
      <c r="A127" s="531" t="s">
        <v>185</v>
      </c>
      <c r="B127" s="529" t="s">
        <v>164</v>
      </c>
      <c r="C127" s="534">
        <v>50</v>
      </c>
      <c r="D127" s="534">
        <v>44</v>
      </c>
      <c r="E127" s="529" t="s">
        <v>164</v>
      </c>
      <c r="F127" s="534">
        <v>42</v>
      </c>
    </row>
    <row r="128" spans="1:6" ht="10.7" customHeight="1" x14ac:dyDescent="0.2">
      <c r="A128" s="531" t="s">
        <v>312</v>
      </c>
      <c r="B128" s="529">
        <v>50</v>
      </c>
      <c r="C128" s="534">
        <v>62</v>
      </c>
      <c r="D128" s="534">
        <v>55</v>
      </c>
      <c r="E128" s="529" t="s">
        <v>164</v>
      </c>
      <c r="F128" s="534">
        <v>55</v>
      </c>
    </row>
    <row r="129" spans="1:6" ht="10.7" customHeight="1" x14ac:dyDescent="0.2">
      <c r="A129" s="531" t="s">
        <v>184</v>
      </c>
      <c r="B129" s="529" t="s">
        <v>164</v>
      </c>
      <c r="C129" s="534">
        <v>47.67</v>
      </c>
      <c r="D129" s="534">
        <v>58.33</v>
      </c>
      <c r="E129" s="529"/>
      <c r="F129" s="534">
        <v>44</v>
      </c>
    </row>
    <row r="130" spans="1:6" ht="10.7" customHeight="1" x14ac:dyDescent="0.2">
      <c r="A130" s="531" t="s">
        <v>553</v>
      </c>
      <c r="B130" s="529" t="s">
        <v>164</v>
      </c>
      <c r="C130" s="534">
        <v>61</v>
      </c>
      <c r="D130" s="534">
        <v>63.75</v>
      </c>
      <c r="E130" s="529" t="s">
        <v>164</v>
      </c>
      <c r="F130" s="534">
        <v>54.33</v>
      </c>
    </row>
    <row r="131" spans="1:6" ht="10.7" customHeight="1" x14ac:dyDescent="0.2">
      <c r="A131" s="530" t="s">
        <v>168</v>
      </c>
      <c r="B131" s="527" t="s">
        <v>29</v>
      </c>
      <c r="C131" s="535">
        <f>AVERAGE(C132:C132)</f>
        <v>60</v>
      </c>
      <c r="D131" s="535">
        <f>AVERAGE(D132:D132)</f>
        <v>55</v>
      </c>
      <c r="E131" s="535" t="s">
        <v>29</v>
      </c>
      <c r="F131" s="535">
        <f>AVERAGE(F132:F132)</f>
        <v>56.67</v>
      </c>
    </row>
    <row r="132" spans="1:6" ht="10.7" customHeight="1" x14ac:dyDescent="0.2">
      <c r="A132" s="531" t="s">
        <v>169</v>
      </c>
      <c r="B132" s="529" t="s">
        <v>164</v>
      </c>
      <c r="C132" s="534">
        <v>60</v>
      </c>
      <c r="D132" s="534">
        <v>55</v>
      </c>
      <c r="E132" s="529" t="s">
        <v>164</v>
      </c>
      <c r="F132" s="534">
        <v>56.67</v>
      </c>
    </row>
    <row r="133" spans="1:6" ht="10.7" customHeight="1" x14ac:dyDescent="0.2">
      <c r="A133" s="530" t="s">
        <v>127</v>
      </c>
      <c r="B133" s="535" t="s">
        <v>29</v>
      </c>
      <c r="C133" s="535" t="s">
        <v>29</v>
      </c>
      <c r="D133" s="535">
        <f>AVERAGE(D134:D134)</f>
        <v>60</v>
      </c>
      <c r="E133" s="535" t="s">
        <v>29</v>
      </c>
      <c r="F133" s="535">
        <f>AVERAGE(F134:F134)</f>
        <v>80</v>
      </c>
    </row>
    <row r="134" spans="1:6" ht="10.7" customHeight="1" x14ac:dyDescent="0.2">
      <c r="A134" s="531" t="s">
        <v>129</v>
      </c>
      <c r="B134" s="534" t="s">
        <v>151</v>
      </c>
      <c r="C134" s="534" t="s">
        <v>151</v>
      </c>
      <c r="D134" s="534">
        <v>60</v>
      </c>
      <c r="E134" s="534" t="s">
        <v>151</v>
      </c>
      <c r="F134" s="534">
        <v>80</v>
      </c>
    </row>
    <row r="135" spans="1:6" ht="10.7" customHeight="1" x14ac:dyDescent="0.2">
      <c r="A135" s="530" t="s">
        <v>131</v>
      </c>
      <c r="B135" s="535" t="s">
        <v>29</v>
      </c>
      <c r="C135" s="535">
        <f>AVERAGE(C136:C138)</f>
        <v>69</v>
      </c>
      <c r="D135" s="535">
        <f>AVERAGE(D136:D138)</f>
        <v>65</v>
      </c>
      <c r="E135" s="535" t="s">
        <v>29</v>
      </c>
      <c r="F135" s="535">
        <f>AVERAGE(F136:F138)</f>
        <v>55.806666666666672</v>
      </c>
    </row>
    <row r="136" spans="1:6" ht="10.7" customHeight="1" x14ac:dyDescent="0.2">
      <c r="A136" s="531" t="s">
        <v>132</v>
      </c>
      <c r="B136" s="534" t="s">
        <v>151</v>
      </c>
      <c r="C136" s="534">
        <v>88.25</v>
      </c>
      <c r="D136" s="534" t="s">
        <v>151</v>
      </c>
      <c r="E136" s="534" t="s">
        <v>151</v>
      </c>
      <c r="F136" s="534">
        <v>80</v>
      </c>
    </row>
    <row r="137" spans="1:6" ht="10.7" customHeight="1" x14ac:dyDescent="0.2">
      <c r="A137" s="531" t="s">
        <v>133</v>
      </c>
      <c r="B137" s="534" t="s">
        <v>151</v>
      </c>
      <c r="C137" s="534">
        <v>52.25</v>
      </c>
      <c r="D137" s="534" t="s">
        <v>151</v>
      </c>
      <c r="E137" s="534" t="s">
        <v>151</v>
      </c>
      <c r="F137" s="534">
        <v>56.67</v>
      </c>
    </row>
    <row r="138" spans="1:6" ht="10.7" customHeight="1" x14ac:dyDescent="0.2">
      <c r="A138" s="539" t="s">
        <v>134</v>
      </c>
      <c r="B138" s="536" t="s">
        <v>151</v>
      </c>
      <c r="C138" s="536">
        <v>66.5</v>
      </c>
      <c r="D138" s="534">
        <v>65</v>
      </c>
      <c r="E138" s="534" t="s">
        <v>151</v>
      </c>
      <c r="F138" s="534">
        <v>30.75</v>
      </c>
    </row>
    <row r="139" spans="1:6" ht="12.75" customHeight="1" x14ac:dyDescent="0.25">
      <c r="A139" s="464" t="s">
        <v>135</v>
      </c>
      <c r="B139" s="124"/>
      <c r="C139" s="487"/>
      <c r="D139" s="488"/>
      <c r="E139" s="540"/>
      <c r="F139" s="540"/>
    </row>
    <row r="140" spans="1:6" ht="9" customHeight="1" x14ac:dyDescent="0.25">
      <c r="A140" s="489" t="s">
        <v>136</v>
      </c>
      <c r="B140" s="541"/>
      <c r="C140" s="25"/>
      <c r="D140" s="542"/>
      <c r="E140" s="524"/>
      <c r="F140" s="524"/>
    </row>
    <row r="141" spans="1:6" ht="12.75" customHeight="1" x14ac:dyDescent="0.2">
      <c r="B141" s="524"/>
      <c r="C141" s="524"/>
      <c r="D141" s="524"/>
      <c r="E141" s="524"/>
      <c r="F141" s="524"/>
    </row>
    <row r="142" spans="1:6" ht="12.75" customHeight="1" x14ac:dyDescent="0.2"/>
    <row r="143" spans="1:6" ht="12.75" customHeight="1" x14ac:dyDescent="0.2"/>
    <row r="144" spans="1:6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  <row r="1006" ht="12.75" customHeight="1" x14ac:dyDescent="0.2"/>
    <row r="1007" ht="12.75" customHeight="1" x14ac:dyDescent="0.2"/>
    <row r="1008" ht="12.75" customHeight="1" x14ac:dyDescent="0.2"/>
    <row r="1009" ht="12.75" customHeight="1" x14ac:dyDescent="0.2"/>
    <row r="1010" ht="12.75" customHeight="1" x14ac:dyDescent="0.2"/>
    <row r="1011" ht="12.75" customHeight="1" x14ac:dyDescent="0.2"/>
    <row r="1012" ht="12.75" customHeight="1" x14ac:dyDescent="0.2"/>
    <row r="1013" ht="12.75" customHeight="1" x14ac:dyDescent="0.2"/>
    <row r="1014" ht="12.75" customHeight="1" x14ac:dyDescent="0.2"/>
    <row r="1015" ht="12.75" customHeight="1" x14ac:dyDescent="0.2"/>
    <row r="1016" ht="12.75" customHeight="1" x14ac:dyDescent="0.2"/>
    <row r="1017" ht="12.75" customHeight="1" x14ac:dyDescent="0.2"/>
    <row r="1018" ht="12.75" customHeight="1" x14ac:dyDescent="0.2"/>
    <row r="1019" ht="12.75" customHeight="1" x14ac:dyDescent="0.2"/>
    <row r="1020" ht="12.75" customHeight="1" x14ac:dyDescent="0.2"/>
    <row r="1021" ht="12.75" customHeight="1" x14ac:dyDescent="0.2"/>
    <row r="1022" ht="12.75" customHeight="1" x14ac:dyDescent="0.2"/>
    <row r="1023" ht="12.75" customHeight="1" x14ac:dyDescent="0.2"/>
    <row r="1024" ht="12.75" customHeight="1" x14ac:dyDescent="0.2"/>
  </sheetData>
  <mergeCells count="1">
    <mergeCell ref="A73:D73"/>
  </mergeCells>
  <pageMargins left="0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90"/>
  <sheetViews>
    <sheetView showGridLines="0" topLeftCell="A63" zoomScaleNormal="100" workbookViewId="0">
      <selection activeCell="A69" sqref="A69:F70"/>
    </sheetView>
  </sheetViews>
  <sheetFormatPr baseColWidth="10" defaultColWidth="12.7109375" defaultRowHeight="15" customHeight="1" x14ac:dyDescent="0.2"/>
  <cols>
    <col min="1" max="1" width="15.7109375" style="55" customWidth="1"/>
    <col min="2" max="3" width="11.7109375" style="55" customWidth="1"/>
    <col min="4" max="6" width="11.85546875" style="55" customWidth="1"/>
    <col min="7" max="16384" width="12.7109375" style="55"/>
  </cols>
  <sheetData>
    <row r="1" spans="1:6" ht="15.95" customHeight="1" x14ac:dyDescent="0.25">
      <c r="A1" s="652" t="s">
        <v>733</v>
      </c>
    </row>
    <row r="2" spans="1:6" ht="13.5" customHeight="1" x14ac:dyDescent="0.2">
      <c r="A2" s="736" t="s">
        <v>734</v>
      </c>
    </row>
    <row r="3" spans="1:6" ht="6" customHeight="1" x14ac:dyDescent="0.2">
      <c r="A3" s="736"/>
    </row>
    <row r="4" spans="1:6" ht="18" customHeight="1" x14ac:dyDescent="0.2">
      <c r="A4" s="567" t="s">
        <v>19</v>
      </c>
      <c r="B4" s="826" t="s">
        <v>695</v>
      </c>
      <c r="C4" s="567" t="s">
        <v>696</v>
      </c>
      <c r="D4" s="567" t="s">
        <v>697</v>
      </c>
      <c r="E4" s="567" t="s">
        <v>698</v>
      </c>
      <c r="F4" s="567" t="s">
        <v>699</v>
      </c>
    </row>
    <row r="5" spans="1:6" ht="4.5" customHeight="1" x14ac:dyDescent="0.2">
      <c r="A5" s="7"/>
      <c r="B5" s="7"/>
      <c r="C5" s="7"/>
      <c r="D5" s="7"/>
      <c r="E5" s="7"/>
      <c r="F5" s="7"/>
    </row>
    <row r="6" spans="1:6" ht="10.7" customHeight="1" x14ac:dyDescent="0.25">
      <c r="A6" s="114" t="s">
        <v>613</v>
      </c>
      <c r="B6" s="806">
        <f>AVERAGE(B7:B7)</f>
        <v>273</v>
      </c>
      <c r="C6" s="806" t="s">
        <v>170</v>
      </c>
      <c r="D6" s="806">
        <f>AVERAGE(D7:D7)</f>
        <v>64</v>
      </c>
      <c r="E6" s="806" t="s">
        <v>170</v>
      </c>
      <c r="F6" s="806" t="s">
        <v>170</v>
      </c>
    </row>
    <row r="7" spans="1:6" ht="10.7" customHeight="1" x14ac:dyDescent="0.25">
      <c r="A7" s="115" t="s">
        <v>614</v>
      </c>
      <c r="B7" s="807">
        <v>273</v>
      </c>
      <c r="C7" s="807" t="s">
        <v>164</v>
      </c>
      <c r="D7" s="807">
        <v>64</v>
      </c>
      <c r="E7" s="807" t="s">
        <v>164</v>
      </c>
      <c r="F7" s="807" t="s">
        <v>164</v>
      </c>
    </row>
    <row r="8" spans="1:6" ht="10.7" customHeight="1" x14ac:dyDescent="0.25">
      <c r="A8" s="544" t="s">
        <v>24</v>
      </c>
      <c r="B8" s="808">
        <f>AVERAGE(B9:B10)</f>
        <v>124.8</v>
      </c>
      <c r="C8" s="806" t="s">
        <v>170</v>
      </c>
      <c r="D8" s="808">
        <f>AVERAGE(D9:D10)</f>
        <v>70.849999999999994</v>
      </c>
      <c r="E8" s="808">
        <f>AVERAGE(E9:E10)</f>
        <v>90</v>
      </c>
      <c r="F8" s="808">
        <f>AVERAGE(F9:F10)</f>
        <v>32.575000000000003</v>
      </c>
    </row>
    <row r="9" spans="1:6" ht="10.7" customHeight="1" x14ac:dyDescent="0.25">
      <c r="A9" s="35" t="s">
        <v>25</v>
      </c>
      <c r="B9" s="807" t="s">
        <v>164</v>
      </c>
      <c r="C9" s="807" t="s">
        <v>164</v>
      </c>
      <c r="D9" s="807">
        <v>74</v>
      </c>
      <c r="E9" s="807">
        <v>94.5</v>
      </c>
      <c r="F9" s="807">
        <v>31.75</v>
      </c>
    </row>
    <row r="10" spans="1:6" ht="10.7" customHeight="1" x14ac:dyDescent="0.25">
      <c r="A10" s="35" t="s">
        <v>306</v>
      </c>
      <c r="B10" s="807">
        <v>124.8</v>
      </c>
      <c r="C10" s="807" t="s">
        <v>164</v>
      </c>
      <c r="D10" s="807">
        <v>67.7</v>
      </c>
      <c r="E10" s="807">
        <v>85.5</v>
      </c>
      <c r="F10" s="807">
        <v>33.4</v>
      </c>
    </row>
    <row r="11" spans="1:6" ht="10.7" customHeight="1" x14ac:dyDescent="0.25">
      <c r="A11" s="526" t="s">
        <v>27</v>
      </c>
      <c r="B11" s="809">
        <f>AVERAGE(B12:B15)</f>
        <v>96.5</v>
      </c>
      <c r="C11" s="809">
        <f>AVERAGE(C12:C15)</f>
        <v>121.25</v>
      </c>
      <c r="D11" s="806" t="s">
        <v>170</v>
      </c>
      <c r="E11" s="810">
        <f>AVERAGE(E12:E15)</f>
        <v>75.094999999999999</v>
      </c>
      <c r="F11" s="809">
        <f>AVERAGE(F12:F15)</f>
        <v>24.875</v>
      </c>
    </row>
    <row r="12" spans="1:6" ht="10.7" customHeight="1" x14ac:dyDescent="0.25">
      <c r="A12" s="528" t="s">
        <v>30</v>
      </c>
      <c r="B12" s="811">
        <v>102</v>
      </c>
      <c r="C12" s="807" t="s">
        <v>164</v>
      </c>
      <c r="D12" s="807" t="s">
        <v>164</v>
      </c>
      <c r="E12" s="811">
        <v>59</v>
      </c>
      <c r="F12" s="811">
        <v>25</v>
      </c>
    </row>
    <row r="13" spans="1:6" ht="10.7" customHeight="1" x14ac:dyDescent="0.25">
      <c r="A13" s="528" t="s">
        <v>551</v>
      </c>
      <c r="B13" s="811">
        <v>70.5</v>
      </c>
      <c r="C13" s="811">
        <v>121.25</v>
      </c>
      <c r="D13" s="807" t="s">
        <v>164</v>
      </c>
      <c r="E13" s="811">
        <v>79.25</v>
      </c>
      <c r="F13" s="811">
        <v>22.5</v>
      </c>
    </row>
    <row r="14" spans="1:6" ht="10.7" customHeight="1" x14ac:dyDescent="0.25">
      <c r="A14" s="115" t="s">
        <v>315</v>
      </c>
      <c r="B14" s="807">
        <v>106.75</v>
      </c>
      <c r="C14" s="811" t="s">
        <v>164</v>
      </c>
      <c r="D14" s="807" t="s">
        <v>164</v>
      </c>
      <c r="E14" s="807">
        <v>78.75</v>
      </c>
      <c r="F14" s="807">
        <v>26</v>
      </c>
    </row>
    <row r="15" spans="1:6" ht="10.7" customHeight="1" x14ac:dyDescent="0.25">
      <c r="A15" s="115" t="s">
        <v>316</v>
      </c>
      <c r="B15" s="807">
        <v>106.75</v>
      </c>
      <c r="C15" s="807" t="s">
        <v>164</v>
      </c>
      <c r="D15" s="807" t="s">
        <v>164</v>
      </c>
      <c r="E15" s="807">
        <v>83.38</v>
      </c>
      <c r="F15" s="807">
        <v>26</v>
      </c>
    </row>
    <row r="16" spans="1:6" ht="10.7" customHeight="1" x14ac:dyDescent="0.25">
      <c r="A16" s="544" t="s">
        <v>32</v>
      </c>
      <c r="B16" s="808">
        <f>AVERAGE(B17:B21)</f>
        <v>53.17</v>
      </c>
      <c r="C16" s="806" t="s">
        <v>170</v>
      </c>
      <c r="D16" s="808">
        <f>AVERAGE(D17:D21)</f>
        <v>66.772500000000008</v>
      </c>
      <c r="E16" s="808">
        <f>AVERAGE(E17:E21)</f>
        <v>98.465999999999994</v>
      </c>
      <c r="F16" s="808">
        <f>AVERAGE(F17:F21)</f>
        <v>43.015999999999998</v>
      </c>
    </row>
    <row r="17" spans="1:6" ht="10.7" customHeight="1" x14ac:dyDescent="0.25">
      <c r="A17" s="35" t="s">
        <v>34</v>
      </c>
      <c r="B17" s="807" t="s">
        <v>164</v>
      </c>
      <c r="C17" s="807" t="s">
        <v>164</v>
      </c>
      <c r="D17" s="807">
        <v>80.67</v>
      </c>
      <c r="E17" s="807">
        <v>73.33</v>
      </c>
      <c r="F17" s="807">
        <v>64.33</v>
      </c>
    </row>
    <row r="18" spans="1:6" ht="10.7" customHeight="1" x14ac:dyDescent="0.25">
      <c r="A18" s="35" t="s">
        <v>35</v>
      </c>
      <c r="B18" s="807" t="s">
        <v>164</v>
      </c>
      <c r="C18" s="807" t="s">
        <v>164</v>
      </c>
      <c r="D18" s="807">
        <v>55.25</v>
      </c>
      <c r="E18" s="807">
        <v>93</v>
      </c>
      <c r="F18" s="807">
        <v>34</v>
      </c>
    </row>
    <row r="19" spans="1:6" ht="10.7" customHeight="1" x14ac:dyDescent="0.25">
      <c r="A19" s="35" t="s">
        <v>36</v>
      </c>
      <c r="B19" s="807">
        <v>53.17</v>
      </c>
      <c r="C19" s="807" t="s">
        <v>164</v>
      </c>
      <c r="D19" s="807">
        <v>70.17</v>
      </c>
      <c r="E19" s="807">
        <v>87.5</v>
      </c>
      <c r="F19" s="807">
        <v>41</v>
      </c>
    </row>
    <row r="20" spans="1:6" ht="10.7" customHeight="1" x14ac:dyDescent="0.25">
      <c r="A20" s="35" t="s">
        <v>37</v>
      </c>
      <c r="B20" s="807" t="s">
        <v>164</v>
      </c>
      <c r="C20" s="807" t="s">
        <v>193</v>
      </c>
      <c r="D20" s="807">
        <v>61</v>
      </c>
      <c r="E20" s="807">
        <v>121</v>
      </c>
      <c r="F20" s="807">
        <v>30.75</v>
      </c>
    </row>
    <row r="21" spans="1:6" ht="10.7" customHeight="1" x14ac:dyDescent="0.25">
      <c r="A21" s="35" t="s">
        <v>38</v>
      </c>
      <c r="B21" s="807" t="s">
        <v>164</v>
      </c>
      <c r="C21" s="807" t="s">
        <v>164</v>
      </c>
      <c r="D21" s="807" t="s">
        <v>164</v>
      </c>
      <c r="E21" s="807">
        <v>117.5</v>
      </c>
      <c r="F21" s="807">
        <v>45</v>
      </c>
    </row>
    <row r="22" spans="1:6" ht="10.7" customHeight="1" x14ac:dyDescent="0.2">
      <c r="A22" s="544" t="s">
        <v>42</v>
      </c>
      <c r="B22" s="808">
        <f>AVERAGE(B23:B29)</f>
        <v>69.5</v>
      </c>
      <c r="C22" s="808">
        <f>AVERAGE(C23:C29)</f>
        <v>90.585000000000008</v>
      </c>
      <c r="D22" s="808">
        <f>AVERAGE(D23:D29)</f>
        <v>63.194999999999993</v>
      </c>
      <c r="E22" s="808">
        <f>AVERAGE(E23:E29)</f>
        <v>94.271666666666661</v>
      </c>
      <c r="F22" s="808">
        <f>AVERAGE(F23:F29)</f>
        <v>42.97</v>
      </c>
    </row>
    <row r="23" spans="1:6" ht="10.7" customHeight="1" x14ac:dyDescent="0.25">
      <c r="A23" s="35" t="s">
        <v>159</v>
      </c>
      <c r="B23" s="807">
        <v>89</v>
      </c>
      <c r="C23" s="807" t="s">
        <v>164</v>
      </c>
      <c r="D23" s="807">
        <v>60</v>
      </c>
      <c r="E23" s="807">
        <v>86</v>
      </c>
      <c r="F23" s="807" t="s">
        <v>164</v>
      </c>
    </row>
    <row r="24" spans="1:6" ht="10.7" customHeight="1" x14ac:dyDescent="0.25">
      <c r="A24" s="35" t="s">
        <v>319</v>
      </c>
      <c r="B24" s="807" t="s">
        <v>164</v>
      </c>
      <c r="C24" s="807" t="s">
        <v>164</v>
      </c>
      <c r="D24" s="807" t="s">
        <v>164</v>
      </c>
      <c r="E24" s="807">
        <v>87.5</v>
      </c>
      <c r="F24" s="807">
        <v>32</v>
      </c>
    </row>
    <row r="25" spans="1:6" ht="10.7" customHeight="1" x14ac:dyDescent="0.25">
      <c r="A25" s="35" t="s">
        <v>171</v>
      </c>
      <c r="B25" s="807" t="s">
        <v>164</v>
      </c>
      <c r="C25" s="807">
        <v>235</v>
      </c>
      <c r="D25" s="807">
        <v>65</v>
      </c>
      <c r="E25" s="807" t="s">
        <v>164</v>
      </c>
      <c r="F25" s="807" t="s">
        <v>164</v>
      </c>
    </row>
    <row r="26" spans="1:6" ht="10.7" customHeight="1" x14ac:dyDescent="0.25">
      <c r="A26" s="35" t="s">
        <v>44</v>
      </c>
      <c r="B26" s="807">
        <v>50</v>
      </c>
      <c r="C26" s="807">
        <v>61.34</v>
      </c>
      <c r="D26" s="807">
        <v>64.33</v>
      </c>
      <c r="E26" s="807">
        <v>77.25</v>
      </c>
      <c r="F26" s="807">
        <v>75.88</v>
      </c>
    </row>
    <row r="27" spans="1:6" ht="10.7" customHeight="1" x14ac:dyDescent="0.25">
      <c r="A27" s="35" t="s">
        <v>486</v>
      </c>
      <c r="B27" s="807" t="s">
        <v>164</v>
      </c>
      <c r="C27" s="807">
        <v>36.67</v>
      </c>
      <c r="D27" s="807">
        <v>63.34</v>
      </c>
      <c r="E27" s="807">
        <v>111.33</v>
      </c>
      <c r="F27" s="807">
        <v>33</v>
      </c>
    </row>
    <row r="28" spans="1:6" ht="10.7" customHeight="1" x14ac:dyDescent="0.25">
      <c r="A28" s="35" t="s">
        <v>160</v>
      </c>
      <c r="B28" s="807" t="s">
        <v>164</v>
      </c>
      <c r="C28" s="807">
        <v>29.33</v>
      </c>
      <c r="D28" s="807">
        <v>74</v>
      </c>
      <c r="E28" s="807">
        <v>102.3</v>
      </c>
      <c r="F28" s="807" t="s">
        <v>164</v>
      </c>
    </row>
    <row r="29" spans="1:6" ht="10.7" customHeight="1" x14ac:dyDescent="0.25">
      <c r="A29" s="35" t="s">
        <v>47</v>
      </c>
      <c r="B29" s="807" t="s">
        <v>164</v>
      </c>
      <c r="C29" s="807" t="s">
        <v>164</v>
      </c>
      <c r="D29" s="807">
        <v>52.5</v>
      </c>
      <c r="E29" s="807">
        <v>101.25</v>
      </c>
      <c r="F29" s="807">
        <v>31</v>
      </c>
    </row>
    <row r="30" spans="1:6" ht="10.7" customHeight="1" x14ac:dyDescent="0.25">
      <c r="A30" s="547" t="s">
        <v>48</v>
      </c>
      <c r="B30" s="806" t="s">
        <v>170</v>
      </c>
      <c r="C30" s="806" t="s">
        <v>170</v>
      </c>
      <c r="D30" s="806" t="s">
        <v>170</v>
      </c>
      <c r="E30" s="812">
        <f>AVERAGE(E31:E34)</f>
        <v>88.960000000000008</v>
      </c>
      <c r="F30" s="812">
        <f>AVERAGE(F31:F34)</f>
        <v>39.75</v>
      </c>
    </row>
    <row r="31" spans="1:6" ht="10.7" customHeight="1" x14ac:dyDescent="0.25">
      <c r="A31" s="548" t="s">
        <v>54</v>
      </c>
      <c r="B31" s="807" t="s">
        <v>164</v>
      </c>
      <c r="C31" s="807" t="s">
        <v>164</v>
      </c>
      <c r="D31" s="807" t="s">
        <v>164</v>
      </c>
      <c r="E31" s="807">
        <v>86.67</v>
      </c>
      <c r="F31" s="807">
        <v>30</v>
      </c>
    </row>
    <row r="32" spans="1:6" ht="10.7" customHeight="1" x14ac:dyDescent="0.25">
      <c r="A32" s="548" t="s">
        <v>700</v>
      </c>
      <c r="B32" s="807" t="s">
        <v>164</v>
      </c>
      <c r="C32" s="807" t="s">
        <v>164</v>
      </c>
      <c r="D32" s="807" t="s">
        <v>164</v>
      </c>
      <c r="E32" s="807">
        <v>95</v>
      </c>
      <c r="F32" s="807" t="s">
        <v>164</v>
      </c>
    </row>
    <row r="33" spans="1:6" ht="10.7" customHeight="1" x14ac:dyDescent="0.25">
      <c r="A33" s="548" t="s">
        <v>57</v>
      </c>
      <c r="B33" s="807" t="s">
        <v>164</v>
      </c>
      <c r="C33" s="807" t="s">
        <v>164</v>
      </c>
      <c r="D33" s="807" t="s">
        <v>164</v>
      </c>
      <c r="E33" s="807">
        <v>82.67</v>
      </c>
      <c r="F33" s="807" t="s">
        <v>164</v>
      </c>
    </row>
    <row r="34" spans="1:6" ht="10.7" customHeight="1" x14ac:dyDescent="0.25">
      <c r="A34" s="548" t="s">
        <v>60</v>
      </c>
      <c r="B34" s="807" t="s">
        <v>164</v>
      </c>
      <c r="C34" s="807" t="s">
        <v>164</v>
      </c>
      <c r="D34" s="807" t="s">
        <v>164</v>
      </c>
      <c r="E34" s="807">
        <v>91.5</v>
      </c>
      <c r="F34" s="807">
        <v>49.5</v>
      </c>
    </row>
    <row r="35" spans="1:6" ht="10.7" customHeight="1" x14ac:dyDescent="0.25">
      <c r="A35" s="544" t="s">
        <v>61</v>
      </c>
      <c r="B35" s="806" t="s">
        <v>170</v>
      </c>
      <c r="C35" s="808">
        <f>AVERAGE(C39:C40)</f>
        <v>46.5</v>
      </c>
      <c r="D35" s="806" t="s">
        <v>170</v>
      </c>
      <c r="E35" s="808">
        <f>AVERAGE(E36:E40)</f>
        <v>102.43400000000001</v>
      </c>
      <c r="F35" s="808">
        <f>AVERAGE(F39:F40)</f>
        <v>43</v>
      </c>
    </row>
    <row r="36" spans="1:6" ht="10.7" customHeight="1" x14ac:dyDescent="0.25">
      <c r="A36" s="35" t="s">
        <v>62</v>
      </c>
      <c r="B36" s="807" t="s">
        <v>164</v>
      </c>
      <c r="C36" s="807" t="s">
        <v>164</v>
      </c>
      <c r="D36" s="807" t="s">
        <v>164</v>
      </c>
      <c r="E36" s="807">
        <v>101.67</v>
      </c>
      <c r="F36" s="807" t="s">
        <v>164</v>
      </c>
    </row>
    <row r="37" spans="1:6" ht="10.7" customHeight="1" x14ac:dyDescent="0.25">
      <c r="A37" s="35" t="s">
        <v>63</v>
      </c>
      <c r="B37" s="807" t="s">
        <v>164</v>
      </c>
      <c r="C37" s="807" t="s">
        <v>164</v>
      </c>
      <c r="D37" s="807" t="s">
        <v>164</v>
      </c>
      <c r="E37" s="807">
        <v>105</v>
      </c>
      <c r="F37" s="807" t="s">
        <v>164</v>
      </c>
    </row>
    <row r="38" spans="1:6" ht="10.7" customHeight="1" x14ac:dyDescent="0.25">
      <c r="A38" s="35" t="s">
        <v>64</v>
      </c>
      <c r="B38" s="807" t="s">
        <v>164</v>
      </c>
      <c r="C38" s="807" t="s">
        <v>164</v>
      </c>
      <c r="D38" s="807" t="s">
        <v>164</v>
      </c>
      <c r="E38" s="807">
        <v>96.5</v>
      </c>
      <c r="F38" s="807" t="s">
        <v>164</v>
      </c>
    </row>
    <row r="39" spans="1:6" ht="10.7" customHeight="1" x14ac:dyDescent="0.25">
      <c r="A39" s="35" t="s">
        <v>65</v>
      </c>
      <c r="B39" s="807" t="s">
        <v>164</v>
      </c>
      <c r="C39" s="807" t="s">
        <v>164</v>
      </c>
      <c r="D39" s="807" t="s">
        <v>164</v>
      </c>
      <c r="E39" s="807">
        <v>119</v>
      </c>
      <c r="F39" s="807" t="s">
        <v>164</v>
      </c>
    </row>
    <row r="40" spans="1:6" ht="10.7" customHeight="1" x14ac:dyDescent="0.25">
      <c r="A40" s="35" t="s">
        <v>66</v>
      </c>
      <c r="B40" s="807" t="s">
        <v>164</v>
      </c>
      <c r="C40" s="807">
        <v>46.5</v>
      </c>
      <c r="D40" s="807" t="s">
        <v>164</v>
      </c>
      <c r="E40" s="807">
        <v>90</v>
      </c>
      <c r="F40" s="807">
        <v>43</v>
      </c>
    </row>
    <row r="41" spans="1:6" ht="10.7" customHeight="1" x14ac:dyDescent="0.2">
      <c r="A41" s="544" t="s">
        <v>575</v>
      </c>
      <c r="B41" s="808">
        <f>AVERAGE(B42:B47)</f>
        <v>58.416666666666664</v>
      </c>
      <c r="C41" s="808">
        <f>AVERAGE(C42:C47)</f>
        <v>54.875</v>
      </c>
      <c r="D41" s="808">
        <f>AVERAGE(D42:D48)</f>
        <v>68.2</v>
      </c>
      <c r="E41" s="808">
        <f>AVERAGE(E42:E48)</f>
        <v>82.524285714285725</v>
      </c>
      <c r="F41" s="808">
        <f>AVERAGE(F42:F47)</f>
        <v>25.25</v>
      </c>
    </row>
    <row r="42" spans="1:6" ht="10.7" customHeight="1" x14ac:dyDescent="0.25">
      <c r="A42" s="35" t="s">
        <v>68</v>
      </c>
      <c r="B42" s="807">
        <v>65.25</v>
      </c>
      <c r="C42" s="807">
        <v>40.75</v>
      </c>
      <c r="D42" s="807">
        <v>57.5</v>
      </c>
      <c r="E42" s="807">
        <v>80.75</v>
      </c>
      <c r="F42" s="807">
        <v>25.25</v>
      </c>
    </row>
    <row r="43" spans="1:6" ht="10.7" customHeight="1" x14ac:dyDescent="0.25">
      <c r="A43" s="35" t="s">
        <v>421</v>
      </c>
      <c r="B43" s="807">
        <v>60</v>
      </c>
      <c r="C43" s="807" t="s">
        <v>164</v>
      </c>
      <c r="D43" s="807" t="s">
        <v>164</v>
      </c>
      <c r="E43" s="807">
        <v>100</v>
      </c>
      <c r="F43" s="807" t="s">
        <v>164</v>
      </c>
    </row>
    <row r="44" spans="1:6" ht="10.7" customHeight="1" x14ac:dyDescent="0.25">
      <c r="A44" s="35" t="s">
        <v>70</v>
      </c>
      <c r="B44" s="807">
        <v>50</v>
      </c>
      <c r="C44" s="807" t="s">
        <v>164</v>
      </c>
      <c r="D44" s="807" t="s">
        <v>164</v>
      </c>
      <c r="E44" s="807">
        <v>70</v>
      </c>
      <c r="F44" s="807" t="s">
        <v>164</v>
      </c>
    </row>
    <row r="45" spans="1:6" ht="10.7" customHeight="1" x14ac:dyDescent="0.25">
      <c r="A45" s="35" t="s">
        <v>73</v>
      </c>
      <c r="B45" s="807" t="s">
        <v>164</v>
      </c>
      <c r="C45" s="807" t="s">
        <v>164</v>
      </c>
      <c r="D45" s="807">
        <v>63</v>
      </c>
      <c r="E45" s="807">
        <v>91.75</v>
      </c>
      <c r="F45" s="807" t="s">
        <v>164</v>
      </c>
    </row>
    <row r="46" spans="1:6" ht="10.7" customHeight="1" x14ac:dyDescent="0.25">
      <c r="A46" s="35" t="s">
        <v>74</v>
      </c>
      <c r="B46" s="807" t="s">
        <v>164</v>
      </c>
      <c r="C46" s="807" t="s">
        <v>164</v>
      </c>
      <c r="D46" s="807">
        <v>75</v>
      </c>
      <c r="E46" s="807">
        <v>76.67</v>
      </c>
      <c r="F46" s="807" t="s">
        <v>164</v>
      </c>
    </row>
    <row r="47" spans="1:6" ht="10.7" customHeight="1" x14ac:dyDescent="0.25">
      <c r="A47" s="35" t="s">
        <v>188</v>
      </c>
      <c r="B47" s="807" t="s">
        <v>164</v>
      </c>
      <c r="C47" s="807">
        <v>69</v>
      </c>
      <c r="D47" s="807">
        <v>60.5</v>
      </c>
      <c r="E47" s="807">
        <v>76.5</v>
      </c>
      <c r="F47" s="807" t="s">
        <v>164</v>
      </c>
    </row>
    <row r="48" spans="1:6" ht="10.7" customHeight="1" x14ac:dyDescent="0.25">
      <c r="A48" s="35" t="s">
        <v>461</v>
      </c>
      <c r="B48" s="807" t="s">
        <v>164</v>
      </c>
      <c r="C48" s="807" t="s">
        <v>164</v>
      </c>
      <c r="D48" s="807">
        <v>85</v>
      </c>
      <c r="E48" s="807">
        <v>82</v>
      </c>
      <c r="F48" s="807" t="s">
        <v>164</v>
      </c>
    </row>
    <row r="49" spans="1:6" ht="10.7" customHeight="1" x14ac:dyDescent="0.25">
      <c r="A49" s="544" t="s">
        <v>76</v>
      </c>
      <c r="B49" s="806" t="s">
        <v>29</v>
      </c>
      <c r="C49" s="808">
        <f>AVERAGE(C50:C53)</f>
        <v>212</v>
      </c>
      <c r="D49" s="808">
        <f>AVERAGE(D50:D53)</f>
        <v>60</v>
      </c>
      <c r="E49" s="808">
        <f>AVERAGE(E50:E53)</f>
        <v>86.75</v>
      </c>
      <c r="F49" s="808">
        <f>AVERAGE(F50:F53)</f>
        <v>27.14</v>
      </c>
    </row>
    <row r="50" spans="1:6" ht="10.7" customHeight="1" x14ac:dyDescent="0.25">
      <c r="A50" s="35" t="s">
        <v>77</v>
      </c>
      <c r="B50" s="807" t="s">
        <v>164</v>
      </c>
      <c r="C50" s="807" t="s">
        <v>164</v>
      </c>
      <c r="D50" s="807">
        <v>60</v>
      </c>
      <c r="E50" s="807">
        <v>85</v>
      </c>
      <c r="F50" s="807" t="s">
        <v>164</v>
      </c>
    </row>
    <row r="51" spans="1:6" ht="10.7" customHeight="1" x14ac:dyDescent="0.25">
      <c r="A51" s="58" t="s">
        <v>187</v>
      </c>
      <c r="B51" s="807" t="s">
        <v>164</v>
      </c>
      <c r="C51" s="807" t="s">
        <v>164</v>
      </c>
      <c r="D51" s="807" t="s">
        <v>164</v>
      </c>
      <c r="E51" s="807">
        <v>82.25</v>
      </c>
      <c r="F51" s="807">
        <v>22.75</v>
      </c>
    </row>
    <row r="52" spans="1:6" ht="10.7" customHeight="1" x14ac:dyDescent="0.25">
      <c r="A52" s="58" t="s">
        <v>307</v>
      </c>
      <c r="B52" s="807" t="s">
        <v>164</v>
      </c>
      <c r="C52" s="807" t="s">
        <v>164</v>
      </c>
      <c r="D52" s="807" t="s">
        <v>164</v>
      </c>
      <c r="E52" s="807">
        <v>93</v>
      </c>
      <c r="F52" s="807">
        <v>27.67</v>
      </c>
    </row>
    <row r="53" spans="1:6" ht="10.7" customHeight="1" x14ac:dyDescent="0.25">
      <c r="A53" s="58" t="s">
        <v>308</v>
      </c>
      <c r="B53" s="807" t="s">
        <v>164</v>
      </c>
      <c r="C53" s="807">
        <v>212</v>
      </c>
      <c r="D53" s="807" t="s">
        <v>164</v>
      </c>
      <c r="E53" s="807" t="s">
        <v>164</v>
      </c>
      <c r="F53" s="807">
        <v>31</v>
      </c>
    </row>
    <row r="54" spans="1:6" ht="10.7" customHeight="1" x14ac:dyDescent="0.25">
      <c r="A54" s="544" t="s">
        <v>79</v>
      </c>
      <c r="B54" s="808">
        <f>AVERAGE(B55:B60)</f>
        <v>122.7</v>
      </c>
      <c r="C54" s="806" t="s">
        <v>29</v>
      </c>
      <c r="D54" s="808">
        <f>AVERAGE(D55:D60)</f>
        <v>59</v>
      </c>
      <c r="E54" s="808">
        <f>AVERAGE(E55:E60)</f>
        <v>86.75</v>
      </c>
      <c r="F54" s="808">
        <f>AVERAGE(F55:F60)</f>
        <v>33</v>
      </c>
    </row>
    <row r="55" spans="1:6" ht="10.7" customHeight="1" x14ac:dyDescent="0.25">
      <c r="A55" s="35" t="s">
        <v>189</v>
      </c>
      <c r="B55" s="807">
        <v>115</v>
      </c>
      <c r="C55" s="807" t="s">
        <v>164</v>
      </c>
      <c r="D55" s="807">
        <v>63</v>
      </c>
      <c r="E55" s="807">
        <v>88</v>
      </c>
      <c r="F55" s="807" t="s">
        <v>164</v>
      </c>
    </row>
    <row r="56" spans="1:6" ht="10.7" customHeight="1" x14ac:dyDescent="0.25">
      <c r="A56" s="35" t="s">
        <v>190</v>
      </c>
      <c r="B56" s="807">
        <v>113.3</v>
      </c>
      <c r="C56" s="807" t="s">
        <v>164</v>
      </c>
      <c r="D56" s="807" t="s">
        <v>164</v>
      </c>
      <c r="E56" s="807">
        <v>90</v>
      </c>
      <c r="F56" s="807">
        <v>35</v>
      </c>
    </row>
    <row r="57" spans="1:6" ht="10.7" customHeight="1" x14ac:dyDescent="0.25">
      <c r="A57" s="35" t="s">
        <v>82</v>
      </c>
      <c r="B57" s="807" t="s">
        <v>164</v>
      </c>
      <c r="C57" s="807" t="s">
        <v>164</v>
      </c>
      <c r="D57" s="807" t="s">
        <v>164</v>
      </c>
      <c r="E57" s="807">
        <v>85</v>
      </c>
      <c r="F57" s="807">
        <v>38</v>
      </c>
    </row>
    <row r="58" spans="1:6" ht="10.7" customHeight="1" x14ac:dyDescent="0.25">
      <c r="A58" s="35" t="s">
        <v>83</v>
      </c>
      <c r="B58" s="807">
        <v>140</v>
      </c>
      <c r="C58" s="807" t="s">
        <v>164</v>
      </c>
      <c r="D58" s="807" t="s">
        <v>164</v>
      </c>
      <c r="E58" s="807">
        <v>85</v>
      </c>
      <c r="F58" s="807">
        <v>30</v>
      </c>
    </row>
    <row r="59" spans="1:6" ht="10.7" customHeight="1" x14ac:dyDescent="0.25">
      <c r="A59" s="35" t="s">
        <v>85</v>
      </c>
      <c r="B59" s="807">
        <v>122.5</v>
      </c>
      <c r="C59" s="807" t="s">
        <v>164</v>
      </c>
      <c r="D59" s="807">
        <v>55</v>
      </c>
      <c r="E59" s="807" t="s">
        <v>164</v>
      </c>
      <c r="F59" s="807" t="s">
        <v>164</v>
      </c>
    </row>
    <row r="60" spans="1:6" ht="10.7" customHeight="1" x14ac:dyDescent="0.25">
      <c r="A60" s="35" t="s">
        <v>86</v>
      </c>
      <c r="B60" s="807" t="s">
        <v>164</v>
      </c>
      <c r="C60" s="807" t="s">
        <v>164</v>
      </c>
      <c r="D60" s="807" t="s">
        <v>164</v>
      </c>
      <c r="E60" s="807">
        <v>85.75</v>
      </c>
      <c r="F60" s="807">
        <v>29</v>
      </c>
    </row>
    <row r="61" spans="1:6" ht="10.7" customHeight="1" x14ac:dyDescent="0.25">
      <c r="A61" s="544" t="s">
        <v>577</v>
      </c>
      <c r="B61" s="806">
        <f>AVERAGE(B62:B68)</f>
        <v>97.633333333333326</v>
      </c>
      <c r="C61" s="806">
        <f>AVERAGE(C62:C68)</f>
        <v>214.42500000000001</v>
      </c>
      <c r="D61" s="806">
        <f>AVERAGE(D62:D68)</f>
        <v>64.75</v>
      </c>
      <c r="E61" s="806">
        <f>AVERAGE(E62:E68)</f>
        <v>86.833333333333329</v>
      </c>
      <c r="F61" s="806">
        <f>AVERAGE(F62:F68)</f>
        <v>24.783999999999999</v>
      </c>
    </row>
    <row r="62" spans="1:6" ht="10.7" customHeight="1" x14ac:dyDescent="0.25">
      <c r="A62" s="35" t="s">
        <v>89</v>
      </c>
      <c r="B62" s="807">
        <v>106</v>
      </c>
      <c r="C62" s="807">
        <v>220</v>
      </c>
      <c r="D62" s="807">
        <v>50</v>
      </c>
      <c r="E62" s="807">
        <v>78</v>
      </c>
      <c r="F62" s="807">
        <v>22.5</v>
      </c>
    </row>
    <row r="63" spans="1:6" ht="10.7" customHeight="1" x14ac:dyDescent="0.25">
      <c r="A63" s="35" t="s">
        <v>90</v>
      </c>
      <c r="B63" s="807">
        <v>85</v>
      </c>
      <c r="C63" s="807" t="s">
        <v>164</v>
      </c>
      <c r="D63" s="807">
        <v>58</v>
      </c>
      <c r="E63" s="807" t="s">
        <v>164</v>
      </c>
      <c r="F63" s="807">
        <v>27.67</v>
      </c>
    </row>
    <row r="64" spans="1:6" ht="10.7" customHeight="1" x14ac:dyDescent="0.25">
      <c r="A64" s="35" t="s">
        <v>91</v>
      </c>
      <c r="B64" s="807">
        <v>105</v>
      </c>
      <c r="C64" s="807">
        <v>225</v>
      </c>
      <c r="D64" s="807">
        <v>65</v>
      </c>
      <c r="E64" s="807">
        <v>89</v>
      </c>
      <c r="F64" s="807">
        <v>27</v>
      </c>
    </row>
    <row r="65" spans="1:8" ht="10.7" customHeight="1" x14ac:dyDescent="0.25">
      <c r="A65" s="35" t="s">
        <v>93</v>
      </c>
      <c r="B65" s="807">
        <v>110</v>
      </c>
      <c r="C65" s="807" t="s">
        <v>164</v>
      </c>
      <c r="D65" s="807">
        <v>95</v>
      </c>
      <c r="E65" s="807">
        <v>98</v>
      </c>
      <c r="F65" s="807" t="s">
        <v>164</v>
      </c>
    </row>
    <row r="66" spans="1:8" ht="10.7" customHeight="1" x14ac:dyDescent="0.25">
      <c r="A66" s="35" t="s">
        <v>94</v>
      </c>
      <c r="B66" s="807" t="s">
        <v>164</v>
      </c>
      <c r="C66" s="807" t="s">
        <v>164</v>
      </c>
      <c r="D66" s="807">
        <v>65.5</v>
      </c>
      <c r="E66" s="807">
        <v>83</v>
      </c>
      <c r="F66" s="807" t="s">
        <v>164</v>
      </c>
    </row>
    <row r="67" spans="1:8" ht="10.7" customHeight="1" x14ac:dyDescent="0.25">
      <c r="A67" s="35" t="s">
        <v>96</v>
      </c>
      <c r="B67" s="807">
        <v>89.8</v>
      </c>
      <c r="C67" s="807">
        <v>202.7</v>
      </c>
      <c r="D67" s="807">
        <v>55</v>
      </c>
      <c r="E67" s="807">
        <v>87</v>
      </c>
      <c r="F67" s="807">
        <v>23.75</v>
      </c>
    </row>
    <row r="68" spans="1:8" ht="10.7" customHeight="1" x14ac:dyDescent="0.25">
      <c r="A68" s="35" t="s">
        <v>552</v>
      </c>
      <c r="B68" s="813">
        <v>90</v>
      </c>
      <c r="C68" s="813">
        <v>210</v>
      </c>
      <c r="D68" s="813" t="s">
        <v>164</v>
      </c>
      <c r="E68" s="813">
        <v>86</v>
      </c>
      <c r="F68" s="807">
        <v>23</v>
      </c>
    </row>
    <row r="69" spans="1:8" ht="12" customHeight="1" x14ac:dyDescent="0.25">
      <c r="A69" s="549"/>
      <c r="B69" s="550"/>
      <c r="C69" s="550"/>
      <c r="D69" s="61"/>
      <c r="E69" s="551"/>
      <c r="F69" s="179" t="s">
        <v>78</v>
      </c>
    </row>
    <row r="70" spans="1:8" ht="12" customHeight="1" x14ac:dyDescent="0.25">
      <c r="A70" s="552" t="s">
        <v>532</v>
      </c>
      <c r="B70" s="14"/>
      <c r="C70" s="14"/>
      <c r="D70" s="61"/>
      <c r="E70" s="13"/>
      <c r="F70" s="13"/>
    </row>
    <row r="71" spans="1:8" ht="18" customHeight="1" x14ac:dyDescent="0.2">
      <c r="A71" s="567">
        <v>18</v>
      </c>
      <c r="B71" s="826" t="s">
        <v>695</v>
      </c>
      <c r="C71" s="567" t="s">
        <v>696</v>
      </c>
      <c r="D71" s="567" t="s">
        <v>697</v>
      </c>
      <c r="E71" s="567" t="s">
        <v>698</v>
      </c>
      <c r="F71" s="567" t="s">
        <v>699</v>
      </c>
    </row>
    <row r="72" spans="1:8" ht="5.25" customHeight="1" x14ac:dyDescent="0.2">
      <c r="A72" s="1"/>
      <c r="B72" s="525"/>
      <c r="C72" s="525"/>
      <c r="D72" s="525"/>
      <c r="E72" s="525"/>
      <c r="F72" s="525"/>
    </row>
    <row r="73" spans="1:8" ht="11.1" customHeight="1" x14ac:dyDescent="0.25">
      <c r="A73" s="544" t="s">
        <v>577</v>
      </c>
      <c r="B73" s="806">
        <f>AVERAGE(B74:B80)</f>
        <v>97.633333333333326</v>
      </c>
      <c r="C73" s="806">
        <f>AVERAGE(C74:C80)</f>
        <v>214.42500000000001</v>
      </c>
      <c r="D73" s="806">
        <f>AVERAGE(D74:D80)</f>
        <v>64.75</v>
      </c>
      <c r="E73" s="806">
        <f>AVERAGE(E74:E80)</f>
        <v>86.833333333333329</v>
      </c>
      <c r="F73" s="806">
        <f>AVERAGE(F74:F80)</f>
        <v>24.783999999999999</v>
      </c>
      <c r="G73" s="814"/>
      <c r="H73" s="814"/>
    </row>
    <row r="74" spans="1:8" ht="11.1" customHeight="1" x14ac:dyDescent="0.25">
      <c r="A74" s="35" t="s">
        <v>89</v>
      </c>
      <c r="B74" s="807">
        <v>106</v>
      </c>
      <c r="C74" s="807">
        <v>220</v>
      </c>
      <c r="D74" s="807">
        <v>50</v>
      </c>
      <c r="E74" s="807">
        <v>78</v>
      </c>
      <c r="F74" s="807">
        <v>22.5</v>
      </c>
      <c r="G74" s="814"/>
      <c r="H74" s="814"/>
    </row>
    <row r="75" spans="1:8" ht="11.1" customHeight="1" x14ac:dyDescent="0.25">
      <c r="A75" s="35" t="s">
        <v>90</v>
      </c>
      <c r="B75" s="807">
        <v>85</v>
      </c>
      <c r="C75" s="807" t="s">
        <v>164</v>
      </c>
      <c r="D75" s="807">
        <v>58</v>
      </c>
      <c r="E75" s="807" t="s">
        <v>164</v>
      </c>
      <c r="F75" s="807">
        <v>27.67</v>
      </c>
      <c r="G75" s="814"/>
      <c r="H75" s="814"/>
    </row>
    <row r="76" spans="1:8" ht="11.1" customHeight="1" x14ac:dyDescent="0.25">
      <c r="A76" s="35" t="s">
        <v>91</v>
      </c>
      <c r="B76" s="807">
        <v>105</v>
      </c>
      <c r="C76" s="807">
        <v>225</v>
      </c>
      <c r="D76" s="807">
        <v>65</v>
      </c>
      <c r="E76" s="807">
        <v>89</v>
      </c>
      <c r="F76" s="807">
        <v>27</v>
      </c>
      <c r="G76" s="814"/>
      <c r="H76" s="814"/>
    </row>
    <row r="77" spans="1:8" ht="11.1" customHeight="1" x14ac:dyDescent="0.25">
      <c r="A77" s="35" t="s">
        <v>93</v>
      </c>
      <c r="B77" s="807">
        <v>110</v>
      </c>
      <c r="C77" s="807" t="s">
        <v>164</v>
      </c>
      <c r="D77" s="807">
        <v>95</v>
      </c>
      <c r="E77" s="807">
        <v>98</v>
      </c>
      <c r="F77" s="807" t="s">
        <v>164</v>
      </c>
      <c r="G77" s="814"/>
      <c r="H77" s="814"/>
    </row>
    <row r="78" spans="1:8" ht="11.1" customHeight="1" x14ac:dyDescent="0.25">
      <c r="A78" s="115" t="s">
        <v>94</v>
      </c>
      <c r="B78" s="807" t="s">
        <v>164</v>
      </c>
      <c r="C78" s="807" t="s">
        <v>164</v>
      </c>
      <c r="D78" s="807">
        <v>65.5</v>
      </c>
      <c r="E78" s="807">
        <v>83</v>
      </c>
      <c r="F78" s="807" t="s">
        <v>164</v>
      </c>
      <c r="G78" s="814"/>
      <c r="H78" s="814"/>
    </row>
    <row r="79" spans="1:8" ht="11.1" customHeight="1" x14ac:dyDescent="0.25">
      <c r="A79" s="115" t="s">
        <v>96</v>
      </c>
      <c r="B79" s="807">
        <v>89.8</v>
      </c>
      <c r="C79" s="807">
        <v>202.7</v>
      </c>
      <c r="D79" s="807">
        <v>55</v>
      </c>
      <c r="E79" s="807">
        <v>87</v>
      </c>
      <c r="F79" s="807">
        <v>23.75</v>
      </c>
      <c r="G79" s="814"/>
      <c r="H79" s="814"/>
    </row>
    <row r="80" spans="1:8" ht="11.1" customHeight="1" x14ac:dyDescent="0.25">
      <c r="A80" s="115" t="s">
        <v>552</v>
      </c>
      <c r="B80" s="807">
        <v>90</v>
      </c>
      <c r="C80" s="807">
        <v>210</v>
      </c>
      <c r="D80" s="807" t="s">
        <v>164</v>
      </c>
      <c r="E80" s="807">
        <v>86</v>
      </c>
      <c r="F80" s="807">
        <v>23</v>
      </c>
      <c r="G80" s="814"/>
      <c r="H80" s="814"/>
    </row>
    <row r="81" spans="1:8" ht="12" customHeight="1" x14ac:dyDescent="0.25">
      <c r="A81" s="114" t="s">
        <v>97</v>
      </c>
      <c r="B81" s="806" t="s">
        <v>29</v>
      </c>
      <c r="C81" s="806" t="s">
        <v>29</v>
      </c>
      <c r="D81" s="806">
        <f>AVERAGE(D82:D84)</f>
        <v>57.333333333333336</v>
      </c>
      <c r="E81" s="806">
        <f>AVERAGE(E82:E84)</f>
        <v>91.11</v>
      </c>
      <c r="F81" s="806" t="s">
        <v>29</v>
      </c>
      <c r="G81" s="814"/>
      <c r="H81" s="814"/>
    </row>
    <row r="82" spans="1:8" ht="12" customHeight="1" x14ac:dyDescent="0.2">
      <c r="A82" s="115" t="s">
        <v>98</v>
      </c>
      <c r="B82" s="820" t="s">
        <v>151</v>
      </c>
      <c r="C82" s="820" t="s">
        <v>151</v>
      </c>
      <c r="D82" s="820">
        <v>54</v>
      </c>
      <c r="E82" s="820">
        <v>87.33</v>
      </c>
      <c r="F82" s="820" t="s">
        <v>151</v>
      </c>
      <c r="G82" s="814"/>
      <c r="H82" s="814"/>
    </row>
    <row r="83" spans="1:8" ht="12" customHeight="1" x14ac:dyDescent="0.2">
      <c r="A83" s="115" t="s">
        <v>99</v>
      </c>
      <c r="B83" s="820" t="s">
        <v>151</v>
      </c>
      <c r="C83" s="820" t="s">
        <v>151</v>
      </c>
      <c r="D83" s="820">
        <v>60.5</v>
      </c>
      <c r="E83" s="820">
        <v>95</v>
      </c>
      <c r="F83" s="820" t="s">
        <v>151</v>
      </c>
      <c r="G83" s="814"/>
      <c r="H83" s="814"/>
    </row>
    <row r="84" spans="1:8" ht="12" customHeight="1" x14ac:dyDescent="0.2">
      <c r="A84" s="115" t="s">
        <v>100</v>
      </c>
      <c r="B84" s="820" t="s">
        <v>151</v>
      </c>
      <c r="C84" s="820" t="s">
        <v>151</v>
      </c>
      <c r="D84" s="820">
        <v>57.5</v>
      </c>
      <c r="E84" s="820">
        <v>91</v>
      </c>
      <c r="F84" s="820" t="s">
        <v>151</v>
      </c>
      <c r="G84" s="814"/>
      <c r="H84" s="814"/>
    </row>
    <row r="85" spans="1:8" ht="12" customHeight="1" x14ac:dyDescent="0.25">
      <c r="A85" s="114" t="s">
        <v>101</v>
      </c>
      <c r="B85" s="806">
        <v>100</v>
      </c>
      <c r="C85" s="808">
        <v>151.5</v>
      </c>
      <c r="D85" s="808">
        <v>57.92</v>
      </c>
      <c r="E85" s="808">
        <v>96.25</v>
      </c>
      <c r="F85" s="808">
        <v>25.75</v>
      </c>
      <c r="G85" s="814"/>
      <c r="H85" s="814"/>
    </row>
    <row r="86" spans="1:8" ht="12" customHeight="1" x14ac:dyDescent="0.25">
      <c r="A86" s="114" t="s">
        <v>173</v>
      </c>
      <c r="B86" s="806">
        <f>AVERAGE(B87:B92)</f>
        <v>100.2375</v>
      </c>
      <c r="C86" s="806">
        <f>AVERAGE(C87:C92)</f>
        <v>213.1875</v>
      </c>
      <c r="D86" s="808">
        <f t="shared" ref="D86" si="0">((C86-B86)/B86)*100</f>
        <v>112.68237934904602</v>
      </c>
      <c r="E86" s="806">
        <f>AVERAGE(E87:E92)</f>
        <v>84.924000000000007</v>
      </c>
      <c r="F86" s="806">
        <f>AVERAGE(F87:F92)</f>
        <v>26.155000000000001</v>
      </c>
      <c r="G86" s="814"/>
      <c r="H86" s="814"/>
    </row>
    <row r="87" spans="1:8" ht="12" customHeight="1" x14ac:dyDescent="0.2">
      <c r="A87" s="115" t="s">
        <v>144</v>
      </c>
      <c r="B87" s="820">
        <v>92.75</v>
      </c>
      <c r="C87" s="820" t="s">
        <v>151</v>
      </c>
      <c r="D87" s="820">
        <v>55.25</v>
      </c>
      <c r="E87" s="820">
        <v>84.5</v>
      </c>
      <c r="F87" s="820" t="s">
        <v>151</v>
      </c>
      <c r="G87" s="814"/>
      <c r="H87" s="814"/>
    </row>
    <row r="88" spans="1:8" ht="12" customHeight="1" x14ac:dyDescent="0.2">
      <c r="A88" s="35" t="s">
        <v>103</v>
      </c>
      <c r="B88" s="815" t="s">
        <v>151</v>
      </c>
      <c r="C88" s="815" t="s">
        <v>151</v>
      </c>
      <c r="D88" s="815">
        <v>74.25</v>
      </c>
      <c r="E88" s="815">
        <v>85.25</v>
      </c>
      <c r="F88" s="815">
        <v>14.5</v>
      </c>
      <c r="G88" s="814"/>
      <c r="H88" s="814"/>
    </row>
    <row r="89" spans="1:8" ht="12" customHeight="1" x14ac:dyDescent="0.2">
      <c r="A89" s="35" t="s">
        <v>104</v>
      </c>
      <c r="B89" s="815">
        <v>119.87</v>
      </c>
      <c r="C89" s="815">
        <v>201.75</v>
      </c>
      <c r="D89" s="815">
        <v>78.37</v>
      </c>
      <c r="E89" s="815">
        <v>72.37</v>
      </c>
      <c r="F89" s="815">
        <v>27.12</v>
      </c>
      <c r="G89" s="814"/>
      <c r="H89" s="814"/>
    </row>
    <row r="90" spans="1:8" ht="12" customHeight="1" x14ac:dyDescent="0.2">
      <c r="A90" s="35" t="s">
        <v>106</v>
      </c>
      <c r="B90" s="815">
        <v>88.33</v>
      </c>
      <c r="C90" s="815">
        <v>250</v>
      </c>
      <c r="D90" s="815">
        <v>59.33</v>
      </c>
      <c r="E90" s="815">
        <v>87.5</v>
      </c>
      <c r="F90" s="815" t="s">
        <v>151</v>
      </c>
      <c r="G90" s="814"/>
      <c r="H90" s="814"/>
    </row>
    <row r="91" spans="1:8" ht="12" customHeight="1" x14ac:dyDescent="0.2">
      <c r="A91" s="35" t="s">
        <v>167</v>
      </c>
      <c r="B91" s="815">
        <v>100</v>
      </c>
      <c r="C91" s="815">
        <v>193</v>
      </c>
      <c r="D91" s="815" t="s">
        <v>151</v>
      </c>
      <c r="E91" s="815" t="s">
        <v>151</v>
      </c>
      <c r="F91" s="815">
        <v>38</v>
      </c>
      <c r="G91" s="814"/>
      <c r="H91" s="814"/>
    </row>
    <row r="92" spans="1:8" ht="12" customHeight="1" x14ac:dyDescent="0.2">
      <c r="A92" s="35" t="s">
        <v>105</v>
      </c>
      <c r="B92" s="815" t="s">
        <v>151</v>
      </c>
      <c r="C92" s="815">
        <v>208</v>
      </c>
      <c r="D92" s="815">
        <v>58.75</v>
      </c>
      <c r="E92" s="815">
        <v>95</v>
      </c>
      <c r="F92" s="815">
        <v>25</v>
      </c>
      <c r="G92" s="814"/>
      <c r="H92" s="814"/>
    </row>
    <row r="93" spans="1:8" ht="12" customHeight="1" x14ac:dyDescent="0.25">
      <c r="A93" s="544" t="s">
        <v>107</v>
      </c>
      <c r="B93" s="806">
        <f>AVERAGE(B94:B96)</f>
        <v>60</v>
      </c>
      <c r="C93" s="806" t="s">
        <v>29</v>
      </c>
      <c r="D93" s="806">
        <f t="shared" ref="D93:E93" si="1">AVERAGE(D94:D96)</f>
        <v>60.916666666666664</v>
      </c>
      <c r="E93" s="806">
        <f t="shared" si="1"/>
        <v>122</v>
      </c>
      <c r="F93" s="806" t="s">
        <v>29</v>
      </c>
      <c r="G93" s="814"/>
      <c r="H93" s="814"/>
    </row>
    <row r="94" spans="1:8" ht="12" customHeight="1" x14ac:dyDescent="0.2">
      <c r="A94" s="35" t="s">
        <v>108</v>
      </c>
      <c r="B94" s="815">
        <v>84.5</v>
      </c>
      <c r="C94" s="815" t="s">
        <v>151</v>
      </c>
      <c r="D94" s="815">
        <v>61.25</v>
      </c>
      <c r="E94" s="815" t="s">
        <v>151</v>
      </c>
      <c r="F94" s="815" t="s">
        <v>151</v>
      </c>
      <c r="G94" s="814"/>
      <c r="H94" s="814"/>
    </row>
    <row r="95" spans="1:8" ht="12" customHeight="1" x14ac:dyDescent="0.2">
      <c r="A95" s="35" t="s">
        <v>109</v>
      </c>
      <c r="B95" s="815">
        <v>48</v>
      </c>
      <c r="C95" s="815" t="s">
        <v>151</v>
      </c>
      <c r="D95" s="815">
        <v>74</v>
      </c>
      <c r="E95" s="815">
        <v>122</v>
      </c>
      <c r="F95" s="815" t="s">
        <v>151</v>
      </c>
      <c r="G95" s="814"/>
      <c r="H95" s="814"/>
    </row>
    <row r="96" spans="1:8" ht="12" customHeight="1" x14ac:dyDescent="0.2">
      <c r="A96" s="35" t="s">
        <v>111</v>
      </c>
      <c r="B96" s="815">
        <v>47.5</v>
      </c>
      <c r="C96" s="815" t="s">
        <v>151</v>
      </c>
      <c r="D96" s="815">
        <v>47.5</v>
      </c>
      <c r="E96" s="815" t="s">
        <v>151</v>
      </c>
      <c r="F96" s="815" t="s">
        <v>151</v>
      </c>
      <c r="G96" s="814"/>
      <c r="H96" s="814"/>
    </row>
    <row r="97" spans="1:8" ht="12" customHeight="1" x14ac:dyDescent="0.25">
      <c r="A97" s="530" t="s">
        <v>112</v>
      </c>
      <c r="B97" s="806">
        <f t="shared" ref="B97:E97" si="2">AVERAGE(B98:B99)</f>
        <v>110.125</v>
      </c>
      <c r="C97" s="809" t="s">
        <v>29</v>
      </c>
      <c r="D97" s="816">
        <f t="shared" si="2"/>
        <v>57.39</v>
      </c>
      <c r="E97" s="806">
        <f t="shared" si="2"/>
        <v>94.07</v>
      </c>
      <c r="F97" s="806" t="s">
        <v>29</v>
      </c>
      <c r="G97" s="814"/>
      <c r="H97" s="814"/>
    </row>
    <row r="98" spans="1:8" ht="12" customHeight="1" x14ac:dyDescent="0.2">
      <c r="A98" s="531" t="s">
        <v>578</v>
      </c>
      <c r="B98" s="815">
        <v>107.25</v>
      </c>
      <c r="C98" s="811" t="s">
        <v>164</v>
      </c>
      <c r="D98" s="817">
        <v>55.78</v>
      </c>
      <c r="E98" s="811">
        <v>91.14</v>
      </c>
      <c r="F98" s="815" t="s">
        <v>151</v>
      </c>
      <c r="G98" s="814"/>
      <c r="H98" s="814"/>
    </row>
    <row r="99" spans="1:8" ht="12" customHeight="1" x14ac:dyDescent="0.2">
      <c r="A99" s="531" t="s">
        <v>114</v>
      </c>
      <c r="B99" s="815">
        <v>113</v>
      </c>
      <c r="C99" s="811" t="s">
        <v>164</v>
      </c>
      <c r="D99" s="817">
        <v>59</v>
      </c>
      <c r="E99" s="811">
        <v>97</v>
      </c>
      <c r="F99" s="815" t="s">
        <v>151</v>
      </c>
      <c r="G99" s="814"/>
      <c r="H99" s="814"/>
    </row>
    <row r="100" spans="1:8" ht="12" customHeight="1" x14ac:dyDescent="0.25">
      <c r="A100" s="544" t="s">
        <v>115</v>
      </c>
      <c r="B100" s="806">
        <f t="shared" ref="B100:F100" si="3">AVERAGE(B101)</f>
        <v>81.33</v>
      </c>
      <c r="C100" s="806">
        <f t="shared" si="3"/>
        <v>53.33</v>
      </c>
      <c r="D100" s="806">
        <f t="shared" si="3"/>
        <v>57.33</v>
      </c>
      <c r="E100" s="806">
        <f t="shared" si="3"/>
        <v>83.33</v>
      </c>
      <c r="F100" s="806">
        <f t="shared" si="3"/>
        <v>27.66</v>
      </c>
      <c r="G100" s="814"/>
      <c r="H100" s="814"/>
    </row>
    <row r="101" spans="1:8" ht="12" customHeight="1" x14ac:dyDescent="0.2">
      <c r="A101" s="35" t="s">
        <v>116</v>
      </c>
      <c r="B101" s="815">
        <v>81.33</v>
      </c>
      <c r="C101" s="815">
        <v>53.33</v>
      </c>
      <c r="D101" s="815">
        <v>57.33</v>
      </c>
      <c r="E101" s="815">
        <v>83.33</v>
      </c>
      <c r="F101" s="815">
        <v>27.66</v>
      </c>
      <c r="G101" s="814"/>
      <c r="H101" s="814"/>
    </row>
    <row r="102" spans="1:8" ht="12" customHeight="1" x14ac:dyDescent="0.25">
      <c r="A102" s="544" t="s">
        <v>117</v>
      </c>
      <c r="B102" s="818" t="s">
        <v>29</v>
      </c>
      <c r="C102" s="806">
        <f>AVERAGE(C103:C104)</f>
        <v>250</v>
      </c>
      <c r="D102" s="806">
        <f>AVERAGE(D103:D104)</f>
        <v>61.375</v>
      </c>
      <c r="E102" s="806">
        <f>AVERAGE(E103:E104)</f>
        <v>84.375</v>
      </c>
      <c r="F102" s="806">
        <f>AVERAGE(F103:F104)</f>
        <v>27</v>
      </c>
      <c r="G102" s="814"/>
      <c r="H102" s="814"/>
    </row>
    <row r="103" spans="1:8" ht="12" customHeight="1" x14ac:dyDescent="0.25">
      <c r="A103" s="35" t="s">
        <v>119</v>
      </c>
      <c r="B103" s="819" t="s">
        <v>164</v>
      </c>
      <c r="C103" s="807">
        <v>250</v>
      </c>
      <c r="D103" s="807">
        <v>57.25</v>
      </c>
      <c r="E103" s="807">
        <v>88.75</v>
      </c>
      <c r="F103" s="807">
        <v>29</v>
      </c>
      <c r="G103" s="814"/>
      <c r="H103" s="814"/>
    </row>
    <row r="104" spans="1:8" ht="12" customHeight="1" x14ac:dyDescent="0.25">
      <c r="A104" s="35" t="s">
        <v>120</v>
      </c>
      <c r="B104" s="819" t="s">
        <v>164</v>
      </c>
      <c r="C104" s="819" t="s">
        <v>164</v>
      </c>
      <c r="D104" s="807">
        <v>65.5</v>
      </c>
      <c r="E104" s="807">
        <v>80</v>
      </c>
      <c r="F104" s="807">
        <v>25</v>
      </c>
      <c r="G104" s="814"/>
      <c r="H104" s="814"/>
    </row>
    <row r="105" spans="1:8" ht="12" customHeight="1" x14ac:dyDescent="0.25">
      <c r="A105" s="544" t="s">
        <v>121</v>
      </c>
      <c r="B105" s="818" t="s">
        <v>29</v>
      </c>
      <c r="C105" s="806">
        <f>AVERAGE(C106:C108)</f>
        <v>172.5</v>
      </c>
      <c r="D105" s="818" t="s">
        <v>29</v>
      </c>
      <c r="E105" s="806">
        <f>AVERAGE(E106:E108)</f>
        <v>77.64</v>
      </c>
      <c r="F105" s="806">
        <f>AVERAGE(F106:F108)</f>
        <v>19.833333333333332</v>
      </c>
      <c r="G105" s="814"/>
      <c r="H105" s="814"/>
    </row>
    <row r="106" spans="1:8" ht="12" customHeight="1" x14ac:dyDescent="0.25">
      <c r="A106" s="35" t="s">
        <v>123</v>
      </c>
      <c r="B106" s="819" t="s">
        <v>151</v>
      </c>
      <c r="C106" s="807" t="s">
        <v>151</v>
      </c>
      <c r="D106" s="807" t="s">
        <v>151</v>
      </c>
      <c r="E106" s="815">
        <v>101.25</v>
      </c>
      <c r="F106" s="815">
        <v>19</v>
      </c>
      <c r="G106" s="814"/>
      <c r="H106" s="814"/>
    </row>
    <row r="107" spans="1:8" ht="12" customHeight="1" x14ac:dyDescent="0.25">
      <c r="A107" s="35" t="s">
        <v>124</v>
      </c>
      <c r="B107" s="819" t="s">
        <v>151</v>
      </c>
      <c r="C107" s="815">
        <v>105</v>
      </c>
      <c r="D107" s="807" t="s">
        <v>151</v>
      </c>
      <c r="E107" s="815">
        <v>42</v>
      </c>
      <c r="F107" s="815">
        <v>20.5</v>
      </c>
      <c r="G107" s="814"/>
      <c r="H107" s="814"/>
    </row>
    <row r="108" spans="1:8" ht="12" customHeight="1" x14ac:dyDescent="0.25">
      <c r="A108" s="35" t="s">
        <v>125</v>
      </c>
      <c r="B108" s="819" t="s">
        <v>151</v>
      </c>
      <c r="C108" s="815">
        <v>240</v>
      </c>
      <c r="D108" s="807" t="s">
        <v>151</v>
      </c>
      <c r="E108" s="815">
        <v>89.67</v>
      </c>
      <c r="F108" s="815">
        <v>20</v>
      </c>
      <c r="G108" s="814"/>
      <c r="H108" s="814"/>
    </row>
    <row r="109" spans="1:8" ht="12" customHeight="1" x14ac:dyDescent="0.25">
      <c r="A109" s="544" t="s">
        <v>554</v>
      </c>
      <c r="B109" s="818" t="s">
        <v>29</v>
      </c>
      <c r="C109" s="806" t="s">
        <v>29</v>
      </c>
      <c r="D109" s="806">
        <f>AVERAGE(D110:D110)</f>
        <v>59</v>
      </c>
      <c r="E109" s="806">
        <f>AVERAGE(E110:E110)</f>
        <v>62.67</v>
      </c>
      <c r="F109" s="806">
        <f>AVERAGE(F110:F110)</f>
        <v>87</v>
      </c>
      <c r="G109" s="814"/>
      <c r="H109" s="814"/>
    </row>
    <row r="110" spans="1:8" ht="12" customHeight="1" x14ac:dyDescent="0.25">
      <c r="A110" s="35" t="s">
        <v>556</v>
      </c>
      <c r="B110" s="819" t="s">
        <v>151</v>
      </c>
      <c r="C110" s="807" t="s">
        <v>151</v>
      </c>
      <c r="D110" s="815">
        <v>59</v>
      </c>
      <c r="E110" s="815">
        <v>62.67</v>
      </c>
      <c r="F110" s="807">
        <v>87</v>
      </c>
      <c r="G110" s="814"/>
      <c r="H110" s="814"/>
    </row>
    <row r="111" spans="1:8" ht="12" customHeight="1" x14ac:dyDescent="0.25">
      <c r="A111" s="544" t="s">
        <v>310</v>
      </c>
      <c r="B111" s="806">
        <f>AVERAGE(B112:B115)</f>
        <v>113</v>
      </c>
      <c r="C111" s="806">
        <f>AVERAGE(C112:C115)</f>
        <v>94</v>
      </c>
      <c r="D111" s="806">
        <f>AVERAGE(D112:D115)</f>
        <v>54.3125</v>
      </c>
      <c r="E111" s="806">
        <f>AVERAGE(E112:E115)</f>
        <v>88.375</v>
      </c>
      <c r="F111" s="806">
        <f>AVERAGE(F112:F115)</f>
        <v>24.5</v>
      </c>
      <c r="G111" s="814"/>
      <c r="H111" s="814"/>
    </row>
    <row r="112" spans="1:8" ht="12" customHeight="1" x14ac:dyDescent="0.2">
      <c r="A112" s="35" t="s">
        <v>568</v>
      </c>
      <c r="B112" s="815" t="s">
        <v>151</v>
      </c>
      <c r="C112" s="815" t="s">
        <v>151</v>
      </c>
      <c r="D112" s="815">
        <v>52.5</v>
      </c>
      <c r="E112" s="815">
        <v>67.5</v>
      </c>
      <c r="F112" s="815" t="s">
        <v>151</v>
      </c>
      <c r="G112" s="814"/>
      <c r="H112" s="814"/>
    </row>
    <row r="113" spans="1:8" ht="12" customHeight="1" x14ac:dyDescent="0.2">
      <c r="A113" s="35" t="s">
        <v>185</v>
      </c>
      <c r="B113" s="815" t="s">
        <v>151</v>
      </c>
      <c r="C113" s="815">
        <v>48</v>
      </c>
      <c r="D113" s="815">
        <v>52</v>
      </c>
      <c r="E113" s="815">
        <v>73</v>
      </c>
      <c r="F113" s="815" t="s">
        <v>151</v>
      </c>
      <c r="G113" s="814"/>
      <c r="H113" s="814"/>
    </row>
    <row r="114" spans="1:8" ht="12" customHeight="1" x14ac:dyDescent="0.2">
      <c r="A114" s="35" t="s">
        <v>184</v>
      </c>
      <c r="B114" s="815" t="s">
        <v>151</v>
      </c>
      <c r="C114" s="815">
        <v>140</v>
      </c>
      <c r="D114" s="815">
        <v>55</v>
      </c>
      <c r="E114" s="815">
        <v>135</v>
      </c>
      <c r="F114" s="815">
        <v>24</v>
      </c>
      <c r="G114" s="814"/>
      <c r="H114" s="814"/>
    </row>
    <row r="115" spans="1:8" ht="12" customHeight="1" x14ac:dyDescent="0.2">
      <c r="A115" s="35" t="s">
        <v>553</v>
      </c>
      <c r="B115" s="815">
        <v>113</v>
      </c>
      <c r="C115" s="815" t="s">
        <v>151</v>
      </c>
      <c r="D115" s="815">
        <v>57.75</v>
      </c>
      <c r="E115" s="815">
        <v>78</v>
      </c>
      <c r="F115" s="815">
        <v>25</v>
      </c>
      <c r="G115" s="814"/>
      <c r="H115" s="814"/>
    </row>
    <row r="116" spans="1:8" ht="12" customHeight="1" x14ac:dyDescent="0.25">
      <c r="A116" s="544" t="s">
        <v>168</v>
      </c>
      <c r="B116" s="818" t="s">
        <v>29</v>
      </c>
      <c r="C116" s="806" t="s">
        <v>29</v>
      </c>
      <c r="D116" s="806" t="s">
        <v>29</v>
      </c>
      <c r="E116" s="806">
        <f>AVERAGE(E117:E117)</f>
        <v>90</v>
      </c>
      <c r="F116" s="806">
        <f>AVERAGE(F117:F117)</f>
        <v>28.3</v>
      </c>
      <c r="G116" s="814"/>
      <c r="H116" s="814"/>
    </row>
    <row r="117" spans="1:8" ht="12" customHeight="1" x14ac:dyDescent="0.2">
      <c r="A117" s="35" t="s">
        <v>169</v>
      </c>
      <c r="B117" s="815" t="s">
        <v>151</v>
      </c>
      <c r="C117" s="815" t="s">
        <v>151</v>
      </c>
      <c r="D117" s="815" t="s">
        <v>151</v>
      </c>
      <c r="E117" s="815">
        <v>90</v>
      </c>
      <c r="F117" s="815">
        <v>28.3</v>
      </c>
      <c r="G117" s="814"/>
      <c r="H117" s="814"/>
    </row>
    <row r="118" spans="1:8" ht="12" customHeight="1" x14ac:dyDescent="0.25">
      <c r="A118" s="544" t="s">
        <v>127</v>
      </c>
      <c r="B118" s="806">
        <f>AVERAGE(B119:B119)</f>
        <v>50</v>
      </c>
      <c r="C118" s="806" t="s">
        <v>29</v>
      </c>
      <c r="D118" s="806">
        <f>AVERAGE(D119:D119)</f>
        <v>50</v>
      </c>
      <c r="E118" s="806" t="s">
        <v>29</v>
      </c>
      <c r="F118" s="806" t="s">
        <v>29</v>
      </c>
      <c r="G118" s="814"/>
      <c r="H118" s="814"/>
    </row>
    <row r="119" spans="1:8" ht="12" customHeight="1" x14ac:dyDescent="0.2">
      <c r="A119" s="35" t="s">
        <v>129</v>
      </c>
      <c r="B119" s="815">
        <v>50</v>
      </c>
      <c r="C119" s="815" t="s">
        <v>151</v>
      </c>
      <c r="D119" s="815">
        <v>50</v>
      </c>
      <c r="E119" s="815" t="s">
        <v>151</v>
      </c>
      <c r="F119" s="815" t="s">
        <v>151</v>
      </c>
      <c r="G119" s="814"/>
      <c r="H119" s="814"/>
    </row>
    <row r="120" spans="1:8" ht="12" customHeight="1" x14ac:dyDescent="0.25">
      <c r="A120" s="544" t="s">
        <v>131</v>
      </c>
      <c r="B120" s="806">
        <f>AVERAGE(B121:B123)</f>
        <v>42.5</v>
      </c>
      <c r="C120" s="806" t="s">
        <v>29</v>
      </c>
      <c r="D120" s="806">
        <f t="shared" ref="D120:F120" si="4">AVERAGE(D121:D123)</f>
        <v>66.533333333333331</v>
      </c>
      <c r="E120" s="806">
        <f t="shared" si="4"/>
        <v>79.649999999999991</v>
      </c>
      <c r="F120" s="806">
        <f t="shared" si="4"/>
        <v>24</v>
      </c>
      <c r="G120" s="814"/>
      <c r="H120" s="814"/>
    </row>
    <row r="121" spans="1:8" ht="12" customHeight="1" x14ac:dyDescent="0.25">
      <c r="A121" s="35" t="s">
        <v>132</v>
      </c>
      <c r="B121" s="815">
        <v>42.5</v>
      </c>
      <c r="C121" s="815" t="s">
        <v>151</v>
      </c>
      <c r="D121" s="807">
        <v>78.5</v>
      </c>
      <c r="E121" s="815">
        <v>75.25</v>
      </c>
      <c r="F121" s="815" t="s">
        <v>151</v>
      </c>
      <c r="G121" s="814"/>
      <c r="H121" s="814"/>
    </row>
    <row r="122" spans="1:8" ht="12" customHeight="1" x14ac:dyDescent="0.2">
      <c r="A122" s="35" t="s">
        <v>133</v>
      </c>
      <c r="B122" s="815" t="s">
        <v>151</v>
      </c>
      <c r="C122" s="815" t="s">
        <v>151</v>
      </c>
      <c r="D122" s="820">
        <v>62.5</v>
      </c>
      <c r="E122" s="815">
        <v>80</v>
      </c>
      <c r="F122" s="815">
        <v>24</v>
      </c>
      <c r="G122" s="814"/>
      <c r="H122" s="814"/>
    </row>
    <row r="123" spans="1:8" ht="12" customHeight="1" x14ac:dyDescent="0.2">
      <c r="A123" s="553" t="s">
        <v>134</v>
      </c>
      <c r="B123" s="815" t="s">
        <v>151</v>
      </c>
      <c r="C123" s="815" t="s">
        <v>151</v>
      </c>
      <c r="D123" s="821">
        <v>58.6</v>
      </c>
      <c r="E123" s="821">
        <v>83.7</v>
      </c>
      <c r="F123" s="821" t="s">
        <v>151</v>
      </c>
      <c r="G123" s="814"/>
      <c r="H123" s="814"/>
    </row>
    <row r="124" spans="1:8" ht="12" customHeight="1" x14ac:dyDescent="0.25">
      <c r="A124" s="459" t="s">
        <v>135</v>
      </c>
      <c r="B124" s="822"/>
      <c r="C124" s="822"/>
      <c r="D124" s="823"/>
      <c r="E124" s="824"/>
      <c r="F124" s="824"/>
      <c r="G124" s="814"/>
      <c r="H124" s="814"/>
    </row>
    <row r="125" spans="1:8" ht="9.9499999999999993" customHeight="1" x14ac:dyDescent="0.2">
      <c r="A125" s="464" t="s">
        <v>136</v>
      </c>
      <c r="B125" s="825"/>
      <c r="C125" s="825"/>
      <c r="D125" s="825"/>
      <c r="E125" s="825"/>
      <c r="F125" s="825"/>
      <c r="G125" s="814"/>
      <c r="H125" s="814"/>
    </row>
    <row r="126" spans="1:8" ht="12" customHeight="1" x14ac:dyDescent="0.2">
      <c r="B126" s="814"/>
      <c r="C126" s="814"/>
      <c r="D126" s="814"/>
      <c r="E126" s="814"/>
      <c r="F126" s="814"/>
      <c r="G126" s="814"/>
      <c r="H126" s="814"/>
    </row>
    <row r="127" spans="1:8" ht="12" customHeight="1" x14ac:dyDescent="0.2">
      <c r="B127" s="814"/>
      <c r="C127" s="814"/>
      <c r="D127" s="814"/>
      <c r="E127" s="814"/>
      <c r="F127" s="814"/>
      <c r="G127" s="814"/>
      <c r="H127" s="814"/>
    </row>
    <row r="128" spans="1:8" ht="12" customHeight="1" x14ac:dyDescent="0.2">
      <c r="B128" s="814"/>
      <c r="C128" s="814"/>
      <c r="D128" s="814"/>
      <c r="E128" s="814"/>
      <c r="F128" s="814"/>
      <c r="G128" s="814"/>
      <c r="H128" s="814"/>
    </row>
    <row r="129" spans="2:8" ht="12" customHeight="1" x14ac:dyDescent="0.2">
      <c r="B129" s="814"/>
      <c r="C129" s="814"/>
      <c r="D129" s="814"/>
      <c r="E129" s="814"/>
      <c r="F129" s="814"/>
      <c r="G129" s="814"/>
      <c r="H129" s="814"/>
    </row>
    <row r="130" spans="2:8" ht="12" customHeight="1" x14ac:dyDescent="0.2">
      <c r="B130" s="814"/>
      <c r="C130" s="814"/>
      <c r="D130" s="814"/>
      <c r="E130" s="814"/>
      <c r="F130" s="814"/>
      <c r="G130" s="814"/>
      <c r="H130" s="814"/>
    </row>
    <row r="131" spans="2:8" ht="12" customHeight="1" x14ac:dyDescent="0.2">
      <c r="B131" s="814"/>
      <c r="C131" s="814"/>
      <c r="D131" s="814"/>
      <c r="E131" s="814"/>
      <c r="F131" s="814"/>
      <c r="G131" s="814"/>
      <c r="H131" s="814"/>
    </row>
    <row r="132" spans="2:8" ht="12" customHeight="1" x14ac:dyDescent="0.2">
      <c r="B132" s="814"/>
      <c r="C132" s="814"/>
      <c r="D132" s="814"/>
      <c r="E132" s="814"/>
      <c r="F132" s="814"/>
      <c r="G132" s="814"/>
      <c r="H132" s="814"/>
    </row>
    <row r="133" spans="2:8" ht="12" customHeight="1" x14ac:dyDescent="0.2">
      <c r="B133" s="814"/>
      <c r="C133" s="814"/>
      <c r="D133" s="814"/>
      <c r="E133" s="814"/>
      <c r="F133" s="814"/>
      <c r="G133" s="814"/>
      <c r="H133" s="814"/>
    </row>
    <row r="134" spans="2:8" ht="12" customHeight="1" x14ac:dyDescent="0.2">
      <c r="B134" s="814"/>
      <c r="C134" s="814"/>
      <c r="D134" s="814"/>
      <c r="E134" s="814"/>
      <c r="F134" s="814"/>
      <c r="G134" s="814"/>
      <c r="H134" s="814"/>
    </row>
    <row r="135" spans="2:8" ht="12" customHeight="1" x14ac:dyDescent="0.2">
      <c r="B135" s="814"/>
      <c r="C135" s="814"/>
      <c r="D135" s="814"/>
      <c r="E135" s="814"/>
      <c r="F135" s="814"/>
      <c r="G135" s="814"/>
      <c r="H135" s="814"/>
    </row>
    <row r="136" spans="2:8" ht="12" customHeight="1" x14ac:dyDescent="0.2">
      <c r="B136" s="814"/>
      <c r="C136" s="814"/>
      <c r="D136" s="814"/>
      <c r="E136" s="814"/>
      <c r="F136" s="814"/>
      <c r="G136" s="814"/>
      <c r="H136" s="814"/>
    </row>
    <row r="137" spans="2:8" ht="12" customHeight="1" x14ac:dyDescent="0.2">
      <c r="B137" s="814"/>
      <c r="C137" s="814"/>
      <c r="D137" s="814"/>
      <c r="E137" s="814"/>
      <c r="F137" s="814"/>
      <c r="G137" s="814"/>
      <c r="H137" s="814"/>
    </row>
    <row r="138" spans="2:8" ht="12" customHeight="1" x14ac:dyDescent="0.2">
      <c r="B138" s="814"/>
      <c r="C138" s="814"/>
      <c r="D138" s="814"/>
      <c r="E138" s="814"/>
      <c r="F138" s="814"/>
      <c r="G138" s="814"/>
      <c r="H138" s="814"/>
    </row>
    <row r="139" spans="2:8" ht="12" customHeight="1" x14ac:dyDescent="0.2">
      <c r="B139" s="814"/>
      <c r="C139" s="814"/>
      <c r="D139" s="814"/>
      <c r="E139" s="814"/>
      <c r="F139" s="814"/>
      <c r="G139" s="814"/>
      <c r="H139" s="814"/>
    </row>
    <row r="140" spans="2:8" ht="12" customHeight="1" x14ac:dyDescent="0.2">
      <c r="B140" s="814"/>
      <c r="C140" s="814"/>
      <c r="D140" s="814"/>
      <c r="E140" s="814"/>
      <c r="F140" s="814"/>
      <c r="G140" s="814"/>
      <c r="H140" s="814"/>
    </row>
    <row r="141" spans="2:8" ht="12" customHeight="1" x14ac:dyDescent="0.2">
      <c r="B141" s="814"/>
      <c r="C141" s="814"/>
      <c r="D141" s="814"/>
      <c r="E141" s="814"/>
      <c r="F141" s="814"/>
      <c r="G141" s="814"/>
      <c r="H141" s="814"/>
    </row>
    <row r="142" spans="2:8" ht="12" customHeight="1" x14ac:dyDescent="0.2">
      <c r="B142" s="814"/>
      <c r="C142" s="814"/>
      <c r="D142" s="814"/>
      <c r="E142" s="814"/>
      <c r="F142" s="814"/>
      <c r="G142" s="814"/>
      <c r="H142" s="814"/>
    </row>
    <row r="143" spans="2:8" ht="12" customHeight="1" x14ac:dyDescent="0.2">
      <c r="B143" s="814"/>
      <c r="C143" s="814"/>
      <c r="D143" s="814"/>
      <c r="E143" s="814"/>
      <c r="F143" s="814"/>
      <c r="G143" s="814"/>
      <c r="H143" s="814"/>
    </row>
    <row r="144" spans="2:8" ht="12" customHeight="1" x14ac:dyDescent="0.2">
      <c r="B144" s="814"/>
      <c r="C144" s="814"/>
      <c r="D144" s="814"/>
      <c r="E144" s="814"/>
      <c r="F144" s="814"/>
      <c r="G144" s="814"/>
      <c r="H144" s="814"/>
    </row>
    <row r="145" spans="2:8" ht="12" customHeight="1" x14ac:dyDescent="0.2">
      <c r="B145" s="814"/>
      <c r="C145" s="814"/>
      <c r="D145" s="814"/>
      <c r="E145" s="814"/>
      <c r="F145" s="814"/>
      <c r="G145" s="814"/>
      <c r="H145" s="814"/>
    </row>
    <row r="146" spans="2:8" ht="12" customHeight="1" x14ac:dyDescent="0.2">
      <c r="B146" s="814"/>
      <c r="C146" s="814"/>
      <c r="D146" s="814"/>
      <c r="E146" s="814"/>
      <c r="F146" s="814"/>
      <c r="G146" s="814"/>
      <c r="H146" s="814"/>
    </row>
    <row r="147" spans="2:8" ht="12" customHeight="1" x14ac:dyDescent="0.2">
      <c r="B147" s="814"/>
      <c r="C147" s="814"/>
      <c r="D147" s="814"/>
      <c r="E147" s="814"/>
      <c r="F147" s="814"/>
      <c r="G147" s="814"/>
      <c r="H147" s="814"/>
    </row>
    <row r="148" spans="2:8" ht="12" customHeight="1" x14ac:dyDescent="0.2">
      <c r="B148" s="814"/>
      <c r="C148" s="814"/>
      <c r="D148" s="814"/>
      <c r="E148" s="814"/>
      <c r="F148" s="814"/>
      <c r="G148" s="814"/>
      <c r="H148" s="814"/>
    </row>
    <row r="149" spans="2:8" ht="12" customHeight="1" x14ac:dyDescent="0.2">
      <c r="B149" s="814"/>
      <c r="C149" s="814"/>
      <c r="D149" s="814"/>
      <c r="E149" s="814"/>
      <c r="F149" s="814"/>
      <c r="G149" s="814"/>
      <c r="H149" s="814"/>
    </row>
    <row r="150" spans="2:8" ht="12" customHeight="1" x14ac:dyDescent="0.2">
      <c r="B150" s="814"/>
      <c r="C150" s="814"/>
      <c r="D150" s="814"/>
      <c r="E150" s="814"/>
      <c r="F150" s="814"/>
      <c r="G150" s="814"/>
      <c r="H150" s="814"/>
    </row>
    <row r="151" spans="2:8" ht="12" customHeight="1" x14ac:dyDescent="0.2">
      <c r="B151" s="814"/>
      <c r="C151" s="814"/>
      <c r="D151" s="814"/>
      <c r="E151" s="814"/>
      <c r="F151" s="814"/>
      <c r="G151" s="814"/>
      <c r="H151" s="814"/>
    </row>
    <row r="152" spans="2:8" ht="12" customHeight="1" x14ac:dyDescent="0.2"/>
    <row r="153" spans="2:8" ht="12" customHeight="1" x14ac:dyDescent="0.2"/>
    <row r="154" spans="2:8" ht="12" customHeight="1" x14ac:dyDescent="0.2"/>
    <row r="155" spans="2:8" ht="12" customHeight="1" x14ac:dyDescent="0.2"/>
    <row r="156" spans="2:8" ht="12" customHeight="1" x14ac:dyDescent="0.2"/>
    <row r="157" spans="2:8" ht="12" customHeight="1" x14ac:dyDescent="0.2"/>
    <row r="158" spans="2:8" ht="12" customHeight="1" x14ac:dyDescent="0.2"/>
    <row r="159" spans="2:8" ht="12" customHeight="1" x14ac:dyDescent="0.2"/>
    <row r="160" spans="2:8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</sheetData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4</vt:i4>
      </vt:variant>
    </vt:vector>
  </HeadingPairs>
  <TitlesOfParts>
    <vt:vector size="26" baseType="lpstr">
      <vt:lpstr>Indice</vt:lpstr>
      <vt:lpstr>C.90</vt:lpstr>
      <vt:lpstr>C.91</vt:lpstr>
      <vt:lpstr>C.92</vt:lpstr>
      <vt:lpstr>C.93</vt:lpstr>
      <vt:lpstr>C.94</vt:lpstr>
      <vt:lpstr>C.95</vt:lpstr>
      <vt:lpstr>C.96</vt:lpstr>
      <vt:lpstr>C.97</vt:lpstr>
      <vt:lpstr>C,98</vt:lpstr>
      <vt:lpstr>C,99</vt:lpstr>
      <vt:lpstr>C.100</vt:lpstr>
      <vt:lpstr>C,101</vt:lpstr>
      <vt:lpstr>C.102</vt:lpstr>
      <vt:lpstr>C.103</vt:lpstr>
      <vt:lpstr>C.104</vt:lpstr>
      <vt:lpstr>C.105</vt:lpstr>
      <vt:lpstr>C.106</vt:lpstr>
      <vt:lpstr>C.107 </vt:lpstr>
      <vt:lpstr>C.108</vt:lpstr>
      <vt:lpstr>C.109</vt:lpstr>
      <vt:lpstr>C,110</vt:lpstr>
      <vt:lpstr>C.102!Área_de_impresión</vt:lpstr>
      <vt:lpstr>C.103!Área_de_impresión</vt:lpstr>
      <vt:lpstr>C.90!Área_de_impresión</vt:lpstr>
      <vt:lpstr>C.91!Área_de_impresión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Raul Andrade</dc:creator>
  <cp:keywords/>
  <dc:description/>
  <cp:lastModifiedBy>Agueda Sihuas Meza</cp:lastModifiedBy>
  <cp:lastPrinted>2024-05-15T14:53:12Z</cp:lastPrinted>
  <dcterms:created xsi:type="dcterms:W3CDTF">2002-01-07T15:01:08Z</dcterms:created>
  <dcterms:modified xsi:type="dcterms:W3CDTF">2024-07-16T22:19:15Z</dcterms:modified>
  <cp:category/>
</cp:coreProperties>
</file>