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2022\TARIFAS\0__2023\6. Proyectos Regionales\3_Comentarios a la propuesta\BANDTEL\"/>
    </mc:Choice>
  </mc:AlternateContent>
  <bookViews>
    <workbookView xWindow="0" yWindow="0" windowWidth="28800" windowHeight="12330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1" l="1"/>
  <c r="E13" i="1"/>
  <c r="E12" i="1"/>
  <c r="E11" i="1"/>
  <c r="D57" i="1" l="1"/>
  <c r="E29" i="1" l="1"/>
  <c r="E32" i="1" s="1"/>
  <c r="E33" i="1" s="1"/>
  <c r="E34" i="1" s="1"/>
  <c r="E36" i="1" s="1"/>
  <c r="E8" i="1"/>
  <c r="J46" i="1" l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F21" i="1"/>
  <c r="F22" i="1"/>
  <c r="F23" i="1"/>
  <c r="F24" i="1"/>
  <c r="F25" i="1"/>
  <c r="F20" i="1"/>
  <c r="E21" i="1"/>
  <c r="E22" i="1"/>
  <c r="E23" i="1"/>
  <c r="E24" i="1"/>
  <c r="E25" i="1"/>
  <c r="E20" i="1"/>
  <c r="I20" i="1" s="1"/>
  <c r="D53" i="1"/>
  <c r="J23" i="1" l="1"/>
  <c r="I25" i="1"/>
  <c r="J21" i="1"/>
  <c r="H23" i="1"/>
  <c r="J25" i="1"/>
  <c r="D45" i="1"/>
  <c r="K45" i="1" s="1"/>
  <c r="H25" i="1"/>
  <c r="D44" i="1"/>
  <c r="K44" i="1" s="1"/>
  <c r="I24" i="1"/>
  <c r="I23" i="1"/>
  <c r="H24" i="1"/>
  <c r="D41" i="1"/>
  <c r="K41" i="1" s="1"/>
  <c r="D43" i="1"/>
  <c r="K43" i="1" s="1"/>
  <c r="I22" i="1"/>
  <c r="D42" i="1"/>
  <c r="K42" i="1" s="1"/>
  <c r="J24" i="1"/>
  <c r="D46" i="1"/>
  <c r="K46" i="1" s="1"/>
  <c r="I21" i="1"/>
  <c r="H22" i="1"/>
  <c r="J22" i="1"/>
  <c r="H21" i="1"/>
  <c r="H20" i="1"/>
  <c r="J20" i="1"/>
  <c r="E53" i="1"/>
  <c r="D25" i="1" l="1"/>
  <c r="K25" i="1" s="1"/>
  <c r="D23" i="1"/>
  <c r="K23" i="1" s="1"/>
  <c r="D21" i="1"/>
  <c r="K21" i="1" s="1"/>
  <c r="D24" i="1"/>
  <c r="K24" i="1" s="1"/>
  <c r="D22" i="1"/>
  <c r="D20" i="1"/>
  <c r="K22" i="1" l="1"/>
  <c r="K20" i="1"/>
  <c r="J54" i="1"/>
  <c r="I54" i="1"/>
  <c r="H54" i="1"/>
  <c r="G54" i="1"/>
  <c r="F54" i="1"/>
  <c r="E54" i="1"/>
  <c r="J53" i="1"/>
  <c r="I53" i="1"/>
  <c r="H53" i="1"/>
  <c r="G53" i="1"/>
  <c r="F53" i="1"/>
  <c r="J61" i="1" l="1"/>
  <c r="J66" i="1" s="1"/>
  <c r="J60" i="1"/>
  <c r="J65" i="1" s="1"/>
  <c r="E61" i="1"/>
  <c r="E66" i="1" s="1"/>
  <c r="G55" i="1"/>
  <c r="G60" i="1"/>
  <c r="G65" i="1" s="1"/>
  <c r="E55" i="1"/>
  <c r="H55" i="1"/>
  <c r="I55" i="1"/>
  <c r="J55" i="1"/>
  <c r="H60" i="1"/>
  <c r="H65" i="1" s="1"/>
  <c r="F60" i="1"/>
  <c r="F65" i="1" s="1"/>
  <c r="F55" i="1"/>
  <c r="I61" i="1"/>
  <c r="I66" i="1" s="1"/>
  <c r="E60" i="1"/>
  <c r="E65" i="1" s="1"/>
  <c r="G61" i="1"/>
  <c r="G66" i="1" s="1"/>
  <c r="H61" i="1"/>
  <c r="H66" i="1" s="1"/>
  <c r="I60" i="1"/>
  <c r="I65" i="1" s="1"/>
  <c r="F61" i="1"/>
  <c r="F66" i="1" s="1"/>
  <c r="J62" i="1" l="1"/>
  <c r="E62" i="1"/>
  <c r="H62" i="1"/>
  <c r="G62" i="1"/>
  <c r="F62" i="1"/>
  <c r="I62" i="1"/>
</calcChain>
</file>

<file path=xl/sharedStrings.xml><?xml version="1.0" encoding="utf-8"?>
<sst xmlns="http://schemas.openxmlformats.org/spreadsheetml/2006/main" count="70" uniqueCount="43">
  <si>
    <t>Velocidad mínima garantizada (%)</t>
  </si>
  <si>
    <t>Renta Mensual (S/ sin IGV)</t>
  </si>
  <si>
    <t>Velocidad de descarga (Mbps)</t>
  </si>
  <si>
    <t>SALIDA INTERNACIONAL</t>
  </si>
  <si>
    <t>RDNFO</t>
  </si>
  <si>
    <t>TASAS FITEL 1%</t>
  </si>
  <si>
    <t>TASAS OSIPTEL 0.5%</t>
  </si>
  <si>
    <t>TASAS MTC 0.5%</t>
  </si>
  <si>
    <t>2 MBPS</t>
  </si>
  <si>
    <t>4 MBPS</t>
  </si>
  <si>
    <t>8 MBPS</t>
  </si>
  <si>
    <t>12 MBPS</t>
  </si>
  <si>
    <t>20 MBPS</t>
  </si>
  <si>
    <t>40 MBPS</t>
  </si>
  <si>
    <t>TOTAL MEGAS</t>
  </si>
  <si>
    <t>TOTAL COSTO</t>
  </si>
  <si>
    <t>PASCO</t>
  </si>
  <si>
    <t>HUÁNUCO</t>
  </si>
  <si>
    <t>COSTO MEGA BANTEL</t>
  </si>
  <si>
    <t>PR-PASCO</t>
  </si>
  <si>
    <t>PR-HUÁNUCO</t>
  </si>
  <si>
    <t>Gastos operativos</t>
  </si>
  <si>
    <t>Renta Mensual (S/ sin IGV) sin la RDNFO</t>
  </si>
  <si>
    <t>Renta Mensual (S/ sin IGV) con la RDNFO</t>
  </si>
  <si>
    <t xml:space="preserve">REGIÓN DE HUANUCO </t>
  </si>
  <si>
    <t>Ingresos Red de Acceso</t>
  </si>
  <si>
    <t>Costos y Gastos Operativos Red Acceso</t>
  </si>
  <si>
    <t>Costos Operativos Red Acceso</t>
  </si>
  <si>
    <t>Gastos Operativos Red Acceso</t>
  </si>
  <si>
    <t>Flujo Proyectado Anual</t>
  </si>
  <si>
    <t>Flujo Proyectado Mensual</t>
  </si>
  <si>
    <t>REGIÓN DE PASCO</t>
  </si>
  <si>
    <t>Flujo Proyectado Mensual en Soles</t>
  </si>
  <si>
    <t>IAOS - PASCO</t>
  </si>
  <si>
    <t>IAOS - HUANUCO</t>
  </si>
  <si>
    <t>Gasto Operativo / IAOS</t>
  </si>
  <si>
    <t>FACTOR DE CONCURRENCIA</t>
  </si>
  <si>
    <t>VELOCIDAD GARANTIZADA</t>
  </si>
  <si>
    <t>CANTIDAD IAO's</t>
  </si>
  <si>
    <t>REGIÓN</t>
  </si>
  <si>
    <t>MEGAS</t>
  </si>
  <si>
    <t>PRECIO POR MEGA</t>
  </si>
  <si>
    <t>PROYECTO DE RESOLUCIÓN QUE ESTABLECE LAS TARIFAS TOPE DEL SERVICIO DE ACCESO A INTERNET QUE FORMA PARTE DE LOS PROYECTOS REGIONALES DE BANDA ANCHA Y CONECTIVIDAD INTEGRAL - PASCO - HUÁNUCO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</si>
</sst>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S/&quot;\ #,##0.00"/>
    <numFmt numFmtId="165" formatCode="[$$-540A]#,##0.0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9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9" fontId="2" fillId="0" borderId="0" xfId="0" applyNumberFormat="1" applyFont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" fontId="2" fillId="0" borderId="9" xfId="1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165525</xdr:colOff>
      <xdr:row>1</xdr:row>
      <xdr:rowOff>60960</xdr:rowOff>
    </xdr:from>
    <xdr:to>
      <xdr:col>2</xdr:col>
      <xdr:colOff>974521</xdr:colOff>
      <xdr:row>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460A3B-4955-43B7-89C2-6F4E290980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525" y="251460"/>
          <a:ext cx="1753876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7"/>
  <sheetViews>
    <sheetView tabSelected="1" zoomScaleNormal="100" zoomScaleSheetLayoutView="90" workbookViewId="0">
      <selection activeCell="E16" sqref="E16"/>
    </sheetView>
  </sheetViews>
  <sheetFormatPr baseColWidth="10" defaultRowHeight="15" x14ac:dyDescent="0.25"/>
  <cols>
    <col min="1" max="1" width="3.5703125" customWidth="1"/>
    <col min="2" max="2" width="10.28515625" bestFit="1" customWidth="1"/>
    <col min="3" max="3" width="15.28515625" customWidth="1"/>
    <col min="4" max="4" width="17.140625" bestFit="1" customWidth="1"/>
    <col min="5" max="5" width="16.5703125" bestFit="1" customWidth="1"/>
    <col min="6" max="6" width="17.140625" bestFit="1" customWidth="1"/>
    <col min="7" max="7" width="16.28515625" customWidth="1"/>
    <col min="8" max="9" width="12.140625" bestFit="1" customWidth="1"/>
    <col min="10" max="10" width="13.5703125" bestFit="1" customWidth="1"/>
    <col min="11" max="11" width="18.140625" customWidth="1"/>
  </cols>
  <sheetData>
    <row r="1" spans="2:13" ht="15.75" thickBot="1" x14ac:dyDescent="0.3"/>
    <row r="2" spans="2:13" ht="15" customHeight="1" x14ac:dyDescent="0.25">
      <c r="D2" s="34" t="s">
        <v>42</v>
      </c>
      <c r="E2" s="35"/>
      <c r="F2" s="35"/>
      <c r="G2" s="35"/>
      <c r="H2" s="35"/>
      <c r="I2" s="35"/>
      <c r="J2" s="35"/>
      <c r="K2" s="36"/>
    </row>
    <row r="3" spans="2:13" ht="15" customHeight="1" x14ac:dyDescent="0.25">
      <c r="D3" s="37"/>
      <c r="E3" s="38"/>
      <c r="F3" s="38"/>
      <c r="G3" s="38"/>
      <c r="H3" s="38"/>
      <c r="I3" s="38"/>
      <c r="J3" s="38"/>
      <c r="K3" s="39"/>
    </row>
    <row r="4" spans="2:13" ht="36.6" customHeight="1" thickBot="1" x14ac:dyDescent="0.3">
      <c r="D4" s="40"/>
      <c r="E4" s="41"/>
      <c r="F4" s="41"/>
      <c r="G4" s="41"/>
      <c r="H4" s="41"/>
      <c r="I4" s="41"/>
      <c r="J4" s="41"/>
      <c r="K4" s="42"/>
    </row>
    <row r="5" spans="2:13" ht="15.75" thickBot="1" x14ac:dyDescent="0.3"/>
    <row r="6" spans="2:13" ht="15.6" customHeight="1" x14ac:dyDescent="0.25">
      <c r="B6" s="30" t="s">
        <v>31</v>
      </c>
      <c r="C6" s="30"/>
      <c r="D6" s="30"/>
      <c r="E6" s="30"/>
      <c r="F6" s="10"/>
      <c r="G6" s="18" t="s">
        <v>33</v>
      </c>
      <c r="H6" s="10"/>
      <c r="I6" s="10"/>
      <c r="J6" s="10"/>
      <c r="K6" s="7"/>
      <c r="L6" s="10"/>
      <c r="M6" s="10"/>
    </row>
    <row r="7" spans="2:13" ht="15.6" customHeight="1" thickBot="1" x14ac:dyDescent="0.3">
      <c r="B7" s="31" t="s">
        <v>25</v>
      </c>
      <c r="C7" s="31"/>
      <c r="D7" s="31"/>
      <c r="E7" s="15">
        <v>1870000</v>
      </c>
      <c r="F7" s="10"/>
      <c r="G7" s="17">
        <v>516</v>
      </c>
      <c r="H7" s="10"/>
      <c r="I7" s="10"/>
      <c r="J7" s="10"/>
      <c r="K7" s="7"/>
      <c r="L7" s="10"/>
      <c r="M7" s="10"/>
    </row>
    <row r="8" spans="2:13" ht="15.6" customHeight="1" x14ac:dyDescent="0.25">
      <c r="B8" s="31" t="s">
        <v>26</v>
      </c>
      <c r="C8" s="31"/>
      <c r="D8" s="31"/>
      <c r="E8" s="15">
        <f>SUM(E9:E10)</f>
        <v>1938356.1578390365</v>
      </c>
      <c r="F8" s="10"/>
      <c r="G8" s="10"/>
      <c r="H8" s="10"/>
      <c r="I8" s="10"/>
      <c r="J8" s="10"/>
      <c r="K8" s="7"/>
      <c r="L8" s="10"/>
      <c r="M8" s="10"/>
    </row>
    <row r="9" spans="2:13" ht="15.6" customHeight="1" x14ac:dyDescent="0.25">
      <c r="B9" s="32" t="s">
        <v>27</v>
      </c>
      <c r="C9" s="32"/>
      <c r="D9" s="32"/>
      <c r="E9" s="16">
        <v>1374830.4807579312</v>
      </c>
      <c r="F9" s="10"/>
      <c r="G9" s="10"/>
      <c r="H9" s="10"/>
      <c r="I9" s="10"/>
      <c r="J9" s="10"/>
      <c r="K9" s="7"/>
      <c r="L9" s="10"/>
      <c r="M9" s="10"/>
    </row>
    <row r="10" spans="2:13" ht="15.6" customHeight="1" x14ac:dyDescent="0.25">
      <c r="B10" s="32" t="s">
        <v>28</v>
      </c>
      <c r="C10" s="32"/>
      <c r="D10" s="32"/>
      <c r="E10" s="16">
        <v>563525.67708110518</v>
      </c>
      <c r="F10" s="10"/>
      <c r="G10" s="10"/>
      <c r="H10" s="10"/>
      <c r="I10" s="10"/>
      <c r="J10" s="10"/>
      <c r="K10" s="7"/>
      <c r="L10" s="10"/>
      <c r="M10" s="10"/>
    </row>
    <row r="11" spans="2:13" ht="15.6" customHeight="1" x14ac:dyDescent="0.25">
      <c r="B11" s="33" t="s">
        <v>29</v>
      </c>
      <c r="C11" s="33"/>
      <c r="D11" s="33"/>
      <c r="E11" s="16">
        <f>+E7-E8</f>
        <v>-68356.157839036547</v>
      </c>
      <c r="F11" s="10"/>
      <c r="G11" s="10"/>
      <c r="H11" s="10"/>
      <c r="I11" s="10"/>
      <c r="J11" s="10"/>
      <c r="K11" s="7"/>
      <c r="L11" s="10"/>
      <c r="M11" s="10"/>
    </row>
    <row r="12" spans="2:13" ht="15.6" customHeight="1" x14ac:dyDescent="0.25">
      <c r="B12" s="33" t="s">
        <v>30</v>
      </c>
      <c r="C12" s="33"/>
      <c r="D12" s="33"/>
      <c r="E12" s="16">
        <f>+E11/12</f>
        <v>-5696.3464865863789</v>
      </c>
      <c r="F12" s="10"/>
      <c r="G12" s="10"/>
      <c r="H12" s="10"/>
      <c r="I12" s="10"/>
      <c r="J12" s="10"/>
      <c r="K12" s="7"/>
      <c r="L12" s="10"/>
      <c r="M12" s="10"/>
    </row>
    <row r="13" spans="2:13" ht="15.6" customHeight="1" x14ac:dyDescent="0.25">
      <c r="B13" s="33" t="s">
        <v>32</v>
      </c>
      <c r="C13" s="33"/>
      <c r="D13" s="33"/>
      <c r="E13" s="10">
        <f>+E12*3.84</f>
        <v>-21873.970508491693</v>
      </c>
      <c r="F13" s="10"/>
      <c r="G13" s="10"/>
      <c r="H13" s="10"/>
      <c r="I13" s="10"/>
      <c r="J13" s="10"/>
      <c r="K13" s="7"/>
      <c r="L13" s="10"/>
      <c r="M13" s="10"/>
    </row>
    <row r="14" spans="2:13" ht="15.6" customHeight="1" x14ac:dyDescent="0.25">
      <c r="B14" s="6"/>
      <c r="C14" s="6"/>
      <c r="D14" s="6"/>
      <c r="E14" s="10"/>
      <c r="F14" s="10"/>
      <c r="G14" s="10"/>
      <c r="H14" s="10"/>
      <c r="I14" s="10"/>
      <c r="J14" s="10"/>
      <c r="K14" s="7"/>
      <c r="L14" s="10"/>
      <c r="M14" s="10"/>
    </row>
    <row r="15" spans="2:13" ht="15.6" customHeight="1" x14ac:dyDescent="0.25">
      <c r="B15" s="33" t="s">
        <v>35</v>
      </c>
      <c r="C15" s="33"/>
      <c r="D15" s="33"/>
      <c r="E15" s="10">
        <f>-E13/G7</f>
        <v>42.391415714131192</v>
      </c>
      <c r="F15" s="10"/>
      <c r="G15" s="10"/>
      <c r="H15" s="10"/>
      <c r="I15" s="10"/>
      <c r="J15" s="10"/>
      <c r="K15" s="7"/>
      <c r="L15" s="10"/>
      <c r="M15" s="10"/>
    </row>
    <row r="16" spans="2:13" ht="15.6" customHeight="1" x14ac:dyDescent="0.25">
      <c r="B16" s="7"/>
      <c r="C16" s="6"/>
      <c r="D16" s="10"/>
      <c r="E16" s="10"/>
      <c r="F16" s="10"/>
      <c r="G16" s="10"/>
      <c r="H16" s="10"/>
      <c r="I16" s="10"/>
      <c r="J16" s="10"/>
      <c r="K16" s="7"/>
      <c r="L16" s="10"/>
      <c r="M16" s="10"/>
    </row>
    <row r="17" spans="2:13" ht="15.6" customHeight="1" x14ac:dyDescent="0.25">
      <c r="B17" s="7"/>
      <c r="C17" s="6"/>
      <c r="D17" s="29" t="s">
        <v>19</v>
      </c>
      <c r="E17" s="29"/>
      <c r="F17" s="10"/>
      <c r="G17" s="10"/>
      <c r="H17" s="10"/>
      <c r="I17" s="10"/>
      <c r="J17" s="10"/>
      <c r="K17" s="7"/>
      <c r="L17" s="10"/>
      <c r="M17" s="10"/>
    </row>
    <row r="18" spans="2:13" ht="15.75" thickBot="1" x14ac:dyDescent="0.3"/>
    <row r="19" spans="2:13" ht="52.15" customHeight="1" thickBot="1" x14ac:dyDescent="0.3">
      <c r="B19" s="3" t="s">
        <v>2</v>
      </c>
      <c r="C19" s="3" t="s">
        <v>0</v>
      </c>
      <c r="D19" s="3" t="s">
        <v>23</v>
      </c>
      <c r="E19" s="3" t="s">
        <v>3</v>
      </c>
      <c r="F19" s="5" t="s">
        <v>4</v>
      </c>
      <c r="G19" s="5" t="s">
        <v>21</v>
      </c>
      <c r="H19" s="3" t="s">
        <v>5</v>
      </c>
      <c r="I19" s="5" t="s">
        <v>6</v>
      </c>
      <c r="J19" s="5" t="s">
        <v>7</v>
      </c>
      <c r="K19" s="3" t="s">
        <v>22</v>
      </c>
    </row>
    <row r="20" spans="2:13" ht="15.75" thickBot="1" x14ac:dyDescent="0.3">
      <c r="B20" s="2">
        <v>2</v>
      </c>
      <c r="C20" s="1">
        <v>0.7</v>
      </c>
      <c r="D20" s="13">
        <f>SUM(E20:J20)</f>
        <v>256.22604000000001</v>
      </c>
      <c r="E20" s="9">
        <f>16.086*B20</f>
        <v>32.171999999999997</v>
      </c>
      <c r="F20" s="9">
        <f>23*3.84*B20</f>
        <v>176.64</v>
      </c>
      <c r="G20" s="9">
        <v>42.39</v>
      </c>
      <c r="H20" s="12">
        <f>+SUM(E20:G20)*0.01</f>
        <v>2.5120200000000001</v>
      </c>
      <c r="I20" s="12">
        <f>+SUM(E20:G20)*0.005</f>
        <v>1.2560100000000001</v>
      </c>
      <c r="J20" s="12">
        <f>+SUM(E20:G20)*0.005</f>
        <v>1.2560100000000001</v>
      </c>
      <c r="K20" s="9">
        <f>D20-F20</f>
        <v>79.586040000000025</v>
      </c>
    </row>
    <row r="21" spans="2:13" ht="15.75" thickBot="1" x14ac:dyDescent="0.3">
      <c r="B21" s="2">
        <v>4</v>
      </c>
      <c r="C21" s="1">
        <v>0.7</v>
      </c>
      <c r="D21" s="13">
        <f t="shared" ref="D21:D25" si="0">SUM(E21:J21)</f>
        <v>469.21427999999997</v>
      </c>
      <c r="E21" s="9">
        <f t="shared" ref="E21:E25" si="1">16.086*B21</f>
        <v>64.343999999999994</v>
      </c>
      <c r="F21" s="9">
        <f t="shared" ref="F21:F25" si="2">23*3.84*B21</f>
        <v>353.28</v>
      </c>
      <c r="G21" s="9">
        <v>42.39</v>
      </c>
      <c r="H21" s="12">
        <f t="shared" ref="H21:H25" si="3">+SUM(E21:G21)*0.01</f>
        <v>4.6001399999999997</v>
      </c>
      <c r="I21" s="12">
        <f t="shared" ref="I21:I25" si="4">+SUM(E21:G21)*0.005</f>
        <v>2.3000699999999998</v>
      </c>
      <c r="J21" s="12">
        <f t="shared" ref="J21:J25" si="5">+SUM(E21:G21)*0.005</f>
        <v>2.3000699999999998</v>
      </c>
      <c r="K21" s="9">
        <f t="shared" ref="K21:K25" si="6">D21-F21</f>
        <v>115.93428</v>
      </c>
    </row>
    <row r="22" spans="2:13" ht="15.75" thickBot="1" x14ac:dyDescent="0.3">
      <c r="B22" s="2">
        <v>8</v>
      </c>
      <c r="C22" s="1">
        <v>0.7</v>
      </c>
      <c r="D22" s="13">
        <f t="shared" si="0"/>
        <v>895.19075999999995</v>
      </c>
      <c r="E22" s="9">
        <f t="shared" si="1"/>
        <v>128.68799999999999</v>
      </c>
      <c r="F22" s="9">
        <f t="shared" si="2"/>
        <v>706.56</v>
      </c>
      <c r="G22" s="9">
        <v>42.39</v>
      </c>
      <c r="H22" s="12">
        <f t="shared" si="3"/>
        <v>8.7763799999999996</v>
      </c>
      <c r="I22" s="12">
        <f t="shared" si="4"/>
        <v>4.3881899999999998</v>
      </c>
      <c r="J22" s="12">
        <f t="shared" si="5"/>
        <v>4.3881899999999998</v>
      </c>
      <c r="K22" s="9">
        <f t="shared" si="6"/>
        <v>188.63076000000001</v>
      </c>
    </row>
    <row r="23" spans="2:13" ht="15.75" thickBot="1" x14ac:dyDescent="0.3">
      <c r="B23" s="2">
        <v>12</v>
      </c>
      <c r="C23" s="1">
        <v>0.7</v>
      </c>
      <c r="D23" s="13">
        <f t="shared" si="0"/>
        <v>1321.16724</v>
      </c>
      <c r="E23" s="9">
        <f t="shared" si="1"/>
        <v>193.03199999999998</v>
      </c>
      <c r="F23" s="9">
        <f t="shared" si="2"/>
        <v>1059.8399999999999</v>
      </c>
      <c r="G23" s="9">
        <v>42.39</v>
      </c>
      <c r="H23" s="12">
        <f t="shared" si="3"/>
        <v>12.95262</v>
      </c>
      <c r="I23" s="12">
        <f t="shared" si="4"/>
        <v>6.4763099999999998</v>
      </c>
      <c r="J23" s="12">
        <f t="shared" si="5"/>
        <v>6.4763099999999998</v>
      </c>
      <c r="K23" s="9">
        <f t="shared" si="6"/>
        <v>261.32724000000007</v>
      </c>
    </row>
    <row r="24" spans="2:13" ht="15.75" thickBot="1" x14ac:dyDescent="0.3">
      <c r="B24" s="2">
        <v>20</v>
      </c>
      <c r="C24" s="1">
        <v>0.7</v>
      </c>
      <c r="D24" s="13">
        <f t="shared" si="0"/>
        <v>2173.1201999999994</v>
      </c>
      <c r="E24" s="9">
        <f t="shared" si="1"/>
        <v>321.71999999999997</v>
      </c>
      <c r="F24" s="9">
        <f t="shared" si="2"/>
        <v>1766.3999999999999</v>
      </c>
      <c r="G24" s="9">
        <v>42.39</v>
      </c>
      <c r="H24" s="12">
        <f t="shared" si="3"/>
        <v>21.305099999999999</v>
      </c>
      <c r="I24" s="12">
        <f t="shared" si="4"/>
        <v>10.65255</v>
      </c>
      <c r="J24" s="12">
        <f t="shared" si="5"/>
        <v>10.65255</v>
      </c>
      <c r="K24" s="9">
        <f t="shared" si="6"/>
        <v>406.72019999999952</v>
      </c>
    </row>
    <row r="25" spans="2:13" ht="15.75" thickBot="1" x14ac:dyDescent="0.3">
      <c r="B25" s="2">
        <v>40</v>
      </c>
      <c r="C25" s="1">
        <v>0.7</v>
      </c>
      <c r="D25" s="13">
        <f t="shared" si="0"/>
        <v>4303.0025999999998</v>
      </c>
      <c r="E25" s="9">
        <f t="shared" si="1"/>
        <v>643.43999999999994</v>
      </c>
      <c r="F25" s="9">
        <f t="shared" si="2"/>
        <v>3532.7999999999997</v>
      </c>
      <c r="G25" s="9">
        <v>42.39</v>
      </c>
      <c r="H25" s="12">
        <f t="shared" si="3"/>
        <v>42.186300000000003</v>
      </c>
      <c r="I25" s="12">
        <f t="shared" si="4"/>
        <v>21.093150000000001</v>
      </c>
      <c r="J25" s="12">
        <f t="shared" si="5"/>
        <v>21.093150000000001</v>
      </c>
      <c r="K25" s="9">
        <f t="shared" si="6"/>
        <v>770.20260000000007</v>
      </c>
    </row>
    <row r="26" spans="2:13" ht="15.75" thickBot="1" x14ac:dyDescent="0.3">
      <c r="B26" s="6"/>
      <c r="C26" s="8"/>
      <c r="D26" s="6"/>
      <c r="E26" s="6"/>
      <c r="F26" s="6"/>
      <c r="G26" s="6"/>
      <c r="H26" s="6"/>
      <c r="I26" s="6"/>
      <c r="J26" s="6"/>
    </row>
    <row r="27" spans="2:13" ht="15.6" customHeight="1" x14ac:dyDescent="0.25">
      <c r="B27" s="30" t="s">
        <v>24</v>
      </c>
      <c r="C27" s="30"/>
      <c r="D27" s="30"/>
      <c r="E27" s="30"/>
      <c r="F27" s="10"/>
      <c r="G27" s="18" t="s">
        <v>34</v>
      </c>
      <c r="H27" s="10"/>
      <c r="I27" s="10"/>
      <c r="J27" s="10"/>
      <c r="K27" s="7"/>
      <c r="L27" s="10"/>
      <c r="M27" s="10"/>
    </row>
    <row r="28" spans="2:13" ht="15.6" customHeight="1" thickBot="1" x14ac:dyDescent="0.3">
      <c r="B28" s="31" t="s">
        <v>25</v>
      </c>
      <c r="C28" s="31"/>
      <c r="D28" s="31"/>
      <c r="E28" s="15">
        <v>2155984.0959999999</v>
      </c>
      <c r="F28" s="10"/>
      <c r="G28" s="17">
        <v>545</v>
      </c>
      <c r="H28" s="10"/>
      <c r="I28" s="10"/>
      <c r="J28" s="10"/>
      <c r="K28" s="7"/>
      <c r="L28" s="10"/>
      <c r="M28" s="10"/>
    </row>
    <row r="29" spans="2:13" ht="15.6" customHeight="1" x14ac:dyDescent="0.25">
      <c r="B29" s="31" t="s">
        <v>26</v>
      </c>
      <c r="C29" s="31"/>
      <c r="D29" s="31"/>
      <c r="E29" s="15">
        <f>SUM(E30:E31)</f>
        <v>2426846.723628283</v>
      </c>
      <c r="F29" s="10"/>
      <c r="G29" s="10"/>
      <c r="H29" s="10"/>
      <c r="I29" s="10"/>
      <c r="J29" s="10"/>
      <c r="K29" s="7"/>
      <c r="L29" s="10"/>
      <c r="M29" s="10"/>
    </row>
    <row r="30" spans="2:13" ht="15.6" customHeight="1" x14ac:dyDescent="0.25">
      <c r="B30" s="32" t="s">
        <v>27</v>
      </c>
      <c r="C30" s="32"/>
      <c r="D30" s="32"/>
      <c r="E30" s="16">
        <v>1806858.6406518123</v>
      </c>
      <c r="F30" s="10"/>
      <c r="G30" s="10"/>
      <c r="H30" s="10"/>
      <c r="I30" s="10"/>
      <c r="J30" s="10"/>
      <c r="K30" s="7"/>
      <c r="L30" s="10"/>
      <c r="M30" s="10"/>
    </row>
    <row r="31" spans="2:13" ht="15.6" customHeight="1" x14ac:dyDescent="0.25">
      <c r="B31" s="32" t="s">
        <v>28</v>
      </c>
      <c r="C31" s="32"/>
      <c r="D31" s="32"/>
      <c r="E31" s="16">
        <v>619988.08297647058</v>
      </c>
      <c r="F31" s="10"/>
      <c r="G31" s="10"/>
      <c r="H31" s="10"/>
      <c r="I31" s="10"/>
      <c r="J31" s="10"/>
      <c r="K31" s="7"/>
      <c r="L31" s="10"/>
      <c r="M31" s="10"/>
    </row>
    <row r="32" spans="2:13" ht="15.6" customHeight="1" x14ac:dyDescent="0.25">
      <c r="B32" s="33" t="s">
        <v>29</v>
      </c>
      <c r="C32" s="33"/>
      <c r="D32" s="33"/>
      <c r="E32" s="16">
        <f>+E28-E29</f>
        <v>-270862.62762828311</v>
      </c>
      <c r="F32" s="10"/>
      <c r="G32" s="10"/>
      <c r="H32" s="10"/>
      <c r="I32" s="10"/>
      <c r="J32" s="10"/>
      <c r="K32" s="7"/>
      <c r="L32" s="10"/>
      <c r="M32" s="10"/>
    </row>
    <row r="33" spans="2:13" ht="15.6" customHeight="1" x14ac:dyDescent="0.25">
      <c r="B33" s="33" t="s">
        <v>30</v>
      </c>
      <c r="C33" s="33"/>
      <c r="D33" s="33"/>
      <c r="E33" s="16">
        <f>+E32/12</f>
        <v>-22571.885635690258</v>
      </c>
      <c r="F33" s="10"/>
      <c r="G33" s="10"/>
      <c r="H33" s="10"/>
      <c r="I33" s="10"/>
      <c r="J33" s="10"/>
      <c r="K33" s="7"/>
      <c r="L33" s="10"/>
      <c r="M33" s="10"/>
    </row>
    <row r="34" spans="2:13" ht="15.6" customHeight="1" x14ac:dyDescent="0.25">
      <c r="B34" s="33" t="s">
        <v>32</v>
      </c>
      <c r="C34" s="33"/>
      <c r="D34" s="33"/>
      <c r="E34" s="10">
        <f>+E33*3.84</f>
        <v>-86676.040841050592</v>
      </c>
      <c r="F34" s="10"/>
      <c r="G34" s="10"/>
      <c r="H34" s="10"/>
      <c r="I34" s="10"/>
      <c r="J34" s="10"/>
      <c r="K34" s="7"/>
      <c r="L34" s="10"/>
      <c r="M34" s="10"/>
    </row>
    <row r="35" spans="2:13" ht="15.6" customHeight="1" x14ac:dyDescent="0.25">
      <c r="B35" s="6"/>
      <c r="C35" s="6"/>
      <c r="D35" s="6"/>
      <c r="E35" s="10"/>
      <c r="F35" s="10"/>
      <c r="G35" s="10"/>
      <c r="H35" s="10"/>
      <c r="I35" s="10"/>
      <c r="J35" s="10"/>
      <c r="K35" s="7"/>
      <c r="L35" s="10"/>
      <c r="M35" s="10"/>
    </row>
    <row r="36" spans="2:13" ht="15.6" customHeight="1" x14ac:dyDescent="0.25">
      <c r="B36" s="33" t="s">
        <v>35</v>
      </c>
      <c r="C36" s="33"/>
      <c r="D36" s="33"/>
      <c r="E36" s="10">
        <f>-E34/G28</f>
        <v>159.03860704779925</v>
      </c>
      <c r="F36" s="10"/>
      <c r="G36" s="10"/>
      <c r="H36" s="10"/>
      <c r="I36" s="10"/>
      <c r="J36" s="10"/>
      <c r="K36" s="7"/>
      <c r="L36" s="10"/>
      <c r="M36" s="10"/>
    </row>
    <row r="37" spans="2:13" ht="15.6" customHeight="1" x14ac:dyDescent="0.25">
      <c r="B37" s="6"/>
      <c r="C37" s="6"/>
      <c r="D37" s="6"/>
      <c r="E37" s="10"/>
      <c r="F37" s="10"/>
      <c r="G37" s="10"/>
      <c r="H37" s="10"/>
      <c r="I37" s="10"/>
      <c r="J37" s="10"/>
      <c r="K37" s="7"/>
      <c r="L37" s="10"/>
      <c r="M37" s="10"/>
    </row>
    <row r="38" spans="2:13" ht="15.6" customHeight="1" x14ac:dyDescent="0.25">
      <c r="B38" s="7"/>
      <c r="C38" s="6"/>
      <c r="D38" s="29" t="s">
        <v>20</v>
      </c>
      <c r="E38" s="29"/>
      <c r="F38" s="10"/>
      <c r="G38" s="10"/>
      <c r="H38" s="10"/>
      <c r="I38" s="10"/>
      <c r="J38" s="10"/>
      <c r="K38" s="7"/>
      <c r="L38" s="10"/>
      <c r="M38" s="10"/>
    </row>
    <row r="39" spans="2:13" ht="15.75" thickBot="1" x14ac:dyDescent="0.3"/>
    <row r="40" spans="2:13" ht="52.15" customHeight="1" thickBot="1" x14ac:dyDescent="0.3">
      <c r="B40" s="3" t="s">
        <v>2</v>
      </c>
      <c r="C40" s="3" t="s">
        <v>0</v>
      </c>
      <c r="D40" s="3" t="s">
        <v>1</v>
      </c>
      <c r="E40" s="3" t="s">
        <v>3</v>
      </c>
      <c r="F40" s="5" t="s">
        <v>4</v>
      </c>
      <c r="G40" s="5" t="s">
        <v>21</v>
      </c>
      <c r="H40" s="3" t="s">
        <v>5</v>
      </c>
      <c r="I40" s="5" t="s">
        <v>6</v>
      </c>
      <c r="J40" s="5" t="s">
        <v>7</v>
      </c>
      <c r="K40" s="3" t="s">
        <v>22</v>
      </c>
    </row>
    <row r="41" spans="2:13" ht="15.75" thickBot="1" x14ac:dyDescent="0.3">
      <c r="B41" s="2">
        <v>2</v>
      </c>
      <c r="C41" s="1">
        <v>0.7</v>
      </c>
      <c r="D41" s="13">
        <f>SUM(E41:J41)</f>
        <v>375.20904000000002</v>
      </c>
      <c r="E41" s="12">
        <v>32.171999999999997</v>
      </c>
      <c r="F41" s="9">
        <v>176.64</v>
      </c>
      <c r="G41" s="9">
        <v>159.04</v>
      </c>
      <c r="H41" s="12">
        <f>+SUM(E41:G41)*0.01</f>
        <v>3.6785199999999998</v>
      </c>
      <c r="I41" s="12">
        <f>+SUM(E41:G41)*0.005</f>
        <v>1.8392599999999999</v>
      </c>
      <c r="J41" s="12">
        <f>+SUM(E41:G41)*0.005</f>
        <v>1.8392599999999999</v>
      </c>
      <c r="K41" s="9">
        <f>D41-F41</f>
        <v>198.56904000000003</v>
      </c>
    </row>
    <row r="42" spans="2:13" ht="15.75" thickBot="1" x14ac:dyDescent="0.3">
      <c r="B42" s="2">
        <v>4</v>
      </c>
      <c r="C42" s="1">
        <v>0.7</v>
      </c>
      <c r="D42" s="13">
        <f t="shared" ref="D42:D46" si="7">SUM(E42:J42)</f>
        <v>588.19728000000009</v>
      </c>
      <c r="E42" s="12">
        <v>64.343999999999994</v>
      </c>
      <c r="F42" s="9">
        <v>353.28</v>
      </c>
      <c r="G42" s="9">
        <v>159.04</v>
      </c>
      <c r="H42" s="12">
        <f t="shared" ref="H42:H46" si="8">+SUM(E42:G42)*0.01</f>
        <v>5.7666399999999998</v>
      </c>
      <c r="I42" s="12">
        <f t="shared" ref="I42:I46" si="9">+SUM(E42:G42)*0.005</f>
        <v>2.8833199999999999</v>
      </c>
      <c r="J42" s="12">
        <f t="shared" ref="J42:J46" si="10">+SUM(E42:G42)*0.005</f>
        <v>2.8833199999999999</v>
      </c>
      <c r="K42" s="9">
        <f t="shared" ref="K42:K46" si="11">D42-F42</f>
        <v>234.91728000000012</v>
      </c>
    </row>
    <row r="43" spans="2:13" ht="15.75" thickBot="1" x14ac:dyDescent="0.3">
      <c r="B43" s="2">
        <v>8</v>
      </c>
      <c r="C43" s="1">
        <v>0.7</v>
      </c>
      <c r="D43" s="13">
        <f t="shared" si="7"/>
        <v>1014.1737599999999</v>
      </c>
      <c r="E43" s="12">
        <v>128.68799999999999</v>
      </c>
      <c r="F43" s="9">
        <v>706.56</v>
      </c>
      <c r="G43" s="9">
        <v>159.04</v>
      </c>
      <c r="H43" s="12">
        <f t="shared" si="8"/>
        <v>9.9428799999999988</v>
      </c>
      <c r="I43" s="12">
        <f t="shared" si="9"/>
        <v>4.9714399999999994</v>
      </c>
      <c r="J43" s="12">
        <f t="shared" si="10"/>
        <v>4.9714399999999994</v>
      </c>
      <c r="K43" s="9">
        <f t="shared" si="11"/>
        <v>307.61375999999996</v>
      </c>
    </row>
    <row r="44" spans="2:13" ht="15.75" thickBot="1" x14ac:dyDescent="0.3">
      <c r="B44" s="2">
        <v>12</v>
      </c>
      <c r="C44" s="1">
        <v>0.7</v>
      </c>
      <c r="D44" s="13">
        <f t="shared" si="7"/>
        <v>1440.1502399999997</v>
      </c>
      <c r="E44" s="12">
        <v>193.03199999999998</v>
      </c>
      <c r="F44" s="9">
        <v>1059.8399999999999</v>
      </c>
      <c r="G44" s="9">
        <v>159.04</v>
      </c>
      <c r="H44" s="12">
        <f t="shared" si="8"/>
        <v>14.119119999999999</v>
      </c>
      <c r="I44" s="12">
        <f t="shared" si="9"/>
        <v>7.0595599999999994</v>
      </c>
      <c r="J44" s="12">
        <f t="shared" si="10"/>
        <v>7.0595599999999994</v>
      </c>
      <c r="K44" s="9">
        <f t="shared" si="11"/>
        <v>380.31023999999979</v>
      </c>
    </row>
    <row r="45" spans="2:13" ht="15.75" thickBot="1" x14ac:dyDescent="0.3">
      <c r="B45" s="2">
        <v>20</v>
      </c>
      <c r="C45" s="1">
        <v>0.7</v>
      </c>
      <c r="D45" s="13">
        <f t="shared" si="7"/>
        <v>2292.1031999999996</v>
      </c>
      <c r="E45" s="12">
        <v>321.71999999999997</v>
      </c>
      <c r="F45" s="9">
        <v>1766.3999999999999</v>
      </c>
      <c r="G45" s="9">
        <v>159.04</v>
      </c>
      <c r="H45" s="12">
        <f t="shared" si="8"/>
        <v>22.471599999999999</v>
      </c>
      <c r="I45" s="12">
        <f t="shared" si="9"/>
        <v>11.235799999999999</v>
      </c>
      <c r="J45" s="12">
        <f t="shared" si="10"/>
        <v>11.235799999999999</v>
      </c>
      <c r="K45" s="9">
        <f t="shared" si="11"/>
        <v>525.7031999999997</v>
      </c>
    </row>
    <row r="46" spans="2:13" ht="15.75" thickBot="1" x14ac:dyDescent="0.3">
      <c r="B46" s="2">
        <v>40</v>
      </c>
      <c r="C46" s="1">
        <v>0.7</v>
      </c>
      <c r="D46" s="13">
        <f t="shared" si="7"/>
        <v>4421.9856</v>
      </c>
      <c r="E46" s="12">
        <v>643.43999999999994</v>
      </c>
      <c r="F46" s="9">
        <v>3532.7999999999997</v>
      </c>
      <c r="G46" s="9">
        <v>159.04</v>
      </c>
      <c r="H46" s="12">
        <f t="shared" si="8"/>
        <v>43.352799999999995</v>
      </c>
      <c r="I46" s="12">
        <f t="shared" si="9"/>
        <v>21.676399999999997</v>
      </c>
      <c r="J46" s="12">
        <f t="shared" si="10"/>
        <v>21.676399999999997</v>
      </c>
      <c r="K46" s="9">
        <f t="shared" si="11"/>
        <v>889.18560000000025</v>
      </c>
    </row>
    <row r="47" spans="2:13" x14ac:dyDescent="0.25">
      <c r="B47" s="6"/>
      <c r="C47" s="8"/>
      <c r="D47" s="6"/>
      <c r="E47" s="6"/>
      <c r="F47" s="6"/>
      <c r="G47" s="6"/>
      <c r="H47" s="6"/>
      <c r="I47" s="6"/>
      <c r="J47" s="6"/>
      <c r="K47" s="6"/>
    </row>
    <row r="49" spans="3:10" ht="30" x14ac:dyDescent="0.25">
      <c r="C49" s="22" t="s">
        <v>37</v>
      </c>
      <c r="D49" s="19">
        <v>0.7</v>
      </c>
    </row>
    <row r="50" spans="3:10" ht="30" x14ac:dyDescent="0.25">
      <c r="C50" s="28" t="s">
        <v>36</v>
      </c>
      <c r="D50" s="20">
        <v>1</v>
      </c>
    </row>
    <row r="52" spans="3:10" x14ac:dyDescent="0.25">
      <c r="C52" s="21" t="s">
        <v>39</v>
      </c>
      <c r="D52" s="24" t="s">
        <v>38</v>
      </c>
      <c r="E52" s="21" t="s">
        <v>8</v>
      </c>
      <c r="F52" s="21" t="s">
        <v>9</v>
      </c>
      <c r="G52" s="21" t="s">
        <v>10</v>
      </c>
      <c r="H52" s="21" t="s">
        <v>11</v>
      </c>
      <c r="I52" s="21" t="s">
        <v>12</v>
      </c>
      <c r="J52" s="21" t="s">
        <v>13</v>
      </c>
    </row>
    <row r="53" spans="3:10" x14ac:dyDescent="0.25">
      <c r="C53" s="21" t="s">
        <v>16</v>
      </c>
      <c r="D53" s="19">
        <f>516</f>
        <v>516</v>
      </c>
      <c r="E53" s="19">
        <f>$D$53*$B$20*$D$50*$D$49</f>
        <v>722.4</v>
      </c>
      <c r="F53" s="19">
        <f>$D$53*$B$21*$D$50*$D$49</f>
        <v>1444.8</v>
      </c>
      <c r="G53" s="19">
        <f>$D$53*$B$22*$D$50*$D$49</f>
        <v>2889.6</v>
      </c>
      <c r="H53" s="19">
        <f>$D$53*$B$23*$D$50*$D$49</f>
        <v>4334.3999999999996</v>
      </c>
      <c r="I53" s="19">
        <f>$D$53*$B$24*$D$50*$D$49</f>
        <v>7223.9999999999991</v>
      </c>
      <c r="J53" s="19">
        <f>$D$53*$B$25*$D$50*$D$49</f>
        <v>14447.999999999998</v>
      </c>
    </row>
    <row r="54" spans="3:10" x14ac:dyDescent="0.25">
      <c r="C54" s="21" t="s">
        <v>17</v>
      </c>
      <c r="D54" s="19">
        <v>545</v>
      </c>
      <c r="E54" s="19">
        <f>$D$54*B20*$D$50*$D$49</f>
        <v>763</v>
      </c>
      <c r="F54" s="19">
        <f>$D$54*B21*$D$50*$D$49</f>
        <v>1526</v>
      </c>
      <c r="G54" s="19">
        <f>$D$54*B22*$D$50*$D$49</f>
        <v>3052</v>
      </c>
      <c r="H54" s="19">
        <f>$D$54*B23*$D$50*$D$49</f>
        <v>4578</v>
      </c>
      <c r="I54" s="19">
        <f>$D$54*B24*$D$50*$D$49</f>
        <v>7629.9999999999991</v>
      </c>
      <c r="J54" s="19">
        <f>$D$54*B25*$D$50*$D$49</f>
        <v>15259.999999999998</v>
      </c>
    </row>
    <row r="55" spans="3:10" x14ac:dyDescent="0.25">
      <c r="C55" s="4"/>
      <c r="D55" s="21" t="s">
        <v>14</v>
      </c>
      <c r="E55" s="21">
        <f>E53+E54</f>
        <v>1485.4</v>
      </c>
      <c r="F55" s="21">
        <f t="shared" ref="F55:J55" si="12">F53+F54</f>
        <v>2970.8</v>
      </c>
      <c r="G55" s="21">
        <f t="shared" si="12"/>
        <v>5941.6</v>
      </c>
      <c r="H55" s="21">
        <f t="shared" si="12"/>
        <v>8912.4</v>
      </c>
      <c r="I55" s="21">
        <f t="shared" si="12"/>
        <v>14853.999999999998</v>
      </c>
      <c r="J55" s="21">
        <f t="shared" si="12"/>
        <v>29707.999999999996</v>
      </c>
    </row>
    <row r="57" spans="3:10" ht="30" x14ac:dyDescent="0.25">
      <c r="C57" s="22" t="s">
        <v>18</v>
      </c>
      <c r="D57" s="11">
        <f>3*3.83</f>
        <v>11.49</v>
      </c>
      <c r="E57" s="4"/>
    </row>
    <row r="58" spans="3:10" x14ac:dyDescent="0.25">
      <c r="C58" s="23"/>
      <c r="D58" s="27"/>
      <c r="E58" s="4"/>
    </row>
    <row r="59" spans="3:10" x14ac:dyDescent="0.25">
      <c r="C59" s="23"/>
      <c r="D59" s="22" t="s">
        <v>40</v>
      </c>
      <c r="E59" s="21" t="s">
        <v>8</v>
      </c>
      <c r="F59" s="21" t="s">
        <v>9</v>
      </c>
      <c r="G59" s="21" t="s">
        <v>10</v>
      </c>
      <c r="H59" s="21" t="s">
        <v>11</v>
      </c>
      <c r="I59" s="21" t="s">
        <v>12</v>
      </c>
      <c r="J59" s="21" t="s">
        <v>13</v>
      </c>
    </row>
    <row r="60" spans="3:10" x14ac:dyDescent="0.25">
      <c r="D60" s="21" t="s">
        <v>16</v>
      </c>
      <c r="E60" s="14">
        <f>$D$57*E53</f>
        <v>8300.3760000000002</v>
      </c>
      <c r="F60" s="14">
        <f t="shared" ref="F60:J60" si="13">$D$57*F53</f>
        <v>16600.752</v>
      </c>
      <c r="G60" s="14">
        <f t="shared" si="13"/>
        <v>33201.504000000001</v>
      </c>
      <c r="H60" s="14">
        <f t="shared" si="13"/>
        <v>49802.255999999994</v>
      </c>
      <c r="I60" s="14">
        <f t="shared" si="13"/>
        <v>83003.759999999995</v>
      </c>
      <c r="J60" s="14">
        <f t="shared" si="13"/>
        <v>166007.51999999999</v>
      </c>
    </row>
    <row r="61" spans="3:10" x14ac:dyDescent="0.25">
      <c r="D61" s="21" t="s">
        <v>17</v>
      </c>
      <c r="E61" s="14">
        <f>$D$57*E54</f>
        <v>8766.8700000000008</v>
      </c>
      <c r="F61" s="14">
        <f t="shared" ref="F61:J61" si="14">$D$57*F54</f>
        <v>17533.740000000002</v>
      </c>
      <c r="G61" s="14">
        <f t="shared" si="14"/>
        <v>35067.480000000003</v>
      </c>
      <c r="H61" s="14">
        <f t="shared" si="14"/>
        <v>52601.22</v>
      </c>
      <c r="I61" s="14">
        <f t="shared" si="14"/>
        <v>87668.7</v>
      </c>
      <c r="J61" s="14">
        <f t="shared" si="14"/>
        <v>175337.4</v>
      </c>
    </row>
    <row r="62" spans="3:10" x14ac:dyDescent="0.25">
      <c r="D62" s="21" t="s">
        <v>15</v>
      </c>
      <c r="E62" s="14">
        <f>E60+E61</f>
        <v>17067.245999999999</v>
      </c>
      <c r="F62" s="14">
        <f t="shared" ref="F62:J62" si="15">F60+F61</f>
        <v>34134.491999999998</v>
      </c>
      <c r="G62" s="14">
        <f t="shared" si="15"/>
        <v>68268.983999999997</v>
      </c>
      <c r="H62" s="14">
        <f t="shared" si="15"/>
        <v>102403.476</v>
      </c>
      <c r="I62" s="14">
        <f t="shared" si="15"/>
        <v>170672.46</v>
      </c>
      <c r="J62" s="14">
        <f t="shared" si="15"/>
        <v>341344.92</v>
      </c>
    </row>
    <row r="63" spans="3:10" x14ac:dyDescent="0.25">
      <c r="D63" s="25"/>
      <c r="E63" s="14"/>
      <c r="F63" s="26"/>
      <c r="G63" s="26"/>
      <c r="H63" s="26"/>
      <c r="I63" s="26"/>
      <c r="J63" s="26"/>
    </row>
    <row r="64" spans="3:10" x14ac:dyDescent="0.25">
      <c r="D64" s="4"/>
      <c r="E64" s="11" t="s">
        <v>41</v>
      </c>
      <c r="F64" s="7"/>
      <c r="G64" s="7"/>
      <c r="H64" s="7"/>
      <c r="I64" s="7"/>
      <c r="J64" s="7"/>
    </row>
    <row r="65" spans="4:10" x14ac:dyDescent="0.25">
      <c r="D65" s="21" t="s">
        <v>16</v>
      </c>
      <c r="E65" s="14">
        <f>+E60/516</f>
        <v>16.086000000000002</v>
      </c>
      <c r="F65" s="14">
        <f t="shared" ref="F65:J65" si="16">+F60/516</f>
        <v>32.172000000000004</v>
      </c>
      <c r="G65" s="14">
        <f t="shared" si="16"/>
        <v>64.344000000000008</v>
      </c>
      <c r="H65" s="14">
        <f t="shared" si="16"/>
        <v>96.515999999999991</v>
      </c>
      <c r="I65" s="14">
        <f t="shared" si="16"/>
        <v>160.85999999999999</v>
      </c>
      <c r="J65" s="14">
        <f t="shared" si="16"/>
        <v>321.71999999999997</v>
      </c>
    </row>
    <row r="66" spans="4:10" x14ac:dyDescent="0.25">
      <c r="D66" s="21" t="s">
        <v>17</v>
      </c>
      <c r="E66" s="14">
        <f>+E61/545</f>
        <v>16.086000000000002</v>
      </c>
      <c r="F66" s="14">
        <f t="shared" ref="F66:J66" si="17">+F61/545</f>
        <v>32.172000000000004</v>
      </c>
      <c r="G66" s="14">
        <f t="shared" si="17"/>
        <v>64.344000000000008</v>
      </c>
      <c r="H66" s="14">
        <f t="shared" si="17"/>
        <v>96.516000000000005</v>
      </c>
      <c r="I66" s="14">
        <f t="shared" si="17"/>
        <v>160.85999999999999</v>
      </c>
      <c r="J66" s="14">
        <f t="shared" si="17"/>
        <v>321.71999999999997</v>
      </c>
    </row>
    <row r="67" spans="4:10" x14ac:dyDescent="0.25">
      <c r="F67" s="7"/>
    </row>
  </sheetData>
  <mergeCells count="21">
    <mergeCell ref="D2:K4"/>
    <mergeCell ref="B13:D13"/>
    <mergeCell ref="B34:D34"/>
    <mergeCell ref="B15:D15"/>
    <mergeCell ref="B36:D36"/>
    <mergeCell ref="D17:E17"/>
    <mergeCell ref="D38:E38"/>
    <mergeCell ref="B6:E6"/>
    <mergeCell ref="B7:D7"/>
    <mergeCell ref="B8:D8"/>
    <mergeCell ref="B9:D9"/>
    <mergeCell ref="B10:D10"/>
    <mergeCell ref="B11:D11"/>
    <mergeCell ref="B12:D12"/>
    <mergeCell ref="B27:E27"/>
    <mergeCell ref="B28:D28"/>
    <mergeCell ref="B29:D29"/>
    <mergeCell ref="B30:D30"/>
    <mergeCell ref="B31:D31"/>
    <mergeCell ref="B32:D32"/>
    <mergeCell ref="B33:D33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David Torres Peche</dc:creator>
  <cp:lastModifiedBy>Cynthia Castillo Vasquez</cp:lastModifiedBy>
  <dcterms:created xsi:type="dcterms:W3CDTF">2023-01-10T17:05:57Z</dcterms:created>
  <dcterms:modified xsi:type="dcterms:W3CDTF">2023-02-13T14:29:24Z</dcterms:modified>
</cp:coreProperties>
</file>