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asihuas\Desktop\EL AGRO EN CIFRA\AÑO 2024\JUNIO 2024\EL AGRO EN CIFRA - Junio 2024\"/>
    </mc:Choice>
  </mc:AlternateContent>
  <xr:revisionPtr revIDLastSave="0" documentId="8_{5ED6DE9D-5717-4725-A611-D2D0E6BFA10F}" xr6:coauthVersionLast="47" xr6:coauthVersionMax="47" xr10:uidLastSave="{00000000-0000-0000-0000-000000000000}"/>
  <bookViews>
    <workbookView xWindow="-120" yWindow="-120" windowWidth="29040" windowHeight="15720" activeTab="14" xr2:uid="{00000000-000D-0000-FFFF-FFFF00000000}"/>
  </bookViews>
  <sheets>
    <sheet name="Indice" sheetId="1" r:id="rId1"/>
    <sheet name="C.90" sheetId="24" r:id="rId2"/>
    <sheet name="C.91" sheetId="23" r:id="rId3"/>
    <sheet name="C.92" sheetId="4" r:id="rId4"/>
    <sheet name="C.93" sheetId="5" r:id="rId5"/>
    <sheet name="C.94" sheetId="6" r:id="rId6"/>
    <sheet name="C.95" sheetId="7" r:id="rId7"/>
    <sheet name="C.96" sheetId="8" r:id="rId8"/>
    <sheet name="C.97" sheetId="9" r:id="rId9"/>
    <sheet name="C,98" sheetId="10" r:id="rId10"/>
    <sheet name="C,99" sheetId="11" r:id="rId11"/>
    <sheet name="C.100" sheetId="12" r:id="rId12"/>
    <sheet name="C,101" sheetId="13" r:id="rId13"/>
    <sheet name="C.102" sheetId="25" r:id="rId14"/>
    <sheet name="C.103" sheetId="28" r:id="rId15"/>
    <sheet name="C.104" sheetId="29" r:id="rId16"/>
    <sheet name="C.105" sheetId="27" r:id="rId17"/>
    <sheet name="C.106" sheetId="30" r:id="rId18"/>
    <sheet name="C.107 " sheetId="19" r:id="rId19"/>
    <sheet name="C.108" sheetId="20" r:id="rId20"/>
    <sheet name="C.109" sheetId="21" r:id="rId21"/>
    <sheet name="C,110" sheetId="22" r:id="rId22"/>
  </sheets>
  <externalReferences>
    <externalReference r:id="rId23"/>
  </externalReferences>
  <definedNames>
    <definedName name="_1990" localSheetId="9">'[1]C-4-5-6'!#REF!</definedName>
    <definedName name="_1990" localSheetId="11">'[1]C-4-5-6'!#REF!</definedName>
    <definedName name="_1990" localSheetId="3">'[1]C-4-5-6'!#REF!</definedName>
    <definedName name="_1990" localSheetId="8">'[1]C-4-5-6'!#REF!</definedName>
    <definedName name="_1990">'[1]C-4-5-6'!#REF!</definedName>
    <definedName name="_Key1" localSheetId="9">#REF!</definedName>
    <definedName name="_Key1" localSheetId="11">#REF!</definedName>
    <definedName name="_Key1" localSheetId="3">#REF!</definedName>
    <definedName name="_Key1" localSheetId="8">#REF!</definedName>
    <definedName name="_Key1">#REF!</definedName>
    <definedName name="_Order1">255</definedName>
    <definedName name="_Sort" localSheetId="9">#REF!</definedName>
    <definedName name="_Sort" localSheetId="11">#REF!</definedName>
    <definedName name="_Sort" localSheetId="3">#REF!</definedName>
    <definedName name="_Sort" localSheetId="8">#REF!</definedName>
    <definedName name="_Sort">#REF!</definedName>
    <definedName name="A_IMPRESION_IM" localSheetId="9">#REF!</definedName>
    <definedName name="A_IMPRESION_IM" localSheetId="11">#REF!</definedName>
    <definedName name="A_IMPRESION_IM" localSheetId="3">#REF!</definedName>
    <definedName name="A_IMPRESION_IM" localSheetId="8">#REF!</definedName>
    <definedName name="A_IMPRESION_IM">#REF!</definedName>
    <definedName name="A_IMPRESIÓN_IM" localSheetId="9">#REF!</definedName>
    <definedName name="A_IMPRESIÓN_IM" localSheetId="11">#REF!</definedName>
    <definedName name="A_IMPRESIÓN_IM" localSheetId="3">#REF!</definedName>
    <definedName name="A_IMPRESIÓN_IM" localSheetId="8">#REF!</definedName>
    <definedName name="A_IMPRESIÓN_IM">#REF!</definedName>
    <definedName name="AGO" localSheetId="9">#REF!</definedName>
    <definedName name="AGO" localSheetId="11">#REF!</definedName>
    <definedName name="AGO" localSheetId="3">#REF!</definedName>
    <definedName name="AGO" localSheetId="8">#REF!</definedName>
    <definedName name="AGO">#REF!</definedName>
    <definedName name="agueda" localSheetId="9">'[1]C-2-3'!#REF!</definedName>
    <definedName name="agueda" localSheetId="11">'[1]C-2-3'!#REF!</definedName>
    <definedName name="agueda" localSheetId="8">'[1]C-2-3'!#REF!</definedName>
    <definedName name="agueda">'[1]C-2-3'!#REF!</definedName>
    <definedName name="_xlnm.Print_Area" localSheetId="12">'C,101'!#REF!</definedName>
    <definedName name="_xlnm.Print_Area" localSheetId="21">'C,110'!#REF!</definedName>
    <definedName name="_xlnm.Print_Area" localSheetId="9">'C,98'!#REF!</definedName>
    <definedName name="_xlnm.Print_Area" localSheetId="10">'C,99'!#REF!</definedName>
    <definedName name="_xlnm.Print_Area" localSheetId="11">'C.100'!#REF!</definedName>
    <definedName name="_xlnm.Print_Area" localSheetId="13">'C.102'!$A$1:$N$87</definedName>
    <definedName name="_xlnm.Print_Area" localSheetId="14">'C.103'!$A$1:$N$94</definedName>
    <definedName name="_xlnm.Print_Area" localSheetId="18">'C.107 '!#REF!</definedName>
    <definedName name="_xlnm.Print_Area" localSheetId="19">'C.108'!#REF!</definedName>
    <definedName name="_xlnm.Print_Area" localSheetId="20">'C.109'!#REF!</definedName>
    <definedName name="_xlnm.Print_Area" localSheetId="1">'C.90'!$A$1:$P$101</definedName>
    <definedName name="_xlnm.Print_Area" localSheetId="2">'C.91'!$A$2:$N$17</definedName>
    <definedName name="_xlnm.Print_Area" localSheetId="3">'C.92'!#REF!</definedName>
    <definedName name="_xlnm.Print_Area" localSheetId="4">'C.93'!#REF!</definedName>
    <definedName name="_xlnm.Print_Area" localSheetId="5">'C.94'!#REF!</definedName>
    <definedName name="_xlnm.Print_Area" localSheetId="6">'C.95'!#REF!</definedName>
    <definedName name="_xlnm.Print_Area" localSheetId="7">'C.96'!#REF!</definedName>
    <definedName name="_xlnm.Print_Area" localSheetId="8">'C.97'!#REF!</definedName>
    <definedName name="asihuas" localSheetId="9">#REF!</definedName>
    <definedName name="asihuas" localSheetId="11">#REF!</definedName>
    <definedName name="asihuas" localSheetId="8">#REF!</definedName>
    <definedName name="asihuas">#REF!</definedName>
    <definedName name="fg" localSheetId="9">#REF!</definedName>
    <definedName name="fg" localSheetId="11">#REF!</definedName>
    <definedName name="fg" localSheetId="8">#REF!</definedName>
    <definedName name="fg">#REF!</definedName>
    <definedName name="imprimir" localSheetId="9">#REF!</definedName>
    <definedName name="imprimir" localSheetId="11">#REF!</definedName>
    <definedName name="imprimir" localSheetId="8">#REF!</definedName>
    <definedName name="imprimir">#REF!</definedName>
    <definedName name="insum9os" localSheetId="9">#REF!</definedName>
    <definedName name="insum9os" localSheetId="11">#REF!</definedName>
    <definedName name="insum9os" localSheetId="8">#REF!</definedName>
    <definedName name="insum9os">#REF!</definedName>
    <definedName name="INSUMOS" localSheetId="9">'[1]C-4-5-6'!#REF!</definedName>
    <definedName name="INSUMOS" localSheetId="11">'[1]C-4-5-6'!#REF!</definedName>
    <definedName name="INSUMOS" localSheetId="8">'[1]C-4-5-6'!#REF!</definedName>
    <definedName name="INSUMOS">'[1]C-4-5-6'!#REF!</definedName>
    <definedName name="set" localSheetId="9">#REF!</definedName>
    <definedName name="set" localSheetId="11">#REF!</definedName>
    <definedName name="set" localSheetId="8">#REF!</definedName>
    <definedName name="set">#REF!</definedName>
    <definedName name="SIHUAS" localSheetId="9">#REF!</definedName>
    <definedName name="SIHUAS" localSheetId="11">#REF!</definedName>
    <definedName name="SIHUAS" localSheetId="8">#REF!</definedName>
    <definedName name="SIHUAS">#REF!</definedName>
    <definedName name="sihuas6666" localSheetId="9">'[1]C-4-5-6'!#REF!</definedName>
    <definedName name="sihuas6666" localSheetId="11">'[1]C-4-5-6'!#REF!</definedName>
    <definedName name="sihuas6666" localSheetId="8">'[1]C-4-5-6'!#REF!</definedName>
    <definedName name="sihuas6666">'[1]C-4-5-6'!#REF!</definedName>
    <definedName name="sihuas66666" localSheetId="9">#REF!</definedName>
    <definedName name="sihuas66666" localSheetId="11">#REF!</definedName>
    <definedName name="sihuas66666" localSheetId="8">#REF!</definedName>
    <definedName name="sihuas6666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9" l="1"/>
  <c r="D9" i="9"/>
  <c r="D14" i="9"/>
  <c r="D20" i="9"/>
  <c r="D27" i="9"/>
  <c r="D30" i="9"/>
  <c r="D32" i="9"/>
  <c r="D40" i="9"/>
  <c r="D44" i="9"/>
  <c r="D53" i="9"/>
  <c r="D62" i="9"/>
  <c r="D67" i="9"/>
  <c r="D74" i="9"/>
  <c r="D77" i="9"/>
  <c r="D80" i="9"/>
  <c r="D82" i="9"/>
  <c r="D85" i="9"/>
  <c r="D88" i="9"/>
  <c r="D93" i="9"/>
  <c r="D70" i="7"/>
  <c r="G69" i="7"/>
  <c r="G65" i="7"/>
  <c r="J32" i="6"/>
  <c r="G31" i="6"/>
  <c r="G28" i="6"/>
  <c r="G76" i="5"/>
  <c r="C8" i="5"/>
  <c r="C15" i="5"/>
  <c r="C19" i="5"/>
  <c r="C27" i="5"/>
  <c r="C36" i="5"/>
  <c r="C46" i="5"/>
  <c r="C65" i="5"/>
  <c r="C71" i="5"/>
  <c r="C81" i="5"/>
  <c r="C87" i="5"/>
  <c r="C95" i="5"/>
  <c r="C108" i="5"/>
  <c r="C118" i="5"/>
  <c r="C125" i="5"/>
  <c r="C130" i="5"/>
  <c r="C133" i="5"/>
  <c r="C136" i="5"/>
  <c r="C140" i="5"/>
  <c r="C146" i="5"/>
  <c r="C156" i="5"/>
  <c r="C158" i="5"/>
  <c r="C162" i="5"/>
  <c r="C53" i="24"/>
  <c r="C43" i="24"/>
  <c r="G13" i="30"/>
  <c r="G12" i="30"/>
  <c r="G10" i="30"/>
  <c r="G9" i="30"/>
  <c r="G8" i="30"/>
  <c r="D13" i="30"/>
  <c r="D12" i="30"/>
  <c r="D10" i="30"/>
  <c r="D9" i="30"/>
  <c r="D8" i="30"/>
  <c r="D163" i="30"/>
  <c r="D160" i="30"/>
  <c r="D156" i="30"/>
  <c r="D142" i="30" l="1"/>
  <c r="D141" i="30"/>
  <c r="D140" i="30"/>
  <c r="D138" i="30"/>
  <c r="D137" i="30"/>
  <c r="D136" i="30"/>
  <c r="G129" i="30" l="1"/>
  <c r="G128" i="30"/>
  <c r="G127" i="30"/>
  <c r="G126" i="30"/>
  <c r="D128" i="30"/>
  <c r="D127" i="30"/>
  <c r="D126" i="30"/>
  <c r="D124" i="30"/>
  <c r="D178" i="30"/>
  <c r="D23" i="4"/>
  <c r="D20" i="4"/>
  <c r="D14" i="4"/>
  <c r="D12" i="4"/>
  <c r="D10" i="4"/>
  <c r="D9" i="4"/>
  <c r="C98" i="24"/>
  <c r="C88" i="24"/>
  <c r="C78" i="24"/>
  <c r="C68" i="24"/>
  <c r="C33" i="24"/>
  <c r="C24" i="24"/>
  <c r="C14" i="24"/>
  <c r="C23" i="24"/>
  <c r="C13" i="24"/>
  <c r="I13" i="24"/>
  <c r="D26" i="20"/>
  <c r="D25" i="20"/>
  <c r="D22" i="20"/>
  <c r="D19" i="20"/>
  <c r="D18" i="20"/>
  <c r="D17" i="20"/>
  <c r="D14" i="20"/>
  <c r="D13" i="20"/>
  <c r="D12" i="20"/>
  <c r="D11" i="20"/>
  <c r="D10" i="20"/>
  <c r="D9" i="20"/>
  <c r="D8" i="20"/>
  <c r="D7" i="20"/>
  <c r="E79" i="13"/>
  <c r="D79" i="13"/>
  <c r="C79" i="13"/>
  <c r="B79" i="13"/>
  <c r="D77" i="13"/>
  <c r="C77" i="13"/>
  <c r="D72" i="13"/>
  <c r="C72" i="13"/>
  <c r="B72" i="13"/>
  <c r="E69" i="13"/>
  <c r="D69" i="13"/>
  <c r="C69" i="13"/>
  <c r="B69" i="13"/>
  <c r="D67" i="13"/>
  <c r="B67" i="13"/>
  <c r="E65" i="13"/>
  <c r="D65" i="13"/>
  <c r="C65" i="13"/>
  <c r="B65" i="13"/>
  <c r="E63" i="13"/>
  <c r="D63" i="13"/>
  <c r="B63" i="13"/>
  <c r="D61" i="13"/>
  <c r="B61" i="13"/>
  <c r="D57" i="13"/>
  <c r="C57" i="13"/>
  <c r="B57" i="13"/>
  <c r="E52" i="13"/>
  <c r="D52" i="13"/>
  <c r="B52" i="13"/>
  <c r="E48" i="13"/>
  <c r="D48" i="13"/>
  <c r="C48" i="13"/>
  <c r="B48" i="13"/>
  <c r="E44" i="13"/>
  <c r="B44" i="13"/>
  <c r="D36" i="13"/>
  <c r="B36" i="13"/>
  <c r="C33" i="13"/>
  <c r="B33" i="13"/>
  <c r="E31" i="13"/>
  <c r="D31" i="13"/>
  <c r="C31" i="13"/>
  <c r="B31" i="13"/>
  <c r="E27" i="13"/>
  <c r="D27" i="13"/>
  <c r="C27" i="13"/>
  <c r="B27" i="13"/>
  <c r="E24" i="13"/>
  <c r="D24" i="13"/>
  <c r="C24" i="13"/>
  <c r="B24" i="13"/>
  <c r="E17" i="13"/>
  <c r="D17" i="13"/>
  <c r="C17" i="13"/>
  <c r="B17" i="13"/>
  <c r="E11" i="13"/>
  <c r="D11" i="13"/>
  <c r="C11" i="13"/>
  <c r="B11" i="13"/>
  <c r="E8" i="13"/>
  <c r="D8" i="13"/>
  <c r="C8" i="13"/>
  <c r="B8" i="13"/>
  <c r="D6" i="13"/>
  <c r="B6" i="13"/>
  <c r="E112" i="12"/>
  <c r="D112" i="12"/>
  <c r="C112" i="12"/>
  <c r="B112" i="12"/>
  <c r="C109" i="12"/>
  <c r="B109" i="12"/>
  <c r="E107" i="12"/>
  <c r="D107" i="12"/>
  <c r="C107" i="12"/>
  <c r="B107" i="12"/>
  <c r="E97" i="12"/>
  <c r="D97" i="12"/>
  <c r="C97" i="12"/>
  <c r="B97" i="12"/>
  <c r="E92" i="12"/>
  <c r="D92" i="12"/>
  <c r="C92" i="12"/>
  <c r="B92" i="12"/>
  <c r="E89" i="12"/>
  <c r="D89" i="12"/>
  <c r="C89" i="12"/>
  <c r="B89" i="12"/>
  <c r="E87" i="12"/>
  <c r="B87" i="12"/>
  <c r="E84" i="12"/>
  <c r="D84" i="12"/>
  <c r="C84" i="12"/>
  <c r="B84" i="12"/>
  <c r="E82" i="12"/>
  <c r="D82" i="12"/>
  <c r="B82" i="12"/>
  <c r="E75" i="12"/>
  <c r="D75" i="12"/>
  <c r="C75" i="12"/>
  <c r="B75" i="12"/>
  <c r="D70" i="12"/>
  <c r="B70" i="12"/>
  <c r="E64" i="12"/>
  <c r="D64" i="12"/>
  <c r="C64" i="12"/>
  <c r="B64" i="12"/>
  <c r="D54" i="12"/>
  <c r="B54" i="12"/>
  <c r="E50" i="12"/>
  <c r="D50" i="12"/>
  <c r="C50" i="12"/>
  <c r="B50" i="12"/>
  <c r="E43" i="12"/>
  <c r="D43" i="12"/>
  <c r="C43" i="12"/>
  <c r="B43" i="12"/>
  <c r="C39" i="12"/>
  <c r="B39" i="12"/>
  <c r="E31" i="12"/>
  <c r="D31" i="12"/>
  <c r="C31" i="12"/>
  <c r="B31" i="12"/>
  <c r="E24" i="12"/>
  <c r="D24" i="12"/>
  <c r="C24" i="12"/>
  <c r="B24" i="12"/>
  <c r="E15" i="12"/>
  <c r="D15" i="12"/>
  <c r="C15" i="12"/>
  <c r="B15" i="12"/>
  <c r="E10" i="12"/>
  <c r="D10" i="12"/>
  <c r="C10" i="12"/>
  <c r="B10" i="12"/>
  <c r="E6" i="12"/>
  <c r="D6" i="12"/>
  <c r="C6" i="12"/>
  <c r="B6" i="12"/>
  <c r="D72" i="11"/>
  <c r="C72" i="11"/>
  <c r="B72" i="11"/>
  <c r="D70" i="11"/>
  <c r="C70" i="11"/>
  <c r="D66" i="11"/>
  <c r="C66" i="11"/>
  <c r="B66" i="11"/>
  <c r="D64" i="11"/>
  <c r="B64" i="11"/>
  <c r="C62" i="11"/>
  <c r="B62" i="11"/>
  <c r="D60" i="11"/>
  <c r="B60" i="11"/>
  <c r="D57" i="11"/>
  <c r="C57" i="11"/>
  <c r="B57" i="11"/>
  <c r="D52" i="11"/>
  <c r="B52" i="11"/>
  <c r="D48" i="11"/>
  <c r="C48" i="11"/>
  <c r="B48" i="11"/>
  <c r="D45" i="11"/>
  <c r="B45" i="11"/>
  <c r="D43" i="11"/>
  <c r="B43" i="11"/>
  <c r="D36" i="11"/>
  <c r="C36" i="11"/>
  <c r="B36" i="11"/>
  <c r="D30" i="11"/>
  <c r="C30" i="11"/>
  <c r="B30" i="11"/>
  <c r="D20" i="11"/>
  <c r="C20" i="11"/>
  <c r="B20" i="11"/>
  <c r="D18" i="11"/>
  <c r="C18" i="11"/>
  <c r="B18" i="11"/>
  <c r="D12" i="11"/>
  <c r="C12" i="11"/>
  <c r="B12" i="11"/>
  <c r="C10" i="11"/>
  <c r="B10" i="11"/>
  <c r="D6" i="11"/>
  <c r="C6" i="11"/>
  <c r="B6" i="11"/>
  <c r="E54" i="10"/>
  <c r="C54" i="10"/>
  <c r="E52" i="10"/>
  <c r="D52" i="10"/>
  <c r="C52" i="10"/>
  <c r="B52" i="10"/>
  <c r="D50" i="10"/>
  <c r="C50" i="10"/>
  <c r="E45" i="10"/>
  <c r="D45" i="10"/>
  <c r="C45" i="10"/>
  <c r="B45" i="10"/>
  <c r="E40" i="10"/>
  <c r="D40" i="10"/>
  <c r="C40" i="10"/>
  <c r="B40" i="10"/>
  <c r="E34" i="10"/>
  <c r="D34" i="10"/>
  <c r="C34" i="10"/>
  <c r="B34" i="10"/>
  <c r="E30" i="10"/>
  <c r="D30" i="10"/>
  <c r="C30" i="10"/>
  <c r="B30" i="10"/>
  <c r="E26" i="10"/>
  <c r="C26" i="10"/>
  <c r="E22" i="10"/>
  <c r="C22" i="10"/>
  <c r="E20" i="10"/>
  <c r="D20" i="10"/>
  <c r="C20" i="10"/>
  <c r="B20" i="10"/>
  <c r="E14" i="10"/>
  <c r="C14" i="10"/>
  <c r="B14" i="10"/>
  <c r="E11" i="10"/>
  <c r="D11" i="10"/>
  <c r="C11" i="10"/>
  <c r="B11" i="10"/>
  <c r="E7" i="10"/>
  <c r="D7" i="10"/>
  <c r="C7" i="10"/>
  <c r="E93" i="9"/>
  <c r="C93" i="9"/>
  <c r="B93" i="9"/>
  <c r="E88" i="9"/>
  <c r="C88" i="9"/>
  <c r="B88" i="9"/>
  <c r="E85" i="9"/>
  <c r="E82" i="9"/>
  <c r="C82" i="9"/>
  <c r="E80" i="9"/>
  <c r="C80" i="9"/>
  <c r="B80" i="9"/>
  <c r="C77" i="9"/>
  <c r="B77" i="9"/>
  <c r="C74" i="9"/>
  <c r="B74" i="9"/>
  <c r="E67" i="9"/>
  <c r="C67" i="9"/>
  <c r="B67" i="9"/>
  <c r="C62" i="9"/>
  <c r="E53" i="9"/>
  <c r="C53" i="9"/>
  <c r="B53" i="9"/>
  <c r="E44" i="9"/>
  <c r="C44" i="9"/>
  <c r="B44" i="9"/>
  <c r="E40" i="9"/>
  <c r="C40" i="9"/>
  <c r="E32" i="9"/>
  <c r="C32" i="9"/>
  <c r="B32" i="9"/>
  <c r="E30" i="9"/>
  <c r="E27" i="9"/>
  <c r="E20" i="9"/>
  <c r="C20" i="9"/>
  <c r="B20" i="9"/>
  <c r="E14" i="9"/>
  <c r="C14" i="9"/>
  <c r="B14" i="9"/>
  <c r="E9" i="9"/>
  <c r="B9" i="9"/>
  <c r="E6" i="9"/>
  <c r="C6" i="9"/>
  <c r="B6" i="9"/>
  <c r="F134" i="8"/>
  <c r="D134" i="8"/>
  <c r="C134" i="8"/>
  <c r="F132" i="8"/>
  <c r="D132" i="8"/>
  <c r="C132" i="8"/>
  <c r="F130" i="8"/>
  <c r="D130" i="8"/>
  <c r="C130" i="8"/>
  <c r="F120" i="8"/>
  <c r="E120" i="8"/>
  <c r="D120" i="8"/>
  <c r="C120" i="8"/>
  <c r="B120" i="8"/>
  <c r="F116" i="8"/>
  <c r="C116" i="8"/>
  <c r="F113" i="8"/>
  <c r="E113" i="8"/>
  <c r="D113" i="8"/>
  <c r="C113" i="8"/>
  <c r="B113" i="8"/>
  <c r="F111" i="8"/>
  <c r="D111" i="8"/>
  <c r="C111" i="8"/>
  <c r="F108" i="8"/>
  <c r="D108" i="8"/>
  <c r="C108" i="8"/>
  <c r="F105" i="8"/>
  <c r="D105" i="8"/>
  <c r="C105" i="8"/>
  <c r="B105" i="8"/>
  <c r="F98" i="8"/>
  <c r="E98" i="8"/>
  <c r="D98" i="8"/>
  <c r="C98" i="8"/>
  <c r="B98" i="8"/>
  <c r="F93" i="8"/>
  <c r="C93" i="8"/>
  <c r="F81" i="8"/>
  <c r="E81" i="8"/>
  <c r="D81" i="8"/>
  <c r="C81" i="8"/>
  <c r="B81" i="8"/>
  <c r="F74" i="8"/>
  <c r="D74" i="8"/>
  <c r="C74" i="8"/>
  <c r="B74" i="8"/>
  <c r="F64" i="8"/>
  <c r="E64" i="8"/>
  <c r="D64" i="8"/>
  <c r="C64" i="8"/>
  <c r="B64" i="8"/>
  <c r="F53" i="8"/>
  <c r="D53" i="8"/>
  <c r="C53" i="8"/>
  <c r="B53" i="8"/>
  <c r="C49" i="8"/>
  <c r="C37" i="8"/>
  <c r="F29" i="8"/>
  <c r="E29" i="8"/>
  <c r="D29" i="8"/>
  <c r="C29" i="8"/>
  <c r="B29" i="8"/>
  <c r="F23" i="8"/>
  <c r="D23" i="8"/>
  <c r="C23" i="8"/>
  <c r="F16" i="8"/>
  <c r="E16" i="8"/>
  <c r="D16" i="8"/>
  <c r="C16" i="8"/>
  <c r="F11" i="8"/>
  <c r="D11" i="8"/>
  <c r="C11" i="8"/>
  <c r="B11" i="8"/>
  <c r="F6" i="8"/>
  <c r="D6" i="8"/>
  <c r="C6" i="8"/>
  <c r="G121" i="7"/>
  <c r="D121" i="7"/>
  <c r="D120" i="7"/>
  <c r="D119" i="7"/>
  <c r="F118" i="7"/>
  <c r="E118" i="7"/>
  <c r="C118" i="7"/>
  <c r="B118" i="7"/>
  <c r="D117" i="7"/>
  <c r="D115" i="7"/>
  <c r="H114" i="7"/>
  <c r="C114" i="7"/>
  <c r="B114" i="7"/>
  <c r="D113" i="7"/>
  <c r="D112" i="7"/>
  <c r="G111" i="7"/>
  <c r="D111" i="7"/>
  <c r="J110" i="7"/>
  <c r="G110" i="7"/>
  <c r="D110" i="7"/>
  <c r="I106" i="7"/>
  <c r="H106" i="7"/>
  <c r="F106" i="7"/>
  <c r="E106" i="7"/>
  <c r="C106" i="7"/>
  <c r="B106" i="7"/>
  <c r="J105" i="7"/>
  <c r="D105" i="7"/>
  <c r="J104" i="7"/>
  <c r="D104" i="7"/>
  <c r="I103" i="7"/>
  <c r="H103" i="7"/>
  <c r="C103" i="7"/>
  <c r="B103" i="7"/>
  <c r="J102" i="7"/>
  <c r="G102" i="7"/>
  <c r="D102" i="7"/>
  <c r="G101" i="7"/>
  <c r="D101" i="7"/>
  <c r="I100" i="7"/>
  <c r="H100" i="7"/>
  <c r="F100" i="7"/>
  <c r="G100" i="7" s="1"/>
  <c r="E100" i="7"/>
  <c r="C100" i="7"/>
  <c r="B100" i="7"/>
  <c r="I97" i="7"/>
  <c r="D96" i="7"/>
  <c r="J95" i="7"/>
  <c r="G95" i="7"/>
  <c r="D95" i="7"/>
  <c r="I94" i="7"/>
  <c r="H94" i="7"/>
  <c r="F94" i="7"/>
  <c r="E94" i="7"/>
  <c r="C94" i="7"/>
  <c r="B94" i="7"/>
  <c r="J93" i="7"/>
  <c r="G93" i="7"/>
  <c r="D93" i="7"/>
  <c r="D92" i="7"/>
  <c r="D91" i="7"/>
  <c r="I90" i="7"/>
  <c r="J90" i="7" s="1"/>
  <c r="H90" i="7"/>
  <c r="F90" i="7"/>
  <c r="E90" i="7"/>
  <c r="C90" i="7"/>
  <c r="B90" i="7"/>
  <c r="J89" i="7"/>
  <c r="G87" i="7"/>
  <c r="D87" i="7"/>
  <c r="I86" i="7"/>
  <c r="H86" i="7"/>
  <c r="J86" i="7" s="1"/>
  <c r="F86" i="7"/>
  <c r="E86" i="7"/>
  <c r="G86" i="7" s="1"/>
  <c r="C86" i="7"/>
  <c r="B86" i="7"/>
  <c r="J85" i="7"/>
  <c r="G85" i="7"/>
  <c r="G84" i="7"/>
  <c r="J83" i="7"/>
  <c r="I80" i="7"/>
  <c r="H80" i="7"/>
  <c r="F80" i="7"/>
  <c r="E80" i="7"/>
  <c r="C80" i="7"/>
  <c r="J79" i="7"/>
  <c r="D79" i="7"/>
  <c r="D78" i="7"/>
  <c r="D77" i="7"/>
  <c r="J76" i="7"/>
  <c r="G76" i="7"/>
  <c r="D76" i="7"/>
  <c r="I75" i="7"/>
  <c r="H75" i="7"/>
  <c r="F75" i="7"/>
  <c r="E75" i="7"/>
  <c r="C75" i="7"/>
  <c r="B75" i="7"/>
  <c r="I71" i="7"/>
  <c r="C71" i="7"/>
  <c r="I64" i="7"/>
  <c r="F64" i="7"/>
  <c r="E64" i="7"/>
  <c r="C64" i="7"/>
  <c r="B64" i="7"/>
  <c r="G58" i="7"/>
  <c r="D58" i="7"/>
  <c r="G56" i="7"/>
  <c r="D56" i="7"/>
  <c r="G54" i="7"/>
  <c r="F53" i="7"/>
  <c r="G53" i="7" s="1"/>
  <c r="E53" i="7"/>
  <c r="C53" i="7"/>
  <c r="B53" i="7"/>
  <c r="J52" i="7"/>
  <c r="D52" i="7"/>
  <c r="D51" i="7"/>
  <c r="G50" i="7"/>
  <c r="D50" i="7"/>
  <c r="D49" i="7"/>
  <c r="D48" i="7"/>
  <c r="J47" i="7"/>
  <c r="G47" i="7"/>
  <c r="D47" i="7"/>
  <c r="D46" i="7"/>
  <c r="D45" i="7"/>
  <c r="J44" i="7"/>
  <c r="G44" i="7"/>
  <c r="D44" i="7"/>
  <c r="D43" i="7"/>
  <c r="D42" i="7"/>
  <c r="D41" i="7"/>
  <c r="D40" i="7"/>
  <c r="I39" i="7"/>
  <c r="H39" i="7"/>
  <c r="F39" i="7"/>
  <c r="E39" i="7"/>
  <c r="C39" i="7"/>
  <c r="D39" i="7" s="1"/>
  <c r="B39" i="7"/>
  <c r="D37" i="7"/>
  <c r="J36" i="7"/>
  <c r="G36" i="7"/>
  <c r="D36" i="7"/>
  <c r="I33" i="7"/>
  <c r="H33" i="7"/>
  <c r="F33" i="7"/>
  <c r="E33" i="7"/>
  <c r="C33" i="7"/>
  <c r="B33" i="7"/>
  <c r="G32" i="7"/>
  <c r="D32" i="7"/>
  <c r="G31" i="7"/>
  <c r="D31" i="7"/>
  <c r="J30" i="7"/>
  <c r="G30" i="7"/>
  <c r="D30" i="7"/>
  <c r="D29" i="7"/>
  <c r="J28" i="7"/>
  <c r="D28" i="7"/>
  <c r="J27" i="7"/>
  <c r="D27" i="7"/>
  <c r="G26" i="7"/>
  <c r="D26" i="7"/>
  <c r="I24" i="7"/>
  <c r="H24" i="7"/>
  <c r="F24" i="7"/>
  <c r="E24" i="7"/>
  <c r="C24" i="7"/>
  <c r="B24" i="7"/>
  <c r="F19" i="7"/>
  <c r="C19" i="7"/>
  <c r="G18" i="7"/>
  <c r="D18" i="7"/>
  <c r="J16" i="7"/>
  <c r="G16" i="7"/>
  <c r="D16" i="7"/>
  <c r="J15" i="7"/>
  <c r="G15" i="7"/>
  <c r="D15" i="7"/>
  <c r="I14" i="7"/>
  <c r="H14" i="7"/>
  <c r="F14" i="7"/>
  <c r="E14" i="7"/>
  <c r="C14" i="7"/>
  <c r="B14" i="7"/>
  <c r="D11" i="7"/>
  <c r="J9" i="7"/>
  <c r="G9" i="7"/>
  <c r="G8" i="7"/>
  <c r="D8" i="7"/>
  <c r="I7" i="7"/>
  <c r="H7" i="7"/>
  <c r="F7" i="7"/>
  <c r="E7" i="7"/>
  <c r="C7" i="7"/>
  <c r="B7" i="7"/>
  <c r="G164" i="6"/>
  <c r="D164" i="6"/>
  <c r="J163" i="6"/>
  <c r="G163" i="6"/>
  <c r="D163" i="6"/>
  <c r="J162" i="6"/>
  <c r="G162" i="6"/>
  <c r="D162" i="6"/>
  <c r="I161" i="6"/>
  <c r="H161" i="6"/>
  <c r="F161" i="6"/>
  <c r="E161" i="6"/>
  <c r="C161" i="6"/>
  <c r="B161" i="6"/>
  <c r="J160" i="6"/>
  <c r="G160" i="6"/>
  <c r="D160" i="6"/>
  <c r="G159" i="6"/>
  <c r="J158" i="6"/>
  <c r="I157" i="6"/>
  <c r="H157" i="6"/>
  <c r="F157" i="6"/>
  <c r="E157" i="6"/>
  <c r="C157" i="6"/>
  <c r="B157" i="6"/>
  <c r="G156" i="6"/>
  <c r="D156" i="6"/>
  <c r="I155" i="6"/>
  <c r="F155" i="6"/>
  <c r="G155" i="6" s="1"/>
  <c r="E155" i="6"/>
  <c r="C155" i="6"/>
  <c r="B155" i="6"/>
  <c r="J154" i="6"/>
  <c r="G154" i="6"/>
  <c r="D154" i="6"/>
  <c r="D153" i="6"/>
  <c r="J152" i="6"/>
  <c r="G152" i="6"/>
  <c r="D152" i="6"/>
  <c r="J151" i="6"/>
  <c r="G151" i="6"/>
  <c r="D151" i="6"/>
  <c r="G150" i="6"/>
  <c r="D150" i="6"/>
  <c r="J149" i="6"/>
  <c r="G149" i="6"/>
  <c r="D149" i="6"/>
  <c r="G147" i="6"/>
  <c r="D147" i="6"/>
  <c r="G146" i="6"/>
  <c r="D146" i="6"/>
  <c r="I145" i="6"/>
  <c r="H145" i="6"/>
  <c r="F145" i="6"/>
  <c r="E145" i="6"/>
  <c r="C145" i="6"/>
  <c r="B145" i="6"/>
  <c r="J144" i="6"/>
  <c r="G144" i="6"/>
  <c r="D144" i="6"/>
  <c r="J143" i="6"/>
  <c r="G143" i="6"/>
  <c r="J142" i="6"/>
  <c r="G142" i="6"/>
  <c r="D142" i="6"/>
  <c r="D141" i="6"/>
  <c r="D140" i="6"/>
  <c r="I139" i="6"/>
  <c r="H139" i="6"/>
  <c r="F139" i="6"/>
  <c r="E139" i="6"/>
  <c r="C139" i="6"/>
  <c r="B139" i="6"/>
  <c r="J138" i="6"/>
  <c r="G138" i="6"/>
  <c r="D138" i="6"/>
  <c r="D137" i="6"/>
  <c r="J136" i="6"/>
  <c r="G136" i="6"/>
  <c r="D136" i="6"/>
  <c r="I135" i="6"/>
  <c r="H135" i="6"/>
  <c r="F135" i="6"/>
  <c r="E135" i="6"/>
  <c r="C135" i="6"/>
  <c r="B135" i="6"/>
  <c r="G134" i="6"/>
  <c r="D134" i="6"/>
  <c r="J133" i="6"/>
  <c r="G133" i="6"/>
  <c r="D133" i="6"/>
  <c r="I132" i="6"/>
  <c r="H132" i="6"/>
  <c r="F132" i="6"/>
  <c r="E132" i="6"/>
  <c r="C132" i="6"/>
  <c r="B132" i="6"/>
  <c r="J131" i="6"/>
  <c r="G131" i="6"/>
  <c r="D131" i="6"/>
  <c r="J130" i="6"/>
  <c r="G130" i="6"/>
  <c r="D130" i="6"/>
  <c r="I129" i="6"/>
  <c r="H129" i="6"/>
  <c r="F129" i="6"/>
  <c r="E129" i="6"/>
  <c r="C129" i="6"/>
  <c r="B129" i="6"/>
  <c r="D129" i="6" s="1"/>
  <c r="D128" i="6"/>
  <c r="J127" i="6"/>
  <c r="D127" i="6"/>
  <c r="G126" i="6"/>
  <c r="D126" i="6"/>
  <c r="J125" i="6"/>
  <c r="G125" i="6"/>
  <c r="D125" i="6"/>
  <c r="I124" i="6"/>
  <c r="H124" i="6"/>
  <c r="F124" i="6"/>
  <c r="E124" i="6"/>
  <c r="C124" i="6"/>
  <c r="B124" i="6"/>
  <c r="J123" i="6"/>
  <c r="G123" i="6"/>
  <c r="D123" i="6"/>
  <c r="J122" i="6"/>
  <c r="G122" i="6"/>
  <c r="D122" i="6"/>
  <c r="G121" i="6"/>
  <c r="D121" i="6"/>
  <c r="J120" i="6"/>
  <c r="G120" i="6"/>
  <c r="D120" i="6"/>
  <c r="J119" i="6"/>
  <c r="G119" i="6"/>
  <c r="D119" i="6"/>
  <c r="G118" i="6"/>
  <c r="D118" i="6"/>
  <c r="I117" i="6"/>
  <c r="H117" i="6"/>
  <c r="F117" i="6"/>
  <c r="E117" i="6"/>
  <c r="C117" i="6"/>
  <c r="B117" i="6"/>
  <c r="J116" i="6"/>
  <c r="G116" i="6"/>
  <c r="D116" i="6"/>
  <c r="J110" i="6"/>
  <c r="G110" i="6"/>
  <c r="D110" i="6"/>
  <c r="J109" i="6"/>
  <c r="D109" i="6"/>
  <c r="J108" i="6"/>
  <c r="G108" i="6"/>
  <c r="D108" i="6"/>
  <c r="I107" i="6"/>
  <c r="H107" i="6"/>
  <c r="F107" i="6"/>
  <c r="E107" i="6"/>
  <c r="C107" i="6"/>
  <c r="B107" i="6"/>
  <c r="J105" i="6"/>
  <c r="G105" i="6"/>
  <c r="D105" i="6"/>
  <c r="D104" i="6"/>
  <c r="D103" i="6"/>
  <c r="D102" i="6"/>
  <c r="J101" i="6"/>
  <c r="D101" i="6"/>
  <c r="D100" i="6"/>
  <c r="D99" i="6"/>
  <c r="J98" i="6"/>
  <c r="G98" i="6"/>
  <c r="D98" i="6"/>
  <c r="J97" i="6"/>
  <c r="G97" i="6"/>
  <c r="D97" i="6"/>
  <c r="J95" i="6"/>
  <c r="G95" i="6"/>
  <c r="D95" i="6"/>
  <c r="I94" i="6"/>
  <c r="H94" i="6"/>
  <c r="F94" i="6"/>
  <c r="E94" i="6"/>
  <c r="C94" i="6"/>
  <c r="B94" i="6"/>
  <c r="D93" i="6"/>
  <c r="J92" i="6"/>
  <c r="G92" i="6"/>
  <c r="D92" i="6"/>
  <c r="D91" i="6"/>
  <c r="J90" i="6"/>
  <c r="D90" i="6"/>
  <c r="D89" i="6"/>
  <c r="D88" i="6"/>
  <c r="J87" i="6"/>
  <c r="G87" i="6"/>
  <c r="D87" i="6"/>
  <c r="I86" i="6"/>
  <c r="H86" i="6"/>
  <c r="F86" i="6"/>
  <c r="E86" i="6"/>
  <c r="C86" i="6"/>
  <c r="B86" i="6"/>
  <c r="J81" i="6"/>
  <c r="G81" i="6"/>
  <c r="D81" i="6"/>
  <c r="I80" i="6"/>
  <c r="H80" i="6"/>
  <c r="F80" i="6"/>
  <c r="E80" i="6"/>
  <c r="C80" i="6"/>
  <c r="B80" i="6"/>
  <c r="G77" i="6"/>
  <c r="D77" i="6"/>
  <c r="G76" i="6"/>
  <c r="D76" i="6"/>
  <c r="J75" i="6"/>
  <c r="G75" i="6"/>
  <c r="D75" i="6"/>
  <c r="G74" i="6"/>
  <c r="D74" i="6"/>
  <c r="D73" i="6"/>
  <c r="D72" i="6"/>
  <c r="D71" i="6"/>
  <c r="J70" i="6"/>
  <c r="G70" i="6"/>
  <c r="D70" i="6"/>
  <c r="I69" i="6"/>
  <c r="H69" i="6"/>
  <c r="F69" i="6"/>
  <c r="E69" i="6"/>
  <c r="C69" i="6"/>
  <c r="B69" i="6"/>
  <c r="D68" i="6"/>
  <c r="D67" i="6"/>
  <c r="D66" i="6"/>
  <c r="D65" i="6"/>
  <c r="D64" i="6"/>
  <c r="C63" i="6"/>
  <c r="B63" i="6"/>
  <c r="J57" i="6"/>
  <c r="G57" i="6"/>
  <c r="D57" i="6"/>
  <c r="J56" i="6"/>
  <c r="D56" i="6"/>
  <c r="J55" i="6"/>
  <c r="G55" i="6"/>
  <c r="D55" i="6"/>
  <c r="J54" i="6"/>
  <c r="D54" i="6"/>
  <c r="J53" i="6"/>
  <c r="D53" i="6"/>
  <c r="J52" i="6"/>
  <c r="G52" i="6"/>
  <c r="D52" i="6"/>
  <c r="J51" i="6"/>
  <c r="D51" i="6"/>
  <c r="J50" i="6"/>
  <c r="D50" i="6"/>
  <c r="J49" i="6"/>
  <c r="D49" i="6"/>
  <c r="J48" i="6"/>
  <c r="G48" i="6"/>
  <c r="D48" i="6"/>
  <c r="J47" i="6"/>
  <c r="G47" i="6"/>
  <c r="D47" i="6"/>
  <c r="J46" i="6"/>
  <c r="G46" i="6"/>
  <c r="D46" i="6"/>
  <c r="J45" i="6"/>
  <c r="G45" i="6"/>
  <c r="D45" i="6"/>
  <c r="I44" i="6"/>
  <c r="H44" i="6"/>
  <c r="F44" i="6"/>
  <c r="E44" i="6"/>
  <c r="C44" i="6"/>
  <c r="B44" i="6"/>
  <c r="J41" i="6"/>
  <c r="G41" i="6"/>
  <c r="D41" i="6"/>
  <c r="J40" i="6"/>
  <c r="G40" i="6"/>
  <c r="D40" i="6"/>
  <c r="I35" i="6"/>
  <c r="H35" i="6"/>
  <c r="F35" i="6"/>
  <c r="E35" i="6"/>
  <c r="C35" i="6"/>
  <c r="B35" i="6"/>
  <c r="D34" i="6"/>
  <c r="J33" i="6"/>
  <c r="G33" i="6"/>
  <c r="D33" i="6"/>
  <c r="D31" i="6"/>
  <c r="J30" i="6"/>
  <c r="G30" i="6"/>
  <c r="D30" i="6"/>
  <c r="D29" i="6"/>
  <c r="D27" i="6"/>
  <c r="I26" i="6"/>
  <c r="H26" i="6"/>
  <c r="F26" i="6"/>
  <c r="E26" i="6"/>
  <c r="C26" i="6"/>
  <c r="B26" i="6"/>
  <c r="D19" i="6"/>
  <c r="I18" i="6"/>
  <c r="H18" i="6"/>
  <c r="F18" i="6"/>
  <c r="C18" i="6"/>
  <c r="B18" i="6"/>
  <c r="D17" i="6"/>
  <c r="J16" i="6"/>
  <c r="G16" i="6"/>
  <c r="D16" i="6"/>
  <c r="J15" i="6"/>
  <c r="G15" i="6"/>
  <c r="D15" i="6"/>
  <c r="I14" i="6"/>
  <c r="H14" i="6"/>
  <c r="F14" i="6"/>
  <c r="E14" i="6"/>
  <c r="C14" i="6"/>
  <c r="B14" i="6"/>
  <c r="G13" i="6"/>
  <c r="G11" i="6"/>
  <c r="G10" i="6"/>
  <c r="D10" i="6"/>
  <c r="I8" i="6"/>
  <c r="H8" i="6"/>
  <c r="F8" i="6"/>
  <c r="E8" i="6"/>
  <c r="C8" i="6"/>
  <c r="B8" i="6"/>
  <c r="J165" i="5"/>
  <c r="G165" i="5"/>
  <c r="D165" i="5"/>
  <c r="J164" i="5"/>
  <c r="D164" i="5"/>
  <c r="J163" i="5"/>
  <c r="G163" i="5"/>
  <c r="D163" i="5"/>
  <c r="I162" i="5"/>
  <c r="H162" i="5"/>
  <c r="F162" i="5"/>
  <c r="E162" i="5"/>
  <c r="B162" i="5"/>
  <c r="D161" i="5"/>
  <c r="G160" i="5"/>
  <c r="D160" i="5"/>
  <c r="D159" i="5"/>
  <c r="F158" i="5"/>
  <c r="E158" i="5"/>
  <c r="B158" i="5"/>
  <c r="D157" i="5"/>
  <c r="B156" i="5"/>
  <c r="D156" i="5" s="1"/>
  <c r="G155" i="5"/>
  <c r="D155" i="5"/>
  <c r="J154" i="5"/>
  <c r="D154" i="5"/>
  <c r="J153" i="5"/>
  <c r="G153" i="5"/>
  <c r="D153" i="5"/>
  <c r="D152" i="5"/>
  <c r="D151" i="5"/>
  <c r="J150" i="5"/>
  <c r="D150" i="5"/>
  <c r="J148" i="5"/>
  <c r="D148" i="5"/>
  <c r="D147" i="5"/>
  <c r="I146" i="5"/>
  <c r="H146" i="5"/>
  <c r="F146" i="5"/>
  <c r="E146" i="5"/>
  <c r="B146" i="5"/>
  <c r="D146" i="5" s="1"/>
  <c r="G145" i="5"/>
  <c r="D145" i="5"/>
  <c r="J144" i="5"/>
  <c r="G144" i="5"/>
  <c r="D144" i="5"/>
  <c r="J143" i="5"/>
  <c r="G143" i="5"/>
  <c r="D143" i="5"/>
  <c r="D142" i="5"/>
  <c r="D141" i="5"/>
  <c r="I140" i="5"/>
  <c r="H140" i="5"/>
  <c r="F140" i="5"/>
  <c r="E140" i="5"/>
  <c r="B140" i="5"/>
  <c r="D140" i="5" s="1"/>
  <c r="G139" i="5"/>
  <c r="D139" i="5"/>
  <c r="D138" i="5"/>
  <c r="J137" i="5"/>
  <c r="G137" i="5"/>
  <c r="D137" i="5"/>
  <c r="I136" i="5"/>
  <c r="H136" i="5"/>
  <c r="F136" i="5"/>
  <c r="E136" i="5"/>
  <c r="B136" i="5"/>
  <c r="D135" i="5"/>
  <c r="D134" i="5"/>
  <c r="F133" i="5"/>
  <c r="B133" i="5"/>
  <c r="D133" i="5" s="1"/>
  <c r="J132" i="5"/>
  <c r="G132" i="5"/>
  <c r="D132" i="5"/>
  <c r="J131" i="5"/>
  <c r="G131" i="5"/>
  <c r="D131" i="5"/>
  <c r="I130" i="5"/>
  <c r="H130" i="5"/>
  <c r="F130" i="5"/>
  <c r="E130" i="5"/>
  <c r="B130" i="5"/>
  <c r="D130" i="5" s="1"/>
  <c r="J129" i="5"/>
  <c r="G129" i="5"/>
  <c r="D128" i="5"/>
  <c r="J127" i="5"/>
  <c r="G127" i="5"/>
  <c r="D127" i="5"/>
  <c r="J126" i="5"/>
  <c r="G126" i="5"/>
  <c r="D126" i="5"/>
  <c r="I125" i="5"/>
  <c r="H125" i="5"/>
  <c r="F125" i="5"/>
  <c r="E125" i="5"/>
  <c r="B125" i="5"/>
  <c r="G124" i="5"/>
  <c r="D124" i="5"/>
  <c r="D123" i="5"/>
  <c r="D122" i="5"/>
  <c r="D121" i="5"/>
  <c r="G120" i="5"/>
  <c r="D120" i="5"/>
  <c r="D119" i="5"/>
  <c r="I118" i="5"/>
  <c r="H118" i="5"/>
  <c r="F118" i="5"/>
  <c r="E118" i="5"/>
  <c r="B118" i="5"/>
  <c r="J117" i="5"/>
  <c r="G117" i="5"/>
  <c r="D117" i="5"/>
  <c r="G111" i="5"/>
  <c r="D111" i="5"/>
  <c r="D110" i="5"/>
  <c r="D109" i="5"/>
  <c r="F108" i="5"/>
  <c r="E108" i="5"/>
  <c r="B108" i="5"/>
  <c r="J106" i="5"/>
  <c r="D106" i="5"/>
  <c r="D105" i="5"/>
  <c r="D104" i="5"/>
  <c r="D103" i="5"/>
  <c r="D102" i="5"/>
  <c r="D101" i="5"/>
  <c r="D100" i="5"/>
  <c r="G99" i="5"/>
  <c r="D99" i="5"/>
  <c r="D98" i="5"/>
  <c r="D96" i="5"/>
  <c r="I95" i="5"/>
  <c r="H95" i="5"/>
  <c r="F95" i="5"/>
  <c r="E95" i="5"/>
  <c r="B95" i="5"/>
  <c r="B87" i="5" s="1"/>
  <c r="D94" i="5"/>
  <c r="J93" i="5"/>
  <c r="D93" i="5"/>
  <c r="D92" i="5"/>
  <c r="D91" i="5"/>
  <c r="D90" i="5"/>
  <c r="D89" i="5"/>
  <c r="J88" i="5"/>
  <c r="G88" i="5"/>
  <c r="D88" i="5"/>
  <c r="I87" i="5"/>
  <c r="H87" i="5"/>
  <c r="F87" i="5"/>
  <c r="E87" i="5"/>
  <c r="I81" i="5"/>
  <c r="F81" i="5"/>
  <c r="B81" i="5"/>
  <c r="G78" i="5"/>
  <c r="D78" i="5"/>
  <c r="D77" i="5"/>
  <c r="J76" i="5"/>
  <c r="D76" i="5"/>
  <c r="D75" i="5"/>
  <c r="G74" i="5"/>
  <c r="D74" i="5"/>
  <c r="D73" i="5"/>
  <c r="G72" i="5"/>
  <c r="D72" i="5"/>
  <c r="I71" i="5"/>
  <c r="H71" i="5"/>
  <c r="F71" i="5"/>
  <c r="E71" i="5"/>
  <c r="B71" i="5"/>
  <c r="D70" i="5"/>
  <c r="D69" i="5"/>
  <c r="D68" i="5"/>
  <c r="D67" i="5"/>
  <c r="D66" i="5"/>
  <c r="B65" i="5"/>
  <c r="J59" i="5"/>
  <c r="D59" i="5"/>
  <c r="J58" i="5"/>
  <c r="G58" i="5"/>
  <c r="D58" i="5"/>
  <c r="J57" i="5"/>
  <c r="G57" i="5"/>
  <c r="D57" i="5"/>
  <c r="G56" i="5"/>
  <c r="D56" i="5"/>
  <c r="J55" i="5"/>
  <c r="G55" i="5"/>
  <c r="D55" i="5"/>
  <c r="J54" i="5"/>
  <c r="G54" i="5"/>
  <c r="D54" i="5"/>
  <c r="D53" i="5"/>
  <c r="J52" i="5"/>
  <c r="D52" i="5"/>
  <c r="J51" i="5"/>
  <c r="D51" i="5"/>
  <c r="J50" i="5"/>
  <c r="D50" i="5"/>
  <c r="D49" i="5"/>
  <c r="D48" i="5"/>
  <c r="J47" i="5"/>
  <c r="D47" i="5"/>
  <c r="I46" i="5"/>
  <c r="H46" i="5"/>
  <c r="F46" i="5"/>
  <c r="E46" i="5"/>
  <c r="B46" i="5"/>
  <c r="D46" i="5" s="1"/>
  <c r="J42" i="5"/>
  <c r="D42" i="5"/>
  <c r="J41" i="5"/>
  <c r="G41" i="5"/>
  <c r="D41" i="5"/>
  <c r="I36" i="5"/>
  <c r="H36" i="5"/>
  <c r="F36" i="5"/>
  <c r="E36" i="5"/>
  <c r="B36" i="5"/>
  <c r="D36" i="5" s="1"/>
  <c r="D35" i="5"/>
  <c r="D34" i="5"/>
  <c r="D33" i="5"/>
  <c r="J32" i="5"/>
  <c r="G32" i="5"/>
  <c r="D32" i="5"/>
  <c r="J31" i="5"/>
  <c r="G31" i="5"/>
  <c r="D31" i="5"/>
  <c r="D30" i="5"/>
  <c r="D29" i="5"/>
  <c r="G28" i="5"/>
  <c r="D28" i="5"/>
  <c r="I27" i="5"/>
  <c r="H27" i="5"/>
  <c r="F27" i="5"/>
  <c r="E27" i="5"/>
  <c r="B27" i="5"/>
  <c r="D20" i="5"/>
  <c r="B19" i="5"/>
  <c r="D19" i="5" s="1"/>
  <c r="G18" i="5"/>
  <c r="D18" i="5"/>
  <c r="J17" i="5"/>
  <c r="G17" i="5"/>
  <c r="D17" i="5"/>
  <c r="J16" i="5"/>
  <c r="G16" i="5"/>
  <c r="D16" i="5"/>
  <c r="I15" i="5"/>
  <c r="H15" i="5"/>
  <c r="F15" i="5"/>
  <c r="E15" i="5"/>
  <c r="B15" i="5"/>
  <c r="D15" i="5" s="1"/>
  <c r="J14" i="5"/>
  <c r="G14" i="5"/>
  <c r="D14" i="5"/>
  <c r="J13" i="5"/>
  <c r="J12" i="5"/>
  <c r="J11" i="5"/>
  <c r="G11" i="5"/>
  <c r="D11" i="5"/>
  <c r="J10" i="5"/>
  <c r="D10" i="5"/>
  <c r="I8" i="5"/>
  <c r="H8" i="5"/>
  <c r="F8" i="5"/>
  <c r="E8" i="5"/>
  <c r="B8" i="5"/>
  <c r="D8" i="5" s="1"/>
  <c r="J172" i="4"/>
  <c r="G172" i="4"/>
  <c r="D172" i="4"/>
  <c r="J171" i="4"/>
  <c r="G171" i="4"/>
  <c r="D171" i="4"/>
  <c r="D170" i="4"/>
  <c r="I169" i="4"/>
  <c r="H169" i="4"/>
  <c r="F169" i="4"/>
  <c r="E169" i="4"/>
  <c r="C169" i="4"/>
  <c r="B169" i="4"/>
  <c r="J168" i="4"/>
  <c r="G168" i="4"/>
  <c r="D168" i="4"/>
  <c r="J167" i="4"/>
  <c r="G167" i="4"/>
  <c r="D167" i="4"/>
  <c r="J166" i="4"/>
  <c r="G166" i="4"/>
  <c r="D166" i="4"/>
  <c r="I165" i="4"/>
  <c r="H165" i="4"/>
  <c r="J165" i="4" s="1"/>
  <c r="F165" i="4"/>
  <c r="E165" i="4"/>
  <c r="C165" i="4"/>
  <c r="D165" i="4" s="1"/>
  <c r="B165" i="4"/>
  <c r="J164" i="4"/>
  <c r="G164" i="4"/>
  <c r="D164" i="4"/>
  <c r="I163" i="4"/>
  <c r="J163" i="4" s="1"/>
  <c r="H163" i="4"/>
  <c r="F163" i="4"/>
  <c r="E163" i="4"/>
  <c r="C163" i="4"/>
  <c r="B163" i="4"/>
  <c r="J162" i="4"/>
  <c r="G162" i="4"/>
  <c r="D162" i="4"/>
  <c r="J161" i="4"/>
  <c r="D161" i="4"/>
  <c r="J160" i="4"/>
  <c r="G160" i="4"/>
  <c r="D160" i="4"/>
  <c r="J159" i="4"/>
  <c r="G159" i="4"/>
  <c r="D159" i="4"/>
  <c r="J158" i="4"/>
  <c r="G158" i="4"/>
  <c r="D158" i="4"/>
  <c r="J157" i="4"/>
  <c r="D157" i="4"/>
  <c r="J156" i="4"/>
  <c r="D156" i="4"/>
  <c r="J154" i="4"/>
  <c r="D154" i="4"/>
  <c r="I153" i="4"/>
  <c r="H153" i="4"/>
  <c r="F153" i="4"/>
  <c r="E153" i="4"/>
  <c r="C153" i="4"/>
  <c r="B153" i="4"/>
  <c r="J152" i="4"/>
  <c r="G152" i="4"/>
  <c r="D152" i="4"/>
  <c r="J151" i="4"/>
  <c r="G151" i="4"/>
  <c r="D151" i="4"/>
  <c r="J150" i="4"/>
  <c r="G150" i="4"/>
  <c r="D150" i="4"/>
  <c r="J149" i="4"/>
  <c r="D149" i="4"/>
  <c r="J148" i="4"/>
  <c r="D148" i="4"/>
  <c r="I147" i="4"/>
  <c r="H147" i="4"/>
  <c r="F147" i="4"/>
  <c r="G147" i="4" s="1"/>
  <c r="E147" i="4"/>
  <c r="C147" i="4"/>
  <c r="B147" i="4"/>
  <c r="D147" i="4" s="1"/>
  <c r="J146" i="4"/>
  <c r="G146" i="4"/>
  <c r="D146" i="4"/>
  <c r="D145" i="4"/>
  <c r="J144" i="4"/>
  <c r="G144" i="4"/>
  <c r="D144" i="4"/>
  <c r="I143" i="4"/>
  <c r="H143" i="4"/>
  <c r="F143" i="4"/>
  <c r="E143" i="4"/>
  <c r="C143" i="4"/>
  <c r="B143" i="4"/>
  <c r="G142" i="4"/>
  <c r="D142" i="4"/>
  <c r="J141" i="4"/>
  <c r="D141" i="4"/>
  <c r="I140" i="4"/>
  <c r="H140" i="4"/>
  <c r="F140" i="4"/>
  <c r="E140" i="4"/>
  <c r="C140" i="4"/>
  <c r="B140" i="4"/>
  <c r="J139" i="4"/>
  <c r="G139" i="4"/>
  <c r="D139" i="4"/>
  <c r="J138" i="4"/>
  <c r="G138" i="4"/>
  <c r="D138" i="4"/>
  <c r="I137" i="4"/>
  <c r="H137" i="4"/>
  <c r="F137" i="4"/>
  <c r="E137" i="4"/>
  <c r="C137" i="4"/>
  <c r="B137" i="4"/>
  <c r="D136" i="4"/>
  <c r="J135" i="4"/>
  <c r="D135" i="4"/>
  <c r="J134" i="4"/>
  <c r="D134" i="4"/>
  <c r="J133" i="4"/>
  <c r="D133" i="4"/>
  <c r="I132" i="4"/>
  <c r="H132" i="4"/>
  <c r="F132" i="4"/>
  <c r="E132" i="4"/>
  <c r="C132" i="4"/>
  <c r="B132" i="4"/>
  <c r="D132" i="4" s="1"/>
  <c r="J131" i="4"/>
  <c r="G131" i="4"/>
  <c r="D131" i="4"/>
  <c r="J130" i="4"/>
  <c r="G130" i="4"/>
  <c r="D130" i="4"/>
  <c r="J129" i="4"/>
  <c r="G129" i="4"/>
  <c r="D129" i="4"/>
  <c r="J128" i="4"/>
  <c r="G128" i="4"/>
  <c r="D128" i="4"/>
  <c r="J127" i="4"/>
  <c r="G127" i="4"/>
  <c r="D127" i="4"/>
  <c r="D126" i="4"/>
  <c r="I125" i="4"/>
  <c r="H125" i="4"/>
  <c r="F125" i="4"/>
  <c r="E125" i="4"/>
  <c r="C125" i="4"/>
  <c r="B125" i="4"/>
  <c r="J124" i="4"/>
  <c r="G124" i="4"/>
  <c r="D124" i="4"/>
  <c r="J123" i="4"/>
  <c r="G123" i="4"/>
  <c r="D123" i="4"/>
  <c r="J122" i="4"/>
  <c r="G122" i="4"/>
  <c r="D122" i="4"/>
  <c r="J121" i="4"/>
  <c r="G121" i="4"/>
  <c r="D121" i="4"/>
  <c r="I120" i="4"/>
  <c r="H120" i="4"/>
  <c r="F120" i="4"/>
  <c r="E120" i="4"/>
  <c r="C120" i="4"/>
  <c r="B120" i="4"/>
  <c r="J113" i="4"/>
  <c r="G113" i="4"/>
  <c r="D113" i="4"/>
  <c r="D112" i="4"/>
  <c r="J111" i="4"/>
  <c r="D111" i="4"/>
  <c r="J110" i="4"/>
  <c r="G110" i="4"/>
  <c r="D110" i="4"/>
  <c r="J109" i="4"/>
  <c r="G109" i="4"/>
  <c r="D109" i="4"/>
  <c r="J108" i="4"/>
  <c r="D108" i="4"/>
  <c r="J107" i="4"/>
  <c r="G107" i="4"/>
  <c r="D107" i="4"/>
  <c r="J106" i="4"/>
  <c r="G106" i="4"/>
  <c r="D106" i="4"/>
  <c r="J105" i="4"/>
  <c r="G105" i="4"/>
  <c r="D105" i="4"/>
  <c r="J103" i="4"/>
  <c r="G103" i="4"/>
  <c r="D103" i="4"/>
  <c r="I102" i="4"/>
  <c r="H102" i="4"/>
  <c r="F102" i="4"/>
  <c r="E102" i="4"/>
  <c r="C102" i="4"/>
  <c r="B102" i="4"/>
  <c r="D101" i="4"/>
  <c r="G100" i="4"/>
  <c r="D100" i="4"/>
  <c r="G99" i="4"/>
  <c r="D99" i="4"/>
  <c r="G98" i="4"/>
  <c r="D98" i="4"/>
  <c r="G97" i="4"/>
  <c r="D97" i="4"/>
  <c r="G96" i="4"/>
  <c r="D96" i="4"/>
  <c r="G95" i="4"/>
  <c r="D95" i="4"/>
  <c r="G94" i="4"/>
  <c r="D94" i="4"/>
  <c r="F93" i="4"/>
  <c r="E93" i="4"/>
  <c r="C93" i="4"/>
  <c r="B93" i="4"/>
  <c r="J88" i="4"/>
  <c r="G88" i="4"/>
  <c r="D88" i="4"/>
  <c r="I87" i="4"/>
  <c r="H87" i="4"/>
  <c r="F87" i="4"/>
  <c r="E87" i="4"/>
  <c r="C87" i="4"/>
  <c r="B87" i="4"/>
  <c r="G84" i="4"/>
  <c r="D84" i="4"/>
  <c r="J83" i="4"/>
  <c r="D83" i="4"/>
  <c r="J82" i="4"/>
  <c r="D82" i="4"/>
  <c r="G80" i="4"/>
  <c r="D80" i="4"/>
  <c r="D79" i="4"/>
  <c r="J78" i="4"/>
  <c r="D78" i="4"/>
  <c r="G77" i="4"/>
  <c r="D77" i="4"/>
  <c r="J76" i="4"/>
  <c r="G76" i="4"/>
  <c r="D76" i="4"/>
  <c r="I75" i="4"/>
  <c r="H75" i="4"/>
  <c r="F75" i="4"/>
  <c r="E75" i="4"/>
  <c r="C75" i="4"/>
  <c r="B75" i="4"/>
  <c r="G74" i="4"/>
  <c r="D74" i="4"/>
  <c r="G73" i="4"/>
  <c r="D73" i="4"/>
  <c r="G72" i="4"/>
  <c r="D72" i="4"/>
  <c r="G71" i="4"/>
  <c r="D71" i="4"/>
  <c r="G70" i="4"/>
  <c r="D70" i="4"/>
  <c r="F69" i="4"/>
  <c r="E69" i="4"/>
  <c r="G69" i="4" s="1"/>
  <c r="C69" i="4"/>
  <c r="B69" i="4"/>
  <c r="J68" i="4"/>
  <c r="G68" i="4"/>
  <c r="D68" i="4"/>
  <c r="G67" i="4"/>
  <c r="D67" i="4"/>
  <c r="J66" i="4"/>
  <c r="G66" i="4"/>
  <c r="D66" i="4"/>
  <c r="G65" i="4"/>
  <c r="D65" i="4"/>
  <c r="G64" i="4"/>
  <c r="D64" i="4"/>
  <c r="J63" i="4"/>
  <c r="G63" i="4"/>
  <c r="D63" i="4"/>
  <c r="G62" i="4"/>
  <c r="D62" i="4"/>
  <c r="G61" i="4"/>
  <c r="D61" i="4"/>
  <c r="G55" i="4"/>
  <c r="D55" i="4"/>
  <c r="G54" i="4"/>
  <c r="D54" i="4"/>
  <c r="G53" i="4"/>
  <c r="D53" i="4"/>
  <c r="G52" i="4"/>
  <c r="D52" i="4"/>
  <c r="G51" i="4"/>
  <c r="D51" i="4"/>
  <c r="I50" i="4"/>
  <c r="H50" i="4"/>
  <c r="F50" i="4"/>
  <c r="E50" i="4"/>
  <c r="C50" i="4"/>
  <c r="B50" i="4"/>
  <c r="J46" i="4"/>
  <c r="D46" i="4"/>
  <c r="J45" i="4"/>
  <c r="G45" i="4"/>
  <c r="D45" i="4"/>
  <c r="I40" i="4"/>
  <c r="H40" i="4"/>
  <c r="F40" i="4"/>
  <c r="E40" i="4"/>
  <c r="C40" i="4"/>
  <c r="B40" i="4"/>
  <c r="G38" i="4"/>
  <c r="D38" i="4"/>
  <c r="J37" i="4"/>
  <c r="G37" i="4"/>
  <c r="D37" i="4"/>
  <c r="G36" i="4"/>
  <c r="D36" i="4"/>
  <c r="J35" i="4"/>
  <c r="G35" i="4"/>
  <c r="D35" i="4"/>
  <c r="J34" i="4"/>
  <c r="G34" i="4"/>
  <c r="D34" i="4"/>
  <c r="G33" i="4"/>
  <c r="D33" i="4"/>
  <c r="J32" i="4"/>
  <c r="G32" i="4"/>
  <c r="D32" i="4"/>
  <c r="G31" i="4"/>
  <c r="D31" i="4"/>
  <c r="I30" i="4"/>
  <c r="H30" i="4"/>
  <c r="F30" i="4"/>
  <c r="E30" i="4"/>
  <c r="C30" i="4"/>
  <c r="B30" i="4"/>
  <c r="J23" i="4"/>
  <c r="G23" i="4"/>
  <c r="I22" i="4"/>
  <c r="H22" i="4"/>
  <c r="F22" i="4"/>
  <c r="E22" i="4"/>
  <c r="C22" i="4"/>
  <c r="B22" i="4"/>
  <c r="J20" i="4"/>
  <c r="G20" i="4"/>
  <c r="J18" i="4"/>
  <c r="G18" i="4"/>
  <c r="D18" i="4"/>
  <c r="G17" i="4"/>
  <c r="J16" i="4"/>
  <c r="D16" i="4"/>
  <c r="I15" i="4"/>
  <c r="H15" i="4"/>
  <c r="F15" i="4"/>
  <c r="E15" i="4"/>
  <c r="C15" i="4"/>
  <c r="B15" i="4"/>
  <c r="D15" i="4" s="1"/>
  <c r="J10" i="4"/>
  <c r="G10" i="4"/>
  <c r="J9" i="4"/>
  <c r="I8" i="4"/>
  <c r="H8" i="4"/>
  <c r="F8" i="4"/>
  <c r="E8" i="4"/>
  <c r="C8" i="4"/>
  <c r="B8" i="4"/>
  <c r="G94" i="7" l="1"/>
  <c r="G14" i="7"/>
  <c r="J18" i="6"/>
  <c r="J94" i="6"/>
  <c r="G94" i="6"/>
  <c r="D80" i="6"/>
  <c r="J145" i="6"/>
  <c r="G157" i="6"/>
  <c r="G139" i="6"/>
  <c r="D35" i="6"/>
  <c r="D44" i="6"/>
  <c r="G129" i="6"/>
  <c r="J161" i="6"/>
  <c r="J135" i="6"/>
  <c r="J8" i="6"/>
  <c r="G44" i="6"/>
  <c r="J132" i="6"/>
  <c r="D124" i="6"/>
  <c r="D155" i="6"/>
  <c r="D161" i="6"/>
  <c r="G35" i="6"/>
  <c r="D8" i="6"/>
  <c r="G26" i="6"/>
  <c r="J44" i="6"/>
  <c r="D69" i="6"/>
  <c r="D117" i="6"/>
  <c r="G124" i="6"/>
  <c r="D132" i="6"/>
  <c r="G135" i="6"/>
  <c r="D157" i="6"/>
  <c r="J130" i="5"/>
  <c r="G46" i="5"/>
  <c r="D30" i="4"/>
  <c r="D69" i="4"/>
  <c r="D143" i="4"/>
  <c r="D8" i="4"/>
  <c r="G140" i="4"/>
  <c r="J143" i="4"/>
  <c r="G153" i="4"/>
  <c r="D163" i="4"/>
  <c r="J102" i="4"/>
  <c r="J132" i="4"/>
  <c r="G165" i="4"/>
  <c r="J140" i="4"/>
  <c r="G87" i="4"/>
  <c r="D22" i="4"/>
  <c r="J120" i="4"/>
  <c r="D140" i="4"/>
  <c r="D40" i="4"/>
  <c r="G50" i="4"/>
  <c r="D125" i="4"/>
  <c r="G163" i="4"/>
  <c r="D50" i="4"/>
  <c r="G102" i="4"/>
  <c r="D137" i="4"/>
  <c r="D93" i="4"/>
  <c r="G120" i="4"/>
  <c r="G143" i="4"/>
  <c r="J125" i="4"/>
  <c r="J147" i="4"/>
  <c r="G30" i="4"/>
  <c r="G22" i="4"/>
  <c r="J40" i="4"/>
  <c r="J75" i="4"/>
  <c r="D87" i="4"/>
  <c r="J14" i="7"/>
  <c r="J24" i="7"/>
  <c r="D33" i="7"/>
  <c r="D53" i="7"/>
  <c r="D75" i="7"/>
  <c r="J80" i="7"/>
  <c r="D100" i="7"/>
  <c r="D86" i="7"/>
  <c r="D14" i="7"/>
  <c r="D64" i="7"/>
  <c r="J100" i="7"/>
  <c r="G24" i="7"/>
  <c r="G80" i="7"/>
  <c r="G7" i="7"/>
  <c r="D90" i="7"/>
  <c r="D7" i="7"/>
  <c r="D103" i="7"/>
  <c r="G14" i="6"/>
  <c r="D26" i="6"/>
  <c r="J69" i="6"/>
  <c r="J129" i="6"/>
  <c r="D139" i="6"/>
  <c r="G145" i="6"/>
  <c r="J139" i="6"/>
  <c r="D63" i="6"/>
  <c r="G8" i="6"/>
  <c r="D107" i="6"/>
  <c r="J26" i="6"/>
  <c r="G117" i="6"/>
  <c r="D86" i="6"/>
  <c r="J107" i="6"/>
  <c r="G132" i="6"/>
  <c r="D18" i="6"/>
  <c r="J117" i="6"/>
  <c r="D14" i="6"/>
  <c r="J162" i="5"/>
  <c r="J15" i="5"/>
  <c r="J8" i="5"/>
  <c r="J27" i="5"/>
  <c r="G130" i="5"/>
  <c r="J136" i="5"/>
  <c r="J46" i="5"/>
  <c r="G27" i="5"/>
  <c r="J118" i="5"/>
  <c r="D95" i="5"/>
  <c r="J95" i="5"/>
  <c r="J140" i="5"/>
  <c r="G8" i="5"/>
  <c r="G15" i="5"/>
  <c r="D125" i="5"/>
  <c r="G146" i="5"/>
  <c r="D71" i="5"/>
  <c r="G125" i="5"/>
  <c r="G71" i="5"/>
  <c r="J75" i="7"/>
  <c r="J7" i="7"/>
  <c r="D24" i="7"/>
  <c r="J80" i="6"/>
  <c r="J35" i="6"/>
  <c r="J137" i="4"/>
  <c r="J22" i="4"/>
  <c r="J87" i="4"/>
  <c r="J50" i="4"/>
  <c r="G8" i="4"/>
  <c r="G40" i="4"/>
  <c r="G75" i="4"/>
  <c r="D153" i="4"/>
  <c r="D102" i="4"/>
  <c r="D75" i="4"/>
  <c r="G39" i="7"/>
  <c r="J103" i="7"/>
  <c r="J39" i="7"/>
  <c r="D114" i="7"/>
  <c r="G64" i="7"/>
  <c r="D94" i="7"/>
  <c r="G33" i="7"/>
  <c r="D106" i="7"/>
  <c r="J33" i="7"/>
  <c r="G106" i="7"/>
  <c r="D118" i="7"/>
  <c r="J94" i="7"/>
  <c r="J106" i="7"/>
  <c r="G75" i="7"/>
  <c r="G90" i="7"/>
  <c r="G80" i="6"/>
  <c r="J124" i="6"/>
  <c r="D145" i="6"/>
  <c r="G161" i="6"/>
  <c r="D135" i="6"/>
  <c r="G107" i="6"/>
  <c r="J14" i="6"/>
  <c r="G69" i="6"/>
  <c r="G86" i="6"/>
  <c r="D94" i="6"/>
  <c r="J157" i="6"/>
  <c r="J86" i="6"/>
  <c r="G36" i="5"/>
  <c r="J36" i="5"/>
  <c r="D162" i="5"/>
  <c r="G162" i="5"/>
  <c r="J71" i="5"/>
  <c r="D118" i="5"/>
  <c r="D136" i="5"/>
  <c r="G140" i="5"/>
  <c r="D87" i="5"/>
  <c r="G118" i="5"/>
  <c r="J146" i="5"/>
  <c r="G87" i="5"/>
  <c r="J125" i="5"/>
  <c r="G136" i="5"/>
  <c r="D65" i="5"/>
  <c r="J87" i="5"/>
  <c r="G95" i="5"/>
  <c r="D108" i="5"/>
  <c r="D158" i="5"/>
  <c r="D27" i="5"/>
  <c r="G158" i="5"/>
  <c r="G108" i="5"/>
  <c r="G137" i="4"/>
  <c r="J153" i="4"/>
  <c r="G93" i="4"/>
  <c r="D169" i="4"/>
  <c r="J30" i="4"/>
  <c r="D120" i="4"/>
  <c r="G169" i="4"/>
  <c r="G15" i="4"/>
  <c r="J169" i="4"/>
  <c r="J15" i="4"/>
  <c r="J8" i="4"/>
  <c r="G125" i="4"/>
  <c r="C89" i="24" l="1"/>
  <c r="C90" i="24"/>
  <c r="C93" i="24"/>
  <c r="C95" i="24"/>
  <c r="C96" i="24"/>
  <c r="C97" i="24"/>
  <c r="C39" i="24"/>
  <c r="C35" i="24"/>
  <c r="C34" i="24"/>
  <c r="C28" i="24"/>
  <c r="C38" i="24"/>
  <c r="C15" i="24"/>
  <c r="C4" i="24"/>
  <c r="C5" i="24"/>
  <c r="C94" i="24"/>
  <c r="C92" i="24"/>
  <c r="C91" i="24"/>
  <c r="C87" i="24"/>
  <c r="C86" i="24"/>
  <c r="C85" i="24"/>
  <c r="C84" i="24"/>
  <c r="C83" i="24"/>
  <c r="C82" i="24"/>
  <c r="C81" i="24"/>
  <c r="C80" i="24"/>
  <c r="C79" i="24"/>
  <c r="C77" i="24"/>
  <c r="C76" i="24"/>
  <c r="C75" i="24"/>
  <c r="C74" i="24"/>
  <c r="C73" i="24"/>
  <c r="C72" i="24"/>
  <c r="C71" i="24"/>
  <c r="C70" i="24"/>
  <c r="C69" i="24"/>
  <c r="C67" i="24"/>
  <c r="C66" i="24"/>
  <c r="C65" i="24"/>
  <c r="C64" i="24"/>
  <c r="C63" i="24"/>
  <c r="C62" i="24"/>
  <c r="C61" i="24"/>
  <c r="C60" i="24"/>
  <c r="C59" i="24"/>
  <c r="C52" i="24"/>
  <c r="C51" i="24"/>
  <c r="C50" i="24"/>
  <c r="C49" i="24"/>
  <c r="C48" i="24"/>
  <c r="C47" i="24"/>
  <c r="C46" i="24"/>
  <c r="C45" i="24"/>
  <c r="C44" i="24"/>
  <c r="C42" i="24"/>
  <c r="C41" i="24"/>
  <c r="C40" i="24"/>
  <c r="C37" i="24"/>
  <c r="C36" i="24"/>
  <c r="C32" i="24"/>
  <c r="C31" i="24"/>
  <c r="C30" i="24"/>
  <c r="C29" i="24"/>
  <c r="C27" i="24"/>
  <c r="C26" i="24"/>
  <c r="C25" i="24"/>
  <c r="C22" i="24"/>
  <c r="C21" i="24"/>
  <c r="C20" i="24"/>
  <c r="C19" i="24"/>
  <c r="C18" i="24"/>
  <c r="C17" i="24"/>
  <c r="C16" i="24"/>
  <c r="C12" i="24"/>
  <c r="C11" i="24"/>
  <c r="C10" i="24"/>
  <c r="C9" i="24"/>
  <c r="C8" i="24"/>
  <c r="C7" i="24"/>
  <c r="C6" i="24"/>
  <c r="D48" i="30"/>
  <c r="D19" i="30"/>
  <c r="D18" i="30"/>
  <c r="D17" i="30"/>
  <c r="N41" i="28"/>
  <c r="N40" i="28"/>
  <c r="N39" i="28"/>
  <c r="I62" i="28"/>
  <c r="I58" i="28"/>
  <c r="D71" i="28"/>
  <c r="D70" i="28"/>
  <c r="D69" i="28"/>
  <c r="D68" i="28"/>
  <c r="D67" i="28"/>
  <c r="D66" i="28"/>
  <c r="D65" i="28"/>
  <c r="D64" i="28"/>
  <c r="D63" i="28"/>
  <c r="D62" i="28"/>
  <c r="D61" i="28"/>
  <c r="D60" i="28"/>
  <c r="D59" i="28"/>
  <c r="D51" i="28"/>
  <c r="D8" i="28"/>
  <c r="D122" i="30" l="1"/>
  <c r="G48" i="30" l="1"/>
  <c r="H13" i="24" l="1"/>
  <c r="D172" i="30" l="1"/>
  <c r="N60" i="28"/>
  <c r="N59" i="28"/>
  <c r="N58" i="28"/>
  <c r="N56" i="28"/>
  <c r="N55" i="28"/>
  <c r="N54" i="28"/>
  <c r="N52" i="28"/>
  <c r="N51" i="28"/>
  <c r="N50" i="28"/>
  <c r="N49" i="28"/>
  <c r="N46" i="28"/>
  <c r="N45" i="28"/>
  <c r="N44" i="28"/>
  <c r="N43" i="28"/>
  <c r="N42" i="28"/>
  <c r="N37" i="28"/>
  <c r="N35" i="28"/>
  <c r="N33" i="28"/>
  <c r="N31" i="28"/>
  <c r="N27" i="28"/>
  <c r="N26" i="28"/>
  <c r="I45" i="28"/>
  <c r="I33" i="28"/>
  <c r="I25" i="28"/>
  <c r="I24" i="28"/>
  <c r="I23" i="28"/>
  <c r="I22" i="28"/>
  <c r="I21" i="28"/>
  <c r="I20" i="28"/>
  <c r="I19" i="28"/>
  <c r="I18" i="28"/>
  <c r="I17" i="28"/>
  <c r="I16" i="28"/>
  <c r="I14" i="28"/>
  <c r="I13" i="28"/>
  <c r="I12" i="28"/>
  <c r="I11" i="28"/>
  <c r="I10" i="28"/>
  <c r="I9" i="28"/>
  <c r="I8" i="28"/>
  <c r="D53" i="28"/>
  <c r="D57" i="28"/>
  <c r="D52" i="28"/>
  <c r="D50" i="28"/>
  <c r="D48" i="28"/>
  <c r="D43" i="28"/>
  <c r="D42" i="28"/>
  <c r="D41" i="28"/>
  <c r="D20" i="28"/>
  <c r="D17" i="28"/>
  <c r="D9" i="28"/>
  <c r="B15" i="23" l="1"/>
  <c r="B8" i="23"/>
  <c r="G13" i="24"/>
  <c r="D40" i="28" l="1"/>
  <c r="D39" i="28"/>
  <c r="D38" i="28"/>
  <c r="D37" i="28"/>
  <c r="D36" i="28"/>
  <c r="D35" i="28"/>
  <c r="D34" i="28"/>
  <c r="D33" i="28"/>
  <c r="I43" i="28"/>
  <c r="D15" i="30" l="1"/>
  <c r="D14" i="28" l="1"/>
  <c r="D13" i="28"/>
  <c r="D12" i="28"/>
  <c r="D11" i="28"/>
  <c r="D10" i="28"/>
  <c r="I44" i="28" l="1"/>
  <c r="N23" i="28"/>
  <c r="N22" i="28"/>
  <c r="N21" i="28"/>
  <c r="N20" i="28"/>
  <c r="N19" i="28"/>
  <c r="N17" i="28"/>
  <c r="N16" i="28"/>
  <c r="N15" i="28"/>
  <c r="N13" i="28"/>
  <c r="N12" i="28"/>
  <c r="N10" i="28"/>
  <c r="N9" i="28"/>
  <c r="N8" i="28"/>
  <c r="I70" i="28"/>
  <c r="I69" i="28"/>
  <c r="I68" i="28"/>
  <c r="I67" i="28"/>
  <c r="I66" i="28"/>
  <c r="I65" i="28"/>
  <c r="I64" i="28"/>
  <c r="I61" i="28"/>
  <c r="I60" i="28"/>
  <c r="I59" i="28"/>
  <c r="I57" i="28"/>
  <c r="I55" i="28"/>
  <c r="I54" i="28"/>
  <c r="I53" i="28"/>
  <c r="I52" i="28"/>
  <c r="I50" i="28"/>
  <c r="I49" i="28"/>
  <c r="I48" i="28"/>
  <c r="I47" i="28"/>
  <c r="I46" i="28"/>
  <c r="I42" i="28"/>
  <c r="I40" i="28"/>
  <c r="I39" i="28"/>
  <c r="I38" i="28"/>
  <c r="I37" i="28"/>
  <c r="I36" i="28"/>
  <c r="I35" i="28"/>
  <c r="I34" i="28"/>
  <c r="D16" i="28"/>
  <c r="B14" i="23" l="1"/>
  <c r="O12" i="24"/>
  <c r="P79" i="24" l="1"/>
  <c r="E13" i="24"/>
  <c r="D13" i="24"/>
  <c r="F13" i="24" l="1"/>
  <c r="B7" i="23" l="1"/>
  <c r="B6" i="23"/>
  <c r="P97" i="24" l="1"/>
  <c r="P96" i="24"/>
  <c r="P95" i="24"/>
  <c r="P94" i="24"/>
  <c r="P93" i="24"/>
  <c r="P92" i="24"/>
  <c r="P91" i="24"/>
  <c r="P90" i="24"/>
  <c r="P89" i="24"/>
  <c r="P87" i="24"/>
  <c r="P86" i="24"/>
  <c r="P85" i="24"/>
  <c r="P84" i="24"/>
  <c r="P83" i="24"/>
  <c r="P82" i="24"/>
  <c r="P81" i="24"/>
  <c r="P80" i="24"/>
  <c r="P77" i="24"/>
  <c r="P76" i="24"/>
  <c r="P75" i="24"/>
  <c r="P74" i="24"/>
  <c r="P73" i="24"/>
  <c r="P72" i="24"/>
  <c r="P71" i="24"/>
  <c r="P70" i="24"/>
  <c r="P69" i="24"/>
  <c r="P67" i="24"/>
  <c r="P66" i="24"/>
  <c r="P65" i="24"/>
  <c r="P64" i="24"/>
  <c r="P63" i="24"/>
  <c r="P62" i="24"/>
  <c r="P61" i="24"/>
  <c r="P60" i="24"/>
  <c r="P59" i="24"/>
  <c r="P52" i="24"/>
  <c r="P51" i="24"/>
  <c r="P50" i="24"/>
  <c r="P49" i="24"/>
  <c r="P48" i="24"/>
  <c r="P47" i="24"/>
  <c r="P46" i="24"/>
  <c r="P45" i="24"/>
  <c r="P44" i="24"/>
  <c r="P42" i="24"/>
  <c r="P41" i="24"/>
  <c r="P40" i="24"/>
  <c r="P39" i="24"/>
  <c r="P38" i="24"/>
  <c r="P37" i="24"/>
  <c r="P36" i="24"/>
  <c r="P35" i="24"/>
  <c r="P34" i="24"/>
  <c r="P32" i="24"/>
  <c r="P31" i="24"/>
  <c r="P30" i="24"/>
  <c r="P29" i="24"/>
  <c r="P28" i="24"/>
  <c r="P27" i="24"/>
  <c r="P26" i="24"/>
  <c r="P25" i="24"/>
  <c r="P24" i="24"/>
  <c r="P22" i="24"/>
  <c r="P21" i="24"/>
  <c r="P20" i="24"/>
  <c r="P19" i="24"/>
  <c r="P18" i="24"/>
  <c r="P17" i="24"/>
  <c r="P16" i="24"/>
  <c r="P15" i="24"/>
  <c r="P14" i="24"/>
  <c r="G54" i="30"/>
  <c r="G53" i="30"/>
  <c r="P10" i="24" l="1"/>
  <c r="P12" i="24"/>
  <c r="P7" i="24"/>
  <c r="P11" i="24"/>
  <c r="P9" i="24"/>
  <c r="P8" i="24"/>
  <c r="P4" i="24"/>
  <c r="P5" i="24"/>
  <c r="P6" i="24"/>
  <c r="D188" i="30"/>
  <c r="G149" i="30"/>
  <c r="G147" i="30"/>
  <c r="D187" i="30" l="1"/>
  <c r="D186" i="30"/>
  <c r="G184" i="30"/>
  <c r="D184" i="30"/>
  <c r="G183" i="30"/>
  <c r="D183" i="30"/>
  <c r="D182" i="30"/>
  <c r="D180" i="30"/>
  <c r="D179" i="30"/>
  <c r="D173" i="30"/>
  <c r="D171" i="30"/>
  <c r="D170" i="30"/>
  <c r="D169" i="30"/>
  <c r="D168" i="30"/>
  <c r="D167" i="30"/>
  <c r="G154" i="30"/>
  <c r="D154" i="30"/>
  <c r="G153" i="30"/>
  <c r="D153" i="30"/>
  <c r="G152" i="30"/>
  <c r="D152" i="30"/>
  <c r="G151" i="30"/>
  <c r="D151" i="30"/>
  <c r="D149" i="30"/>
  <c r="D148" i="30"/>
  <c r="D147" i="30"/>
  <c r="D145" i="30"/>
  <c r="G144" i="30"/>
  <c r="D144" i="30"/>
  <c r="G125" i="30"/>
  <c r="D125" i="30"/>
  <c r="G124" i="30"/>
  <c r="G121" i="30"/>
  <c r="D121" i="30"/>
  <c r="G120" i="30"/>
  <c r="D120" i="30"/>
  <c r="G119" i="30"/>
  <c r="D119" i="30"/>
  <c r="G117" i="30"/>
  <c r="D117" i="30"/>
  <c r="G116" i="30"/>
  <c r="D116" i="30"/>
  <c r="G115" i="30"/>
  <c r="D115" i="30"/>
  <c r="G114" i="30"/>
  <c r="D114" i="30"/>
  <c r="G112" i="30"/>
  <c r="D112" i="30"/>
  <c r="G110" i="30"/>
  <c r="D110" i="30"/>
  <c r="D109" i="30"/>
  <c r="G108" i="30"/>
  <c r="D108" i="30"/>
  <c r="D106" i="30"/>
  <c r="G105" i="30"/>
  <c r="D105" i="30"/>
  <c r="D104" i="30"/>
  <c r="D103" i="30"/>
  <c r="G102" i="30"/>
  <c r="D102" i="30"/>
  <c r="G101" i="30"/>
  <c r="D101" i="30"/>
  <c r="G100" i="30"/>
  <c r="D100" i="30"/>
  <c r="G91" i="30"/>
  <c r="D91" i="30"/>
  <c r="D90" i="30"/>
  <c r="G89" i="30"/>
  <c r="D89" i="30"/>
  <c r="G88" i="30"/>
  <c r="D87" i="30"/>
  <c r="G86" i="30"/>
  <c r="D86" i="30"/>
  <c r="G85" i="30"/>
  <c r="D85" i="30"/>
  <c r="G84" i="30"/>
  <c r="G82" i="30"/>
  <c r="D82" i="30"/>
  <c r="G81" i="30"/>
  <c r="D81" i="30"/>
  <c r="G79" i="30"/>
  <c r="D79" i="30"/>
  <c r="G78" i="30"/>
  <c r="D78" i="30"/>
  <c r="G77" i="30"/>
  <c r="D77" i="30"/>
  <c r="G76" i="30"/>
  <c r="D76" i="30"/>
  <c r="G75" i="30"/>
  <c r="D75" i="30"/>
  <c r="G74" i="30"/>
  <c r="D74" i="30"/>
  <c r="G73" i="30"/>
  <c r="D73" i="30"/>
  <c r="G66" i="30"/>
  <c r="D66" i="30"/>
  <c r="D65" i="30"/>
  <c r="G64" i="30"/>
  <c r="D64" i="30"/>
  <c r="G63" i="30"/>
  <c r="D63" i="30"/>
  <c r="D62" i="30"/>
  <c r="G61" i="30"/>
  <c r="D61" i="30"/>
  <c r="D60" i="30"/>
  <c r="D59" i="30"/>
  <c r="G58" i="30"/>
  <c r="D58" i="30"/>
  <c r="G57" i="30"/>
  <c r="D57" i="30"/>
  <c r="G56" i="30"/>
  <c r="D56" i="30"/>
  <c r="D54" i="30"/>
  <c r="D53" i="30"/>
  <c r="G52" i="30"/>
  <c r="D52" i="30"/>
  <c r="G51" i="30"/>
  <c r="D51" i="30"/>
  <c r="D50" i="30"/>
  <c r="D49" i="30"/>
  <c r="G47" i="30"/>
  <c r="D47" i="30"/>
  <c r="G46" i="30"/>
  <c r="D46" i="30"/>
  <c r="G45" i="30"/>
  <c r="D45" i="30"/>
  <c r="G44" i="30"/>
  <c r="D44" i="30"/>
  <c r="G43" i="30"/>
  <c r="D43" i="30"/>
  <c r="G40" i="30"/>
  <c r="D40" i="30"/>
  <c r="G39" i="30"/>
  <c r="D39" i="30"/>
  <c r="G38" i="30"/>
  <c r="D38" i="30"/>
  <c r="G37" i="30"/>
  <c r="D37" i="30"/>
  <c r="G36" i="30"/>
  <c r="D36" i="30"/>
  <c r="G35" i="30"/>
  <c r="D35" i="30"/>
  <c r="G34" i="30"/>
  <c r="D34" i="30"/>
  <c r="G33" i="30"/>
  <c r="D33" i="30"/>
  <c r="D32" i="30"/>
  <c r="G31" i="30"/>
  <c r="D31" i="30"/>
  <c r="D30" i="30"/>
  <c r="G15" i="30"/>
  <c r="M13" i="23"/>
  <c r="L13" i="23"/>
  <c r="J13" i="23"/>
  <c r="I13" i="23"/>
  <c r="H13" i="23"/>
  <c r="G13" i="23"/>
  <c r="I12" i="23"/>
  <c r="H12" i="23"/>
  <c r="E12" i="23"/>
  <c r="D12" i="23"/>
  <c r="M11" i="23"/>
  <c r="L11" i="23"/>
  <c r="K11" i="23"/>
  <c r="J11" i="23"/>
  <c r="I11" i="23"/>
  <c r="G11" i="23"/>
  <c r="E11" i="23"/>
  <c r="I10" i="23"/>
  <c r="B10" i="23" s="1"/>
  <c r="B9" i="23"/>
  <c r="N12" i="24"/>
  <c r="M12" i="24"/>
  <c r="L12" i="24"/>
  <c r="K12" i="24"/>
  <c r="J12" i="24"/>
  <c r="I12" i="24"/>
  <c r="H12" i="24"/>
  <c r="G12" i="24"/>
  <c r="F12" i="24"/>
  <c r="E12" i="24"/>
  <c r="D12" i="24"/>
  <c r="O11" i="24"/>
  <c r="N11" i="24"/>
  <c r="M11" i="24"/>
  <c r="L11" i="24"/>
  <c r="K11" i="24"/>
  <c r="J11" i="24"/>
  <c r="I11" i="24"/>
  <c r="H11" i="24"/>
  <c r="G11" i="24"/>
  <c r="F11" i="24"/>
  <c r="E11" i="24"/>
  <c r="D11" i="24"/>
  <c r="O10" i="24"/>
  <c r="N10" i="24"/>
  <c r="M10" i="24"/>
  <c r="L10" i="24"/>
  <c r="K10" i="24"/>
  <c r="J10" i="24"/>
  <c r="I10" i="24"/>
  <c r="H10" i="24"/>
  <c r="G10" i="24"/>
  <c r="F10" i="24"/>
  <c r="E10" i="24"/>
  <c r="D10" i="24"/>
  <c r="O9" i="24"/>
  <c r="N9" i="24"/>
  <c r="M9" i="24"/>
  <c r="L9" i="24"/>
  <c r="K9" i="24"/>
  <c r="J9" i="24"/>
  <c r="I9" i="24"/>
  <c r="H9" i="24"/>
  <c r="G9" i="24"/>
  <c r="F9" i="24"/>
  <c r="E9" i="24"/>
  <c r="D9" i="24"/>
  <c r="O8" i="24"/>
  <c r="N8" i="24"/>
  <c r="M8" i="24"/>
  <c r="L8" i="24"/>
  <c r="K8" i="24"/>
  <c r="J8" i="24"/>
  <c r="I8" i="24"/>
  <c r="H8" i="24"/>
  <c r="G8" i="24"/>
  <c r="F8" i="24"/>
  <c r="E8" i="24"/>
  <c r="D8" i="24"/>
  <c r="O7" i="24"/>
  <c r="N7" i="24"/>
  <c r="M7" i="24"/>
  <c r="L7" i="24"/>
  <c r="K7" i="24"/>
  <c r="J7" i="24"/>
  <c r="I7" i="24"/>
  <c r="H7" i="24"/>
  <c r="G7" i="24"/>
  <c r="F7" i="24"/>
  <c r="E7" i="24"/>
  <c r="D7" i="24"/>
  <c r="O6" i="24"/>
  <c r="N6" i="24"/>
  <c r="M6" i="24"/>
  <c r="L6" i="24"/>
  <c r="K6" i="24"/>
  <c r="J6" i="24"/>
  <c r="I6" i="24"/>
  <c r="H6" i="24"/>
  <c r="G6" i="24"/>
  <c r="F6" i="24"/>
  <c r="E6" i="24"/>
  <c r="D6" i="24"/>
  <c r="O5" i="24"/>
  <c r="N5" i="24"/>
  <c r="M5" i="24"/>
  <c r="L5" i="24"/>
  <c r="K5" i="24"/>
  <c r="J5" i="24"/>
  <c r="I5" i="24"/>
  <c r="H5" i="24"/>
  <c r="G5" i="24"/>
  <c r="F5" i="24"/>
  <c r="E5" i="24"/>
  <c r="D5" i="24"/>
  <c r="O4" i="24"/>
  <c r="N4" i="24"/>
  <c r="M4" i="24"/>
  <c r="L4" i="24"/>
  <c r="K4" i="24"/>
  <c r="J4" i="24"/>
  <c r="I4" i="24"/>
  <c r="H4" i="24"/>
  <c r="G4" i="24"/>
  <c r="F4" i="24"/>
  <c r="E4" i="24"/>
  <c r="D4" i="24"/>
  <c r="B12" i="23" l="1"/>
  <c r="B13" i="23"/>
  <c r="B11" i="23"/>
</calcChain>
</file>

<file path=xl/sharedStrings.xml><?xml version="1.0" encoding="utf-8"?>
<sst xmlns="http://schemas.openxmlformats.org/spreadsheetml/2006/main" count="6063" uniqueCount="734">
  <si>
    <t xml:space="preserve">Insumos y Servicios Agropecuarios </t>
  </si>
  <si>
    <t>Cuadro</t>
  </si>
  <si>
    <t xml:space="preserve">Descripción </t>
  </si>
  <si>
    <t>C.91</t>
  </si>
  <si>
    <t>C.92</t>
  </si>
  <si>
    <t>C.93</t>
  </si>
  <si>
    <t>C.94</t>
  </si>
  <si>
    <t>C.95</t>
  </si>
  <si>
    <t>C.96</t>
  </si>
  <si>
    <t>C.97</t>
  </si>
  <si>
    <t>C.98</t>
  </si>
  <si>
    <t>C.99</t>
  </si>
  <si>
    <t>C.100</t>
  </si>
  <si>
    <t>C.102</t>
  </si>
  <si>
    <t>C.103</t>
  </si>
  <si>
    <t>C.104</t>
  </si>
  <si>
    <t>C.105</t>
  </si>
  <si>
    <t>C.106</t>
  </si>
  <si>
    <t xml:space="preserve">          (Soles por tonelada)</t>
  </si>
  <si>
    <t>Departamento/Provincia</t>
  </si>
  <si>
    <t>Urea Agrícola</t>
  </si>
  <si>
    <t>Nitrato de Amonio</t>
  </si>
  <si>
    <t>Sulfato de Amonio</t>
  </si>
  <si>
    <t>Var. %</t>
  </si>
  <si>
    <t>APURIMAC</t>
  </si>
  <si>
    <t>Abancay</t>
  </si>
  <si>
    <t xml:space="preserve"> -   </t>
  </si>
  <si>
    <t>AREQUIPA</t>
  </si>
  <si>
    <t xml:space="preserve"> -      </t>
  </si>
  <si>
    <t>-</t>
  </si>
  <si>
    <t>Arequipa</t>
  </si>
  <si>
    <t>...</t>
  </si>
  <si>
    <t>AYACUCHO</t>
  </si>
  <si>
    <t>Cangallo</t>
  </si>
  <si>
    <t>Huamanga</t>
  </si>
  <si>
    <t>Huanta</t>
  </si>
  <si>
    <t>La Mar</t>
  </si>
  <si>
    <t>Lucanas</t>
  </si>
  <si>
    <t>Parinacochas</t>
  </si>
  <si>
    <t>Paucar del Sara Sara</t>
  </si>
  <si>
    <t>Vilcashuamán</t>
  </si>
  <si>
    <t>Sucre</t>
  </si>
  <si>
    <t>CAJAMARCA</t>
  </si>
  <si>
    <t>Cajamarca</t>
  </si>
  <si>
    <t>Chota</t>
  </si>
  <si>
    <t>Jaen</t>
  </si>
  <si>
    <t>San Marcos</t>
  </si>
  <si>
    <t>San Pablo</t>
  </si>
  <si>
    <t>CUSCO</t>
  </si>
  <si>
    <t>Acomayo</t>
  </si>
  <si>
    <t>Anta</t>
  </si>
  <si>
    <t xml:space="preserve">Calca </t>
  </si>
  <si>
    <t xml:space="preserve">Canas </t>
  </si>
  <si>
    <t>Canchis</t>
  </si>
  <si>
    <t>Cusco</t>
  </si>
  <si>
    <t>Espinar</t>
  </si>
  <si>
    <t>Paruro</t>
  </si>
  <si>
    <t>Paucartambo</t>
  </si>
  <si>
    <t>Pichari Kimbiri</t>
  </si>
  <si>
    <t>Quispicanchi</t>
  </si>
  <si>
    <t>Urubamba</t>
  </si>
  <si>
    <t>HUANCAVELICA</t>
  </si>
  <si>
    <t>Acobamba</t>
  </si>
  <si>
    <t>Angaraes</t>
  </si>
  <si>
    <t>Churcampa</t>
  </si>
  <si>
    <t>Huancavelica</t>
  </si>
  <si>
    <t>Tayacaja</t>
  </si>
  <si>
    <t>HUÁNUCO</t>
  </si>
  <si>
    <t>Ambo</t>
  </si>
  <si>
    <t>Dos de Mayo</t>
  </si>
  <si>
    <t>Huánuco</t>
  </si>
  <si>
    <t>Huaycabamba</t>
  </si>
  <si>
    <t>Huamalies</t>
  </si>
  <si>
    <t>Leoncio Prado</t>
  </si>
  <si>
    <t>Marañón</t>
  </si>
  <si>
    <t>Pachitea</t>
  </si>
  <si>
    <t>ICA</t>
  </si>
  <si>
    <t>Chincha</t>
  </si>
  <si>
    <t>sigue…</t>
  </si>
  <si>
    <t>JUNIN</t>
  </si>
  <si>
    <t>Chamchamayo</t>
  </si>
  <si>
    <t xml:space="preserve">Chupaca </t>
  </si>
  <si>
    <t>Concepción</t>
  </si>
  <si>
    <t>Jauja</t>
  </si>
  <si>
    <t>Junín</t>
  </si>
  <si>
    <t>Satipo</t>
  </si>
  <si>
    <t>Tarma</t>
  </si>
  <si>
    <t>Yauli</t>
  </si>
  <si>
    <t xml:space="preserve">LA LIBERTAD </t>
  </si>
  <si>
    <t>Ascope</t>
  </si>
  <si>
    <t>Chepén</t>
  </si>
  <si>
    <t>Gran Chimú</t>
  </si>
  <si>
    <t>Otuzco</t>
  </si>
  <si>
    <t>Pataz</t>
  </si>
  <si>
    <t>Sánchez Carrión</t>
  </si>
  <si>
    <t>Santiago de Chuco</t>
  </si>
  <si>
    <t>Trujillo</t>
  </si>
  <si>
    <t>LAMBAYEQUE</t>
  </si>
  <si>
    <t>Chiclayo</t>
  </si>
  <si>
    <t>Ferreñafe</t>
  </si>
  <si>
    <t>Lambayeque</t>
  </si>
  <si>
    <t>LIMA METROPOLITANA</t>
  </si>
  <si>
    <t>LIMA PROVINCIA</t>
  </si>
  <si>
    <t>Canta</t>
  </si>
  <si>
    <t>Cañete</t>
  </si>
  <si>
    <t>Huaura</t>
  </si>
  <si>
    <t>Huaral</t>
  </si>
  <si>
    <t>LORETO</t>
  </si>
  <si>
    <t>Alto Amazonas</t>
  </si>
  <si>
    <t>Maynas</t>
  </si>
  <si>
    <t>Mariscal Ramón Castilla</t>
  </si>
  <si>
    <t>Ucayali</t>
  </si>
  <si>
    <t>MADRE DE DIOS</t>
  </si>
  <si>
    <t>Tambopata</t>
  </si>
  <si>
    <t>Tahuamanu</t>
  </si>
  <si>
    <t>MOQUEGUA</t>
  </si>
  <si>
    <t>Mariscal Nieto</t>
  </si>
  <si>
    <t>PASCO</t>
  </si>
  <si>
    <t>Daniel Alcides Carrión</t>
  </si>
  <si>
    <t>Oxapampa</t>
  </si>
  <si>
    <t>Pasco</t>
  </si>
  <si>
    <t>PIURA</t>
  </si>
  <si>
    <t>Ayabaca</t>
  </si>
  <si>
    <t>Huancabamba</t>
  </si>
  <si>
    <t>Morropón</t>
  </si>
  <si>
    <t>Piura</t>
  </si>
  <si>
    <t>Sullana</t>
  </si>
  <si>
    <t>TUMBES</t>
  </si>
  <si>
    <t xml:space="preserve">Contralmirante Villar </t>
  </si>
  <si>
    <t>Tumbes</t>
  </si>
  <si>
    <t>Zarumilla</t>
  </si>
  <si>
    <t>UCAYALI</t>
  </si>
  <si>
    <t>Atalaya</t>
  </si>
  <si>
    <t>Coronel Portillo</t>
  </si>
  <si>
    <t>Padre Abad</t>
  </si>
  <si>
    <t>Fuente: Direcciones Regionales de Agricultura</t>
  </si>
  <si>
    <t>Elaboración: MIDAGRI  - DGESEP (DEIA)</t>
  </si>
  <si>
    <t>Fosfato Diamónico</t>
  </si>
  <si>
    <t>Superfosfato de Calcio Triple</t>
  </si>
  <si>
    <t>Roca Fosfórica</t>
  </si>
  <si>
    <t xml:space="preserve">-      </t>
  </si>
  <si>
    <t xml:space="preserve"> ...    </t>
  </si>
  <si>
    <t xml:space="preserve"> -     </t>
  </si>
  <si>
    <t>La Convencíón</t>
  </si>
  <si>
    <t>Barranca</t>
  </si>
  <si>
    <t xml:space="preserve">Huarochirí </t>
  </si>
  <si>
    <t>General Sánchez Cerro</t>
  </si>
  <si>
    <t xml:space="preserve"> Atalaya</t>
  </si>
  <si>
    <t>Cloruro de Potasio</t>
  </si>
  <si>
    <t>Sulfato de Potasio</t>
  </si>
  <si>
    <t>Sulfato de Magnesio y Potasio</t>
  </si>
  <si>
    <t>…</t>
  </si>
  <si>
    <t>Santa Eulalia</t>
  </si>
  <si>
    <t>Guano de Isla</t>
  </si>
  <si>
    <t>Gallinaza</t>
  </si>
  <si>
    <t>Humus de Lombriz</t>
  </si>
  <si>
    <t>Victor Fajardo</t>
  </si>
  <si>
    <t>Cajabamba</t>
  </si>
  <si>
    <t>San Miguel</t>
  </si>
  <si>
    <t xml:space="preserve"> -       </t>
  </si>
  <si>
    <t xml:space="preserve">Coronel Portillo </t>
  </si>
  <si>
    <t>APURÍMAC</t>
  </si>
  <si>
    <t xml:space="preserve">...    </t>
  </si>
  <si>
    <t xml:space="preserve">Espinar </t>
  </si>
  <si>
    <t>Marañon</t>
  </si>
  <si>
    <t>Huarochirí</t>
  </si>
  <si>
    <t>TACNA</t>
  </si>
  <si>
    <t>Tacna</t>
  </si>
  <si>
    <t xml:space="preserve">-   </t>
  </si>
  <si>
    <t>Contumaza</t>
  </si>
  <si>
    <t>Calca</t>
  </si>
  <si>
    <t>LIMA PROVINCIAS</t>
  </si>
  <si>
    <t>Agrotín (S/ * L)</t>
  </si>
  <si>
    <t xml:space="preserve"> -  </t>
  </si>
  <si>
    <t>Canas</t>
  </si>
  <si>
    <t>Cuzco</t>
  </si>
  <si>
    <t xml:space="preserve">          (Soles por unidad de medida)</t>
  </si>
  <si>
    <t xml:space="preserve">     -    </t>
  </si>
  <si>
    <t>continúa C.96</t>
  </si>
  <si>
    <t xml:space="preserve">...   </t>
  </si>
  <si>
    <t>SAN MARTÍN</t>
  </si>
  <si>
    <t>Bellavista</t>
  </si>
  <si>
    <t>Rioja</t>
  </si>
  <si>
    <t>Moyobamba</t>
  </si>
  <si>
    <t>Amazonas</t>
  </si>
  <si>
    <t>Ica</t>
  </si>
  <si>
    <t>Puerto Inca</t>
  </si>
  <si>
    <t>Chanchamayo</t>
  </si>
  <si>
    <t>Chupaca</t>
  </si>
  <si>
    <t>Pacasmayo</t>
  </si>
  <si>
    <t>San Martín</t>
  </si>
  <si>
    <t xml:space="preserve"> </t>
  </si>
  <si>
    <t>Estación Experimental Agraria</t>
  </si>
  <si>
    <t>Cultivo</t>
  </si>
  <si>
    <t>Cultivar</t>
  </si>
  <si>
    <t>Clase</t>
  </si>
  <si>
    <t>Categoría</t>
  </si>
  <si>
    <t>kg</t>
  </si>
  <si>
    <t>Arroz</t>
  </si>
  <si>
    <t>Certificada</t>
  </si>
  <si>
    <t>Básica</t>
  </si>
  <si>
    <t>Quinua</t>
  </si>
  <si>
    <t>Registrada</t>
  </si>
  <si>
    <t>Avena</t>
  </si>
  <si>
    <t>Cebada</t>
  </si>
  <si>
    <t>Haba</t>
  </si>
  <si>
    <t>Maíz Amiláceo</t>
  </si>
  <si>
    <t>PMV 560 Blanco Urubamba</t>
  </si>
  <si>
    <t>Autorizada</t>
  </si>
  <si>
    <t>Maiz Forrajero</t>
  </si>
  <si>
    <t>INIA 617 Chuska</t>
  </si>
  <si>
    <t>Trigo</t>
  </si>
  <si>
    <t>INIA 502 - Pitipo</t>
  </si>
  <si>
    <t>INIA 508 - Tinajones</t>
  </si>
  <si>
    <t>INIA 509 - La Esperanza</t>
  </si>
  <si>
    <t>INIA 513 - La Puntilla</t>
  </si>
  <si>
    <t>IR - 43</t>
  </si>
  <si>
    <t>Vaina Blanca - INIA</t>
  </si>
  <si>
    <t>Genetica</t>
  </si>
  <si>
    <t>INIA 507 La Conquista</t>
  </si>
  <si>
    <t>INIA 512 Santa Clara</t>
  </si>
  <si>
    <t>Producto</t>
  </si>
  <si>
    <t>Disponibilidad                   (kg)</t>
  </si>
  <si>
    <t>Densidad de siembra (kg/ha)</t>
  </si>
  <si>
    <t>Cobertura                           (ha)</t>
  </si>
  <si>
    <t>Cereales</t>
  </si>
  <si>
    <t>Legumbres</t>
  </si>
  <si>
    <t>Frijol  caupí</t>
  </si>
  <si>
    <t>Productos de forraje, fibras</t>
  </si>
  <si>
    <t>1 Teórica</t>
  </si>
  <si>
    <t>Plantón</t>
  </si>
  <si>
    <t>Cantidad</t>
  </si>
  <si>
    <t>Cacao</t>
  </si>
  <si>
    <t>Injerto</t>
  </si>
  <si>
    <t>Palto</t>
  </si>
  <si>
    <t>Fuerte</t>
  </si>
  <si>
    <t>Hass</t>
  </si>
  <si>
    <t>Criollo</t>
  </si>
  <si>
    <t>Vid</t>
  </si>
  <si>
    <t>Malbeck</t>
  </si>
  <si>
    <t>Quebranta</t>
  </si>
  <si>
    <t xml:space="preserve">Cacao </t>
  </si>
  <si>
    <t>CCN-51</t>
  </si>
  <si>
    <t>Semilla</t>
  </si>
  <si>
    <t>Palta</t>
  </si>
  <si>
    <t>Chirimoyo</t>
  </si>
  <si>
    <t>Patrón</t>
  </si>
  <si>
    <t>Seda</t>
  </si>
  <si>
    <t>Palo</t>
  </si>
  <si>
    <t>Duke</t>
  </si>
  <si>
    <t>Limonero</t>
  </si>
  <si>
    <t>Naranjo</t>
  </si>
  <si>
    <t>Pitahaya</t>
  </si>
  <si>
    <t>Fucsia</t>
  </si>
  <si>
    <t>Mandarina</t>
  </si>
  <si>
    <t>Mango</t>
  </si>
  <si>
    <t>Kent / Cambodiano</t>
  </si>
  <si>
    <t>Chulucanas</t>
  </si>
  <si>
    <t>Saigon</t>
  </si>
  <si>
    <t>Cambodiano</t>
  </si>
  <si>
    <t>Bolaina Blanca</t>
  </si>
  <si>
    <t>Especie</t>
  </si>
  <si>
    <t>Bovinos</t>
  </si>
  <si>
    <t>Brown Swiss</t>
  </si>
  <si>
    <t>Reproductores</t>
  </si>
  <si>
    <t>Terneros</t>
  </si>
  <si>
    <t>Girolando</t>
  </si>
  <si>
    <t>Cuy</t>
  </si>
  <si>
    <t>Andina</t>
  </si>
  <si>
    <t>Inti</t>
  </si>
  <si>
    <t>Perú</t>
  </si>
  <si>
    <t>Andino</t>
  </si>
  <si>
    <t>Peru</t>
  </si>
  <si>
    <t>Ovinos</t>
  </si>
  <si>
    <t>Blackbelly</t>
  </si>
  <si>
    <t>Brown Swiss x Gyr Lechero</t>
  </si>
  <si>
    <t>Triticale</t>
  </si>
  <si>
    <t>INIA 906 Salka</t>
  </si>
  <si>
    <t>INIA 909 Katekyl</t>
  </si>
  <si>
    <t>INIA 411 San Cristobal</t>
  </si>
  <si>
    <t>INIA 514 Bellavista</t>
  </si>
  <si>
    <t>Marginal 28 Tropical</t>
  </si>
  <si>
    <t>Chardonay</t>
  </si>
  <si>
    <t>Italia Blanca</t>
  </si>
  <si>
    <t>Borgoña Negra</t>
  </si>
  <si>
    <t>Lucumo</t>
  </si>
  <si>
    <t>Granado</t>
  </si>
  <si>
    <t>Wonderfull</t>
  </si>
  <si>
    <t>Anona</t>
  </si>
  <si>
    <t>Bulbo</t>
  </si>
  <si>
    <t>Kent</t>
  </si>
  <si>
    <t>Castaña</t>
  </si>
  <si>
    <t>Linea Mantaro</t>
  </si>
  <si>
    <t>Linea Saños</t>
  </si>
  <si>
    <t xml:space="preserve">... </t>
  </si>
  <si>
    <t xml:space="preserve">  -      </t>
  </si>
  <si>
    <t>Aymaraes</t>
  </si>
  <si>
    <t>Andahuaylas</t>
  </si>
  <si>
    <t>Palpa</t>
  </si>
  <si>
    <t>Pisco</t>
  </si>
  <si>
    <t>Julcan</t>
  </si>
  <si>
    <t>SAN MARTIN</t>
  </si>
  <si>
    <t>Huallaga</t>
  </si>
  <si>
    <t>Picota</t>
  </si>
  <si>
    <t>Lamas</t>
  </si>
  <si>
    <t>Caraveli</t>
  </si>
  <si>
    <t>Castilla</t>
  </si>
  <si>
    <t>Caylloma</t>
  </si>
  <si>
    <t>Condesuyos</t>
  </si>
  <si>
    <t>Islay</t>
  </si>
  <si>
    <t>Celendin</t>
  </si>
  <si>
    <t>C.107  PERÚ: DISPONIBILIDAD Y PRECIO DE VENTA DE SEMILLA MEJORADA EN ESTACIONES EXPERIMENTALES AGRARIAS,</t>
  </si>
  <si>
    <t>Estacion Experimental Agraria</t>
  </si>
  <si>
    <t>Categoria</t>
  </si>
  <si>
    <t>S/ x kg</t>
  </si>
  <si>
    <t>Andenes / Cusco</t>
  </si>
  <si>
    <t>INIA444 Siwina</t>
  </si>
  <si>
    <t>INIA 622 Chullpi Sara</t>
  </si>
  <si>
    <t>INIA 440</t>
  </si>
  <si>
    <t>Baños del Inca / Cajamarca</t>
  </si>
  <si>
    <t>INIA 905 La Cajamarquina</t>
  </si>
  <si>
    <t>Avena Forrajera</t>
  </si>
  <si>
    <t>INIA 434 Espiga Misha</t>
  </si>
  <si>
    <t>Canaán / Ayacucho</t>
  </si>
  <si>
    <t>Blanca de Junín</t>
  </si>
  <si>
    <t>INIA 415 Pasankalla</t>
  </si>
  <si>
    <t>INIA 420 Negra Collana</t>
  </si>
  <si>
    <t>La Molina / Lima Metropolitana</t>
  </si>
  <si>
    <t>Maíz Forrajero</t>
  </si>
  <si>
    <t>INIA 617 - CHUSKA</t>
  </si>
  <si>
    <t>El Porvenir / San Martín</t>
  </si>
  <si>
    <t>Capirona INIA</t>
  </si>
  <si>
    <t>INIA 509 La Esperanza</t>
  </si>
  <si>
    <t>Maíz Amarillo Duro</t>
  </si>
  <si>
    <t>INIA 610 NUTRIMAIZ</t>
  </si>
  <si>
    <t>continúa C.107</t>
  </si>
  <si>
    <t>Illpa / Puno</t>
  </si>
  <si>
    <t>Kankolla</t>
  </si>
  <si>
    <t>Moquegua / Moquegua</t>
  </si>
  <si>
    <t>Marginal 28T</t>
  </si>
  <si>
    <t>San Roque / Loreto</t>
  </si>
  <si>
    <t>Santa Ana / Junín</t>
  </si>
  <si>
    <t>Avena forrajera</t>
  </si>
  <si>
    <t>INIA 901 - Mantaro 15</t>
  </si>
  <si>
    <t>Amarilla</t>
  </si>
  <si>
    <t>INIA 433 - Santa Ana/AIQ/FAO</t>
  </si>
  <si>
    <t>INIA 433 - Antapampino</t>
  </si>
  <si>
    <t>Vista Florida / Lambayeque</t>
  </si>
  <si>
    <t>Inia 510 - Mallares</t>
  </si>
  <si>
    <t>INIA 515 - Capoteña</t>
  </si>
  <si>
    <t>Frijol Caupí</t>
  </si>
  <si>
    <t>Bayo Mochica INIA</t>
  </si>
  <si>
    <t>INIA 619 - Megahíbrido</t>
  </si>
  <si>
    <t>Línea 287 Parental del Híbrido INIA 619 Megahibrido</t>
  </si>
  <si>
    <t>Línea 451 Parental del Híbrido INIA 619 Megahibrido</t>
  </si>
  <si>
    <t>Fuente:  INIA, Estaciones Experimentales Agrarias.</t>
  </si>
  <si>
    <t xml:space="preserve">C.109  PERÚ: DISPONIBILIDAD Y PRECIO DE VENTA DE PLANTONES EN ESTACIONES AGRARIAS  POR REGIÓN </t>
  </si>
  <si>
    <t xml:space="preserve">               S/.</t>
  </si>
  <si>
    <t>Chuncho</t>
  </si>
  <si>
    <t>Copoazú</t>
  </si>
  <si>
    <t>Canchán / Huánuco</t>
  </si>
  <si>
    <t>Chincha / Ica</t>
  </si>
  <si>
    <t>Donoso - Lima</t>
  </si>
  <si>
    <t>Beltran</t>
  </si>
  <si>
    <t>Cleopatra</t>
  </si>
  <si>
    <t>El Chira / Piura</t>
  </si>
  <si>
    <t>Rugoso</t>
  </si>
  <si>
    <t>Kent / Saigon</t>
  </si>
  <si>
    <t>Estaca</t>
  </si>
  <si>
    <t>Perla del Vraem / Cusco</t>
  </si>
  <si>
    <t>VRAE-99</t>
  </si>
  <si>
    <t>continúa C.109</t>
  </si>
  <si>
    <t>Pichanaki / Junín</t>
  </si>
  <si>
    <t>Limón Sutil</t>
  </si>
  <si>
    <t>Limon Tahiti</t>
  </si>
  <si>
    <t>Naranjo Dulce Valencia</t>
  </si>
  <si>
    <t>Naranjo Miniola</t>
  </si>
  <si>
    <t>Ornamental</t>
  </si>
  <si>
    <t>Crotos</t>
  </si>
  <si>
    <t>Palmera</t>
  </si>
  <si>
    <t>Pino Tecunumani</t>
  </si>
  <si>
    <t>Pucallpa / Ucayali</t>
  </si>
  <si>
    <t>Planton</t>
  </si>
  <si>
    <t>Zill</t>
  </si>
  <si>
    <t>Chico Rico</t>
  </si>
  <si>
    <t>Moringa</t>
  </si>
  <si>
    <t>Palta Comun</t>
  </si>
  <si>
    <t>C.110  PERÚ: DISPONIBILIDAD Y PRECIO DE VENTA DE REPRODUCTORES EN ESTACIONES EXPERIMENTALES AGRARIAS</t>
  </si>
  <si>
    <t>Raza</t>
  </si>
  <si>
    <t>Cantidad   Macho</t>
  </si>
  <si>
    <t>Cantidad  Hembra</t>
  </si>
  <si>
    <t>S/.</t>
  </si>
  <si>
    <t>Kuri</t>
  </si>
  <si>
    <t>Donnhe</t>
  </si>
  <si>
    <t>Carnerillo / Borreguilla</t>
  </si>
  <si>
    <t>Bovino</t>
  </si>
  <si>
    <t>Torete / Vaquilla</t>
  </si>
  <si>
    <t>Recría</t>
  </si>
  <si>
    <t>Mejorados</t>
  </si>
  <si>
    <t>Chumbibamba / Apurimac</t>
  </si>
  <si>
    <t>Dorper x Pelibuey</t>
  </si>
  <si>
    <t>F1 GYR Lechero Holstein Rojo</t>
  </si>
  <si>
    <t>GYR Lechero</t>
  </si>
  <si>
    <t>Mejorado</t>
  </si>
  <si>
    <t xml:space="preserve">C.108  PERÚ: DISPONIBILIDAD DE SEMILLA MEJORADA EN ESTACIONES  EXPERIMENTALES </t>
  </si>
  <si>
    <r>
      <t>Fuente</t>
    </r>
    <r>
      <rPr>
        <sz val="6"/>
        <color indexed="8"/>
        <rFont val="Arial Narrow"/>
        <family val="2"/>
      </rPr>
      <t>:  INIA, Estaciones Experimentales Agrarias.</t>
    </r>
  </si>
  <si>
    <t>Condesuyo</t>
  </si>
  <si>
    <t xml:space="preserve">Cajamarca </t>
  </si>
  <si>
    <t>Huacaybamba</t>
  </si>
  <si>
    <t>Concepcion</t>
  </si>
  <si>
    <t>Año</t>
  </si>
  <si>
    <t>Ene-Dic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</si>
  <si>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</si>
  <si>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</si>
  <si>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</si>
  <si>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</si>
  <si>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</si>
  <si>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</si>
  <si>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</si>
  <si>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</si>
  <si>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</si>
  <si>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</si>
  <si>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</si>
  <si>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</si>
  <si>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Urea para uso agrícola</t>
  </si>
  <si>
    <t>Superfosfatos</t>
  </si>
  <si>
    <t xml:space="preserve">  p/ Provisional  </t>
  </si>
  <si>
    <t>Fuente: Superintendencia Nacional de Administración Tributaria - SUNAT</t>
  </si>
  <si>
    <t>Elaboración: MIDAGRI - DGESEP (DEIA)</t>
  </si>
  <si>
    <t xml:space="preserve">          (Tonelada)</t>
  </si>
  <si>
    <t>Total</t>
  </si>
  <si>
    <t xml:space="preserve">Fuente:  AGRORURAL  </t>
  </si>
  <si>
    <t xml:space="preserve">            (Soles por día)</t>
  </si>
  <si>
    <t>Región</t>
  </si>
  <si>
    <t>Apurimac</t>
  </si>
  <si>
    <t>Ayacucho</t>
  </si>
  <si>
    <t>La Libertad</t>
  </si>
  <si>
    <t>continúa C.102</t>
  </si>
  <si>
    <t>Lima Metropolitana</t>
    <phoneticPr fontId="10" type="noConversion"/>
  </si>
  <si>
    <t xml:space="preserve">Lima </t>
    <phoneticPr fontId="10" type="noConversion"/>
  </si>
  <si>
    <t>52.50</t>
  </si>
  <si>
    <t>Loreto</t>
  </si>
  <si>
    <t>Madre de Dios</t>
  </si>
  <si>
    <t>Moquegua</t>
  </si>
  <si>
    <t xml:space="preserve">San Martín </t>
  </si>
  <si>
    <t xml:space="preserve">           (Soles por día)</t>
  </si>
  <si>
    <t xml:space="preserve">…   </t>
  </si>
  <si>
    <t>Lauricocha</t>
  </si>
  <si>
    <t>Yarowilca</t>
  </si>
  <si>
    <t xml:space="preserve">Aymaraes </t>
  </si>
  <si>
    <t>Chincheros</t>
  </si>
  <si>
    <t xml:space="preserve">Chincha </t>
  </si>
  <si>
    <t>Nazca</t>
  </si>
  <si>
    <t>Camaná</t>
  </si>
  <si>
    <t xml:space="preserve">Palpa </t>
  </si>
  <si>
    <t>Caravelí</t>
  </si>
  <si>
    <t xml:space="preserve">JUNÍN </t>
  </si>
  <si>
    <t xml:space="preserve">La Unión </t>
  </si>
  <si>
    <t>Candarave</t>
  </si>
  <si>
    <t xml:space="preserve">Jorge Basadre </t>
  </si>
  <si>
    <t xml:space="preserve">Junín </t>
  </si>
  <si>
    <t>Tarata</t>
  </si>
  <si>
    <t>Huancasancos</t>
  </si>
  <si>
    <t>Parinacocha</t>
  </si>
  <si>
    <t xml:space="preserve">Gran Chimú </t>
  </si>
  <si>
    <t>Julcán</t>
  </si>
  <si>
    <t xml:space="preserve">Tumbes </t>
  </si>
  <si>
    <t>Contralmirante Villar</t>
  </si>
  <si>
    <t xml:space="preserve">LAMBAYEQUE </t>
  </si>
  <si>
    <t>Celendín</t>
  </si>
  <si>
    <t>Cutervo</t>
  </si>
  <si>
    <t xml:space="preserve">LIMA METROPOLITANA  </t>
  </si>
  <si>
    <t>Hualgayoc</t>
  </si>
  <si>
    <t>Jaén</t>
  </si>
  <si>
    <t>San Ignacio</t>
  </si>
  <si>
    <t xml:space="preserve">Cañete </t>
  </si>
  <si>
    <t>Santa Cruz</t>
  </si>
  <si>
    <t xml:space="preserve">Alto Amazonas </t>
  </si>
  <si>
    <t>Datem del Marañón</t>
  </si>
  <si>
    <t>Requena</t>
  </si>
  <si>
    <t xml:space="preserve">Chumbivilcas </t>
  </si>
  <si>
    <t>Manu</t>
  </si>
  <si>
    <t xml:space="preserve">La Convención </t>
  </si>
  <si>
    <t xml:space="preserve">Paucartambo </t>
  </si>
  <si>
    <t xml:space="preserve">Castrovirreyna </t>
  </si>
  <si>
    <t>Huaytará</t>
  </si>
  <si>
    <t xml:space="preserve">             (Soles por hora)</t>
  </si>
  <si>
    <t>Año</t>
    <phoneticPr fontId="10" type="noConversion"/>
  </si>
  <si>
    <t xml:space="preserve">    -</t>
  </si>
  <si>
    <t>122,50</t>
  </si>
  <si>
    <t xml:space="preserve">Cusco </t>
  </si>
  <si>
    <t>continúa C.104</t>
  </si>
  <si>
    <t>Lima</t>
  </si>
  <si>
    <t>Metropolitana</t>
  </si>
  <si>
    <t xml:space="preserve">     -      </t>
  </si>
  <si>
    <t>continúa C.105</t>
  </si>
  <si>
    <t xml:space="preserve">Lima Metropolitana </t>
  </si>
  <si>
    <t>110.00</t>
  </si>
  <si>
    <t>Puno</t>
  </si>
  <si>
    <t xml:space="preserve">C.106  PERÚ: PRECIO DE ALQUILER DE TRACTOR Y YUNTA POR DEPARTAMENTO Y PROVINCIA, </t>
  </si>
  <si>
    <t>Tractor (s/*hora)</t>
  </si>
  <si>
    <t>Yunta (s/*día)</t>
  </si>
  <si>
    <t>2023</t>
  </si>
  <si>
    <t>2024</t>
  </si>
  <si>
    <t xml:space="preserve">Andahuaylas </t>
  </si>
  <si>
    <t xml:space="preserve">…     </t>
  </si>
  <si>
    <t xml:space="preserve">AREQUIPA </t>
  </si>
  <si>
    <t xml:space="preserve">Caylloma </t>
  </si>
  <si>
    <t xml:space="preserve">Huancasancos </t>
  </si>
  <si>
    <t xml:space="preserve">Celendín </t>
  </si>
  <si>
    <t xml:space="preserve">San Marcos </t>
  </si>
  <si>
    <t>Chumbivilca</t>
  </si>
  <si>
    <t>continúa C.106</t>
  </si>
  <si>
    <t>Castrovirreyna</t>
  </si>
  <si>
    <t xml:space="preserve">Leoncio Prado </t>
  </si>
  <si>
    <t xml:space="preserve">Julcán </t>
  </si>
  <si>
    <t xml:space="preserve">Pataz </t>
  </si>
  <si>
    <t xml:space="preserve">   </t>
  </si>
  <si>
    <t>Elaboración: MIDAGRI/DGESEP (DEIA)</t>
  </si>
  <si>
    <t>continúa C.97</t>
  </si>
  <si>
    <t xml:space="preserve">C.90 </t>
  </si>
  <si>
    <t>C.101</t>
  </si>
  <si>
    <t>C.107</t>
  </si>
  <si>
    <t>C.108</t>
  </si>
  <si>
    <t>C.109</t>
  </si>
  <si>
    <t>C.110</t>
  </si>
  <si>
    <t>continúa C.95</t>
  </si>
  <si>
    <t>continúa C.93</t>
  </si>
  <si>
    <t>Mariscal Cáceres</t>
  </si>
  <si>
    <t>continúa C.90</t>
  </si>
  <si>
    <t xml:space="preserve">           (Soles por unidad de medida)</t>
  </si>
  <si>
    <t xml:space="preserve">Sulfato de Magnesio y Potasio </t>
  </si>
  <si>
    <t>Chalhuahuacho</t>
  </si>
  <si>
    <t>Camana</t>
  </si>
  <si>
    <t>Viru</t>
  </si>
  <si>
    <t>Tocache</t>
  </si>
  <si>
    <t xml:space="preserve">           (Soles por tonelada)</t>
  </si>
  <si>
    <t>Chepen</t>
  </si>
  <si>
    <t xml:space="preserve">continúa C.100 </t>
  </si>
  <si>
    <t>Granadilla</t>
  </si>
  <si>
    <t>Copoazu</t>
  </si>
  <si>
    <t>Guanabana</t>
  </si>
  <si>
    <t>FERTILIZANTES QUÍMICOS</t>
  </si>
  <si>
    <t xml:space="preserve">Arequipa </t>
  </si>
  <si>
    <t>Daten del Marañón</t>
  </si>
  <si>
    <t>El Dorado</t>
  </si>
  <si>
    <t xml:space="preserve">Tocache </t>
  </si>
  <si>
    <t>Grau</t>
  </si>
  <si>
    <t xml:space="preserve">Castilla </t>
  </si>
  <si>
    <t xml:space="preserve">San Miguel </t>
  </si>
  <si>
    <t>Huarichiri</t>
  </si>
  <si>
    <t>HUANUCO</t>
  </si>
  <si>
    <t>Huamalíes</t>
  </si>
  <si>
    <t>LA LIBERTAD</t>
  </si>
  <si>
    <t xml:space="preserve">Tambopata </t>
  </si>
  <si>
    <t>EL Dorado</t>
  </si>
  <si>
    <t>Campal 250 EC        (S/ * L)</t>
  </si>
  <si>
    <t>Arrivo           (S/*L)</t>
  </si>
  <si>
    <t>Cipermex Super         (S/ * L)</t>
  </si>
  <si>
    <t>Magistral 50 EC       (S/ * L)</t>
  </si>
  <si>
    <t xml:space="preserve">Tifón  4E                  (S/ * L) </t>
  </si>
  <si>
    <t>Huanuco</t>
  </si>
  <si>
    <t>Otuzo</t>
  </si>
  <si>
    <t>Afalon 50 PM             (Kg)</t>
  </si>
  <si>
    <t>Goal 2 EC                   (250 ml)</t>
  </si>
  <si>
    <t>Embate 480 SL               (Lt)</t>
  </si>
  <si>
    <t xml:space="preserve">Sencor 480 SC             (Lt)  </t>
  </si>
  <si>
    <t>Huanco Sancos</t>
  </si>
  <si>
    <t>Paucar Del Sara Sara</t>
  </si>
  <si>
    <t xml:space="preserve">Agridex (S/xLt) </t>
  </si>
  <si>
    <t>Citowet (S/xLt)</t>
  </si>
  <si>
    <t>Andauaylas</t>
  </si>
  <si>
    <t>Melgar</t>
  </si>
  <si>
    <t xml:space="preserve">Yunguyo </t>
  </si>
  <si>
    <t xml:space="preserve">Puno </t>
  </si>
  <si>
    <t xml:space="preserve">PUNO </t>
  </si>
  <si>
    <t xml:space="preserve">Azangaro </t>
  </si>
  <si>
    <t xml:space="preserve">Carabaya </t>
  </si>
  <si>
    <t xml:space="preserve">Chucuito </t>
  </si>
  <si>
    <t xml:space="preserve">El Collao </t>
  </si>
  <si>
    <t>Huancané</t>
  </si>
  <si>
    <t xml:space="preserve">Lampa </t>
  </si>
  <si>
    <t xml:space="preserve">Moho </t>
  </si>
  <si>
    <t xml:space="preserve">Putina </t>
  </si>
  <si>
    <t xml:space="preserve">San Román </t>
  </si>
  <si>
    <t xml:space="preserve">Sandia </t>
  </si>
  <si>
    <t>Maiz Morado</t>
  </si>
  <si>
    <t>INIA 615 Negro Canaan</t>
  </si>
  <si>
    <t>AMAZONAS</t>
  </si>
  <si>
    <t>Bagua</t>
  </si>
  <si>
    <t>Bongora</t>
  </si>
  <si>
    <t>Chachapoyas</t>
  </si>
  <si>
    <t>Condorcanqui</t>
  </si>
  <si>
    <t>Luya</t>
  </si>
  <si>
    <t>Rodríguez  de Mendoza</t>
  </si>
  <si>
    <t>Utcubamba</t>
  </si>
  <si>
    <t>Antabamba</t>
  </si>
  <si>
    <t xml:space="preserve">AMAZONAS </t>
  </si>
  <si>
    <t>Cotabamba</t>
  </si>
  <si>
    <t xml:space="preserve">Cotabamba </t>
  </si>
  <si>
    <t xml:space="preserve">Bongara </t>
  </si>
  <si>
    <t>R. Mendoza</t>
  </si>
  <si>
    <t>Bongara</t>
  </si>
  <si>
    <t>Challhuahuacho</t>
  </si>
  <si>
    <t>Vilcashuaman</t>
  </si>
  <si>
    <t>San Ramón / Loreto</t>
  </si>
  <si>
    <t>INIA 612 Maselba</t>
  </si>
  <si>
    <t>Naval Azul</t>
  </si>
  <si>
    <t>Murcot Rosado</t>
  </si>
  <si>
    <t>Pacae Colorado</t>
  </si>
  <si>
    <t>Holl</t>
  </si>
  <si>
    <t>Pomelo</t>
  </si>
  <si>
    <t>Toronja</t>
  </si>
  <si>
    <t>Aji Charapita</t>
  </si>
  <si>
    <t>Cocona</t>
  </si>
  <si>
    <t>Haden</t>
  </si>
  <si>
    <t>Durazno</t>
  </si>
  <si>
    <t>Palillo</t>
  </si>
  <si>
    <t xml:space="preserve"> -</t>
  </si>
  <si>
    <t>Dos Mayo</t>
  </si>
  <si>
    <t>Bolivar</t>
  </si>
  <si>
    <t xml:space="preserve">        ...</t>
  </si>
  <si>
    <t>Departamento/   Provincia</t>
  </si>
  <si>
    <t>San Martin</t>
  </si>
  <si>
    <t>Benzomil  500</t>
  </si>
  <si>
    <t>Cupravit</t>
  </si>
  <si>
    <t>Fitoraz  76% PM</t>
  </si>
  <si>
    <t>Kumulos  DF</t>
  </si>
  <si>
    <t>La Convención</t>
  </si>
  <si>
    <t>INIA 511 La Victoria</t>
  </si>
  <si>
    <t>INIA 438 Acollina</t>
  </si>
  <si>
    <t>Tarwi</t>
  </si>
  <si>
    <t>Andenes 90</t>
  </si>
  <si>
    <t>INIA 445 Masacanchino</t>
  </si>
  <si>
    <t>Limón</t>
  </si>
  <si>
    <t>Caimito</t>
  </si>
  <si>
    <t>Papaya</t>
  </si>
  <si>
    <t>continúa C.92</t>
  </si>
  <si>
    <t>Ene-May</t>
  </si>
  <si>
    <t>Departamento/    Provincia</t>
  </si>
  <si>
    <t xml:space="preserve">Perú: Importación de fertilizantes químicos por producto según mes, Enero 2015 - Junio 2024 (Tonelada) </t>
  </si>
  <si>
    <t>Perú: Producción de guano de isla, según mes, Enero 2015 - Junio 2024 (Tonelada)</t>
  </si>
  <si>
    <t>Perú: Precio de venta minorista de fertilizantes nitrogenados por departamento y  provincia, según producto, Junio 2023 - 2024 (Soles por tonelada)</t>
  </si>
  <si>
    <t>Perú: Precio de venta minorista de fertilizantes fosfatados por departamento y provincia según producto, Junio 2023 - 2024 (Soles por tonelada)</t>
  </si>
  <si>
    <t>Perú: Precio de venta minorista de fertilizantes potásicos por departamento y provincia, según producto, Junio 2023 - 2024 (Soles por tonelada)</t>
  </si>
  <si>
    <t>Perú: Precio de venta minorista de abono orgánico por departamento y   provincia, según producto, Junio 2023 - 2024 (Soles por tonelada)</t>
  </si>
  <si>
    <t>Perú: Precio minorista de insecticidas por departamento y provincia, según producto, Junio 2024 (Soles por unidad de medida)</t>
  </si>
  <si>
    <t>Perú: Precio minorista de fungicidas por departamento y provincia, según producto, Junio 2024 (Soles por kilogramo)</t>
  </si>
  <si>
    <t>Perú: Precio minorista de herbicidas por departamento y provincia, según producto, Junio 2024 (Soles por unidad de medida)</t>
  </si>
  <si>
    <t>Perú: Precio minorista de adherente por departamento y provincia, según producto, Junio 2024 (Soles por litro)</t>
  </si>
  <si>
    <t>Perú: Precio minorista de nutrientes foliares por departamento y provincia, según producto, Junio 2024 (Soles por unidad de medida)</t>
  </si>
  <si>
    <t>Perú: Precio minorista de reguladores de crecimiento por departamento y provincia, según producto Junio 2024 (Soles por unidad de medida)</t>
  </si>
  <si>
    <t>Perú: Valor del jornal agrícola por región, según mes, Enero 2018 - Junio 2024 (Soles por día)</t>
  </si>
  <si>
    <t>Perú: Valor del jornal agrícola por departamento y provincia, Junio 2023 - 2024 (Soles por día)</t>
  </si>
  <si>
    <t>Perú: Precio de alquiler de tractor agrícola por región, según mes, Enero 2018 - Junio 2024 (Soles por hora)</t>
  </si>
  <si>
    <t>Perú: Precio de alquiler de yunta por región, según mes, Enero 2018 - Junio 2024 (Soles por día)</t>
  </si>
  <si>
    <t>Perú: Precio de alquiler de tractor agrícola y yunta por departamento y provincia, Junio 2023 - 2024</t>
  </si>
  <si>
    <t>Perú: Disponibilidad y precio de venta de semilla mejorada en estaciones experimentales agrarias por región, 30 de Junio 2024</t>
  </si>
  <si>
    <t xml:space="preserve">Perú: Disponibilidad y precio de venta de plantones en estaciones experimentales agrarias por región, 30 de Junio 2024 </t>
  </si>
  <si>
    <t xml:space="preserve">C.90  PERÚ: IMPORTACIÓN DE FERTILIZANTES QUÍMICOS POR PRODUCTO SEGÚN MES, ENERO 2015 - JUNIO 2024  </t>
  </si>
  <si>
    <t>C.103  PERÚ: VALOR DEL JORNAL AGRÍCOLA POR DEPARTAMENTO Y PROVINCIA, JUNIO 2023 - 2024</t>
  </si>
  <si>
    <t xml:space="preserve">Junio </t>
  </si>
  <si>
    <t>C.102  PERÚ: VALOR DEL JORNAL AGRÍCOLA POR REGIÓN SEGÚN MES, ENERO 2018 - JUNIO 2024</t>
  </si>
  <si>
    <t>C.104  PERÚ: PRECIO ALQUILER DE TRACTOR AGRÍCOLA, POR REGIÓN, SEGÚN MES, ENERO 2018 - JUNIO 2024</t>
  </si>
  <si>
    <t>C.105 PERÚ: PRECIO ALQUILER DE YUNTA POR REGIÓN SEGÚN MES, ENERO 2018 - JUNIO 2024</t>
  </si>
  <si>
    <t xml:space="preserve">            JUNIO 2023 - 2024</t>
  </si>
  <si>
    <t xml:space="preserve">Ene-Jun </t>
  </si>
  <si>
    <t xml:space="preserve">C.91  PERÚ: PRODUCCIÓN DE GUANO DE ISLA SEGÚN MES, ENERO 2015 - JUNIO  2024 </t>
  </si>
  <si>
    <t>Perú: Disponibilidad y precio de venta de reproductores en estaciones experimentales agrarias por región, 30 de Junio 2024</t>
  </si>
  <si>
    <t xml:space="preserve">...      </t>
  </si>
  <si>
    <t>Daniel A. Carrion</t>
  </si>
  <si>
    <t>C.93  PERÚ: PRECIO DE VENTA MINORISTA DE FERTILIZANTES FOSFATADOS POR DEPARTAMENTO Y PROVINCIA ,</t>
  </si>
  <si>
    <t xml:space="preserve">          SEGÚN PRODUCTO  JUNIO 2023-2024</t>
  </si>
  <si>
    <t>C.94  PERÚ: PRECIO DE VENTA MINORISTA DE FERTILIZANTES POTÁSICOS POR DEPARTAMENTO Y PROVINCIA,</t>
  </si>
  <si>
    <t xml:space="preserve">           SEGÚN PRODUCTO, JUNIO 2023-2024</t>
  </si>
  <si>
    <t xml:space="preserve">Puerto Inca </t>
  </si>
  <si>
    <t>Junin</t>
  </si>
  <si>
    <t xml:space="preserve"> ….     </t>
  </si>
  <si>
    <t xml:space="preserve"> -        </t>
  </si>
  <si>
    <t>C.97 PERÚ: PRECIO MINORISTA DE FUNGICIDAS POR DEPARTAMENTO Y PROVINCIA SEGÚN PRODUCTO, JUNIO 2024</t>
  </si>
  <si>
    <t xml:space="preserve">         (Soles por kilogramo)</t>
  </si>
  <si>
    <t xml:space="preserve">-    </t>
  </si>
  <si>
    <t>Abonofol 20-20-20        (kg)</t>
  </si>
  <si>
    <t>Abonofol 30-30-30       (kg)</t>
  </si>
  <si>
    <t xml:space="preserve">Fetrilón combi             (250 gr) </t>
  </si>
  <si>
    <t xml:space="preserve">C.101  PERÚ: PRECIO MINORISTA DE REGULADORES DE CRECIMIENTO POR DEPARTAMENTO Y PROVINCIA SEGÚN PRODUCTO, JUNIO 2024 </t>
  </si>
  <si>
    <t>Activol                      (Pastilla)</t>
  </si>
  <si>
    <t>Aminofol                          (200 ml)</t>
  </si>
  <si>
    <t xml:space="preserve">            POR REGIÓN SEGÚN CATEGORÍA, 30 DE JUNIO 2024</t>
  </si>
  <si>
    <t>Andenes/Cuzco</t>
  </si>
  <si>
    <t>INIA 428 - Santa Elena</t>
  </si>
  <si>
    <t>Papa</t>
  </si>
  <si>
    <t>INIA 302 Amarilis</t>
  </si>
  <si>
    <t>INIA 516 La Union</t>
  </si>
  <si>
    <t>sigue</t>
  </si>
  <si>
    <t>Caupi</t>
  </si>
  <si>
    <t>Ojo Negro Regional</t>
  </si>
  <si>
    <t>Frijol</t>
  </si>
  <si>
    <t>Ucayalino</t>
  </si>
  <si>
    <t>INIA 616- Ucayali</t>
  </si>
  <si>
    <t xml:space="preserve">            AGRARIAS, POR PRODUCTO, 30 DE JUNIO 2024</t>
  </si>
  <si>
    <t>Maíz Morado</t>
  </si>
  <si>
    <t>Tubérculos</t>
  </si>
  <si>
    <t xml:space="preserve">            SEGÚN ESPECIE, 30 DE JUNIO 2024</t>
  </si>
  <si>
    <t>Amarrilla</t>
  </si>
  <si>
    <t>Los Cedros / Tumbes</t>
  </si>
  <si>
    <t>Colen Reed</t>
  </si>
  <si>
    <t>Almendra</t>
  </si>
  <si>
    <t>Tumbo</t>
  </si>
  <si>
    <t xml:space="preserve">            POR REGIÓN SEGÚN RAZA O LÍNEA, 30  DE JUNIO 2024</t>
  </si>
  <si>
    <t>Recria</t>
  </si>
  <si>
    <t xml:space="preserve">Perú: Disponibilidad de semilla mejorada en estaciones experimentales agrarias por producto, 30 de Junio 2024 </t>
  </si>
  <si>
    <t>Daniel A. Carrión</t>
  </si>
  <si>
    <t>JUNÍN</t>
  </si>
  <si>
    <t>Virú</t>
  </si>
  <si>
    <t>Multifrut                      (kg)</t>
  </si>
  <si>
    <t>continúa C.94</t>
  </si>
  <si>
    <t>C.92  PERÚ: PRECIO DE VENTA MINORISTA DE FERTILIZANTES NITROGENADOS, POR DEPARTAMENTO Y PROVINCIA,</t>
  </si>
  <si>
    <t xml:space="preserve">          SEGÚN PRODUCTO, JUNIO 2023-2024</t>
  </si>
  <si>
    <t xml:space="preserve">          -</t>
  </si>
  <si>
    <t xml:space="preserve"> ...         </t>
  </si>
  <si>
    <t xml:space="preserve">   ...      </t>
  </si>
  <si>
    <t xml:space="preserve">       ...      </t>
  </si>
  <si>
    <t xml:space="preserve"> ...          </t>
  </si>
  <si>
    <t xml:space="preserve">      ...      </t>
  </si>
  <si>
    <t>C.95  PERÚ: PRECIO MINORISTA DE ABONO ORGÁNICO POR DEPARTAMENTOS Y PROVINCIA, SEGÚN PRODUCTO, JUNIO 2023'2024</t>
  </si>
  <si>
    <t>C.96  PERÚ: PRECIO MINORISTA DE INSECTICIDAS POR DEPARTAMENTO Y PROVINCIA SEGÚN PRODUCTO, JUNIO 2024</t>
  </si>
  <si>
    <t xml:space="preserve">C.98  PERÚ: PRECIO MINORISTA DE HERBICIDAS POR DEPARTAMENTO Y PROVINCIA SEGÚN PRODUCTO, JUNIO 2024 </t>
  </si>
  <si>
    <t xml:space="preserve">C.99  PERÚ: PRECIO MINORISTA DE ADHERENTE POR DEPARTAMENTO Y PROVINCIA SEGÚN PRODUCTO, JUNIO 2024 </t>
  </si>
  <si>
    <t>C.100   PERÚ: PRECIO MINORISTA DE NUTRIENTES FOLIARES POR DEPARTAMENTO Y PROVINCIA SEGÚN PRODUCTO, JUNIO 2024</t>
  </si>
  <si>
    <t>Ergostín                            (200 ml)</t>
  </si>
  <si>
    <t>Pix                                       (Ll)</t>
  </si>
  <si>
    <t>continúa C.99</t>
  </si>
  <si>
    <t>continúa C.101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</si>
</sst>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&quot;S/&quot;* #,##0.00_-;\-&quot;S/&quot;* #,##0.00_-;_-&quot;S/&quot;* &quot;-&quot;??_-;_-@_-"/>
    <numFmt numFmtId="165" formatCode="#,##0______"/>
    <numFmt numFmtId="166" formatCode="#,##0.0"/>
    <numFmt numFmtId="167" formatCode="0.0"/>
    <numFmt numFmtId="168" formatCode="#\ ##0"/>
    <numFmt numFmtId="169" formatCode="0_)"/>
    <numFmt numFmtId="170" formatCode="#,##0__"/>
    <numFmt numFmtId="171" formatCode="#,##0.00__"/>
    <numFmt numFmtId="172" formatCode="#,##0.0__"/>
    <numFmt numFmtId="173" formatCode="#\ ##0.00"/>
    <numFmt numFmtId="174" formatCode="0.0____"/>
    <numFmt numFmtId="175" formatCode="#,##0____"/>
    <numFmt numFmtId="176" formatCode="#,##0.0____"/>
    <numFmt numFmtId="177" formatCode="#,##0.00____"/>
    <numFmt numFmtId="178" formatCode="#\ ##,000"/>
    <numFmt numFmtId="179" formatCode="0.00____"/>
    <numFmt numFmtId="180" formatCode="0.0__"/>
    <numFmt numFmtId="181" formatCode="0.00__"/>
    <numFmt numFmtId="182" formatCode="#,##0.0______"/>
    <numFmt numFmtId="183" formatCode="#,##0__________"/>
    <numFmt numFmtId="184" formatCode="#,##0________________"/>
    <numFmt numFmtId="185" formatCode="#,##0.00______"/>
    <numFmt numFmtId="186" formatCode="#,##0&quot;Pts&quot;_);\(#,##0&quot;Pts&quot;\)"/>
    <numFmt numFmtId="187" formatCode="_ * #,##0.00_ ;_ * \-#,##0.00_ ;_ * &quot;-&quot;??_ ;_ @_ "/>
    <numFmt numFmtId="188" formatCode="_-* #,##0_-;\-* #,##0_-;_-* &quot;-&quot;??_-;_-@_-"/>
    <numFmt numFmtId="189" formatCode="General_)"/>
    <numFmt numFmtId="190" formatCode="0.0______"/>
    <numFmt numFmtId="191" formatCode="#.##0"/>
    <numFmt numFmtId="192" formatCode="#.##00"/>
    <numFmt numFmtId="193" formatCode="#\ ##0.00__"/>
  </numFmts>
  <fonts count="59" x14ac:knownFonts="1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sz val="9"/>
      <color theme="1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6"/>
      <color theme="1"/>
      <name val="Arial Narrow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theme="1"/>
      <name val="Arial Narrow"/>
      <family val="2"/>
    </font>
    <font>
      <sz val="8"/>
      <color rgb="FF003300"/>
      <name val="Arial Narrow"/>
      <family val="2"/>
    </font>
    <font>
      <b/>
      <sz val="8"/>
      <color rgb="FF003300"/>
      <name val="Arial Narrow"/>
      <family val="2"/>
    </font>
    <font>
      <b/>
      <sz val="9"/>
      <color rgb="FFFF0000"/>
      <name val="Arial Narrow"/>
      <family val="2"/>
    </font>
    <font>
      <sz val="8"/>
      <name val="Arial"/>
      <family val="2"/>
      <scheme val="minor"/>
    </font>
    <font>
      <sz val="8"/>
      <name val="Arial Narrow"/>
      <family val="2"/>
    </font>
    <font>
      <sz val="10"/>
      <name val="Arial Narrow"/>
      <family val="2"/>
    </font>
    <font>
      <sz val="9"/>
      <name val="Arial Narrow"/>
      <family val="2"/>
    </font>
    <font>
      <b/>
      <sz val="8"/>
      <name val="Arial Narrow"/>
      <family val="2"/>
    </font>
    <font>
      <sz val="8"/>
      <name val="Arial"/>
      <family val="2"/>
    </font>
    <font>
      <sz val="10"/>
      <name val="Times"/>
      <family val="1"/>
    </font>
    <font>
      <u/>
      <sz val="10"/>
      <color indexed="12"/>
      <name val="Arial"/>
      <family val="2"/>
    </font>
    <font>
      <sz val="8"/>
      <name val="Helvetica"/>
      <family val="2"/>
    </font>
    <font>
      <sz val="10"/>
      <name val="Arial"/>
      <family val="2"/>
    </font>
    <font>
      <b/>
      <sz val="9"/>
      <name val="Arial Narrow"/>
      <family val="2"/>
    </font>
    <font>
      <sz val="10"/>
      <color rgb="FF000000"/>
      <name val="Arial Narrow"/>
      <family val="2"/>
    </font>
    <font>
      <sz val="10"/>
      <color rgb="FF000000"/>
      <name val="Arial"/>
      <family val="2"/>
      <scheme val="minor"/>
    </font>
    <font>
      <b/>
      <sz val="9"/>
      <color indexed="10"/>
      <name val="Arial Narrow"/>
      <family val="2"/>
    </font>
    <font>
      <sz val="6"/>
      <name val="Arial Narrow"/>
      <family val="2"/>
    </font>
    <font>
      <sz val="6"/>
      <color indexed="8"/>
      <name val="Arial Narrow"/>
      <family val="2"/>
    </font>
    <font>
      <b/>
      <sz val="7"/>
      <color theme="1"/>
      <name val="Arial Narrow"/>
      <family val="2"/>
    </font>
    <font>
      <b/>
      <sz val="7"/>
      <name val="Arial Narrow"/>
      <family val="2"/>
    </font>
    <font>
      <sz val="7"/>
      <name val="Arial Narrow"/>
      <family val="2"/>
    </font>
    <font>
      <b/>
      <sz val="9"/>
      <color rgb="FF000000"/>
      <name val="Arial Narrow"/>
      <family val="2"/>
    </font>
    <font>
      <sz val="8"/>
      <name val="Times New Roman"/>
      <family val="1"/>
      <charset val="204"/>
    </font>
    <font>
      <sz val="8"/>
      <color rgb="FFFF000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8"/>
      <color indexed="58"/>
      <name val="Arial Narrow"/>
      <family val="2"/>
    </font>
    <font>
      <b/>
      <i/>
      <sz val="8"/>
      <color theme="1"/>
      <name val="Arial Narrow"/>
      <family val="2"/>
    </font>
    <font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57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0"/>
      <name val="Arial"/>
      <family val="2"/>
    </font>
    <font>
      <b/>
      <sz val="10"/>
      <name val="Arial Narrow"/>
      <family val="2"/>
    </font>
  </fonts>
  <fills count="4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rgb="FFB5B7D6"/>
        <bgColor indexed="64"/>
      </patternFill>
    </fill>
    <fill>
      <patternFill patternType="solid">
        <fgColor rgb="FFDEDFF5"/>
        <bgColor indexed="64"/>
      </patternFill>
    </fill>
    <fill>
      <patternFill patternType="solid">
        <fgColor rgb="FFB5B7D6"/>
        <bgColor rgb="FF83B88C"/>
      </patternFill>
    </fill>
    <fill>
      <patternFill patternType="solid">
        <fgColor rgb="FFDEDFF5"/>
        <bgColor rgb="FFB4DCB6"/>
      </patternFill>
    </fill>
    <fill>
      <patternFill patternType="solid">
        <fgColor rgb="FFDEDFF5"/>
        <bgColor indexed="8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00000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37" fontId="21" fillId="0" borderId="9"/>
    <xf numFmtId="0" fontId="22" fillId="0" borderId="9" applyNumberFormat="0" applyFill="0" applyBorder="0" applyAlignment="0" applyProtection="0">
      <alignment vertical="top"/>
      <protection locked="0"/>
    </xf>
    <xf numFmtId="169" fontId="23" fillId="0" borderId="9"/>
    <xf numFmtId="0" fontId="24" fillId="0" borderId="9"/>
    <xf numFmtId="187" fontId="24" fillId="0" borderId="9" applyFont="0" applyFill="0" applyBorder="0" applyAlignment="0" applyProtection="0"/>
    <xf numFmtId="43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24" fillId="0" borderId="9"/>
    <xf numFmtId="0" fontId="35" fillId="0" borderId="9"/>
    <xf numFmtId="0" fontId="2" fillId="0" borderId="9"/>
    <xf numFmtId="0" fontId="42" fillId="0" borderId="24" applyNumberFormat="0" applyFill="0" applyAlignment="0" applyProtection="0"/>
    <xf numFmtId="0" fontId="43" fillId="0" borderId="25" applyNumberFormat="0" applyFill="0" applyAlignment="0" applyProtection="0"/>
    <xf numFmtId="0" fontId="44" fillId="0" borderId="26" applyNumberFormat="0" applyFill="0" applyAlignment="0" applyProtection="0"/>
    <xf numFmtId="0" fontId="48" fillId="18" borderId="27" applyNumberFormat="0" applyAlignment="0" applyProtection="0"/>
    <xf numFmtId="0" fontId="49" fillId="19" borderId="28" applyNumberFormat="0" applyAlignment="0" applyProtection="0"/>
    <xf numFmtId="0" fontId="50" fillId="19" borderId="27" applyNumberFormat="0" applyAlignment="0" applyProtection="0"/>
    <xf numFmtId="0" fontId="51" fillId="0" borderId="29" applyNumberFormat="0" applyFill="0" applyAlignment="0" applyProtection="0"/>
    <xf numFmtId="0" fontId="52" fillId="20" borderId="30" applyNumberFormat="0" applyAlignment="0" applyProtection="0"/>
    <xf numFmtId="0" fontId="55" fillId="0" borderId="32" applyNumberFormat="0" applyFill="0" applyAlignment="0" applyProtection="0"/>
    <xf numFmtId="0" fontId="57" fillId="0" borderId="9"/>
    <xf numFmtId="0" fontId="41" fillId="0" borderId="9" applyNumberFormat="0" applyFill="0" applyBorder="0" applyAlignment="0" applyProtection="0"/>
    <xf numFmtId="0" fontId="44" fillId="0" borderId="9" applyNumberFormat="0" applyFill="0" applyBorder="0" applyAlignment="0" applyProtection="0"/>
    <xf numFmtId="0" fontId="45" fillId="15" borderId="9" applyNumberFormat="0" applyBorder="0" applyAlignment="0" applyProtection="0"/>
    <xf numFmtId="0" fontId="46" fillId="16" borderId="9" applyNumberFormat="0" applyBorder="0" applyAlignment="0" applyProtection="0"/>
    <xf numFmtId="0" fontId="47" fillId="17" borderId="9" applyNumberFormat="0" applyBorder="0" applyAlignment="0" applyProtection="0"/>
    <xf numFmtId="0" fontId="53" fillId="0" borderId="9" applyNumberFormat="0" applyFill="0" applyBorder="0" applyAlignment="0" applyProtection="0"/>
    <xf numFmtId="0" fontId="54" fillId="0" borderId="9" applyNumberFormat="0" applyFill="0" applyBorder="0" applyAlignment="0" applyProtection="0"/>
    <xf numFmtId="0" fontId="56" fillId="22" borderId="9" applyNumberFormat="0" applyBorder="0" applyAlignment="0" applyProtection="0"/>
    <xf numFmtId="0" fontId="1" fillId="23" borderId="9" applyNumberFormat="0" applyBorder="0" applyAlignment="0" applyProtection="0"/>
    <xf numFmtId="0" fontId="1" fillId="24" borderId="9" applyNumberFormat="0" applyBorder="0" applyAlignment="0" applyProtection="0"/>
    <xf numFmtId="0" fontId="1" fillId="25" borderId="9" applyNumberFormat="0" applyBorder="0" applyAlignment="0" applyProtection="0"/>
    <xf numFmtId="0" fontId="56" fillId="26" borderId="9" applyNumberFormat="0" applyBorder="0" applyAlignment="0" applyProtection="0"/>
    <xf numFmtId="0" fontId="1" fillId="27" borderId="9" applyNumberFormat="0" applyBorder="0" applyAlignment="0" applyProtection="0"/>
    <xf numFmtId="0" fontId="1" fillId="28" borderId="9" applyNumberFormat="0" applyBorder="0" applyAlignment="0" applyProtection="0"/>
    <xf numFmtId="0" fontId="1" fillId="29" borderId="9" applyNumberFormat="0" applyBorder="0" applyAlignment="0" applyProtection="0"/>
    <xf numFmtId="0" fontId="56" fillId="30" borderId="9" applyNumberFormat="0" applyBorder="0" applyAlignment="0" applyProtection="0"/>
    <xf numFmtId="0" fontId="1" fillId="31" borderId="9" applyNumberFormat="0" applyBorder="0" applyAlignment="0" applyProtection="0"/>
    <xf numFmtId="0" fontId="1" fillId="32" borderId="9" applyNumberFormat="0" applyBorder="0" applyAlignment="0" applyProtection="0"/>
    <xf numFmtId="0" fontId="1" fillId="33" borderId="9" applyNumberFormat="0" applyBorder="0" applyAlignment="0" applyProtection="0"/>
    <xf numFmtId="0" fontId="56" fillId="34" borderId="9" applyNumberFormat="0" applyBorder="0" applyAlignment="0" applyProtection="0"/>
    <xf numFmtId="0" fontId="1" fillId="35" borderId="9" applyNumberFormat="0" applyBorder="0" applyAlignment="0" applyProtection="0"/>
    <xf numFmtId="0" fontId="1" fillId="36" borderId="9" applyNumberFormat="0" applyBorder="0" applyAlignment="0" applyProtection="0"/>
    <xf numFmtId="0" fontId="1" fillId="37" borderId="9" applyNumberFormat="0" applyBorder="0" applyAlignment="0" applyProtection="0"/>
    <xf numFmtId="0" fontId="56" fillId="38" borderId="9" applyNumberFormat="0" applyBorder="0" applyAlignment="0" applyProtection="0"/>
    <xf numFmtId="0" fontId="1" fillId="39" borderId="9" applyNumberFormat="0" applyBorder="0" applyAlignment="0" applyProtection="0"/>
    <xf numFmtId="0" fontId="1" fillId="40" borderId="9" applyNumberFormat="0" applyBorder="0" applyAlignment="0" applyProtection="0"/>
    <xf numFmtId="0" fontId="1" fillId="41" borderId="9" applyNumberFormat="0" applyBorder="0" applyAlignment="0" applyProtection="0"/>
    <xf numFmtId="0" fontId="56" fillId="42" borderId="9" applyNumberFormat="0" applyBorder="0" applyAlignment="0" applyProtection="0"/>
    <xf numFmtId="0" fontId="1" fillId="43" borderId="9" applyNumberFormat="0" applyBorder="0" applyAlignment="0" applyProtection="0"/>
    <xf numFmtId="0" fontId="1" fillId="44" borderId="9" applyNumberFormat="0" applyBorder="0" applyAlignment="0" applyProtection="0"/>
    <xf numFmtId="0" fontId="1" fillId="45" borderId="9" applyNumberFormat="0" applyBorder="0" applyAlignment="0" applyProtection="0"/>
    <xf numFmtId="0" fontId="1" fillId="0" borderId="9"/>
    <xf numFmtId="0" fontId="1" fillId="21" borderId="31" applyNumberFormat="0" applyFont="0" applyAlignment="0" applyProtection="0"/>
  </cellStyleXfs>
  <cellXfs count="102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75" fontId="4" fillId="0" borderId="0" xfId="0" applyNumberFormat="1" applyFont="1" applyAlignment="1">
      <alignment horizontal="right" vertical="center"/>
    </xf>
    <xf numFmtId="176" fontId="4" fillId="0" borderId="0" xfId="0" applyNumberFormat="1" applyFont="1"/>
    <xf numFmtId="0" fontId="6" fillId="0" borderId="0" xfId="0" applyFont="1" applyAlignment="1">
      <alignment horizontal="left" vertical="center"/>
    </xf>
    <xf numFmtId="171" fontId="6" fillId="0" borderId="0" xfId="0" applyNumberFormat="1" applyFont="1" applyAlignment="1">
      <alignment horizontal="right" vertical="center"/>
    </xf>
    <xf numFmtId="1" fontId="7" fillId="0" borderId="0" xfId="0" applyNumberFormat="1" applyFont="1" applyAlignment="1">
      <alignment horizontal="center" vertical="center"/>
    </xf>
    <xf numFmtId="181" fontId="4" fillId="0" borderId="0" xfId="0" applyNumberFormat="1" applyFont="1" applyAlignment="1">
      <alignment horizontal="center" vertical="center"/>
    </xf>
    <xf numFmtId="171" fontId="4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71" fontId="12" fillId="0" borderId="0" xfId="0" applyNumberFormat="1" applyFont="1" applyAlignment="1">
      <alignment horizontal="right"/>
    </xf>
    <xf numFmtId="0" fontId="4" fillId="0" borderId="3" xfId="0" applyFont="1" applyBorder="1" applyAlignment="1">
      <alignment horizontal="left"/>
    </xf>
    <xf numFmtId="171" fontId="4" fillId="0" borderId="3" xfId="0" applyNumberFormat="1" applyFont="1" applyBorder="1" applyAlignment="1">
      <alignment horizontal="center" vertical="center"/>
    </xf>
    <xf numFmtId="181" fontId="6" fillId="2" borderId="0" xfId="0" applyNumberFormat="1" applyFont="1" applyFill="1" applyAlignment="1">
      <alignment horizontal="center" vertical="center"/>
    </xf>
    <xf numFmtId="181" fontId="4" fillId="2" borderId="0" xfId="0" applyNumberFormat="1" applyFont="1" applyFill="1" applyAlignment="1">
      <alignment horizontal="center" vertical="center"/>
    </xf>
    <xf numFmtId="167" fontId="4" fillId="0" borderId="3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/>
    </xf>
    <xf numFmtId="179" fontId="4" fillId="0" borderId="0" xfId="0" applyNumberFormat="1" applyFont="1" applyAlignment="1">
      <alignment horizontal="center"/>
    </xf>
    <xf numFmtId="176" fontId="4" fillId="0" borderId="0" xfId="0" applyNumberFormat="1" applyFont="1" applyAlignment="1">
      <alignment horizontal="center"/>
    </xf>
    <xf numFmtId="0" fontId="6" fillId="0" borderId="0" xfId="0" applyFont="1" applyAlignment="1">
      <alignment horizontal="right" vertical="center"/>
    </xf>
    <xf numFmtId="2" fontId="4" fillId="0" borderId="0" xfId="0" applyNumberFormat="1" applyFont="1" applyAlignment="1">
      <alignment horizontal="center" vertical="center"/>
    </xf>
    <xf numFmtId="3" fontId="8" fillId="0" borderId="3" xfId="0" quotePrefix="1" applyNumberFormat="1" applyFont="1" applyBorder="1" applyAlignment="1">
      <alignment vertical="center"/>
    </xf>
    <xf numFmtId="0" fontId="11" fillId="0" borderId="3" xfId="0" applyFont="1" applyBorder="1" applyAlignment="1">
      <alignment horizontal="center"/>
    </xf>
    <xf numFmtId="169" fontId="8" fillId="0" borderId="0" xfId="0" applyNumberFormat="1" applyFont="1" applyAlignment="1">
      <alignment vertical="center"/>
    </xf>
    <xf numFmtId="169" fontId="11" fillId="0" borderId="0" xfId="0" applyNumberFormat="1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6" fillId="0" borderId="0" xfId="0" applyFont="1" applyAlignment="1">
      <alignment horizontal="right" vertical="center" wrapText="1"/>
    </xf>
    <xf numFmtId="3" fontId="4" fillId="0" borderId="0" xfId="0" applyNumberFormat="1" applyFont="1" applyAlignment="1">
      <alignment vertical="center"/>
    </xf>
    <xf numFmtId="184" fontId="4" fillId="0" borderId="0" xfId="0" applyNumberFormat="1" applyFont="1" applyAlignment="1">
      <alignment horizontal="right"/>
    </xf>
    <xf numFmtId="184" fontId="4" fillId="0" borderId="0" xfId="0" applyNumberFormat="1" applyFont="1"/>
    <xf numFmtId="3" fontId="4" fillId="0" borderId="0" xfId="0" applyNumberFormat="1" applyFont="1" applyAlignment="1">
      <alignment horizontal="left" vertical="center"/>
    </xf>
    <xf numFmtId="183" fontId="4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17" fillId="0" borderId="0" xfId="0" applyFont="1"/>
    <xf numFmtId="0" fontId="16" fillId="0" borderId="0" xfId="0" applyFont="1"/>
    <xf numFmtId="0" fontId="18" fillId="0" borderId="0" xfId="0" applyFont="1"/>
    <xf numFmtId="0" fontId="19" fillId="0" borderId="0" xfId="0" applyFont="1" applyAlignment="1">
      <alignment horizontal="center"/>
    </xf>
    <xf numFmtId="0" fontId="16" fillId="0" borderId="12" xfId="0" applyFont="1" applyBorder="1"/>
    <xf numFmtId="0" fontId="20" fillId="0" borderId="13" xfId="0" applyFont="1" applyBorder="1"/>
    <xf numFmtId="37" fontId="18" fillId="4" borderId="9" xfId="1" applyFont="1" applyFill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Alignment="1">
      <alignment vertical="center"/>
    </xf>
    <xf numFmtId="0" fontId="20" fillId="0" borderId="13" xfId="2" applyFont="1" applyBorder="1" applyAlignment="1" applyProtection="1"/>
    <xf numFmtId="0" fontId="9" fillId="0" borderId="0" xfId="0" applyFont="1" applyAlignment="1">
      <alignment horizontal="left" vertical="center"/>
    </xf>
    <xf numFmtId="0" fontId="26" fillId="0" borderId="0" xfId="0" applyFont="1"/>
    <xf numFmtId="0" fontId="26" fillId="0" borderId="9" xfId="0" applyFont="1" applyBorder="1"/>
    <xf numFmtId="0" fontId="4" fillId="0" borderId="10" xfId="0" applyFont="1" applyBorder="1"/>
    <xf numFmtId="0" fontId="4" fillId="0" borderId="0" xfId="0" applyFont="1" applyAlignment="1">
      <alignment horizontal="left"/>
    </xf>
    <xf numFmtId="180" fontId="6" fillId="2" borderId="9" xfId="0" applyNumberFormat="1" applyFont="1" applyFill="1" applyBorder="1" applyAlignment="1">
      <alignment horizontal="center"/>
    </xf>
    <xf numFmtId="174" fontId="6" fillId="2" borderId="9" xfId="0" applyNumberFormat="1" applyFont="1" applyFill="1" applyBorder="1" applyAlignment="1">
      <alignment horizontal="right"/>
    </xf>
    <xf numFmtId="174" fontId="6" fillId="2" borderId="9" xfId="0" applyNumberFormat="1" applyFont="1" applyFill="1" applyBorder="1" applyAlignment="1">
      <alignment horizontal="center"/>
    </xf>
    <xf numFmtId="171" fontId="4" fillId="2" borderId="9" xfId="0" applyNumberFormat="1" applyFont="1" applyFill="1" applyBorder="1" applyAlignment="1">
      <alignment horizontal="center" vertical="center"/>
    </xf>
    <xf numFmtId="171" fontId="4" fillId="2" borderId="9" xfId="0" applyNumberFormat="1" applyFont="1" applyFill="1" applyBorder="1" applyAlignment="1">
      <alignment vertical="center"/>
    </xf>
    <xf numFmtId="171" fontId="4" fillId="0" borderId="0" xfId="0" applyNumberFormat="1" applyFont="1" applyAlignment="1">
      <alignment horizontal="center"/>
    </xf>
    <xf numFmtId="0" fontId="4" fillId="0" borderId="9" xfId="0" applyFont="1" applyBorder="1"/>
    <xf numFmtId="171" fontId="4" fillId="2" borderId="9" xfId="0" applyNumberFormat="1" applyFont="1" applyFill="1" applyBorder="1" applyAlignment="1">
      <alignment horizontal="center" vertical="center" wrapText="1"/>
    </xf>
    <xf numFmtId="168" fontId="6" fillId="3" borderId="9" xfId="0" applyNumberFormat="1" applyFont="1" applyFill="1" applyBorder="1"/>
    <xf numFmtId="168" fontId="4" fillId="2" borderId="9" xfId="0" applyNumberFormat="1" applyFont="1" applyFill="1" applyBorder="1" applyAlignment="1">
      <alignment horizontal="left" vertical="center"/>
    </xf>
    <xf numFmtId="0" fontId="25" fillId="0" borderId="9" xfId="8" applyFont="1"/>
    <xf numFmtId="0" fontId="28" fillId="0" borderId="9" xfId="8" applyFont="1"/>
    <xf numFmtId="0" fontId="14" fillId="0" borderId="9" xfId="8" applyFont="1"/>
    <xf numFmtId="1" fontId="28" fillId="0" borderId="9" xfId="8" applyNumberFormat="1" applyFont="1"/>
    <xf numFmtId="0" fontId="28" fillId="0" borderId="9" xfId="8" applyFont="1" applyAlignment="1">
      <alignment wrapText="1"/>
    </xf>
    <xf numFmtId="0" fontId="14" fillId="0" borderId="9" xfId="8" applyFont="1" applyAlignment="1">
      <alignment wrapText="1"/>
    </xf>
    <xf numFmtId="1" fontId="28" fillId="0" borderId="9" xfId="8" applyNumberFormat="1" applyFont="1" applyAlignment="1">
      <alignment wrapText="1"/>
    </xf>
    <xf numFmtId="1" fontId="25" fillId="0" borderId="9" xfId="8" applyNumberFormat="1" applyFont="1"/>
    <xf numFmtId="0" fontId="6" fillId="6" borderId="0" xfId="0" applyFont="1" applyFill="1" applyAlignment="1">
      <alignment horizontal="center" vertical="center" wrapText="1"/>
    </xf>
    <xf numFmtId="0" fontId="4" fillId="2" borderId="3" xfId="0" applyFont="1" applyFill="1" applyBorder="1" applyAlignment="1">
      <alignment vertical="center"/>
    </xf>
    <xf numFmtId="0" fontId="4" fillId="2" borderId="3" xfId="0" applyFont="1" applyFill="1" applyBorder="1" applyAlignment="1">
      <alignment horizontal="left" vertical="center"/>
    </xf>
    <xf numFmtId="165" fontId="4" fillId="2" borderId="0" xfId="0" applyNumberFormat="1" applyFont="1" applyFill="1" applyAlignment="1">
      <alignment vertical="center"/>
    </xf>
    <xf numFmtId="0" fontId="9" fillId="6" borderId="0" xfId="0" applyFont="1" applyFill="1" applyAlignment="1">
      <alignment horizontal="left"/>
    </xf>
    <xf numFmtId="0" fontId="29" fillId="0" borderId="0" xfId="0" applyFont="1"/>
    <xf numFmtId="0" fontId="18" fillId="0" borderId="9" xfId="8" applyFont="1" applyAlignment="1">
      <alignment vertical="center"/>
    </xf>
    <xf numFmtId="3" fontId="18" fillId="0" borderId="9" xfId="8" applyNumberFormat="1" applyFont="1" applyAlignment="1">
      <alignment vertical="center"/>
    </xf>
    <xf numFmtId="4" fontId="18" fillId="0" borderId="9" xfId="8" applyNumberFormat="1" applyFont="1" applyAlignment="1">
      <alignment vertical="center"/>
    </xf>
    <xf numFmtId="186" fontId="25" fillId="0" borderId="9" xfId="8" applyNumberFormat="1" applyFont="1"/>
    <xf numFmtId="186" fontId="25" fillId="0" borderId="9" xfId="8" applyNumberFormat="1" applyFont="1" applyAlignment="1">
      <alignment vertical="center"/>
    </xf>
    <xf numFmtId="186" fontId="25" fillId="0" borderId="9" xfId="8" applyNumberFormat="1" applyFont="1" applyAlignment="1">
      <alignment horizontal="left" vertical="center" wrapText="1"/>
    </xf>
    <xf numFmtId="0" fontId="25" fillId="0" borderId="9" xfId="8" applyFont="1" applyAlignment="1">
      <alignment vertical="center"/>
    </xf>
    <xf numFmtId="0" fontId="25" fillId="0" borderId="9" xfId="8" applyFont="1" applyAlignment="1">
      <alignment horizontal="center" vertical="center"/>
    </xf>
    <xf numFmtId="184" fontId="4" fillId="2" borderId="0" xfId="0" applyNumberFormat="1" applyFont="1" applyFill="1" applyAlignment="1">
      <alignment horizontal="right"/>
    </xf>
    <xf numFmtId="184" fontId="4" fillId="2" borderId="0" xfId="0" applyNumberFormat="1" applyFont="1" applyFill="1"/>
    <xf numFmtId="0" fontId="29" fillId="0" borderId="10" xfId="8" applyFont="1" applyBorder="1"/>
    <xf numFmtId="3" fontId="29" fillId="4" borderId="10" xfId="8" applyNumberFormat="1" applyFont="1" applyFill="1" applyBorder="1"/>
    <xf numFmtId="3" fontId="29" fillId="4" borderId="10" xfId="8" applyNumberFormat="1" applyFont="1" applyFill="1" applyBorder="1" applyAlignment="1">
      <alignment horizontal="right" vertical="center"/>
    </xf>
    <xf numFmtId="3" fontId="29" fillId="4" borderId="10" xfId="8" applyNumberFormat="1" applyFont="1" applyFill="1" applyBorder="1" applyAlignment="1">
      <alignment vertical="center"/>
    </xf>
    <xf numFmtId="0" fontId="29" fillId="0" borderId="9" xfId="8" applyFont="1"/>
    <xf numFmtId="3" fontId="29" fillId="4" borderId="9" xfId="8" applyNumberFormat="1" applyFont="1" applyFill="1" applyAlignment="1">
      <alignment vertical="center"/>
    </xf>
    <xf numFmtId="3" fontId="29" fillId="4" borderId="9" xfId="8" applyNumberFormat="1" applyFont="1" applyFill="1" applyAlignment="1">
      <alignment horizontal="right" vertical="center"/>
    </xf>
    <xf numFmtId="178" fontId="29" fillId="0" borderId="9" xfId="3" applyNumberFormat="1" applyFont="1"/>
    <xf numFmtId="169" fontId="29" fillId="0" borderId="9" xfId="3" applyFont="1" applyAlignment="1">
      <alignment horizontal="left" vertical="center"/>
    </xf>
    <xf numFmtId="0" fontId="25" fillId="0" borderId="9" xfId="8" applyFont="1" applyAlignment="1">
      <alignment vertical="center" wrapText="1"/>
    </xf>
    <xf numFmtId="4" fontId="19" fillId="4" borderId="0" xfId="0" applyNumberFormat="1" applyFont="1" applyFill="1" applyAlignment="1">
      <alignment horizontal="center" vertical="center"/>
    </xf>
    <xf numFmtId="168" fontId="19" fillId="6" borderId="9" xfId="8" applyNumberFormat="1" applyFont="1" applyFill="1"/>
    <xf numFmtId="173" fontId="16" fillId="4" borderId="0" xfId="0" applyNumberFormat="1" applyFont="1" applyFill="1" applyAlignment="1">
      <alignment horizontal="center" vertical="center"/>
    </xf>
    <xf numFmtId="0" fontId="4" fillId="2" borderId="9" xfId="0" applyFont="1" applyFill="1" applyBorder="1" applyAlignment="1">
      <alignment horizontal="left"/>
    </xf>
    <xf numFmtId="179" fontId="4" fillId="2" borderId="9" xfId="0" applyNumberFormat="1" applyFont="1" applyFill="1" applyBorder="1" applyAlignment="1">
      <alignment horizontal="center"/>
    </xf>
    <xf numFmtId="4" fontId="12" fillId="2" borderId="9" xfId="0" applyNumberFormat="1" applyFont="1" applyFill="1" applyBorder="1" applyAlignment="1">
      <alignment horizontal="center" vertical="center"/>
    </xf>
    <xf numFmtId="174" fontId="4" fillId="2" borderId="9" xfId="0" applyNumberFormat="1" applyFont="1" applyFill="1" applyBorder="1" applyAlignment="1">
      <alignment horizontal="right" vertical="center"/>
    </xf>
    <xf numFmtId="4" fontId="4" fillId="2" borderId="9" xfId="0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4" fontId="6" fillId="2" borderId="9" xfId="0" applyNumberFormat="1" applyFont="1" applyFill="1" applyBorder="1" applyAlignment="1">
      <alignment horizontal="center" vertical="center"/>
    </xf>
    <xf numFmtId="174" fontId="6" fillId="2" borderId="9" xfId="0" applyNumberFormat="1" applyFont="1" applyFill="1" applyBorder="1" applyAlignment="1">
      <alignment horizontal="right" vertical="center"/>
    </xf>
    <xf numFmtId="4" fontId="9" fillId="2" borderId="9" xfId="0" applyNumberFormat="1" applyFont="1" applyFill="1" applyBorder="1" applyAlignment="1">
      <alignment horizontal="center" vertical="center"/>
    </xf>
    <xf numFmtId="4" fontId="10" fillId="2" borderId="9" xfId="0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left" vertical="center"/>
    </xf>
    <xf numFmtId="181" fontId="4" fillId="2" borderId="9" xfId="0" applyNumberFormat="1" applyFont="1" applyFill="1" applyBorder="1" applyAlignment="1">
      <alignment horizontal="center"/>
    </xf>
    <xf numFmtId="0" fontId="6" fillId="3" borderId="9" xfId="0" applyFont="1" applyFill="1" applyBorder="1" applyAlignment="1">
      <alignment horizontal="left"/>
    </xf>
    <xf numFmtId="179" fontId="10" fillId="2" borderId="10" xfId="0" applyNumberFormat="1" applyFont="1" applyFill="1" applyBorder="1" applyAlignment="1">
      <alignment horizontal="center"/>
    </xf>
    <xf numFmtId="0" fontId="7" fillId="0" borderId="0" xfId="0" applyFont="1" applyAlignment="1">
      <alignment horizontal="left" vertical="center"/>
    </xf>
    <xf numFmtId="37" fontId="7" fillId="4" borderId="9" xfId="1" applyFont="1" applyFill="1"/>
    <xf numFmtId="37" fontId="7" fillId="4" borderId="9" xfId="1" applyFont="1" applyFill="1" applyAlignment="1">
      <alignment vertical="center"/>
    </xf>
    <xf numFmtId="3" fontId="5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3" fontId="11" fillId="0" borderId="0" xfId="0" applyNumberFormat="1" applyFont="1" applyAlignment="1">
      <alignment horizontal="right" vertical="center"/>
    </xf>
    <xf numFmtId="3" fontId="33" fillId="0" borderId="0" xfId="0" applyNumberFormat="1" applyFont="1" applyAlignment="1">
      <alignment horizontal="right" vertical="center"/>
    </xf>
    <xf numFmtId="3" fontId="33" fillId="0" borderId="0" xfId="0" applyNumberFormat="1" applyFont="1" applyAlignment="1">
      <alignment vertical="center"/>
    </xf>
    <xf numFmtId="0" fontId="8" fillId="4" borderId="18" xfId="0" applyFont="1" applyFill="1" applyBorder="1" applyAlignment="1">
      <alignment horizontal="left"/>
    </xf>
    <xf numFmtId="0" fontId="4" fillId="4" borderId="0" xfId="0" applyFont="1" applyFill="1" applyAlignment="1">
      <alignment horizontal="center"/>
    </xf>
    <xf numFmtId="3" fontId="4" fillId="4" borderId="0" xfId="0" applyNumberFormat="1" applyFont="1" applyFill="1"/>
    <xf numFmtId="3" fontId="4" fillId="4" borderId="0" xfId="0" applyNumberFormat="1" applyFont="1" applyFill="1" applyAlignment="1">
      <alignment horizontal="right"/>
    </xf>
    <xf numFmtId="3" fontId="4" fillId="4" borderId="0" xfId="0" quotePrefix="1" applyNumberFormat="1" applyFont="1" applyFill="1" applyAlignment="1">
      <alignment horizontal="right"/>
    </xf>
    <xf numFmtId="3" fontId="4" fillId="4" borderId="0" xfId="0" applyNumberFormat="1" applyFont="1" applyFill="1" applyAlignment="1">
      <alignment horizontal="right" vertical="center"/>
    </xf>
    <xf numFmtId="3" fontId="4" fillId="4" borderId="0" xfId="0" quotePrefix="1" applyNumberFormat="1" applyFont="1" applyFill="1" applyAlignment="1">
      <alignment horizontal="right" vertical="center"/>
    </xf>
    <xf numFmtId="0" fontId="8" fillId="4" borderId="0" xfId="0" applyFont="1" applyFill="1" applyAlignment="1">
      <alignment horizontal="left"/>
    </xf>
    <xf numFmtId="168" fontId="4" fillId="4" borderId="0" xfId="0" applyNumberFormat="1" applyFont="1" applyFill="1"/>
    <xf numFmtId="169" fontId="8" fillId="0" borderId="9" xfId="3" applyFont="1" applyAlignment="1">
      <alignment horizontal="left"/>
    </xf>
    <xf numFmtId="169" fontId="4" fillId="0" borderId="9" xfId="3" applyFont="1" applyAlignment="1">
      <alignment horizontal="left"/>
    </xf>
    <xf numFmtId="0" fontId="9" fillId="2" borderId="0" xfId="0" applyFont="1" applyFill="1" applyAlignment="1">
      <alignment vertical="center"/>
    </xf>
    <xf numFmtId="37" fontId="6" fillId="2" borderId="0" xfId="0" applyNumberFormat="1" applyFont="1" applyFill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170" fontId="4" fillId="0" borderId="2" xfId="0" applyNumberFormat="1" applyFont="1" applyBorder="1" applyAlignment="1">
      <alignment horizontal="right" vertical="center"/>
    </xf>
    <xf numFmtId="170" fontId="4" fillId="0" borderId="2" xfId="0" applyNumberFormat="1" applyFont="1" applyBorder="1" applyAlignment="1">
      <alignment vertical="center"/>
    </xf>
    <xf numFmtId="170" fontId="4" fillId="2" borderId="2" xfId="0" applyNumberFormat="1" applyFont="1" applyFill="1" applyBorder="1" applyAlignment="1">
      <alignment horizontal="right" vertical="center"/>
    </xf>
    <xf numFmtId="0" fontId="8" fillId="2" borderId="0" xfId="0" applyFont="1" applyFill="1" applyAlignment="1">
      <alignment vertical="center"/>
    </xf>
    <xf numFmtId="37" fontId="8" fillId="2" borderId="0" xfId="0" applyNumberFormat="1" applyFont="1" applyFill="1" applyAlignment="1">
      <alignment vertical="center"/>
    </xf>
    <xf numFmtId="0" fontId="8" fillId="0" borderId="0" xfId="0" applyFo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/>
    </xf>
    <xf numFmtId="1" fontId="16" fillId="0" borderId="0" xfId="0" applyNumberFormat="1" applyFont="1" applyAlignment="1">
      <alignment horizontal="center" vertical="center"/>
    </xf>
    <xf numFmtId="4" fontId="16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19" fillId="0" borderId="16" xfId="0" applyFont="1" applyBorder="1" applyAlignment="1">
      <alignment horizontal="left"/>
    </xf>
    <xf numFmtId="1" fontId="16" fillId="0" borderId="16" xfId="0" applyNumberFormat="1" applyFont="1" applyBorder="1" applyAlignment="1">
      <alignment horizontal="center" vertical="center"/>
    </xf>
    <xf numFmtId="4" fontId="16" fillId="0" borderId="16" xfId="0" applyNumberFormat="1" applyFont="1" applyBorder="1" applyAlignment="1">
      <alignment horizontal="center" vertical="center"/>
    </xf>
    <xf numFmtId="4" fontId="4" fillId="0" borderId="16" xfId="0" applyNumberFormat="1" applyFont="1" applyBorder="1" applyAlignment="1">
      <alignment horizontal="center" vertical="center"/>
    </xf>
    <xf numFmtId="0" fontId="19" fillId="5" borderId="10" xfId="0" applyFont="1" applyFill="1" applyBorder="1" applyAlignment="1">
      <alignment horizontal="left"/>
    </xf>
    <xf numFmtId="1" fontId="16" fillId="0" borderId="10" xfId="0" applyNumberFormat="1" applyFont="1" applyBorder="1" applyAlignment="1">
      <alignment horizontal="center" vertical="center"/>
    </xf>
    <xf numFmtId="4" fontId="16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Border="1" applyAlignment="1">
      <alignment horizontal="center" vertical="center"/>
    </xf>
    <xf numFmtId="0" fontId="19" fillId="5" borderId="0" xfId="0" applyFont="1" applyFill="1" applyAlignment="1">
      <alignment horizontal="left"/>
    </xf>
    <xf numFmtId="0" fontId="19" fillId="5" borderId="16" xfId="0" applyFont="1" applyFill="1" applyBorder="1" applyAlignment="1">
      <alignment horizontal="left"/>
    </xf>
    <xf numFmtId="0" fontId="19" fillId="0" borderId="10" xfId="0" applyFont="1" applyBorder="1" applyAlignment="1">
      <alignment horizontal="left"/>
    </xf>
    <xf numFmtId="4" fontId="16" fillId="4" borderId="10" xfId="0" applyNumberFormat="1" applyFont="1" applyFill="1" applyBorder="1" applyAlignment="1">
      <alignment horizontal="center" vertical="center"/>
    </xf>
    <xf numFmtId="4" fontId="16" fillId="4" borderId="0" xfId="0" applyNumberFormat="1" applyFont="1" applyFill="1" applyAlignment="1">
      <alignment horizontal="center" vertical="center"/>
    </xf>
    <xf numFmtId="0" fontId="16" fillId="0" borderId="0" xfId="0" applyFont="1" applyAlignment="1">
      <alignment horizontal="left"/>
    </xf>
    <xf numFmtId="49" fontId="16" fillId="0" borderId="10" xfId="0" applyNumberFormat="1" applyFont="1" applyBorder="1" applyAlignment="1">
      <alignment horizontal="center" vertical="center"/>
    </xf>
    <xf numFmtId="0" fontId="16" fillId="0" borderId="10" xfId="0" applyFont="1" applyBorder="1" applyAlignment="1">
      <alignment vertical="center" wrapText="1"/>
    </xf>
    <xf numFmtId="175" fontId="16" fillId="0" borderId="10" xfId="0" applyNumberFormat="1" applyFont="1" applyBorder="1" applyAlignment="1">
      <alignment horizontal="right" vertical="center"/>
    </xf>
    <xf numFmtId="175" fontId="4" fillId="0" borderId="10" xfId="0" applyNumberFormat="1" applyFont="1" applyBorder="1" applyAlignment="1">
      <alignment horizontal="right" vertical="center"/>
    </xf>
    <xf numFmtId="166" fontId="8" fillId="0" borderId="10" xfId="0" applyNumberFormat="1" applyFont="1" applyBorder="1" applyAlignment="1">
      <alignment horizontal="right" vertical="center"/>
    </xf>
    <xf numFmtId="176" fontId="16" fillId="0" borderId="0" xfId="0" applyNumberFormat="1" applyFont="1"/>
    <xf numFmtId="0" fontId="16" fillId="0" borderId="16" xfId="0" applyFont="1" applyBorder="1" applyAlignment="1">
      <alignment horizontal="left"/>
    </xf>
    <xf numFmtId="4" fontId="4" fillId="4" borderId="0" xfId="0" applyNumberFormat="1" applyFont="1" applyFill="1" applyAlignment="1">
      <alignment horizontal="center" vertical="center"/>
    </xf>
    <xf numFmtId="4" fontId="16" fillId="4" borderId="16" xfId="0" applyNumberFormat="1" applyFont="1" applyFill="1" applyBorder="1" applyAlignment="1">
      <alignment horizontal="center" vertical="center"/>
    </xf>
    <xf numFmtId="4" fontId="4" fillId="4" borderId="16" xfId="0" applyNumberFormat="1" applyFont="1" applyFill="1" applyBorder="1" applyAlignment="1">
      <alignment horizontal="center" vertical="center"/>
    </xf>
    <xf numFmtId="4" fontId="4" fillId="4" borderId="10" xfId="0" applyNumberFormat="1" applyFont="1" applyFill="1" applyBorder="1" applyAlignment="1">
      <alignment horizontal="center" vertical="center"/>
    </xf>
    <xf numFmtId="3" fontId="29" fillId="0" borderId="10" xfId="0" quotePrefix="1" applyNumberFormat="1" applyFont="1" applyBorder="1" applyAlignment="1">
      <alignment vertical="center"/>
    </xf>
    <xf numFmtId="0" fontId="29" fillId="0" borderId="10" xfId="0" applyFont="1" applyBorder="1"/>
    <xf numFmtId="0" fontId="7" fillId="6" borderId="0" xfId="0" applyFont="1" applyFill="1"/>
    <xf numFmtId="0" fontId="4" fillId="4" borderId="0" xfId="0" applyFont="1" applyFill="1"/>
    <xf numFmtId="0" fontId="6" fillId="4" borderId="0" xfId="0" applyFont="1" applyFill="1"/>
    <xf numFmtId="0" fontId="7" fillId="4" borderId="0" xfId="0" applyFont="1" applyFill="1" applyAlignment="1">
      <alignment vertical="top"/>
    </xf>
    <xf numFmtId="176" fontId="4" fillId="4" borderId="9" xfId="5" applyNumberFormat="1" applyFont="1" applyFill="1" applyBorder="1" applyAlignment="1">
      <alignment horizontal="right" vertical="center"/>
    </xf>
    <xf numFmtId="4" fontId="16" fillId="6" borderId="0" xfId="0" applyNumberFormat="1" applyFont="1" applyFill="1" applyAlignment="1">
      <alignment horizontal="right" vertical="center"/>
    </xf>
    <xf numFmtId="172" fontId="4" fillId="4" borderId="9" xfId="5" applyNumberFormat="1" applyFont="1" applyFill="1" applyBorder="1" applyAlignment="1">
      <alignment horizontal="right" vertical="center"/>
    </xf>
    <xf numFmtId="0" fontId="16" fillId="6" borderId="0" xfId="0" applyFont="1" applyFill="1"/>
    <xf numFmtId="4" fontId="16" fillId="4" borderId="0" xfId="0" applyNumberFormat="1" applyFont="1" applyFill="1" applyAlignment="1">
      <alignment horizontal="right" vertical="center"/>
    </xf>
    <xf numFmtId="166" fontId="16" fillId="4" borderId="9" xfId="5" applyNumberFormat="1" applyFont="1" applyFill="1" applyBorder="1" applyAlignment="1">
      <alignment horizontal="right" vertical="center"/>
    </xf>
    <xf numFmtId="0" fontId="16" fillId="4" borderId="9" xfId="4" applyFont="1" applyFill="1" applyAlignment="1">
      <alignment horizontal="left" vertical="center"/>
    </xf>
    <xf numFmtId="0" fontId="4" fillId="4" borderId="9" xfId="4" applyFont="1" applyFill="1" applyAlignment="1">
      <alignment horizontal="left" vertical="center"/>
    </xf>
    <xf numFmtId="4" fontId="4" fillId="4" borderId="0" xfId="0" applyNumberFormat="1" applyFont="1" applyFill="1" applyAlignment="1">
      <alignment horizontal="right" vertical="center"/>
    </xf>
    <xf numFmtId="4" fontId="16" fillId="4" borderId="9" xfId="4" applyNumberFormat="1" applyFont="1" applyFill="1" applyAlignment="1">
      <alignment horizontal="right" vertical="center"/>
    </xf>
    <xf numFmtId="0" fontId="4" fillId="4" borderId="16" xfId="4" applyFont="1" applyFill="1" applyBorder="1" applyAlignment="1">
      <alignment horizontal="left" vertical="center"/>
    </xf>
    <xf numFmtId="171" fontId="16" fillId="4" borderId="0" xfId="0" applyNumberFormat="1" applyFont="1" applyFill="1" applyAlignment="1">
      <alignment horizontal="center" vertical="center"/>
    </xf>
    <xf numFmtId="0" fontId="16" fillId="7" borderId="9" xfId="4" applyFont="1" applyFill="1" applyAlignment="1">
      <alignment horizontal="left" vertical="center"/>
    </xf>
    <xf numFmtId="0" fontId="16" fillId="4" borderId="16" xfId="4" applyFont="1" applyFill="1" applyBorder="1" applyAlignment="1">
      <alignment horizontal="left" vertical="center"/>
    </xf>
    <xf numFmtId="166" fontId="4" fillId="4" borderId="9" xfId="5" applyNumberFormat="1" applyFont="1" applyFill="1" applyBorder="1" applyAlignment="1">
      <alignment horizontal="right" vertical="center"/>
    </xf>
    <xf numFmtId="2" fontId="16" fillId="4" borderId="9" xfId="4" applyNumberFormat="1" applyFont="1" applyFill="1" applyAlignment="1">
      <alignment horizontal="center" vertical="center"/>
    </xf>
    <xf numFmtId="4" fontId="36" fillId="4" borderId="0" xfId="0" applyNumberFormat="1" applyFont="1" applyFill="1" applyAlignment="1">
      <alignment horizontal="right" vertical="center"/>
    </xf>
    <xf numFmtId="178" fontId="4" fillId="4" borderId="0" xfId="0" applyNumberFormat="1" applyFont="1" applyFill="1" applyAlignment="1">
      <alignment horizontal="left" vertical="center"/>
    </xf>
    <xf numFmtId="0" fontId="4" fillId="4" borderId="0" xfId="0" applyFont="1" applyFill="1" applyAlignment="1">
      <alignment horizontal="left" vertical="center"/>
    </xf>
    <xf numFmtId="3" fontId="8" fillId="0" borderId="0" xfId="0" quotePrefix="1" applyNumberFormat="1" applyFont="1"/>
    <xf numFmtId="169" fontId="8" fillId="0" borderId="9" xfId="3" applyFont="1" applyAlignment="1">
      <alignment vertical="top"/>
    </xf>
    <xf numFmtId="0" fontId="4" fillId="4" borderId="9" xfId="4" applyFont="1" applyFill="1"/>
    <xf numFmtId="4" fontId="36" fillId="6" borderId="0" xfId="0" applyNumberFormat="1" applyFont="1" applyFill="1" applyAlignment="1">
      <alignment horizontal="right" vertical="center"/>
    </xf>
    <xf numFmtId="166" fontId="8" fillId="0" borderId="0" xfId="0" applyNumberFormat="1" applyFont="1" applyAlignment="1">
      <alignment horizontal="right" vertical="center"/>
    </xf>
    <xf numFmtId="4" fontId="16" fillId="6" borderId="0" xfId="0" applyNumberFormat="1" applyFont="1" applyFill="1" applyAlignment="1">
      <alignment horizontal="center" vertical="center"/>
    </xf>
    <xf numFmtId="181" fontId="4" fillId="5" borderId="0" xfId="0" applyNumberFormat="1" applyFont="1" applyFill="1" applyAlignment="1">
      <alignment horizontal="right" vertical="center"/>
    </xf>
    <xf numFmtId="181" fontId="16" fillId="5" borderId="0" xfId="0" applyNumberFormat="1" applyFont="1" applyFill="1" applyAlignment="1">
      <alignment horizontal="right" vertical="center"/>
    </xf>
    <xf numFmtId="181" fontId="16" fillId="0" borderId="0" xfId="0" applyNumberFormat="1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81" fontId="4" fillId="5" borderId="0" xfId="0" applyNumberFormat="1" applyFont="1" applyFill="1" applyAlignment="1">
      <alignment vertical="center"/>
    </xf>
    <xf numFmtId="181" fontId="16" fillId="0" borderId="0" xfId="0" applyNumberFormat="1" applyFont="1" applyAlignment="1">
      <alignment horizontal="center" vertical="center"/>
    </xf>
    <xf numFmtId="181" fontId="4" fillId="5" borderId="0" xfId="0" applyNumberFormat="1" applyFont="1" applyFill="1" applyAlignment="1">
      <alignment horizontal="center" vertical="center"/>
    </xf>
    <xf numFmtId="0" fontId="6" fillId="0" borderId="16" xfId="0" applyFont="1" applyBorder="1" applyAlignment="1">
      <alignment horizontal="left"/>
    </xf>
    <xf numFmtId="1" fontId="4" fillId="0" borderId="16" xfId="0" applyNumberFormat="1" applyFont="1" applyBorder="1" applyAlignment="1">
      <alignment horizontal="center" vertical="center"/>
    </xf>
    <xf numFmtId="181" fontId="16" fillId="5" borderId="16" xfId="0" applyNumberFormat="1" applyFont="1" applyFill="1" applyBorder="1" applyAlignment="1">
      <alignment horizontal="center" vertical="center"/>
    </xf>
    <xf numFmtId="181" fontId="16" fillId="5" borderId="16" xfId="0" applyNumberFormat="1" applyFont="1" applyFill="1" applyBorder="1" applyAlignment="1">
      <alignment horizontal="right" vertical="center"/>
    </xf>
    <xf numFmtId="181" fontId="16" fillId="0" borderId="16" xfId="0" applyNumberFormat="1" applyFont="1" applyBorder="1" applyAlignment="1">
      <alignment horizontal="right" vertical="center"/>
    </xf>
    <xf numFmtId="0" fontId="6" fillId="5" borderId="0" xfId="0" applyFont="1" applyFill="1" applyAlignment="1">
      <alignment horizontal="left"/>
    </xf>
    <xf numFmtId="181" fontId="16" fillId="0" borderId="0" xfId="0" applyNumberFormat="1" applyFont="1" applyAlignment="1">
      <alignment vertical="center"/>
    </xf>
    <xf numFmtId="181" fontId="18" fillId="0" borderId="0" xfId="0" applyNumberFormat="1" applyFont="1" applyAlignment="1">
      <alignment horizontal="right" vertical="center"/>
    </xf>
    <xf numFmtId="0" fontId="6" fillId="5" borderId="16" xfId="0" applyFont="1" applyFill="1" applyBorder="1" applyAlignment="1">
      <alignment horizontal="left"/>
    </xf>
    <xf numFmtId="181" fontId="16" fillId="0" borderId="16" xfId="0" applyNumberFormat="1" applyFont="1" applyBorder="1" applyAlignment="1">
      <alignment vertical="center"/>
    </xf>
    <xf numFmtId="181" fontId="18" fillId="0" borderId="16" xfId="0" applyNumberFormat="1" applyFont="1" applyBorder="1" applyAlignment="1">
      <alignment horizontal="right" vertical="center"/>
    </xf>
    <xf numFmtId="181" fontId="16" fillId="6" borderId="0" xfId="0" applyNumberFormat="1" applyFont="1" applyFill="1" applyAlignment="1">
      <alignment horizontal="right" vertical="center"/>
    </xf>
    <xf numFmtId="181" fontId="16" fillId="5" borderId="0" xfId="0" applyNumberFormat="1" applyFont="1" applyFill="1" applyAlignment="1">
      <alignment horizontal="center" vertical="center"/>
    </xf>
    <xf numFmtId="181" fontId="16" fillId="0" borderId="16" xfId="0" applyNumberFormat="1" applyFont="1" applyBorder="1" applyAlignment="1">
      <alignment horizontal="center" vertical="center"/>
    </xf>
    <xf numFmtId="181" fontId="16" fillId="7" borderId="0" xfId="0" applyNumberFormat="1" applyFont="1" applyFill="1" applyAlignment="1">
      <alignment horizontal="right" vertical="center"/>
    </xf>
    <xf numFmtId="181" fontId="4" fillId="7" borderId="0" xfId="0" applyNumberFormat="1" applyFont="1" applyFill="1" applyAlignment="1">
      <alignment horizontal="right" vertical="center"/>
    </xf>
    <xf numFmtId="181" fontId="16" fillId="7" borderId="16" xfId="0" applyNumberFormat="1" applyFont="1" applyFill="1" applyBorder="1" applyAlignment="1">
      <alignment horizontal="right" vertical="center"/>
    </xf>
    <xf numFmtId="0" fontId="6" fillId="0" borderId="10" xfId="0" applyFont="1" applyBorder="1" applyAlignment="1">
      <alignment horizontal="left"/>
    </xf>
    <xf numFmtId="1" fontId="4" fillId="0" borderId="10" xfId="0" applyNumberFormat="1" applyFont="1" applyBorder="1" applyAlignment="1">
      <alignment horizontal="center" vertical="center"/>
    </xf>
    <xf numFmtId="181" fontId="16" fillId="5" borderId="10" xfId="0" applyNumberFormat="1" applyFont="1" applyFill="1" applyBorder="1" applyAlignment="1">
      <alignment horizontal="right" vertical="center"/>
    </xf>
    <xf numFmtId="181" fontId="4" fillId="5" borderId="10" xfId="0" applyNumberFormat="1" applyFont="1" applyFill="1" applyBorder="1" applyAlignment="1">
      <alignment horizontal="right" vertical="center"/>
    </xf>
    <xf numFmtId="181" fontId="16" fillId="0" borderId="10" xfId="0" applyNumberFormat="1" applyFont="1" applyBorder="1" applyAlignment="1">
      <alignment horizontal="right" vertical="center"/>
    </xf>
    <xf numFmtId="181" fontId="4" fillId="0" borderId="10" xfId="0" applyNumberFormat="1" applyFont="1" applyBorder="1" applyAlignment="1">
      <alignment horizontal="right" vertical="center"/>
    </xf>
    <xf numFmtId="181" fontId="4" fillId="0" borderId="0" xfId="0" applyNumberFormat="1" applyFont="1" applyAlignment="1">
      <alignment vertical="center"/>
    </xf>
    <xf numFmtId="49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0" fontId="4" fillId="0" borderId="16" xfId="0" applyFont="1" applyBorder="1" applyAlignment="1">
      <alignment horizontal="left"/>
    </xf>
    <xf numFmtId="181" fontId="16" fillId="6" borderId="0" xfId="0" applyNumberFormat="1" applyFont="1" applyFill="1" applyAlignment="1">
      <alignment vertical="center"/>
    </xf>
    <xf numFmtId="181" fontId="16" fillId="5" borderId="0" xfId="0" applyNumberFormat="1" applyFont="1" applyFill="1" applyAlignment="1">
      <alignment vertical="center"/>
    </xf>
    <xf numFmtId="2" fontId="16" fillId="0" borderId="0" xfId="0" applyNumberFormat="1" applyFont="1" applyAlignment="1">
      <alignment horizontal="center" vertical="center"/>
    </xf>
    <xf numFmtId="181" fontId="16" fillId="0" borderId="0" xfId="0" applyNumberFormat="1" applyFont="1" applyAlignment="1">
      <alignment horizontal="right"/>
    </xf>
    <xf numFmtId="2" fontId="16" fillId="0" borderId="16" xfId="0" applyNumberFormat="1" applyFont="1" applyBorder="1" applyAlignment="1">
      <alignment horizontal="center" vertical="center"/>
    </xf>
    <xf numFmtId="181" fontId="16" fillId="0" borderId="16" xfId="0" applyNumberFormat="1" applyFont="1" applyBorder="1" applyAlignment="1">
      <alignment horizontal="right"/>
    </xf>
    <xf numFmtId="0" fontId="29" fillId="0" borderId="0" xfId="0" applyFont="1" applyAlignment="1">
      <alignment horizontal="left"/>
    </xf>
    <xf numFmtId="171" fontId="16" fillId="0" borderId="0" xfId="0" applyNumberFormat="1" applyFont="1"/>
    <xf numFmtId="171" fontId="16" fillId="0" borderId="9" xfId="3" applyNumberFormat="1" applyFont="1" applyAlignment="1">
      <alignment horizontal="left" vertical="center"/>
    </xf>
    <xf numFmtId="171" fontId="16" fillId="0" borderId="0" xfId="0" applyNumberFormat="1" applyFont="1" applyAlignment="1">
      <alignment horizontal="right" vertical="center"/>
    </xf>
    <xf numFmtId="171" fontId="4" fillId="0" borderId="0" xfId="0" applyNumberFormat="1" applyFont="1" applyAlignment="1">
      <alignment horizontal="center" vertical="center"/>
    </xf>
    <xf numFmtId="171" fontId="4" fillId="0" borderId="16" xfId="0" applyNumberFormat="1" applyFont="1" applyBorder="1" applyAlignment="1">
      <alignment horizontal="right" vertical="center"/>
    </xf>
    <xf numFmtId="171" fontId="4" fillId="0" borderId="16" xfId="0" applyNumberFormat="1" applyFont="1" applyBorder="1" applyAlignment="1">
      <alignment horizontal="center" vertical="center"/>
    </xf>
    <xf numFmtId="171" fontId="16" fillId="0" borderId="16" xfId="0" applyNumberFormat="1" applyFont="1" applyBorder="1" applyAlignment="1">
      <alignment horizontal="right" vertical="center"/>
    </xf>
    <xf numFmtId="171" fontId="4" fillId="5" borderId="0" xfId="0" applyNumberFormat="1" applyFont="1" applyFill="1" applyAlignment="1">
      <alignment horizontal="right" vertical="center"/>
    </xf>
    <xf numFmtId="171" fontId="16" fillId="5" borderId="0" xfId="0" applyNumberFormat="1" applyFont="1" applyFill="1" applyAlignment="1">
      <alignment horizontal="right" vertical="center"/>
    </xf>
    <xf numFmtId="171" fontId="16" fillId="6" borderId="0" xfId="0" applyNumberFormat="1" applyFont="1" applyFill="1" applyAlignment="1">
      <alignment horizontal="right" vertical="center"/>
    </xf>
    <xf numFmtId="171" fontId="19" fillId="0" borderId="0" xfId="0" applyNumberFormat="1" applyFont="1" applyAlignment="1">
      <alignment horizontal="right" vertical="center"/>
    </xf>
    <xf numFmtId="171" fontId="16" fillId="5" borderId="0" xfId="0" applyNumberFormat="1" applyFont="1" applyFill="1" applyAlignment="1">
      <alignment horizontal="center" vertical="center"/>
    </xf>
    <xf numFmtId="171" fontId="16" fillId="0" borderId="16" xfId="0" applyNumberFormat="1" applyFont="1" applyBorder="1" applyAlignment="1">
      <alignment horizontal="center" vertical="center"/>
    </xf>
    <xf numFmtId="171" fontId="16" fillId="5" borderId="16" xfId="0" applyNumberFormat="1" applyFont="1" applyFill="1" applyBorder="1" applyAlignment="1">
      <alignment horizontal="right" vertical="center"/>
    </xf>
    <xf numFmtId="166" fontId="4" fillId="0" borderId="10" xfId="0" applyNumberFormat="1" applyFont="1" applyBorder="1" applyAlignment="1">
      <alignment horizontal="right" vertical="center"/>
    </xf>
    <xf numFmtId="171" fontId="16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/>
    </xf>
    <xf numFmtId="171" fontId="8" fillId="0" borderId="0" xfId="0" applyNumberFormat="1" applyFont="1"/>
    <xf numFmtId="171" fontId="4" fillId="0" borderId="0" xfId="0" applyNumberFormat="1" applyFont="1"/>
    <xf numFmtId="169" fontId="8" fillId="0" borderId="9" xfId="3" applyFont="1" applyAlignment="1">
      <alignment horizontal="left" vertical="center"/>
    </xf>
    <xf numFmtId="171" fontId="8" fillId="0" borderId="9" xfId="3" applyNumberFormat="1" applyFont="1" applyAlignment="1">
      <alignment horizontal="left" vertical="center"/>
    </xf>
    <xf numFmtId="171" fontId="4" fillId="0" borderId="9" xfId="3" applyNumberFormat="1" applyFont="1" applyAlignment="1">
      <alignment horizontal="left" vertical="center"/>
    </xf>
    <xf numFmtId="168" fontId="17" fillId="4" borderId="0" xfId="0" applyNumberFormat="1" applyFont="1" applyFill="1"/>
    <xf numFmtId="168" fontId="7" fillId="4" borderId="0" xfId="0" applyNumberFormat="1" applyFont="1" applyFill="1"/>
    <xf numFmtId="168" fontId="7" fillId="4" borderId="0" xfId="0" applyNumberFormat="1" applyFont="1" applyFill="1" applyAlignment="1">
      <alignment vertical="top"/>
    </xf>
    <xf numFmtId="168" fontId="6" fillId="4" borderId="0" xfId="0" applyNumberFormat="1" applyFont="1" applyFill="1" applyAlignment="1">
      <alignment vertical="center"/>
    </xf>
    <xf numFmtId="49" fontId="6" fillId="0" borderId="0" xfId="0" applyNumberFormat="1" applyFont="1" applyAlignment="1">
      <alignment horizontal="center" vertical="center"/>
    </xf>
    <xf numFmtId="168" fontId="6" fillId="0" borderId="0" xfId="0" applyNumberFormat="1" applyFont="1" applyAlignment="1">
      <alignment horizontal="center" vertical="center"/>
    </xf>
    <xf numFmtId="177" fontId="16" fillId="4" borderId="0" xfId="0" applyNumberFormat="1" applyFont="1" applyFill="1" applyAlignment="1">
      <alignment horizontal="right"/>
    </xf>
    <xf numFmtId="177" fontId="16" fillId="0" borderId="0" xfId="0" applyNumberFormat="1" applyFont="1" applyAlignment="1">
      <alignment horizontal="right" vertical="center"/>
    </xf>
    <xf numFmtId="176" fontId="16" fillId="6" borderId="9" xfId="5" applyNumberFormat="1" applyFont="1" applyFill="1" applyBorder="1" applyAlignment="1">
      <alignment horizontal="right"/>
    </xf>
    <xf numFmtId="0" fontId="16" fillId="4" borderId="9" xfId="4" applyFont="1" applyFill="1"/>
    <xf numFmtId="177" fontId="16" fillId="0" borderId="0" xfId="0" applyNumberFormat="1" applyFont="1" applyAlignment="1">
      <alignment horizontal="right"/>
    </xf>
    <xf numFmtId="178" fontId="16" fillId="4" borderId="0" xfId="0" applyNumberFormat="1" applyFont="1" applyFill="1" applyAlignment="1">
      <alignment horizontal="right"/>
    </xf>
    <xf numFmtId="177" fontId="36" fillId="0" borderId="0" xfId="0" applyNumberFormat="1" applyFont="1" applyAlignment="1">
      <alignment horizontal="right"/>
    </xf>
    <xf numFmtId="177" fontId="4" fillId="4" borderId="0" xfId="0" applyNumberFormat="1" applyFont="1" applyFill="1"/>
    <xf numFmtId="2" fontId="16" fillId="0" borderId="0" xfId="0" applyNumberFormat="1" applyFont="1" applyAlignment="1">
      <alignment horizontal="right" vertical="center"/>
    </xf>
    <xf numFmtId="191" fontId="16" fillId="4" borderId="0" xfId="0" applyNumberFormat="1" applyFont="1" applyFill="1" applyAlignment="1">
      <alignment horizontal="right"/>
    </xf>
    <xf numFmtId="0" fontId="4" fillId="5" borderId="9" xfId="4" applyFont="1" applyFill="1" applyAlignment="1">
      <alignment horizontal="left"/>
    </xf>
    <xf numFmtId="176" fontId="16" fillId="6" borderId="9" xfId="5" applyNumberFormat="1" applyFont="1" applyFill="1" applyBorder="1" applyAlignment="1">
      <alignment horizontal="right" vertical="center"/>
    </xf>
    <xf numFmtId="0" fontId="4" fillId="4" borderId="9" xfId="4" applyFont="1" applyFill="1" applyAlignment="1">
      <alignment horizontal="left"/>
    </xf>
    <xf numFmtId="177" fontId="16" fillId="4" borderId="0" xfId="0" applyNumberFormat="1" applyFont="1" applyFill="1" applyAlignment="1">
      <alignment vertical="center"/>
    </xf>
    <xf numFmtId="172" fontId="16" fillId="4" borderId="9" xfId="5" applyNumberFormat="1" applyFont="1" applyFill="1" applyBorder="1" applyAlignment="1">
      <alignment horizontal="right"/>
    </xf>
    <xf numFmtId="0" fontId="36" fillId="4" borderId="9" xfId="4" applyFont="1" applyFill="1" applyAlignment="1">
      <alignment horizontal="left"/>
    </xf>
    <xf numFmtId="0" fontId="16" fillId="4" borderId="9" xfId="4" applyFont="1" applyFill="1" applyAlignment="1">
      <alignment horizontal="left"/>
    </xf>
    <xf numFmtId="176" fontId="16" fillId="0" borderId="0" xfId="0" applyNumberFormat="1" applyFont="1" applyAlignment="1">
      <alignment horizontal="right" vertical="center"/>
    </xf>
    <xf numFmtId="0" fontId="6" fillId="4" borderId="10" xfId="0" applyFont="1" applyFill="1" applyBorder="1"/>
    <xf numFmtId="177" fontId="16" fillId="0" borderId="10" xfId="0" applyNumberFormat="1" applyFont="1" applyBorder="1" applyAlignment="1">
      <alignment horizontal="right" vertical="center"/>
    </xf>
    <xf numFmtId="0" fontId="16" fillId="0" borderId="10" xfId="0" applyFont="1" applyBorder="1"/>
    <xf numFmtId="0" fontId="29" fillId="0" borderId="10" xfId="0" applyFont="1" applyBorder="1" applyAlignment="1">
      <alignment horizontal="right"/>
    </xf>
    <xf numFmtId="178" fontId="6" fillId="4" borderId="0" xfId="0" applyNumberFormat="1" applyFont="1" applyFill="1" applyAlignment="1">
      <alignment horizontal="left" vertical="center"/>
    </xf>
    <xf numFmtId="177" fontId="4" fillId="0" borderId="0" xfId="0" applyNumberFormat="1" applyFont="1" applyAlignment="1">
      <alignment horizontal="center" vertical="center"/>
    </xf>
    <xf numFmtId="190" fontId="4" fillId="4" borderId="9" xfId="5" applyNumberFormat="1" applyFont="1" applyFill="1" applyBorder="1" applyAlignment="1">
      <alignment horizontal="center" vertical="center"/>
    </xf>
    <xf numFmtId="177" fontId="16" fillId="0" borderId="0" xfId="0" applyNumberFormat="1" applyFont="1" applyAlignment="1">
      <alignment horizontal="right" vertical="center" wrapText="1"/>
    </xf>
    <xf numFmtId="177" fontId="16" fillId="0" borderId="0" xfId="0" applyNumberFormat="1" applyFont="1" applyAlignment="1">
      <alignment horizontal="center" vertical="center"/>
    </xf>
    <xf numFmtId="192" fontId="16" fillId="4" borderId="0" xfId="0" applyNumberFormat="1" applyFont="1" applyFill="1" applyAlignment="1">
      <alignment horizontal="right"/>
    </xf>
    <xf numFmtId="176" fontId="16" fillId="4" borderId="9" xfId="5" applyNumberFormat="1" applyFont="1" applyFill="1" applyBorder="1" applyAlignment="1">
      <alignment horizontal="right"/>
    </xf>
    <xf numFmtId="176" fontId="16" fillId="4" borderId="0" xfId="0" applyNumberFormat="1" applyFont="1" applyFill="1" applyAlignment="1">
      <alignment horizontal="right"/>
    </xf>
    <xf numFmtId="177" fontId="4" fillId="4" borderId="0" xfId="0" applyNumberFormat="1" applyFont="1" applyFill="1" applyAlignment="1">
      <alignment horizontal="right" vertical="center"/>
    </xf>
    <xf numFmtId="177" fontId="4" fillId="4" borderId="0" xfId="0" applyNumberFormat="1" applyFont="1" applyFill="1" applyAlignment="1">
      <alignment horizontal="center" vertical="center"/>
    </xf>
    <xf numFmtId="177" fontId="4" fillId="0" borderId="0" xfId="0" applyNumberFormat="1" applyFont="1" applyAlignment="1">
      <alignment horizontal="right" vertical="center"/>
    </xf>
    <xf numFmtId="190" fontId="16" fillId="4" borderId="9" xfId="5" applyNumberFormat="1" applyFont="1" applyFill="1" applyBorder="1" applyAlignment="1">
      <alignment horizontal="right" vertical="center"/>
    </xf>
    <xf numFmtId="177" fontId="16" fillId="0" borderId="0" xfId="0" applyNumberFormat="1" applyFont="1" applyAlignment="1">
      <alignment vertical="center"/>
    </xf>
    <xf numFmtId="176" fontId="16" fillId="4" borderId="9" xfId="5" applyNumberFormat="1" applyFont="1" applyFill="1" applyBorder="1" applyAlignment="1">
      <alignment horizontal="right" vertical="center"/>
    </xf>
    <xf numFmtId="178" fontId="4" fillId="4" borderId="0" xfId="0" applyNumberFormat="1" applyFont="1" applyFill="1"/>
    <xf numFmtId="168" fontId="16" fillId="4" borderId="0" xfId="0" applyNumberFormat="1" applyFont="1" applyFill="1"/>
    <xf numFmtId="178" fontId="16" fillId="4" borderId="0" xfId="0" applyNumberFormat="1" applyFont="1" applyFill="1" applyAlignment="1">
      <alignment horizontal="right" vertical="center"/>
    </xf>
    <xf numFmtId="177" fontId="4" fillId="0" borderId="10" xfId="0" applyNumberFormat="1" applyFont="1" applyBorder="1" applyAlignment="1">
      <alignment horizontal="right" vertical="center"/>
    </xf>
    <xf numFmtId="0" fontId="8" fillId="0" borderId="10" xfId="0" applyFont="1" applyBorder="1" applyAlignment="1">
      <alignment horizontal="right"/>
    </xf>
    <xf numFmtId="177" fontId="4" fillId="0" borderId="0" xfId="0" applyNumberFormat="1" applyFont="1" applyAlignment="1">
      <alignment horizontal="right" vertical="center" wrapText="1"/>
    </xf>
    <xf numFmtId="190" fontId="16" fillId="4" borderId="9" xfId="5" applyNumberFormat="1" applyFont="1" applyFill="1" applyBorder="1" applyAlignment="1">
      <alignment horizontal="right"/>
    </xf>
    <xf numFmtId="190" fontId="16" fillId="6" borderId="9" xfId="5" applyNumberFormat="1" applyFont="1" applyFill="1" applyBorder="1" applyAlignment="1">
      <alignment horizontal="right"/>
    </xf>
    <xf numFmtId="0" fontId="16" fillId="4" borderId="0" xfId="0" applyFont="1" applyFill="1"/>
    <xf numFmtId="0" fontId="16" fillId="4" borderId="23" xfId="4" applyFont="1" applyFill="1" applyBorder="1"/>
    <xf numFmtId="177" fontId="16" fillId="0" borderId="23" xfId="0" applyNumberFormat="1" applyFont="1" applyBorder="1" applyAlignment="1">
      <alignment horizontal="right" vertical="center"/>
    </xf>
    <xf numFmtId="190" fontId="16" fillId="6" borderId="23" xfId="5" applyNumberFormat="1" applyFont="1" applyFill="1" applyBorder="1" applyAlignment="1">
      <alignment horizontal="right"/>
    </xf>
    <xf numFmtId="178" fontId="16" fillId="4" borderId="23" xfId="0" applyNumberFormat="1" applyFont="1" applyFill="1" applyBorder="1" applyAlignment="1">
      <alignment horizontal="right"/>
    </xf>
    <xf numFmtId="178" fontId="29" fillId="0" borderId="0" xfId="0" applyNumberFormat="1" applyFont="1"/>
    <xf numFmtId="171" fontId="29" fillId="0" borderId="0" xfId="0" applyNumberFormat="1" applyFont="1" applyAlignment="1">
      <alignment horizontal="right" vertical="center"/>
    </xf>
    <xf numFmtId="0" fontId="24" fillId="0" borderId="0" xfId="0" applyFont="1"/>
    <xf numFmtId="0" fontId="16" fillId="0" borderId="23" xfId="0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26" fillId="6" borderId="0" xfId="0" applyFont="1" applyFill="1"/>
    <xf numFmtId="0" fontId="26" fillId="0" borderId="10" xfId="0" applyFont="1" applyBorder="1"/>
    <xf numFmtId="2" fontId="38" fillId="0" borderId="0" xfId="0" applyNumberFormat="1" applyFont="1"/>
    <xf numFmtId="2" fontId="38" fillId="4" borderId="0" xfId="0" applyNumberFormat="1" applyFont="1" applyFill="1"/>
    <xf numFmtId="0" fontId="26" fillId="0" borderId="0" xfId="0" applyFont="1" applyProtection="1">
      <protection locked="0"/>
    </xf>
    <xf numFmtId="2" fontId="38" fillId="0" borderId="0" xfId="0" applyNumberFormat="1" applyFont="1" applyAlignment="1">
      <alignment horizontal="right"/>
    </xf>
    <xf numFmtId="4" fontId="38" fillId="0" borderId="0" xfId="0" applyNumberFormat="1" applyFont="1"/>
    <xf numFmtId="4" fontId="38" fillId="0" borderId="0" xfId="0" applyNumberFormat="1" applyFont="1" applyAlignment="1">
      <alignment horizontal="right"/>
    </xf>
    <xf numFmtId="2" fontId="37" fillId="0" borderId="0" xfId="0" applyNumberFormat="1" applyFont="1"/>
    <xf numFmtId="0" fontId="38" fillId="0" borderId="0" xfId="0" applyFont="1"/>
    <xf numFmtId="2" fontId="37" fillId="0" borderId="0" xfId="0" applyNumberFormat="1" applyFont="1" applyAlignment="1">
      <alignment horizontal="right"/>
    </xf>
    <xf numFmtId="2" fontId="17" fillId="0" borderId="0" xfId="0" applyNumberFormat="1" applyFont="1"/>
    <xf numFmtId="4" fontId="17" fillId="0" borderId="0" xfId="0" quotePrefix="1" applyNumberFormat="1" applyFont="1" applyAlignment="1">
      <alignment horizontal="right"/>
    </xf>
    <xf numFmtId="2" fontId="17" fillId="0" borderId="0" xfId="0" applyNumberFormat="1" applyFont="1" applyAlignment="1">
      <alignment horizontal="right"/>
    </xf>
    <xf numFmtId="2" fontId="3" fillId="0" borderId="0" xfId="0" applyNumberFormat="1" applyFont="1" applyProtection="1">
      <protection locked="0"/>
    </xf>
    <xf numFmtId="189" fontId="6" fillId="8" borderId="17" xfId="0" applyNumberFormat="1" applyFont="1" applyFill="1" applyBorder="1" applyAlignment="1">
      <alignment horizontal="center" vertical="center"/>
    </xf>
    <xf numFmtId="189" fontId="6" fillId="8" borderId="15" xfId="0" applyNumberFormat="1" applyFont="1" applyFill="1" applyBorder="1" applyAlignment="1">
      <alignment horizontal="center" vertical="center"/>
    </xf>
    <xf numFmtId="0" fontId="6" fillId="9" borderId="10" xfId="0" applyFont="1" applyFill="1" applyBorder="1" applyAlignment="1">
      <alignment horizontal="center" vertical="center"/>
    </xf>
    <xf numFmtId="3" fontId="6" fillId="9" borderId="10" xfId="0" applyNumberFormat="1" applyFont="1" applyFill="1" applyBorder="1" applyAlignment="1">
      <alignment vertical="center"/>
    </xf>
    <xf numFmtId="3" fontId="6" fillId="9" borderId="0" xfId="0" applyNumberFormat="1" applyFont="1" applyFill="1" applyAlignment="1">
      <alignment vertical="center"/>
    </xf>
    <xf numFmtId="0" fontId="4" fillId="0" borderId="10" xfId="0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right" vertical="center"/>
    </xf>
    <xf numFmtId="3" fontId="4" fillId="0" borderId="10" xfId="0" quotePrefix="1" applyNumberFormat="1" applyFont="1" applyBorder="1" applyAlignment="1">
      <alignment horizontal="right" vertical="center"/>
    </xf>
    <xf numFmtId="3" fontId="4" fillId="0" borderId="0" xfId="0" quotePrefix="1" applyNumberFormat="1" applyFont="1" applyAlignment="1">
      <alignment horizontal="right" vertical="center"/>
    </xf>
    <xf numFmtId="0" fontId="4" fillId="0" borderId="23" xfId="0" applyFont="1" applyBorder="1" applyAlignment="1">
      <alignment horizontal="center" vertical="center"/>
    </xf>
    <xf numFmtId="3" fontId="4" fillId="0" borderId="23" xfId="0" applyNumberFormat="1" applyFont="1" applyBorder="1" applyAlignment="1">
      <alignment horizontal="right" vertical="center"/>
    </xf>
    <xf numFmtId="3" fontId="16" fillId="0" borderId="23" xfId="0" applyNumberFormat="1" applyFont="1" applyBorder="1" applyAlignment="1">
      <alignment horizontal="right" vertical="center"/>
    </xf>
    <xf numFmtId="3" fontId="16" fillId="0" borderId="23" xfId="0" applyNumberFormat="1" applyFont="1" applyBorder="1" applyAlignment="1">
      <alignment vertical="center"/>
    </xf>
    <xf numFmtId="3" fontId="31" fillId="0" borderId="0" xfId="0" applyNumberFormat="1" applyFont="1" applyAlignment="1">
      <alignment vertical="center"/>
    </xf>
    <xf numFmtId="0" fontId="6" fillId="10" borderId="1" xfId="0" applyFont="1" applyFill="1" applyBorder="1" applyAlignment="1">
      <alignment horizontal="center" vertical="center"/>
    </xf>
    <xf numFmtId="189" fontId="6" fillId="10" borderId="1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70" fontId="4" fillId="2" borderId="3" xfId="0" applyNumberFormat="1" applyFont="1" applyFill="1" applyBorder="1" applyAlignment="1">
      <alignment horizontal="right" vertical="center"/>
    </xf>
    <xf numFmtId="170" fontId="4" fillId="0" borderId="3" xfId="0" applyNumberFormat="1" applyFont="1" applyBorder="1" applyAlignment="1">
      <alignment horizontal="right" vertical="center"/>
    </xf>
    <xf numFmtId="0" fontId="4" fillId="2" borderId="9" xfId="0" applyFont="1" applyFill="1" applyBorder="1" applyAlignment="1">
      <alignment horizontal="center" vertical="center"/>
    </xf>
    <xf numFmtId="170" fontId="4" fillId="2" borderId="9" xfId="0" applyNumberFormat="1" applyFont="1" applyFill="1" applyBorder="1" applyAlignment="1">
      <alignment horizontal="right" vertical="center"/>
    </xf>
    <xf numFmtId="170" fontId="4" fillId="0" borderId="9" xfId="0" applyNumberFormat="1" applyFont="1" applyBorder="1" applyAlignment="1">
      <alignment horizontal="right" vertical="center"/>
    </xf>
    <xf numFmtId="170" fontId="4" fillId="0" borderId="9" xfId="0" applyNumberFormat="1" applyFont="1" applyBorder="1" applyAlignment="1">
      <alignment vertical="center"/>
    </xf>
    <xf numFmtId="170" fontId="4" fillId="6" borderId="9" xfId="0" applyNumberFormat="1" applyFont="1" applyFill="1" applyBorder="1" applyAlignment="1">
      <alignment horizontal="right" vertical="center"/>
    </xf>
    <xf numFmtId="170" fontId="4" fillId="6" borderId="9" xfId="8" applyNumberFormat="1" applyFont="1" applyFill="1" applyAlignment="1">
      <alignment horizontal="right" vertical="center"/>
    </xf>
    <xf numFmtId="170" fontId="4" fillId="6" borderId="9" xfId="8" applyNumberFormat="1" applyFont="1" applyFill="1" applyAlignment="1">
      <alignment vertical="center"/>
    </xf>
    <xf numFmtId="170" fontId="4" fillId="4" borderId="9" xfId="8" applyNumberFormat="1" applyFont="1" applyFill="1" applyAlignment="1">
      <alignment horizontal="right" vertical="center"/>
    </xf>
    <xf numFmtId="170" fontId="6" fillId="11" borderId="3" xfId="0" applyNumberFormat="1" applyFont="1" applyFill="1" applyBorder="1" applyAlignment="1">
      <alignment vertical="center"/>
    </xf>
    <xf numFmtId="170" fontId="6" fillId="11" borderId="9" xfId="0" applyNumberFormat="1" applyFont="1" applyFill="1" applyBorder="1" applyAlignment="1">
      <alignment vertical="center"/>
    </xf>
    <xf numFmtId="170" fontId="6" fillId="11" borderId="2" xfId="0" applyNumberFormat="1" applyFont="1" applyFill="1" applyBorder="1" applyAlignment="1">
      <alignment vertical="center"/>
    </xf>
    <xf numFmtId="171" fontId="4" fillId="3" borderId="9" xfId="0" applyNumberFormat="1" applyFont="1" applyFill="1" applyBorder="1" applyAlignment="1">
      <alignment horizontal="right" vertical="center"/>
    </xf>
    <xf numFmtId="0" fontId="19" fillId="0" borderId="9" xfId="0" applyFont="1" applyBorder="1" applyAlignment="1">
      <alignment horizontal="left"/>
    </xf>
    <xf numFmtId="1" fontId="16" fillId="0" borderId="9" xfId="0" applyNumberFormat="1" applyFont="1" applyBorder="1" applyAlignment="1">
      <alignment horizontal="center" vertical="center"/>
    </xf>
    <xf numFmtId="4" fontId="16" fillId="0" borderId="9" xfId="0" applyNumberFormat="1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4" fontId="16" fillId="4" borderId="9" xfId="0" applyNumberFormat="1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19" fillId="8" borderId="15" xfId="0" applyFont="1" applyFill="1" applyBorder="1" applyAlignment="1">
      <alignment horizontal="center" vertical="center"/>
    </xf>
    <xf numFmtId="0" fontId="19" fillId="12" borderId="9" xfId="4" applyFont="1" applyFill="1" applyAlignment="1">
      <alignment horizontal="left" vertical="center"/>
    </xf>
    <xf numFmtId="0" fontId="6" fillId="12" borderId="9" xfId="4" applyFont="1" applyFill="1" applyAlignment="1">
      <alignment vertical="center"/>
    </xf>
    <xf numFmtId="0" fontId="6" fillId="12" borderId="9" xfId="4" applyFont="1" applyFill="1" applyAlignment="1">
      <alignment horizontal="left" vertical="center"/>
    </xf>
    <xf numFmtId="0" fontId="6" fillId="12" borderId="10" xfId="4" applyFont="1" applyFill="1" applyBorder="1" applyAlignment="1">
      <alignment horizontal="left" vertical="center"/>
    </xf>
    <xf numFmtId="0" fontId="6" fillId="12" borderId="0" xfId="0" applyFont="1" applyFill="1" applyAlignment="1">
      <alignment vertical="center"/>
    </xf>
    <xf numFmtId="0" fontId="6" fillId="12" borderId="10" xfId="0" applyFont="1" applyFill="1" applyBorder="1" applyAlignment="1">
      <alignment vertical="center"/>
    </xf>
    <xf numFmtId="178" fontId="6" fillId="12" borderId="11" xfId="0" applyNumberFormat="1" applyFont="1" applyFill="1" applyBorder="1" applyAlignment="1">
      <alignment vertical="center"/>
    </xf>
    <xf numFmtId="0" fontId="6" fillId="12" borderId="9" xfId="4" applyFont="1" applyFill="1" applyAlignment="1">
      <alignment horizontal="left"/>
    </xf>
    <xf numFmtId="0" fontId="6" fillId="0" borderId="9" xfId="0" applyFont="1" applyBorder="1" applyAlignment="1">
      <alignment horizontal="left"/>
    </xf>
    <xf numFmtId="1" fontId="4" fillId="0" borderId="9" xfId="0" applyNumberFormat="1" applyFont="1" applyBorder="1" applyAlignment="1">
      <alignment horizontal="center" vertical="center"/>
    </xf>
    <xf numFmtId="181" fontId="16" fillId="5" borderId="9" xfId="0" applyNumberFormat="1" applyFont="1" applyFill="1" applyBorder="1" applyAlignment="1">
      <alignment horizontal="right" vertical="center"/>
    </xf>
    <xf numFmtId="181" fontId="16" fillId="0" borderId="9" xfId="0" applyNumberFormat="1" applyFont="1" applyBorder="1" applyAlignment="1">
      <alignment horizontal="right" vertical="center"/>
    </xf>
    <xf numFmtId="0" fontId="4" fillId="0" borderId="23" xfId="0" applyFont="1" applyBorder="1" applyAlignment="1">
      <alignment horizontal="left"/>
    </xf>
    <xf numFmtId="1" fontId="4" fillId="0" borderId="23" xfId="0" applyNumberFormat="1" applyFont="1" applyBorder="1" applyAlignment="1">
      <alignment horizontal="center" vertical="center"/>
    </xf>
    <xf numFmtId="181" fontId="16" fillId="0" borderId="23" xfId="0" applyNumberFormat="1" applyFont="1" applyBorder="1" applyAlignment="1">
      <alignment horizontal="right" vertical="center"/>
    </xf>
    <xf numFmtId="181" fontId="16" fillId="5" borderId="23" xfId="0" applyNumberFormat="1" applyFont="1" applyFill="1" applyBorder="1" applyAlignment="1">
      <alignment horizontal="right" vertical="center"/>
    </xf>
    <xf numFmtId="0" fontId="4" fillId="0" borderId="9" xfId="0" applyFont="1" applyBorder="1" applyAlignment="1">
      <alignment horizontal="left"/>
    </xf>
    <xf numFmtId="181" fontId="16" fillId="0" borderId="9" xfId="0" applyNumberFormat="1" applyFont="1" applyBorder="1" applyAlignment="1">
      <alignment vertical="center"/>
    </xf>
    <xf numFmtId="171" fontId="16" fillId="0" borderId="9" xfId="0" applyNumberFormat="1" applyFont="1" applyBorder="1" applyAlignment="1">
      <alignment horizontal="right" vertical="center"/>
    </xf>
    <xf numFmtId="171" fontId="4" fillId="0" borderId="9" xfId="0" applyNumberFormat="1" applyFont="1" applyBorder="1" applyAlignment="1">
      <alignment horizontal="center" vertical="center"/>
    </xf>
    <xf numFmtId="171" fontId="16" fillId="0" borderId="23" xfId="0" applyNumberFormat="1" applyFont="1" applyBorder="1" applyAlignment="1">
      <alignment horizontal="right" vertical="center"/>
    </xf>
    <xf numFmtId="49" fontId="6" fillId="8" borderId="15" xfId="0" applyNumberFormat="1" applyFont="1" applyFill="1" applyBorder="1" applyAlignment="1">
      <alignment horizontal="center" vertical="center"/>
    </xf>
    <xf numFmtId="168" fontId="6" fillId="8" borderId="15" xfId="0" applyNumberFormat="1" applyFont="1" applyFill="1" applyBorder="1" applyAlignment="1">
      <alignment horizontal="center" vertical="center"/>
    </xf>
    <xf numFmtId="178" fontId="6" fillId="12" borderId="0" xfId="0" applyNumberFormat="1" applyFont="1" applyFill="1" applyAlignment="1">
      <alignment vertical="center"/>
    </xf>
    <xf numFmtId="0" fontId="19" fillId="12" borderId="9" xfId="4" applyFont="1" applyFill="1" applyAlignment="1">
      <alignment horizontal="left"/>
    </xf>
    <xf numFmtId="0" fontId="19" fillId="12" borderId="9" xfId="4" applyFont="1" applyFill="1"/>
    <xf numFmtId="168" fontId="6" fillId="8" borderId="15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88" fontId="4" fillId="0" borderId="0" xfId="6" applyNumberFormat="1" applyFont="1" applyAlignment="1">
      <alignment vertical="center" wrapText="1"/>
    </xf>
    <xf numFmtId="0" fontId="4" fillId="0" borderId="11" xfId="0" applyFont="1" applyBorder="1" applyAlignment="1">
      <alignment vertical="center" wrapText="1"/>
    </xf>
    <xf numFmtId="188" fontId="4" fillId="0" borderId="11" xfId="6" applyNumberFormat="1" applyFont="1" applyBorder="1" applyAlignment="1">
      <alignment vertical="center" wrapText="1"/>
    </xf>
    <xf numFmtId="0" fontId="19" fillId="8" borderId="15" xfId="8" applyFont="1" applyFill="1" applyBorder="1" applyAlignment="1">
      <alignment horizontal="center" vertical="center"/>
    </xf>
    <xf numFmtId="0" fontId="19" fillId="8" borderId="15" xfId="8" applyFont="1" applyFill="1" applyBorder="1" applyAlignment="1">
      <alignment horizontal="center" vertical="center" wrapText="1"/>
    </xf>
    <xf numFmtId="3" fontId="19" fillId="8" borderId="15" xfId="8" applyNumberFormat="1" applyFont="1" applyFill="1" applyBorder="1" applyAlignment="1">
      <alignment horizontal="center" vertical="center" wrapText="1"/>
    </xf>
    <xf numFmtId="3" fontId="19" fillId="8" borderId="15" xfId="8" applyNumberFormat="1" applyFont="1" applyFill="1" applyBorder="1" applyAlignment="1">
      <alignment vertical="center" wrapText="1"/>
    </xf>
    <xf numFmtId="0" fontId="6" fillId="8" borderId="15" xfId="0" applyFont="1" applyFill="1" applyBorder="1" applyAlignment="1">
      <alignment horizontal="center" vertical="center" wrapText="1"/>
    </xf>
    <xf numFmtId="0" fontId="6" fillId="8" borderId="15" xfId="0" applyFont="1" applyFill="1" applyBorder="1" applyAlignment="1">
      <alignment horizontal="right" vertical="center" wrapText="1" indent="1"/>
    </xf>
    <xf numFmtId="2" fontId="6" fillId="8" borderId="15" xfId="0" applyNumberFormat="1" applyFont="1" applyFill="1" applyBorder="1" applyAlignment="1">
      <alignment horizontal="center" vertical="center"/>
    </xf>
    <xf numFmtId="0" fontId="16" fillId="0" borderId="23" xfId="0" applyFont="1" applyBorder="1" applyAlignment="1">
      <alignment horizontal="left"/>
    </xf>
    <xf numFmtId="1" fontId="16" fillId="0" borderId="23" xfId="0" applyNumberFormat="1" applyFont="1" applyBorder="1" applyAlignment="1">
      <alignment horizontal="center" vertical="center"/>
    </xf>
    <xf numFmtId="4" fontId="16" fillId="0" borderId="23" xfId="0" applyNumberFormat="1" applyFont="1" applyBorder="1" applyAlignment="1">
      <alignment horizontal="center" vertical="center"/>
    </xf>
    <xf numFmtId="4" fontId="4" fillId="0" borderId="23" xfId="0" applyNumberFormat="1" applyFont="1" applyBorder="1" applyAlignment="1">
      <alignment horizontal="center" vertical="center"/>
    </xf>
    <xf numFmtId="0" fontId="16" fillId="4" borderId="23" xfId="4" applyFont="1" applyFill="1" applyBorder="1" applyAlignment="1">
      <alignment horizontal="left" vertical="center"/>
    </xf>
    <xf numFmtId="0" fontId="4" fillId="4" borderId="23" xfId="4" applyFont="1" applyFill="1" applyBorder="1" applyAlignment="1">
      <alignment horizontal="left" vertical="center"/>
    </xf>
    <xf numFmtId="4" fontId="16" fillId="6" borderId="9" xfId="0" applyNumberFormat="1" applyFont="1" applyFill="1" applyBorder="1" applyAlignment="1">
      <alignment horizontal="right" vertical="center"/>
    </xf>
    <xf numFmtId="2" fontId="38" fillId="6" borderId="0" xfId="0" applyNumberFormat="1" applyFont="1" applyFill="1"/>
    <xf numFmtId="0" fontId="4" fillId="4" borderId="23" xfId="4" applyFont="1" applyFill="1" applyBorder="1"/>
    <xf numFmtId="0" fontId="16" fillId="6" borderId="23" xfId="0" applyFont="1" applyFill="1" applyBorder="1"/>
    <xf numFmtId="0" fontId="4" fillId="7" borderId="9" xfId="4" applyFont="1" applyFill="1" applyAlignment="1">
      <alignment horizontal="left" vertical="center"/>
    </xf>
    <xf numFmtId="3" fontId="4" fillId="0" borderId="23" xfId="0" quotePrefix="1" applyNumberFormat="1" applyFont="1" applyBorder="1" applyAlignment="1">
      <alignment horizontal="right" vertical="center"/>
    </xf>
    <xf numFmtId="3" fontId="6" fillId="9" borderId="9" xfId="0" applyNumberFormat="1" applyFont="1" applyFill="1" applyBorder="1" applyAlignment="1">
      <alignment vertical="center"/>
    </xf>
    <xf numFmtId="3" fontId="6" fillId="9" borderId="23" xfId="0" applyNumberFormat="1" applyFont="1" applyFill="1" applyBorder="1" applyAlignment="1">
      <alignment vertical="center"/>
    </xf>
    <xf numFmtId="0" fontId="5" fillId="2" borderId="9" xfId="0" applyFont="1" applyFill="1" applyBorder="1"/>
    <xf numFmtId="0" fontId="5" fillId="2" borderId="9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 vertical="center"/>
    </xf>
    <xf numFmtId="0" fontId="3" fillId="2" borderId="9" xfId="0" applyFont="1" applyFill="1" applyBorder="1"/>
    <xf numFmtId="0" fontId="3" fillId="2" borderId="9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 vertical="center"/>
    </xf>
    <xf numFmtId="0" fontId="8" fillId="2" borderId="3" xfId="0" applyFont="1" applyFill="1" applyBorder="1"/>
    <xf numFmtId="177" fontId="3" fillId="2" borderId="3" xfId="0" applyNumberFormat="1" applyFont="1" applyFill="1" applyBorder="1" applyAlignment="1">
      <alignment horizontal="right"/>
    </xf>
    <xf numFmtId="168" fontId="4" fillId="2" borderId="3" xfId="0" applyNumberFormat="1" applyFont="1" applyFill="1" applyBorder="1"/>
    <xf numFmtId="168" fontId="4" fillId="2" borderId="3" xfId="0" applyNumberFormat="1" applyFont="1" applyFill="1" applyBorder="1" applyAlignment="1">
      <alignment horizontal="center"/>
    </xf>
    <xf numFmtId="168" fontId="4" fillId="2" borderId="3" xfId="0" applyNumberFormat="1" applyFont="1" applyFill="1" applyBorder="1" applyAlignment="1">
      <alignment horizontal="center" vertical="center"/>
    </xf>
    <xf numFmtId="0" fontId="8" fillId="2" borderId="9" xfId="0" applyFont="1" applyFill="1" applyBorder="1"/>
    <xf numFmtId="168" fontId="4" fillId="2" borderId="9" xfId="0" applyNumberFormat="1" applyFont="1" applyFill="1" applyBorder="1"/>
    <xf numFmtId="168" fontId="4" fillId="2" borderId="9" xfId="0" applyNumberFormat="1" applyFont="1" applyFill="1" applyBorder="1" applyAlignment="1">
      <alignment horizontal="center"/>
    </xf>
    <xf numFmtId="168" fontId="4" fillId="2" borderId="9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vertical="center"/>
    </xf>
    <xf numFmtId="171" fontId="8" fillId="2" borderId="9" xfId="0" applyNumberFormat="1" applyFont="1" applyFill="1" applyBorder="1"/>
    <xf numFmtId="171" fontId="3" fillId="2" borderId="9" xfId="0" applyNumberFormat="1" applyFont="1" applyFill="1" applyBorder="1"/>
    <xf numFmtId="174" fontId="4" fillId="2" borderId="9" xfId="0" applyNumberFormat="1" applyFont="1" applyFill="1" applyBorder="1" applyAlignment="1">
      <alignment horizontal="center"/>
    </xf>
    <xf numFmtId="171" fontId="8" fillId="2" borderId="3" xfId="0" applyNumberFormat="1" applyFont="1" applyFill="1" applyBorder="1"/>
    <xf numFmtId="174" fontId="4" fillId="2" borderId="3" xfId="0" applyNumberFormat="1" applyFont="1" applyFill="1" applyBorder="1" applyAlignment="1">
      <alignment horizontal="center"/>
    </xf>
    <xf numFmtId="171" fontId="3" fillId="2" borderId="3" xfId="0" applyNumberFormat="1" applyFont="1" applyFill="1" applyBorder="1" applyAlignment="1">
      <alignment horizontal="center" vertical="center"/>
    </xf>
    <xf numFmtId="171" fontId="3" fillId="2" borderId="3" xfId="0" applyNumberFormat="1" applyFont="1" applyFill="1" applyBorder="1"/>
    <xf numFmtId="174" fontId="6" fillId="2" borderId="3" xfId="0" applyNumberFormat="1" applyFont="1" applyFill="1" applyBorder="1" applyAlignment="1">
      <alignment horizontal="center"/>
    </xf>
    <xf numFmtId="171" fontId="3" fillId="2" borderId="10" xfId="0" applyNumberFormat="1" applyFont="1" applyFill="1" applyBorder="1"/>
    <xf numFmtId="174" fontId="6" fillId="2" borderId="10" xfId="0" applyNumberFormat="1" applyFont="1" applyFill="1" applyBorder="1" applyAlignment="1">
      <alignment horizontal="center"/>
    </xf>
    <xf numFmtId="171" fontId="3" fillId="2" borderId="9" xfId="0" applyNumberFormat="1" applyFont="1" applyFill="1" applyBorder="1" applyAlignment="1">
      <alignment horizontal="center" vertical="center"/>
    </xf>
    <xf numFmtId="171" fontId="6" fillId="2" borderId="9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/>
    </xf>
    <xf numFmtId="167" fontId="6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8" fontId="8" fillId="3" borderId="9" xfId="0" applyNumberFormat="1" applyFont="1" applyFill="1" applyBorder="1"/>
    <xf numFmtId="168" fontId="4" fillId="3" borderId="9" xfId="0" applyNumberFormat="1" applyFont="1" applyFill="1" applyBorder="1" applyAlignment="1">
      <alignment horizontal="center"/>
    </xf>
    <xf numFmtId="168" fontId="6" fillId="3" borderId="9" xfId="0" applyNumberFormat="1" applyFont="1" applyFill="1" applyBorder="1" applyAlignment="1">
      <alignment horizontal="right"/>
    </xf>
    <xf numFmtId="179" fontId="10" fillId="2" borderId="3" xfId="0" applyNumberFormat="1" applyFont="1" applyFill="1" applyBorder="1" applyAlignment="1">
      <alignment horizontal="center"/>
    </xf>
    <xf numFmtId="176" fontId="4" fillId="2" borderId="3" xfId="0" applyNumberFormat="1" applyFont="1" applyFill="1" applyBorder="1" applyAlignment="1">
      <alignment horizontal="center"/>
    </xf>
    <xf numFmtId="0" fontId="8" fillId="2" borderId="9" xfId="0" applyFont="1" applyFill="1" applyBorder="1" applyAlignment="1">
      <alignment vertical="center"/>
    </xf>
    <xf numFmtId="167" fontId="5" fillId="2" borderId="9" xfId="0" applyNumberFormat="1" applyFont="1" applyFill="1" applyBorder="1" applyAlignment="1">
      <alignment horizontal="center" vertical="center"/>
    </xf>
    <xf numFmtId="1" fontId="7" fillId="2" borderId="9" xfId="0" applyNumberFormat="1" applyFont="1" applyFill="1" applyBorder="1" applyAlignment="1">
      <alignment horizontal="center" vertical="center"/>
    </xf>
    <xf numFmtId="167" fontId="7" fillId="2" borderId="9" xfId="0" applyNumberFormat="1" applyFont="1" applyFill="1" applyBorder="1" applyAlignment="1">
      <alignment horizontal="center" vertical="center"/>
    </xf>
    <xf numFmtId="0" fontId="6" fillId="2" borderId="9" xfId="0" applyFont="1" applyFill="1" applyBorder="1"/>
    <xf numFmtId="179" fontId="12" fillId="2" borderId="9" xfId="0" applyNumberFormat="1" applyFont="1" applyFill="1" applyBorder="1" applyAlignment="1">
      <alignment horizontal="center"/>
    </xf>
    <xf numFmtId="179" fontId="4" fillId="2" borderId="3" xfId="0" applyNumberFormat="1" applyFont="1" applyFill="1" applyBorder="1" applyAlignment="1">
      <alignment horizontal="center" vertical="center"/>
    </xf>
    <xf numFmtId="176" fontId="6" fillId="2" borderId="9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179" fontId="12" fillId="2" borderId="3" xfId="0" applyNumberFormat="1" applyFont="1" applyFill="1" applyBorder="1" applyAlignment="1">
      <alignment horizontal="center"/>
    </xf>
    <xf numFmtId="2" fontId="4" fillId="2" borderId="3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vertical="center"/>
    </xf>
    <xf numFmtId="171" fontId="4" fillId="2" borderId="3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vertical="center" wrapText="1"/>
    </xf>
    <xf numFmtId="181" fontId="16" fillId="5" borderId="11" xfId="0" applyNumberFormat="1" applyFont="1" applyFill="1" applyBorder="1" applyAlignment="1">
      <alignment horizontal="right" vertical="center"/>
    </xf>
    <xf numFmtId="181" fontId="16" fillId="0" borderId="11" xfId="0" applyNumberFormat="1" applyFont="1" applyBorder="1" applyAlignment="1">
      <alignment horizontal="right" vertical="center"/>
    </xf>
    <xf numFmtId="181" fontId="16" fillId="0" borderId="11" xfId="0" applyNumberFormat="1" applyFont="1" applyBorder="1" applyAlignment="1">
      <alignment vertical="center"/>
    </xf>
    <xf numFmtId="181" fontId="18" fillId="0" borderId="11" xfId="0" applyNumberFormat="1" applyFont="1" applyBorder="1" applyAlignment="1">
      <alignment horizontal="right" vertical="center"/>
    </xf>
    <xf numFmtId="171" fontId="16" fillId="0" borderId="11" xfId="0" applyNumberFormat="1" applyFont="1" applyBorder="1" applyAlignment="1">
      <alignment horizontal="right" vertical="center"/>
    </xf>
    <xf numFmtId="171" fontId="16" fillId="0" borderId="11" xfId="0" applyNumberFormat="1" applyFont="1" applyBorder="1" applyAlignment="1">
      <alignment horizontal="center" vertical="center"/>
    </xf>
    <xf numFmtId="4" fontId="36" fillId="4" borderId="9" xfId="0" applyNumberFormat="1" applyFont="1" applyFill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4" fontId="36" fillId="6" borderId="9" xfId="0" applyNumberFormat="1" applyFont="1" applyFill="1" applyBorder="1" applyAlignment="1">
      <alignment horizontal="right" vertical="center"/>
    </xf>
    <xf numFmtId="166" fontId="8" fillId="0" borderId="9" xfId="0" applyNumberFormat="1" applyFont="1" applyBorder="1" applyAlignment="1">
      <alignment horizontal="right" vertical="center"/>
    </xf>
    <xf numFmtId="4" fontId="4" fillId="4" borderId="9" xfId="0" applyNumberFormat="1" applyFont="1" applyFill="1" applyBorder="1" applyAlignment="1">
      <alignment horizontal="right" vertical="center"/>
    </xf>
    <xf numFmtId="172" fontId="4" fillId="6" borderId="9" xfId="5" applyNumberFormat="1" applyFont="1" applyFill="1" applyBorder="1" applyAlignment="1">
      <alignment horizontal="right" vertical="center"/>
    </xf>
    <xf numFmtId="0" fontId="6" fillId="10" borderId="5" xfId="0" applyFont="1" applyFill="1" applyBorder="1" applyAlignment="1">
      <alignment horizontal="center" vertical="center"/>
    </xf>
    <xf numFmtId="0" fontId="16" fillId="6" borderId="9" xfId="0" applyFont="1" applyFill="1" applyBorder="1"/>
    <xf numFmtId="168" fontId="19" fillId="14" borderId="9" xfId="8" applyNumberFormat="1" applyFont="1" applyFill="1" applyAlignment="1">
      <alignment vertical="center"/>
    </xf>
    <xf numFmtId="2" fontId="16" fillId="4" borderId="0" xfId="0" applyNumberFormat="1" applyFont="1" applyFill="1" applyAlignment="1">
      <alignment horizontal="center" vertical="center"/>
    </xf>
    <xf numFmtId="171" fontId="16" fillId="4" borderId="0" xfId="0" applyNumberFormat="1" applyFont="1" applyFill="1" applyAlignment="1">
      <alignment horizontal="right" vertical="center"/>
    </xf>
    <xf numFmtId="171" fontId="19" fillId="4" borderId="0" xfId="0" applyNumberFormat="1" applyFont="1" applyFill="1" applyAlignment="1">
      <alignment horizontal="right" vertical="center"/>
    </xf>
    <xf numFmtId="0" fontId="2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9" fillId="0" borderId="9" xfId="0" applyFont="1" applyBorder="1"/>
    <xf numFmtId="0" fontId="16" fillId="0" borderId="9" xfId="0" applyFont="1" applyBorder="1"/>
    <xf numFmtId="179" fontId="10" fillId="2" borderId="9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181" fontId="4" fillId="2" borderId="0" xfId="6" applyNumberFormat="1" applyFont="1" applyFill="1" applyAlignment="1">
      <alignment horizontal="center" vertical="center"/>
    </xf>
    <xf numFmtId="181" fontId="6" fillId="2" borderId="0" xfId="6" applyNumberFormat="1" applyFont="1" applyFill="1" applyAlignment="1">
      <alignment horizontal="center" vertical="center"/>
    </xf>
    <xf numFmtId="179" fontId="9" fillId="2" borderId="9" xfId="0" applyNumberFormat="1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left" vertical="center"/>
    </xf>
    <xf numFmtId="0" fontId="26" fillId="0" borderId="10" xfId="0" applyFont="1" applyBorder="1" applyAlignment="1">
      <alignment horizontal="center"/>
    </xf>
    <xf numFmtId="1" fontId="8" fillId="0" borderId="0" xfId="0" applyNumberFormat="1" applyFont="1" applyAlignment="1">
      <alignment horizontal="center" vertical="center"/>
    </xf>
    <xf numFmtId="167" fontId="4" fillId="0" borderId="0" xfId="0" applyNumberFormat="1" applyFont="1" applyAlignment="1">
      <alignment horizontal="center"/>
    </xf>
    <xf numFmtId="0" fontId="6" fillId="10" borderId="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181" fontId="6" fillId="2" borderId="9" xfId="0" applyNumberFormat="1" applyFont="1" applyFill="1" applyBorder="1" applyAlignment="1">
      <alignment horizontal="center" vertical="center"/>
    </xf>
    <xf numFmtId="181" fontId="6" fillId="2" borderId="9" xfId="0" applyNumberFormat="1" applyFont="1" applyFill="1" applyBorder="1" applyAlignment="1">
      <alignment horizontal="center"/>
    </xf>
    <xf numFmtId="0" fontId="19" fillId="5" borderId="9" xfId="4" applyFont="1" applyFill="1" applyAlignment="1">
      <alignment vertical="center"/>
    </xf>
    <xf numFmtId="0" fontId="16" fillId="0" borderId="9" xfId="4" applyFont="1" applyAlignment="1">
      <alignment horizontal="left" vertical="center"/>
    </xf>
    <xf numFmtId="181" fontId="4" fillId="0" borderId="9" xfId="0" applyNumberFormat="1" applyFont="1" applyBorder="1" applyAlignment="1">
      <alignment horizontal="center" vertical="center"/>
    </xf>
    <xf numFmtId="181" fontId="12" fillId="0" borderId="9" xfId="0" applyNumberFormat="1" applyFont="1" applyBorder="1" applyAlignment="1">
      <alignment horizontal="center"/>
    </xf>
    <xf numFmtId="0" fontId="4" fillId="2" borderId="23" xfId="0" applyFont="1" applyFill="1" applyBorder="1" applyAlignment="1">
      <alignment vertical="center"/>
    </xf>
    <xf numFmtId="181" fontId="4" fillId="2" borderId="23" xfId="0" applyNumberFormat="1" applyFont="1" applyFill="1" applyBorder="1" applyAlignment="1">
      <alignment horizontal="center" vertical="center"/>
    </xf>
    <xf numFmtId="0" fontId="19" fillId="5" borderId="9" xfId="4" applyFont="1" applyFill="1" applyAlignment="1">
      <alignment horizontal="left" vertical="center"/>
    </xf>
    <xf numFmtId="0" fontId="19" fillId="5" borderId="9" xfId="4" applyFont="1" applyFill="1"/>
    <xf numFmtId="0" fontId="16" fillId="5" borderId="9" xfId="4" applyFont="1" applyFill="1" applyAlignment="1">
      <alignment horizontal="left"/>
    </xf>
    <xf numFmtId="4" fontId="12" fillId="2" borderId="0" xfId="0" applyNumberFormat="1" applyFont="1" applyFill="1" applyAlignment="1">
      <alignment horizontal="center" vertical="center"/>
    </xf>
    <xf numFmtId="4" fontId="16" fillId="4" borderId="9" xfId="4" applyNumberFormat="1" applyFont="1" applyFill="1" applyAlignment="1">
      <alignment horizontal="center" vertical="center"/>
    </xf>
    <xf numFmtId="0" fontId="19" fillId="4" borderId="9" xfId="4" applyFont="1" applyFill="1" applyAlignment="1">
      <alignment horizontal="left" vertical="center"/>
    </xf>
    <xf numFmtId="4" fontId="19" fillId="4" borderId="9" xfId="5" applyNumberFormat="1" applyFont="1" applyFill="1" applyBorder="1" applyAlignment="1">
      <alignment horizontal="center" vertical="center"/>
    </xf>
    <xf numFmtId="0" fontId="16" fillId="5" borderId="9" xfId="4" applyFont="1" applyFill="1" applyAlignment="1">
      <alignment horizontal="left" vertical="center"/>
    </xf>
    <xf numFmtId="4" fontId="39" fillId="4" borderId="9" xfId="4" applyNumberFormat="1" applyFont="1" applyFill="1" applyAlignment="1">
      <alignment horizontal="center" vertical="center"/>
    </xf>
    <xf numFmtId="4" fontId="12" fillId="13" borderId="9" xfId="0" applyNumberFormat="1" applyFont="1" applyFill="1" applyBorder="1" applyAlignment="1">
      <alignment horizontal="center" vertical="center"/>
    </xf>
    <xf numFmtId="4" fontId="13" fillId="2" borderId="0" xfId="0" applyNumberFormat="1" applyFont="1" applyFill="1" applyAlignment="1">
      <alignment horizontal="center" vertical="center"/>
    </xf>
    <xf numFmtId="4" fontId="12" fillId="2" borderId="23" xfId="0" applyNumberFormat="1" applyFont="1" applyFill="1" applyBorder="1" applyAlignment="1">
      <alignment horizontal="center" vertical="center"/>
    </xf>
    <xf numFmtId="0" fontId="6" fillId="10" borderId="15" xfId="0" applyFont="1" applyFill="1" applyBorder="1" applyAlignment="1">
      <alignment horizontal="center" vertical="center"/>
    </xf>
    <xf numFmtId="171" fontId="6" fillId="0" borderId="9" xfId="0" applyNumberFormat="1" applyFont="1" applyBorder="1" applyAlignment="1">
      <alignment horizontal="center" vertical="center"/>
    </xf>
    <xf numFmtId="181" fontId="6" fillId="0" borderId="9" xfId="0" applyNumberFormat="1" applyFont="1" applyBorder="1" applyAlignment="1">
      <alignment horizontal="center" vertical="center"/>
    </xf>
    <xf numFmtId="181" fontId="4" fillId="2" borderId="9" xfId="0" applyNumberFormat="1" applyFont="1" applyFill="1" applyBorder="1" applyAlignment="1">
      <alignment horizontal="center" vertical="center"/>
    </xf>
    <xf numFmtId="171" fontId="4" fillId="2" borderId="0" xfId="0" applyNumberFormat="1" applyFont="1" applyFill="1" applyAlignment="1">
      <alignment horizontal="center" vertical="center"/>
    </xf>
    <xf numFmtId="171" fontId="6" fillId="2" borderId="0" xfId="0" applyNumberFormat="1" applyFont="1" applyFill="1" applyAlignment="1">
      <alignment horizontal="center" vertical="center"/>
    </xf>
    <xf numFmtId="0" fontId="6" fillId="13" borderId="9" xfId="0" applyFont="1" applyFill="1" applyBorder="1" applyAlignment="1">
      <alignment vertical="center"/>
    </xf>
    <xf numFmtId="176" fontId="40" fillId="2" borderId="9" xfId="0" applyNumberFormat="1" applyFont="1" applyFill="1" applyBorder="1" applyAlignment="1">
      <alignment horizontal="center" vertical="center"/>
    </xf>
    <xf numFmtId="166" fontId="4" fillId="6" borderId="9" xfId="5" applyNumberFormat="1" applyFont="1" applyFill="1" applyBorder="1" applyAlignment="1">
      <alignment horizontal="right" vertical="center"/>
    </xf>
    <xf numFmtId="4" fontId="4" fillId="6" borderId="9" xfId="0" applyNumberFormat="1" applyFont="1" applyFill="1" applyBorder="1" applyAlignment="1">
      <alignment horizontal="right" vertical="center"/>
    </xf>
    <xf numFmtId="4" fontId="16" fillId="6" borderId="9" xfId="4" applyNumberFormat="1" applyFont="1" applyFill="1" applyAlignment="1">
      <alignment horizontal="right" vertical="center"/>
    </xf>
    <xf numFmtId="0" fontId="26" fillId="0" borderId="9" xfId="0" applyFont="1" applyBorder="1" applyProtection="1">
      <protection locked="0"/>
    </xf>
    <xf numFmtId="0" fontId="6" fillId="0" borderId="23" xfId="0" applyFont="1" applyBorder="1" applyAlignment="1">
      <alignment horizontal="left"/>
    </xf>
    <xf numFmtId="181" fontId="16" fillId="0" borderId="23" xfId="0" applyNumberFormat="1" applyFont="1" applyBorder="1" applyAlignment="1">
      <alignment vertical="center"/>
    </xf>
    <xf numFmtId="0" fontId="6" fillId="0" borderId="10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188" fontId="4" fillId="0" borderId="23" xfId="6" applyNumberFormat="1" applyFont="1" applyBorder="1" applyAlignment="1">
      <alignment vertical="center" wrapText="1"/>
    </xf>
    <xf numFmtId="190" fontId="16" fillId="6" borderId="9" xfId="5" applyNumberFormat="1" applyFont="1" applyFill="1" applyBorder="1" applyAlignment="1"/>
    <xf numFmtId="2" fontId="4" fillId="4" borderId="9" xfId="4" applyNumberFormat="1" applyFont="1" applyFill="1" applyAlignment="1">
      <alignment horizontal="right" vertical="center"/>
    </xf>
    <xf numFmtId="4" fontId="16" fillId="4" borderId="23" xfId="0" applyNumberFormat="1" applyFont="1" applyFill="1" applyBorder="1" applyAlignment="1">
      <alignment horizontal="center" vertical="center"/>
    </xf>
    <xf numFmtId="4" fontId="36" fillId="4" borderId="0" xfId="0" applyNumberFormat="1" applyFont="1" applyFill="1" applyAlignment="1">
      <alignment horizontal="center" vertical="center"/>
    </xf>
    <xf numFmtId="0" fontId="19" fillId="12" borderId="9" xfId="4" applyFont="1" applyFill="1" applyAlignment="1">
      <alignment vertical="center"/>
    </xf>
    <xf numFmtId="171" fontId="19" fillId="4" borderId="0" xfId="0" applyNumberFormat="1" applyFont="1" applyFill="1" applyAlignment="1">
      <alignment horizontal="center" vertical="center"/>
    </xf>
    <xf numFmtId="2" fontId="38" fillId="0" borderId="9" xfId="0" applyNumberFormat="1" applyFont="1" applyBorder="1"/>
    <xf numFmtId="0" fontId="19" fillId="0" borderId="23" xfId="0" applyFont="1" applyBorder="1" applyAlignment="1">
      <alignment horizontal="left"/>
    </xf>
    <xf numFmtId="171" fontId="16" fillId="0" borderId="9" xfId="0" applyNumberFormat="1" applyFont="1" applyBorder="1" applyAlignment="1">
      <alignment horizontal="center" vertical="center"/>
    </xf>
    <xf numFmtId="2" fontId="16" fillId="4" borderId="0" xfId="0" applyNumberFormat="1" applyFont="1" applyFill="1" applyAlignment="1">
      <alignment horizontal="right" vertical="center"/>
    </xf>
    <xf numFmtId="174" fontId="6" fillId="4" borderId="9" xfId="5" applyNumberFormat="1" applyFont="1" applyFill="1" applyBorder="1" applyAlignment="1">
      <alignment horizontal="right" vertical="center"/>
    </xf>
    <xf numFmtId="174" fontId="4" fillId="4" borderId="9" xfId="5" applyNumberFormat="1" applyFont="1" applyFill="1" applyBorder="1" applyAlignment="1">
      <alignment horizontal="right" vertical="center"/>
    </xf>
    <xf numFmtId="174" fontId="6" fillId="4" borderId="9" xfId="5" applyNumberFormat="1" applyFont="1" applyFill="1" applyBorder="1" applyAlignment="1">
      <alignment horizontal="right"/>
    </xf>
    <xf numFmtId="174" fontId="4" fillId="4" borderId="9" xfId="5" applyNumberFormat="1" applyFont="1" applyFill="1" applyBorder="1" applyAlignment="1">
      <alignment horizontal="right"/>
    </xf>
    <xf numFmtId="0" fontId="6" fillId="5" borderId="0" xfId="0" applyFont="1" applyFill="1"/>
    <xf numFmtId="0" fontId="6" fillId="5" borderId="0" xfId="0" applyFont="1" applyFill="1" applyAlignment="1">
      <alignment vertical="center"/>
    </xf>
    <xf numFmtId="171" fontId="6" fillId="4" borderId="0" xfId="0" applyNumberFormat="1" applyFont="1" applyFill="1" applyAlignment="1">
      <alignment horizontal="center" vertical="center"/>
    </xf>
    <xf numFmtId="171" fontId="4" fillId="4" borderId="0" xfId="0" applyNumberFormat="1" applyFont="1" applyFill="1" applyAlignment="1">
      <alignment horizontal="center" vertical="center"/>
    </xf>
    <xf numFmtId="171" fontId="4" fillId="4" borderId="0" xfId="0" applyNumberFormat="1" applyFont="1" applyFill="1" applyAlignment="1">
      <alignment vertical="center"/>
    </xf>
    <xf numFmtId="176" fontId="6" fillId="6" borderId="9" xfId="5" applyNumberFormat="1" applyFont="1" applyFill="1" applyBorder="1" applyAlignment="1">
      <alignment horizontal="right" vertical="center"/>
    </xf>
    <xf numFmtId="176" fontId="4" fillId="6" borderId="9" xfId="5" applyNumberFormat="1" applyFont="1" applyFill="1" applyBorder="1" applyAlignment="1">
      <alignment horizontal="right" vertical="center"/>
    </xf>
    <xf numFmtId="170" fontId="6" fillId="14" borderId="0" xfId="0" applyNumberFormat="1" applyFont="1" applyFill="1" applyAlignment="1">
      <alignment vertical="center"/>
    </xf>
    <xf numFmtId="171" fontId="4" fillId="4" borderId="0" xfId="0" applyNumberFormat="1" applyFont="1" applyFill="1" applyAlignment="1">
      <alignment horizontal="center"/>
    </xf>
    <xf numFmtId="0" fontId="4" fillId="0" borderId="9" xfId="0" applyFont="1" applyBorder="1" applyAlignment="1">
      <alignment vertical="center" wrapText="1"/>
    </xf>
    <xf numFmtId="0" fontId="4" fillId="0" borderId="23" xfId="0" applyFont="1" applyBorder="1"/>
    <xf numFmtId="171" fontId="6" fillId="4" borderId="0" xfId="0" applyNumberFormat="1" applyFont="1" applyFill="1" applyAlignment="1">
      <alignment horizontal="right" vertical="center"/>
    </xf>
    <xf numFmtId="171" fontId="4" fillId="4" borderId="0" xfId="0" applyNumberFormat="1" applyFont="1" applyFill="1" applyAlignment="1">
      <alignment horizontal="right" vertical="center"/>
    </xf>
    <xf numFmtId="0" fontId="6" fillId="12" borderId="9" xfId="0" applyFont="1" applyFill="1" applyBorder="1" applyAlignment="1">
      <alignment vertical="center"/>
    </xf>
    <xf numFmtId="2" fontId="38" fillId="6" borderId="9" xfId="0" applyNumberFormat="1" applyFont="1" applyFill="1" applyBorder="1"/>
    <xf numFmtId="177" fontId="4" fillId="4" borderId="0" xfId="0" applyNumberFormat="1" applyFont="1" applyFill="1" applyAlignment="1">
      <alignment vertical="center"/>
    </xf>
    <xf numFmtId="171" fontId="4" fillId="6" borderId="9" xfId="5" applyNumberFormat="1" applyFont="1" applyFill="1" applyBorder="1" applyAlignment="1">
      <alignment vertical="center"/>
    </xf>
    <xf numFmtId="177" fontId="4" fillId="0" borderId="0" xfId="0" applyNumberFormat="1" applyFont="1" applyAlignment="1">
      <alignment vertical="center"/>
    </xf>
    <xf numFmtId="0" fontId="4" fillId="6" borderId="9" xfId="4" applyFont="1" applyFill="1" applyAlignment="1">
      <alignment horizontal="left" vertical="center"/>
    </xf>
    <xf numFmtId="0" fontId="4" fillId="6" borderId="0" xfId="0" applyFont="1" applyFill="1" applyAlignment="1">
      <alignment vertical="center"/>
    </xf>
    <xf numFmtId="4" fontId="4" fillId="6" borderId="9" xfId="0" applyNumberFormat="1" applyFont="1" applyFill="1" applyBorder="1" applyAlignment="1">
      <alignment horizontal="right"/>
    </xf>
    <xf numFmtId="166" fontId="8" fillId="6" borderId="9" xfId="0" applyNumberFormat="1" applyFont="1" applyFill="1" applyBorder="1" applyAlignment="1">
      <alignment horizontal="right" vertical="top"/>
    </xf>
    <xf numFmtId="4" fontId="4" fillId="4" borderId="23" xfId="0" applyNumberFormat="1" applyFont="1" applyFill="1" applyBorder="1" applyAlignment="1">
      <alignment horizontal="center" vertical="center"/>
    </xf>
    <xf numFmtId="181" fontId="4" fillId="5" borderId="16" xfId="0" applyNumberFormat="1" applyFont="1" applyFill="1" applyBorder="1" applyAlignment="1">
      <alignment horizontal="right" vertical="center"/>
    </xf>
    <xf numFmtId="181" fontId="4" fillId="5" borderId="11" xfId="0" applyNumberFormat="1" applyFont="1" applyFill="1" applyBorder="1" applyAlignment="1">
      <alignment horizontal="right" vertical="center"/>
    </xf>
    <xf numFmtId="181" fontId="4" fillId="0" borderId="16" xfId="0" applyNumberFormat="1" applyFont="1" applyBorder="1" applyAlignment="1">
      <alignment horizontal="right" vertical="center"/>
    </xf>
    <xf numFmtId="181" fontId="4" fillId="0" borderId="23" xfId="0" applyNumberFormat="1" applyFont="1" applyBorder="1" applyAlignment="1">
      <alignment horizontal="right" vertical="center"/>
    </xf>
    <xf numFmtId="181" fontId="4" fillId="0" borderId="16" xfId="0" applyNumberFormat="1" applyFont="1" applyBorder="1" applyAlignment="1">
      <alignment horizontal="center" vertical="center"/>
    </xf>
    <xf numFmtId="171" fontId="4" fillId="0" borderId="11" xfId="0" applyNumberFormat="1" applyFont="1" applyBorder="1" applyAlignment="1">
      <alignment horizontal="right" vertical="center"/>
    </xf>
    <xf numFmtId="2" fontId="4" fillId="4" borderId="0" xfId="0" applyNumberFormat="1" applyFont="1" applyFill="1" applyAlignment="1">
      <alignment horizontal="right" vertical="center"/>
    </xf>
    <xf numFmtId="177" fontId="4" fillId="4" borderId="0" xfId="0" applyNumberFormat="1" applyFont="1" applyFill="1" applyAlignment="1">
      <alignment horizontal="right"/>
    </xf>
    <xf numFmtId="177" fontId="4" fillId="0" borderId="0" xfId="0" applyNumberFormat="1" applyFont="1" applyAlignment="1">
      <alignment horizontal="right"/>
    </xf>
    <xf numFmtId="177" fontId="4" fillId="0" borderId="0" xfId="0" applyNumberFormat="1" applyFont="1"/>
    <xf numFmtId="177" fontId="4" fillId="6" borderId="0" xfId="0" applyNumberFormat="1" applyFont="1" applyFill="1" applyAlignment="1">
      <alignment horizontal="right" vertical="center"/>
    </xf>
    <xf numFmtId="177" fontId="4" fillId="0" borderId="23" xfId="0" applyNumberFormat="1" applyFont="1" applyBorder="1" applyAlignment="1">
      <alignment horizontal="right" vertical="center"/>
    </xf>
    <xf numFmtId="176" fontId="16" fillId="6" borderId="9" xfId="5" applyNumberFormat="1" applyFont="1" applyFill="1" applyBorder="1" applyAlignment="1">
      <alignment horizontal="center"/>
    </xf>
    <xf numFmtId="3" fontId="8" fillId="0" borderId="9" xfId="0" quotePrefix="1" applyNumberFormat="1" applyFont="1" applyBorder="1"/>
    <xf numFmtId="181" fontId="4" fillId="5" borderId="11" xfId="0" applyNumberFormat="1" applyFont="1" applyFill="1" applyBorder="1" applyAlignment="1">
      <alignment horizontal="center" vertical="center"/>
    </xf>
    <xf numFmtId="0" fontId="25" fillId="2" borderId="9" xfId="0" applyFont="1" applyFill="1" applyBorder="1"/>
    <xf numFmtId="0" fontId="25" fillId="0" borderId="0" xfId="0" applyFont="1" applyAlignment="1">
      <alignment vertical="center"/>
    </xf>
    <xf numFmtId="171" fontId="4" fillId="6" borderId="0" xfId="0" applyNumberFormat="1" applyFont="1" applyFill="1" applyAlignment="1">
      <alignment horizontal="right" vertical="center"/>
    </xf>
    <xf numFmtId="168" fontId="6" fillId="5" borderId="0" xfId="0" applyNumberFormat="1" applyFont="1" applyFill="1" applyAlignment="1">
      <alignment vertical="center"/>
    </xf>
    <xf numFmtId="0" fontId="6" fillId="14" borderId="0" xfId="0" applyFont="1" applyFill="1" applyAlignment="1">
      <alignment vertical="center"/>
    </xf>
    <xf numFmtId="168" fontId="6" fillId="3" borderId="9" xfId="0" applyNumberFormat="1" applyFont="1" applyFill="1" applyBorder="1" applyAlignment="1">
      <alignment horizontal="center"/>
    </xf>
    <xf numFmtId="0" fontId="7" fillId="2" borderId="9" xfId="0" applyFont="1" applyFill="1" applyBorder="1"/>
    <xf numFmtId="0" fontId="7" fillId="2" borderId="9" xfId="0" applyFont="1" applyFill="1" applyBorder="1" applyAlignment="1">
      <alignment vertical="top"/>
    </xf>
    <xf numFmtId="173" fontId="4" fillId="4" borderId="0" xfId="0" applyNumberFormat="1" applyFont="1" applyFill="1" applyAlignment="1">
      <alignment horizontal="center" vertical="center"/>
    </xf>
    <xf numFmtId="174" fontId="6" fillId="4" borderId="0" xfId="0" applyNumberFormat="1" applyFont="1" applyFill="1" applyAlignment="1">
      <alignment horizontal="right" vertical="center"/>
    </xf>
    <xf numFmtId="174" fontId="4" fillId="4" borderId="0" xfId="0" applyNumberFormat="1" applyFont="1" applyFill="1" applyAlignment="1">
      <alignment horizontal="right" vertical="center"/>
    </xf>
    <xf numFmtId="171" fontId="6" fillId="4" borderId="0" xfId="0" applyNumberFormat="1" applyFont="1" applyFill="1" applyAlignment="1">
      <alignment horizontal="center" vertical="center" wrapText="1"/>
    </xf>
    <xf numFmtId="173" fontId="6" fillId="4" borderId="0" xfId="0" applyNumberFormat="1" applyFont="1" applyFill="1" applyAlignment="1">
      <alignment horizontal="center" vertical="center"/>
    </xf>
    <xf numFmtId="176" fontId="6" fillId="4" borderId="9" xfId="5" applyNumberFormat="1" applyFont="1" applyFill="1" applyBorder="1" applyAlignment="1">
      <alignment horizontal="right" vertical="center"/>
    </xf>
    <xf numFmtId="174" fontId="6" fillId="6" borderId="9" xfId="5" applyNumberFormat="1" applyFont="1" applyFill="1" applyBorder="1" applyAlignment="1">
      <alignment horizontal="right" vertical="center"/>
    </xf>
    <xf numFmtId="174" fontId="4" fillId="6" borderId="9" xfId="5" applyNumberFormat="1" applyFont="1" applyFill="1" applyBorder="1" applyAlignment="1">
      <alignment horizontal="right" vertical="center"/>
    </xf>
    <xf numFmtId="0" fontId="3" fillId="2" borderId="3" xfId="0" applyFont="1" applyFill="1" applyBorder="1"/>
    <xf numFmtId="0" fontId="3" fillId="2" borderId="3" xfId="0" applyFont="1" applyFill="1" applyBorder="1" applyAlignment="1">
      <alignment horizontal="right"/>
    </xf>
    <xf numFmtId="0" fontId="6" fillId="6" borderId="9" xfId="0" applyFont="1" applyFill="1" applyBorder="1" applyAlignment="1">
      <alignment horizontal="center" vertical="center" wrapText="1"/>
    </xf>
    <xf numFmtId="165" fontId="4" fillId="2" borderId="9" xfId="0" applyNumberFormat="1" applyFont="1" applyFill="1" applyBorder="1" applyAlignment="1">
      <alignment vertical="center"/>
    </xf>
    <xf numFmtId="185" fontId="11" fillId="2" borderId="9" xfId="0" applyNumberFormat="1" applyFont="1" applyFill="1" applyBorder="1" applyAlignment="1">
      <alignment horizontal="right" vertical="top"/>
    </xf>
    <xf numFmtId="166" fontId="16" fillId="6" borderId="9" xfId="5" applyNumberFormat="1" applyFont="1" applyFill="1" applyBorder="1" applyAlignment="1">
      <alignment horizontal="right" vertical="center"/>
    </xf>
    <xf numFmtId="0" fontId="4" fillId="6" borderId="9" xfId="0" applyFont="1" applyFill="1" applyBorder="1" applyAlignment="1">
      <alignment vertical="center"/>
    </xf>
    <xf numFmtId="0" fontId="6" fillId="0" borderId="9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16" fillId="4" borderId="9" xfId="0" applyFont="1" applyFill="1" applyBorder="1"/>
    <xf numFmtId="2" fontId="38" fillId="0" borderId="9" xfId="0" applyNumberFormat="1" applyFont="1" applyBorder="1" applyAlignment="1">
      <alignment horizontal="right"/>
    </xf>
    <xf numFmtId="2" fontId="38" fillId="6" borderId="9" xfId="0" applyNumberFormat="1" applyFont="1" applyFill="1" applyBorder="1" applyAlignment="1">
      <alignment horizontal="right"/>
    </xf>
    <xf numFmtId="4" fontId="38" fillId="6" borderId="9" xfId="0" applyNumberFormat="1" applyFont="1" applyFill="1" applyBorder="1" applyAlignment="1">
      <alignment horizontal="right"/>
    </xf>
    <xf numFmtId="2" fontId="17" fillId="6" borderId="9" xfId="0" applyNumberFormat="1" applyFont="1" applyFill="1" applyBorder="1"/>
    <xf numFmtId="0" fontId="38" fillId="6" borderId="9" xfId="0" applyFont="1" applyFill="1" applyBorder="1"/>
    <xf numFmtId="2" fontId="38" fillId="6" borderId="9" xfId="0" applyNumberFormat="1" applyFont="1" applyFill="1" applyBorder="1" applyAlignment="1">
      <alignment horizontal="right" vertical="center"/>
    </xf>
    <xf numFmtId="4" fontId="38" fillId="6" borderId="9" xfId="0" applyNumberFormat="1" applyFont="1" applyFill="1" applyBorder="1"/>
    <xf numFmtId="4" fontId="38" fillId="6" borderId="9" xfId="0" quotePrefix="1" applyNumberFormat="1" applyFont="1" applyFill="1" applyBorder="1" applyAlignment="1">
      <alignment horizontal="right"/>
    </xf>
    <xf numFmtId="0" fontId="6" fillId="9" borderId="9" xfId="0" applyFont="1" applyFill="1" applyBorder="1" applyAlignment="1">
      <alignment horizontal="center" vertical="center"/>
    </xf>
    <xf numFmtId="0" fontId="6" fillId="9" borderId="23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right" vertical="center"/>
    </xf>
    <xf numFmtId="3" fontId="4" fillId="0" borderId="9" xfId="0" quotePrefix="1" applyNumberFormat="1" applyFont="1" applyBorder="1" applyAlignment="1">
      <alignment horizontal="right" vertical="center"/>
    </xf>
    <xf numFmtId="3" fontId="4" fillId="0" borderId="9" xfId="0" applyNumberFormat="1" applyFont="1" applyBorder="1" applyAlignment="1">
      <alignment vertical="center"/>
    </xf>
    <xf numFmtId="0" fontId="4" fillId="0" borderId="9" xfId="0" applyFont="1" applyBorder="1" applyAlignment="1">
      <alignment horizontal="left" vertical="center" wrapText="1"/>
    </xf>
    <xf numFmtId="1" fontId="4" fillId="0" borderId="9" xfId="0" applyNumberFormat="1" applyFont="1" applyBorder="1" applyAlignment="1">
      <alignment vertical="center"/>
    </xf>
    <xf numFmtId="167" fontId="4" fillId="0" borderId="9" xfId="0" applyNumberFormat="1" applyFont="1" applyBorder="1" applyAlignment="1">
      <alignment vertical="center"/>
    </xf>
    <xf numFmtId="1" fontId="4" fillId="0" borderId="9" xfId="0" quotePrefix="1" applyNumberFormat="1" applyFont="1" applyBorder="1" applyAlignment="1">
      <alignment horizontal="right" vertical="center"/>
    </xf>
    <xf numFmtId="0" fontId="4" fillId="0" borderId="23" xfId="0" applyFont="1" applyBorder="1" applyAlignment="1">
      <alignment horizontal="left" vertical="center" wrapText="1"/>
    </xf>
    <xf numFmtId="189" fontId="6" fillId="0" borderId="10" xfId="0" applyNumberFormat="1" applyFont="1" applyBorder="1" applyAlignment="1">
      <alignment horizontal="center" vertical="center"/>
    </xf>
    <xf numFmtId="189" fontId="6" fillId="9" borderId="10" xfId="0" applyNumberFormat="1" applyFont="1" applyFill="1" applyBorder="1" applyAlignment="1">
      <alignment horizontal="center" vertical="center"/>
    </xf>
    <xf numFmtId="0" fontId="32" fillId="0" borderId="10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/>
    </xf>
    <xf numFmtId="3" fontId="31" fillId="0" borderId="10" xfId="0" applyNumberFormat="1" applyFont="1" applyBorder="1" applyAlignment="1">
      <alignment vertical="center"/>
    </xf>
    <xf numFmtId="3" fontId="11" fillId="0" borderId="10" xfId="0" applyNumberFormat="1" applyFont="1" applyBorder="1" applyAlignment="1">
      <alignment horizontal="right" vertical="center"/>
    </xf>
    <xf numFmtId="3" fontId="33" fillId="0" borderId="10" xfId="0" applyNumberFormat="1" applyFont="1" applyBorder="1" applyAlignment="1">
      <alignment horizontal="right" vertical="center"/>
    </xf>
    <xf numFmtId="3" fontId="33" fillId="0" borderId="10" xfId="0" applyNumberFormat="1" applyFont="1" applyBorder="1" applyAlignment="1">
      <alignment vertical="center"/>
    </xf>
    <xf numFmtId="166" fontId="30" fillId="0" borderId="10" xfId="0" applyNumberFormat="1" applyFont="1" applyBorder="1" applyAlignment="1">
      <alignment horizontal="right" vertical="center"/>
    </xf>
    <xf numFmtId="3" fontId="16" fillId="0" borderId="9" xfId="0" applyNumberFormat="1" applyFont="1" applyBorder="1" applyAlignment="1">
      <alignment horizontal="right" vertical="center"/>
    </xf>
    <xf numFmtId="3" fontId="16" fillId="0" borderId="9" xfId="0" applyNumberFormat="1" applyFont="1" applyBorder="1" applyAlignment="1">
      <alignment vertical="center"/>
    </xf>
    <xf numFmtId="0" fontId="19" fillId="5" borderId="9" xfId="0" applyFont="1" applyFill="1" applyBorder="1" applyAlignment="1">
      <alignment horizontal="left" vertical="center"/>
    </xf>
    <xf numFmtId="177" fontId="4" fillId="6" borderId="9" xfId="0" applyNumberFormat="1" applyFont="1" applyFill="1" applyBorder="1" applyAlignment="1">
      <alignment horizontal="center" vertical="center"/>
    </xf>
    <xf numFmtId="166" fontId="16" fillId="4" borderId="9" xfId="5" applyNumberFormat="1" applyFont="1" applyFill="1" applyBorder="1" applyAlignment="1">
      <alignment horizontal="center" vertical="center"/>
    </xf>
    <xf numFmtId="177" fontId="4" fillId="6" borderId="23" xfId="0" applyNumberFormat="1" applyFont="1" applyFill="1" applyBorder="1" applyAlignment="1">
      <alignment horizontal="center" vertical="center"/>
    </xf>
    <xf numFmtId="182" fontId="16" fillId="4" borderId="9" xfId="5" applyNumberFormat="1" applyFont="1" applyFill="1" applyBorder="1" applyAlignment="1">
      <alignment horizontal="center" vertical="center"/>
    </xf>
    <xf numFmtId="4" fontId="16" fillId="6" borderId="9" xfId="0" applyNumberFormat="1" applyFont="1" applyFill="1" applyBorder="1" applyAlignment="1">
      <alignment horizontal="center" vertical="center"/>
    </xf>
    <xf numFmtId="4" fontId="16" fillId="6" borderId="23" xfId="0" applyNumberFormat="1" applyFont="1" applyFill="1" applyBorder="1" applyAlignment="1">
      <alignment horizontal="center" vertical="center"/>
    </xf>
    <xf numFmtId="4" fontId="4" fillId="4" borderId="9" xfId="5" applyNumberFormat="1" applyFont="1" applyFill="1" applyBorder="1" applyAlignment="1">
      <alignment horizontal="center" vertical="center"/>
    </xf>
    <xf numFmtId="4" fontId="16" fillId="6" borderId="16" xfId="0" applyNumberFormat="1" applyFont="1" applyFill="1" applyBorder="1" applyAlignment="1">
      <alignment horizontal="center" vertical="center"/>
    </xf>
    <xf numFmtId="177" fontId="4" fillId="4" borderId="9" xfId="0" applyNumberFormat="1" applyFont="1" applyFill="1" applyBorder="1" applyAlignment="1">
      <alignment horizontal="center" vertical="center"/>
    </xf>
    <xf numFmtId="177" fontId="4" fillId="4" borderId="23" xfId="0" applyNumberFormat="1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176" fontId="4" fillId="4" borderId="9" xfId="5" applyNumberFormat="1" applyFont="1" applyFill="1" applyBorder="1" applyAlignment="1">
      <alignment horizontal="center" vertical="center"/>
    </xf>
    <xf numFmtId="177" fontId="4" fillId="4" borderId="9" xfId="4" applyNumberFormat="1" applyFont="1" applyFill="1" applyAlignment="1">
      <alignment horizontal="center" vertical="center"/>
    </xf>
    <xf numFmtId="177" fontId="4" fillId="4" borderId="23" xfId="4" applyNumberFormat="1" applyFont="1" applyFill="1" applyBorder="1" applyAlignment="1">
      <alignment horizontal="center" vertical="center"/>
    </xf>
    <xf numFmtId="0" fontId="19" fillId="5" borderId="9" xfId="0" applyFont="1" applyFill="1" applyBorder="1" applyAlignment="1">
      <alignment horizontal="center" vertical="center"/>
    </xf>
    <xf numFmtId="4" fontId="36" fillId="6" borderId="0" xfId="0" applyNumberFormat="1" applyFont="1" applyFill="1" applyAlignment="1">
      <alignment horizontal="center" vertical="center"/>
    </xf>
    <xf numFmtId="4" fontId="36" fillId="6" borderId="23" xfId="0" applyNumberFormat="1" applyFont="1" applyFill="1" applyBorder="1" applyAlignment="1">
      <alignment horizontal="center" vertical="center"/>
    </xf>
    <xf numFmtId="4" fontId="6" fillId="5" borderId="9" xfId="4" applyNumberFormat="1" applyFont="1" applyFill="1" applyAlignment="1">
      <alignment horizontal="center" vertical="center"/>
    </xf>
    <xf numFmtId="4" fontId="4" fillId="6" borderId="0" xfId="0" applyNumberFormat="1" applyFont="1" applyFill="1" applyAlignment="1">
      <alignment horizontal="center" vertical="center"/>
    </xf>
    <xf numFmtId="172" fontId="4" fillId="4" borderId="9" xfId="5" applyNumberFormat="1" applyFont="1" applyFill="1" applyBorder="1" applyAlignment="1">
      <alignment horizontal="center" vertical="center"/>
    </xf>
    <xf numFmtId="172" fontId="4" fillId="6" borderId="9" xfId="5" applyNumberFormat="1" applyFont="1" applyFill="1" applyBorder="1" applyAlignment="1">
      <alignment horizontal="center" vertical="center" wrapText="1"/>
    </xf>
    <xf numFmtId="177" fontId="4" fillId="6" borderId="0" xfId="0" applyNumberFormat="1" applyFont="1" applyFill="1" applyAlignment="1">
      <alignment horizontal="center" vertical="center"/>
    </xf>
    <xf numFmtId="4" fontId="16" fillId="6" borderId="10" xfId="0" applyNumberFormat="1" applyFont="1" applyFill="1" applyBorder="1" applyAlignment="1">
      <alignment horizontal="center" vertical="center"/>
    </xf>
    <xf numFmtId="172" fontId="16" fillId="4" borderId="10" xfId="5" applyNumberFormat="1" applyFont="1" applyFill="1" applyBorder="1" applyAlignment="1">
      <alignment horizontal="center" vertical="center"/>
    </xf>
    <xf numFmtId="2" fontId="16" fillId="5" borderId="11" xfId="4" applyNumberFormat="1" applyFont="1" applyFill="1" applyBorder="1" applyAlignment="1">
      <alignment horizontal="center" vertical="center"/>
    </xf>
    <xf numFmtId="0" fontId="6" fillId="5" borderId="9" xfId="4" applyFont="1" applyFill="1" applyAlignment="1">
      <alignment horizontal="center" vertical="center"/>
    </xf>
    <xf numFmtId="4" fontId="4" fillId="4" borderId="9" xfId="0" applyNumberFormat="1" applyFont="1" applyFill="1" applyBorder="1" applyAlignment="1">
      <alignment horizontal="center" vertical="center"/>
    </xf>
    <xf numFmtId="172" fontId="4" fillId="6" borderId="9" xfId="5" applyNumberFormat="1" applyFont="1" applyFill="1" applyBorder="1" applyAlignment="1">
      <alignment horizontal="center" vertical="center"/>
    </xf>
    <xf numFmtId="0" fontId="6" fillId="12" borderId="9" xfId="4" applyFont="1" applyFill="1" applyAlignment="1">
      <alignment horizontal="center" vertical="center"/>
    </xf>
    <xf numFmtId="2" fontId="16" fillId="6" borderId="0" xfId="0" applyNumberFormat="1" applyFont="1" applyFill="1" applyAlignment="1">
      <alignment horizontal="center" vertical="center"/>
    </xf>
    <xf numFmtId="2" fontId="16" fillId="4" borderId="23" xfId="4" applyNumberFormat="1" applyFont="1" applyFill="1" applyBorder="1" applyAlignment="1">
      <alignment horizontal="center" vertical="center"/>
    </xf>
    <xf numFmtId="0" fontId="6" fillId="12" borderId="10" xfId="4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168" fontId="6" fillId="0" borderId="9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/>
    </xf>
    <xf numFmtId="168" fontId="6" fillId="0" borderId="9" xfId="0" applyNumberFormat="1" applyFont="1" applyBorder="1" applyAlignment="1">
      <alignment horizontal="center" vertical="center"/>
    </xf>
    <xf numFmtId="0" fontId="19" fillId="12" borderId="9" xfId="0" applyFont="1" applyFill="1" applyBorder="1"/>
    <xf numFmtId="177" fontId="16" fillId="0" borderId="9" xfId="0" applyNumberFormat="1" applyFont="1" applyBorder="1" applyAlignment="1">
      <alignment horizontal="right" vertical="center"/>
    </xf>
    <xf numFmtId="2" fontId="16" fillId="4" borderId="9" xfId="0" applyNumberFormat="1" applyFont="1" applyFill="1" applyBorder="1" applyAlignment="1">
      <alignment horizontal="center" vertical="center"/>
    </xf>
    <xf numFmtId="188" fontId="4" fillId="0" borderId="9" xfId="6" applyNumberFormat="1" applyFont="1" applyBorder="1" applyAlignment="1">
      <alignment vertical="center" wrapText="1"/>
    </xf>
    <xf numFmtId="177" fontId="36" fillId="0" borderId="0" xfId="0" applyNumberFormat="1" applyFont="1" applyAlignment="1">
      <alignment horizontal="right" vertical="center"/>
    </xf>
    <xf numFmtId="171" fontId="36" fillId="0" borderId="16" xfId="0" applyNumberFormat="1" applyFont="1" applyBorder="1" applyAlignment="1">
      <alignment horizontal="center" vertical="center"/>
    </xf>
    <xf numFmtId="176" fontId="36" fillId="4" borderId="0" xfId="0" applyNumberFormat="1" applyFont="1" applyFill="1" applyAlignment="1">
      <alignment horizontal="right"/>
    </xf>
    <xf numFmtId="0" fontId="6" fillId="0" borderId="9" xfId="0" applyFont="1" applyBorder="1" applyAlignment="1">
      <alignment horizontal="left" vertical="center"/>
    </xf>
    <xf numFmtId="4" fontId="16" fillId="4" borderId="23" xfId="0" applyNumberFormat="1" applyFont="1" applyFill="1" applyBorder="1" applyAlignment="1">
      <alignment horizontal="right" vertical="center"/>
    </xf>
    <xf numFmtId="166" fontId="4" fillId="4" borderId="23" xfId="5" applyNumberFormat="1" applyFont="1" applyFill="1" applyBorder="1" applyAlignment="1">
      <alignment horizontal="right" vertical="center"/>
    </xf>
    <xf numFmtId="166" fontId="16" fillId="4" borderId="23" xfId="5" applyNumberFormat="1" applyFont="1" applyFill="1" applyBorder="1" applyAlignment="1">
      <alignment horizontal="right" vertical="center"/>
    </xf>
    <xf numFmtId="177" fontId="16" fillId="6" borderId="9" xfId="0" applyNumberFormat="1" applyFont="1" applyFill="1" applyBorder="1" applyAlignment="1">
      <alignment horizontal="center" vertical="center"/>
    </xf>
    <xf numFmtId="177" fontId="16" fillId="6" borderId="23" xfId="0" applyNumberFormat="1" applyFont="1" applyFill="1" applyBorder="1" applyAlignment="1">
      <alignment horizontal="center" vertical="center"/>
    </xf>
    <xf numFmtId="177" fontId="16" fillId="4" borderId="0" xfId="0" applyNumberFormat="1" applyFont="1" applyFill="1" applyAlignment="1">
      <alignment horizontal="center" vertical="center"/>
    </xf>
    <xf numFmtId="177" fontId="16" fillId="4" borderId="23" xfId="0" applyNumberFormat="1" applyFont="1" applyFill="1" applyBorder="1" applyAlignment="1">
      <alignment horizontal="center" vertical="center"/>
    </xf>
    <xf numFmtId="166" fontId="16" fillId="4" borderId="16" xfId="5" applyNumberFormat="1" applyFont="1" applyFill="1" applyBorder="1" applyAlignment="1">
      <alignment horizontal="right" vertical="center"/>
    </xf>
    <xf numFmtId="177" fontId="16" fillId="4" borderId="9" xfId="4" applyNumberFormat="1" applyFont="1" applyFill="1" applyAlignment="1">
      <alignment horizontal="center" vertical="center"/>
    </xf>
    <xf numFmtId="4" fontId="16" fillId="6" borderId="9" xfId="4" applyNumberFormat="1" applyFont="1" applyFill="1" applyAlignment="1">
      <alignment horizontal="center" vertical="center"/>
    </xf>
    <xf numFmtId="177" fontId="16" fillId="4" borderId="23" xfId="4" applyNumberFormat="1" applyFont="1" applyFill="1" applyBorder="1" applyAlignment="1">
      <alignment horizontal="center" vertical="center"/>
    </xf>
    <xf numFmtId="4" fontId="16" fillId="4" borderId="16" xfId="4" applyNumberFormat="1" applyFont="1" applyFill="1" applyBorder="1" applyAlignment="1">
      <alignment horizontal="center" vertical="center"/>
    </xf>
    <xf numFmtId="4" fontId="16" fillId="4" borderId="23" xfId="4" applyNumberFormat="1" applyFont="1" applyFill="1" applyBorder="1" applyAlignment="1">
      <alignment horizontal="center" vertical="center"/>
    </xf>
    <xf numFmtId="166" fontId="4" fillId="4" borderId="16" xfId="5" applyNumberFormat="1" applyFont="1" applyFill="1" applyBorder="1" applyAlignment="1">
      <alignment horizontal="right" vertical="center"/>
    </xf>
    <xf numFmtId="4" fontId="16" fillId="6" borderId="11" xfId="0" applyNumberFormat="1" applyFont="1" applyFill="1" applyBorder="1" applyAlignment="1">
      <alignment horizontal="center" vertical="center"/>
    </xf>
    <xf numFmtId="0" fontId="6" fillId="5" borderId="9" xfId="4" applyFont="1" applyFill="1" applyAlignment="1">
      <alignment horizontal="right" vertical="center"/>
    </xf>
    <xf numFmtId="2" fontId="16" fillId="4" borderId="9" xfId="4" applyNumberFormat="1" applyFont="1" applyFill="1" applyAlignment="1">
      <alignment horizontal="right" vertical="center"/>
    </xf>
    <xf numFmtId="2" fontId="16" fillId="6" borderId="0" xfId="0" applyNumberFormat="1" applyFont="1" applyFill="1" applyAlignment="1">
      <alignment horizontal="center"/>
    </xf>
    <xf numFmtId="2" fontId="16" fillId="6" borderId="23" xfId="0" applyNumberFormat="1" applyFont="1" applyFill="1" applyBorder="1" applyAlignment="1">
      <alignment horizontal="center"/>
    </xf>
    <xf numFmtId="0" fontId="6" fillId="7" borderId="9" xfId="4" applyFont="1" applyFill="1" applyAlignment="1">
      <alignment horizontal="left" vertical="center"/>
    </xf>
    <xf numFmtId="166" fontId="4" fillId="4" borderId="11" xfId="5" applyNumberFormat="1" applyFont="1" applyFill="1" applyBorder="1" applyAlignment="1">
      <alignment horizontal="right" vertical="center"/>
    </xf>
    <xf numFmtId="4" fontId="16" fillId="4" borderId="9" xfId="0" applyNumberFormat="1" applyFont="1" applyFill="1" applyBorder="1" applyAlignment="1">
      <alignment horizontal="right" vertical="center"/>
    </xf>
    <xf numFmtId="177" fontId="16" fillId="4" borderId="0" xfId="0" applyNumberFormat="1" applyFont="1" applyFill="1"/>
    <xf numFmtId="176" fontId="16" fillId="6" borderId="9" xfId="5" applyNumberFormat="1" applyFont="1" applyFill="1" applyBorder="1" applyAlignment="1"/>
    <xf numFmtId="0" fontId="16" fillId="0" borderId="0" xfId="0" applyFont="1" applyAlignment="1">
      <alignment horizontal="right"/>
    </xf>
    <xf numFmtId="177" fontId="16" fillId="4" borderId="0" xfId="0" applyNumberFormat="1" applyFont="1" applyFill="1" applyAlignment="1">
      <alignment horizontal="right" vertical="center"/>
    </xf>
    <xf numFmtId="177" fontId="16" fillId="6" borderId="0" xfId="0" applyNumberFormat="1" applyFont="1" applyFill="1" applyAlignment="1">
      <alignment horizontal="right"/>
    </xf>
    <xf numFmtId="177" fontId="16" fillId="6" borderId="0" xfId="0" applyNumberFormat="1" applyFont="1" applyFill="1" applyAlignment="1">
      <alignment horizontal="right" vertical="center"/>
    </xf>
    <xf numFmtId="0" fontId="19" fillId="5" borderId="0" xfId="0" applyFont="1" applyFill="1" applyAlignment="1">
      <alignment vertical="center"/>
    </xf>
    <xf numFmtId="190" fontId="19" fillId="4" borderId="0" xfId="0" applyNumberFormat="1" applyFont="1" applyFill="1" applyAlignment="1">
      <alignment horizontal="right" vertical="center"/>
    </xf>
    <xf numFmtId="0" fontId="16" fillId="4" borderId="0" xfId="0" applyFont="1" applyFill="1" applyAlignment="1">
      <alignment horizontal="left" vertical="center" indent="1"/>
    </xf>
    <xf numFmtId="172" fontId="16" fillId="4" borderId="0" xfId="0" applyNumberFormat="1" applyFont="1" applyFill="1" applyAlignment="1">
      <alignment horizontal="center" vertical="center"/>
    </xf>
    <xf numFmtId="168" fontId="16" fillId="4" borderId="9" xfId="8" applyNumberFormat="1" applyFont="1" applyFill="1" applyAlignment="1">
      <alignment horizontal="left" vertical="center" indent="1"/>
    </xf>
    <xf numFmtId="190" fontId="16" fillId="4" borderId="0" xfId="0" applyNumberFormat="1" applyFont="1" applyFill="1" applyAlignment="1">
      <alignment horizontal="right" vertical="center"/>
    </xf>
    <xf numFmtId="168" fontId="16" fillId="6" borderId="9" xfId="8" applyNumberFormat="1" applyFont="1" applyFill="1" applyAlignment="1">
      <alignment horizontal="left" vertical="center" indent="1"/>
    </xf>
    <xf numFmtId="168" fontId="16" fillId="6" borderId="9" xfId="8" applyNumberFormat="1" applyFont="1" applyFill="1"/>
    <xf numFmtId="168" fontId="19" fillId="5" borderId="9" xfId="8" applyNumberFormat="1" applyFont="1" applyFill="1" applyAlignment="1">
      <alignment vertical="center"/>
    </xf>
    <xf numFmtId="171" fontId="19" fillId="6" borderId="0" xfId="0" applyNumberFormat="1" applyFont="1" applyFill="1" applyAlignment="1">
      <alignment horizontal="right" vertical="center"/>
    </xf>
    <xf numFmtId="0" fontId="17" fillId="6" borderId="9" xfId="8" applyFont="1" applyFill="1"/>
    <xf numFmtId="171" fontId="19" fillId="4" borderId="0" xfId="0" applyNumberFormat="1" applyFont="1" applyFill="1" applyAlignment="1">
      <alignment vertical="center"/>
    </xf>
    <xf numFmtId="168" fontId="16" fillId="4" borderId="0" xfId="0" applyNumberFormat="1" applyFont="1" applyFill="1" applyAlignment="1">
      <alignment horizontal="left" vertical="center" indent="1"/>
    </xf>
    <xf numFmtId="0" fontId="10" fillId="0" borderId="0" xfId="0" applyFont="1"/>
    <xf numFmtId="171" fontId="16" fillId="4" borderId="0" xfId="0" applyNumberFormat="1" applyFont="1" applyFill="1" applyAlignment="1">
      <alignment vertical="center"/>
    </xf>
    <xf numFmtId="168" fontId="19" fillId="5" borderId="0" xfId="0" applyNumberFormat="1" applyFont="1" applyFill="1" applyAlignment="1">
      <alignment vertical="center"/>
    </xf>
    <xf numFmtId="0" fontId="19" fillId="6" borderId="0" xfId="0" applyFont="1" applyFill="1" applyAlignment="1">
      <alignment vertical="center"/>
    </xf>
    <xf numFmtId="0" fontId="16" fillId="6" borderId="0" xfId="0" applyFont="1" applyFill="1" applyAlignment="1">
      <alignment horizontal="left" vertical="center" indent="1"/>
    </xf>
    <xf numFmtId="0" fontId="19" fillId="14" borderId="0" xfId="0" applyFont="1" applyFill="1" applyAlignment="1">
      <alignment vertical="center"/>
    </xf>
    <xf numFmtId="0" fontId="16" fillId="6" borderId="9" xfId="8" applyFont="1" applyFill="1"/>
    <xf numFmtId="168" fontId="33" fillId="6" borderId="9" xfId="8" applyNumberFormat="1" applyFont="1" applyFill="1"/>
    <xf numFmtId="168" fontId="32" fillId="6" borderId="9" xfId="8" applyNumberFormat="1" applyFont="1" applyFill="1"/>
    <xf numFmtId="182" fontId="16" fillId="4" borderId="0" xfId="0" applyNumberFormat="1" applyFont="1" applyFill="1" applyAlignment="1">
      <alignment horizontal="right" vertical="center"/>
    </xf>
    <xf numFmtId="168" fontId="19" fillId="5" borderId="9" xfId="8" applyNumberFormat="1" applyFont="1" applyFill="1"/>
    <xf numFmtId="171" fontId="16" fillId="4" borderId="0" xfId="0" applyNumberFormat="1" applyFont="1" applyFill="1" applyAlignment="1">
      <alignment horizontal="center"/>
    </xf>
    <xf numFmtId="0" fontId="58" fillId="6" borderId="9" xfId="8" applyFont="1" applyFill="1"/>
    <xf numFmtId="0" fontId="16" fillId="6" borderId="23" xfId="0" applyFont="1" applyFill="1" applyBorder="1" applyAlignment="1">
      <alignment horizontal="left" vertical="center" indent="1"/>
    </xf>
    <xf numFmtId="171" fontId="16" fillId="4" borderId="23" xfId="0" applyNumberFormat="1" applyFont="1" applyFill="1" applyBorder="1" applyAlignment="1">
      <alignment horizontal="right" vertical="center"/>
    </xf>
    <xf numFmtId="178" fontId="8" fillId="0" borderId="0" xfId="0" applyNumberFormat="1" applyFont="1" applyAlignment="1">
      <alignment vertical="center"/>
    </xf>
    <xf numFmtId="173" fontId="16" fillId="4" borderId="0" xfId="0" applyNumberFormat="1" applyFont="1" applyFill="1" applyAlignment="1">
      <alignment horizontal="right" vertical="center"/>
    </xf>
    <xf numFmtId="166" fontId="4" fillId="2" borderId="9" xfId="0" applyNumberFormat="1" applyFont="1" applyFill="1" applyBorder="1" applyAlignment="1">
      <alignment horizontal="right" vertical="center"/>
    </xf>
    <xf numFmtId="190" fontId="16" fillId="4" borderId="0" xfId="0" applyNumberFormat="1" applyFont="1" applyFill="1" applyAlignment="1">
      <alignment horizontal="right" vertical="center" indent="2"/>
    </xf>
    <xf numFmtId="176" fontId="19" fillId="4" borderId="9" xfId="5" applyNumberFormat="1" applyFont="1" applyFill="1" applyBorder="1" applyAlignment="1">
      <alignment horizontal="right" vertical="center"/>
    </xf>
    <xf numFmtId="176" fontId="19" fillId="4" borderId="0" xfId="0" applyNumberFormat="1" applyFont="1" applyFill="1" applyAlignment="1">
      <alignment horizontal="right" vertical="center"/>
    </xf>
    <xf numFmtId="193" fontId="19" fillId="4" borderId="0" xfId="0" applyNumberFormat="1" applyFont="1" applyFill="1" applyAlignment="1">
      <alignment horizontal="right" vertical="center"/>
    </xf>
    <xf numFmtId="176" fontId="19" fillId="6" borderId="9" xfId="5" applyNumberFormat="1" applyFont="1" applyFill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176" fontId="19" fillId="6" borderId="0" xfId="0" applyNumberFormat="1" applyFont="1" applyFill="1" applyAlignment="1">
      <alignment horizontal="right" vertical="center"/>
    </xf>
    <xf numFmtId="176" fontId="16" fillId="6" borderId="0" xfId="0" applyNumberFormat="1" applyFont="1" applyFill="1" applyAlignment="1">
      <alignment horizontal="right" vertical="center"/>
    </xf>
    <xf numFmtId="174" fontId="16" fillId="4" borderId="9" xfId="5" applyNumberFormat="1" applyFont="1" applyFill="1" applyBorder="1" applyAlignment="1">
      <alignment horizontal="right" vertical="center"/>
    </xf>
    <xf numFmtId="176" fontId="16" fillId="4" borderId="0" xfId="0" applyNumberFormat="1" applyFont="1" applyFill="1" applyAlignment="1">
      <alignment horizontal="right" vertical="center"/>
    </xf>
    <xf numFmtId="168" fontId="19" fillId="14" borderId="0" xfId="0" applyNumberFormat="1" applyFont="1" applyFill="1" applyAlignment="1">
      <alignment vertical="center"/>
    </xf>
    <xf numFmtId="174" fontId="19" fillId="4" borderId="0" xfId="0" applyNumberFormat="1" applyFont="1" applyFill="1" applyAlignment="1">
      <alignment horizontal="right" vertical="center"/>
    </xf>
    <xf numFmtId="174" fontId="16" fillId="4" borderId="0" xfId="0" applyNumberFormat="1" applyFont="1" applyFill="1" applyAlignment="1">
      <alignment horizontal="right" vertical="center"/>
    </xf>
    <xf numFmtId="174" fontId="19" fillId="4" borderId="9" xfId="5" applyNumberFormat="1" applyFont="1" applyFill="1" applyBorder="1" applyAlignment="1">
      <alignment horizontal="right" vertical="center"/>
    </xf>
    <xf numFmtId="173" fontId="19" fillId="4" borderId="0" xfId="0" applyNumberFormat="1" applyFont="1" applyFill="1" applyAlignment="1">
      <alignment horizontal="right" vertical="center"/>
    </xf>
    <xf numFmtId="168" fontId="19" fillId="5" borderId="0" xfId="0" applyNumberFormat="1" applyFont="1" applyFill="1"/>
    <xf numFmtId="176" fontId="19" fillId="4" borderId="0" xfId="0" applyNumberFormat="1" applyFont="1" applyFill="1" applyAlignment="1">
      <alignment horizontal="right"/>
    </xf>
    <xf numFmtId="174" fontId="19" fillId="4" borderId="9" xfId="5" applyNumberFormat="1" applyFont="1" applyFill="1" applyBorder="1" applyAlignment="1">
      <alignment horizontal="right"/>
    </xf>
    <xf numFmtId="174" fontId="16" fillId="4" borderId="9" xfId="5" applyNumberFormat="1" applyFont="1" applyFill="1" applyBorder="1" applyAlignment="1">
      <alignment horizontal="right"/>
    </xf>
    <xf numFmtId="171" fontId="16" fillId="4" borderId="0" xfId="0" applyNumberFormat="1" applyFont="1" applyFill="1" applyAlignment="1">
      <alignment horizontal="right"/>
    </xf>
    <xf numFmtId="0" fontId="16" fillId="4" borderId="23" xfId="0" applyFont="1" applyFill="1" applyBorder="1" applyAlignment="1">
      <alignment horizontal="left" vertical="center" indent="1"/>
    </xf>
    <xf numFmtId="171" fontId="4" fillId="4" borderId="0" xfId="0" applyNumberFormat="1" applyFont="1" applyFill="1" applyAlignment="1">
      <alignment horizontal="center" vertical="center" wrapText="1"/>
    </xf>
    <xf numFmtId="0" fontId="4" fillId="4" borderId="0" xfId="0" applyFont="1" applyFill="1" applyAlignment="1">
      <alignment horizontal="left" vertical="center" indent="1"/>
    </xf>
    <xf numFmtId="4" fontId="6" fillId="4" borderId="0" xfId="0" applyNumberFormat="1" applyFont="1" applyFill="1" applyAlignment="1">
      <alignment horizontal="center" vertical="center"/>
    </xf>
    <xf numFmtId="174" fontId="4" fillId="4" borderId="9" xfId="5" applyNumberFormat="1" applyFont="1" applyFill="1" applyBorder="1" applyAlignment="1">
      <alignment horizontal="center" vertical="center"/>
    </xf>
    <xf numFmtId="168" fontId="6" fillId="5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168" fontId="4" fillId="4" borderId="0" xfId="0" applyNumberFormat="1" applyFont="1" applyFill="1" applyAlignment="1">
      <alignment horizontal="left" vertical="center" indent="1"/>
    </xf>
    <xf numFmtId="173" fontId="4" fillId="2" borderId="9" xfId="0" applyNumberFormat="1" applyFont="1" applyFill="1" applyBorder="1" applyAlignment="1">
      <alignment horizontal="center" vertical="center" wrapText="1"/>
    </xf>
    <xf numFmtId="170" fontId="4" fillId="6" borderId="0" xfId="0" applyNumberFormat="1" applyFont="1" applyFill="1" applyAlignment="1">
      <alignment horizontal="left" vertical="center" indent="1"/>
    </xf>
    <xf numFmtId="171" fontId="4" fillId="4" borderId="23" xfId="0" applyNumberFormat="1" applyFont="1" applyFill="1" applyBorder="1" applyAlignment="1">
      <alignment horizontal="center" vertical="center"/>
    </xf>
    <xf numFmtId="0" fontId="19" fillId="14" borderId="0" xfId="0" applyFont="1" applyFill="1" applyAlignment="1">
      <alignment horizontal="left" vertical="center"/>
    </xf>
    <xf numFmtId="0" fontId="16" fillId="5" borderId="0" xfId="0" applyFont="1" applyFill="1" applyAlignment="1">
      <alignment horizontal="left" vertical="center" indent="1"/>
    </xf>
    <xf numFmtId="193" fontId="16" fillId="4" borderId="0" xfId="0" applyNumberFormat="1" applyFont="1" applyFill="1" applyAlignment="1">
      <alignment horizontal="right" vertical="center"/>
    </xf>
    <xf numFmtId="0" fontId="19" fillId="5" borderId="0" xfId="0" applyFont="1" applyFill="1"/>
    <xf numFmtId="176" fontId="19" fillId="6" borderId="9" xfId="5" applyNumberFormat="1" applyFont="1" applyFill="1" applyBorder="1" applyAlignment="1">
      <alignment horizontal="right"/>
    </xf>
    <xf numFmtId="168" fontId="4" fillId="3" borderId="9" xfId="0" applyNumberFormat="1" applyFont="1" applyFill="1" applyBorder="1"/>
    <xf numFmtId="0" fontId="3" fillId="3" borderId="9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center"/>
    </xf>
    <xf numFmtId="1" fontId="5" fillId="2" borderId="9" xfId="0" applyNumberFormat="1" applyFont="1" applyFill="1" applyBorder="1" applyAlignment="1">
      <alignment horizontal="center" vertical="center"/>
    </xf>
    <xf numFmtId="3" fontId="5" fillId="2" borderId="9" xfId="0" applyNumberFormat="1" applyFont="1" applyFill="1" applyBorder="1" applyAlignment="1">
      <alignment horizontal="center" vertical="center"/>
    </xf>
    <xf numFmtId="181" fontId="19" fillId="4" borderId="0" xfId="0" applyNumberFormat="1" applyFont="1" applyFill="1" applyAlignment="1">
      <alignment horizontal="center" vertical="center"/>
    </xf>
    <xf numFmtId="176" fontId="6" fillId="2" borderId="9" xfId="0" applyNumberFormat="1" applyFont="1" applyFill="1" applyBorder="1" applyAlignment="1">
      <alignment horizontal="center"/>
    </xf>
    <xf numFmtId="176" fontId="4" fillId="2" borderId="9" xfId="0" applyNumberFormat="1" applyFont="1" applyFill="1" applyBorder="1" applyAlignment="1">
      <alignment horizontal="center"/>
    </xf>
    <xf numFmtId="177" fontId="4" fillId="2" borderId="9" xfId="0" applyNumberFormat="1" applyFont="1" applyFill="1" applyBorder="1" applyAlignment="1">
      <alignment horizontal="center"/>
    </xf>
    <xf numFmtId="177" fontId="4" fillId="2" borderId="9" xfId="0" applyNumberFormat="1" applyFont="1" applyFill="1" applyBorder="1" applyAlignment="1">
      <alignment horizontal="center" vertical="center"/>
    </xf>
    <xf numFmtId="177" fontId="4" fillId="2" borderId="23" xfId="0" applyNumberFormat="1" applyFont="1" applyFill="1" applyBorder="1" applyAlignment="1">
      <alignment horizontal="center" vertical="center"/>
    </xf>
    <xf numFmtId="2" fontId="12" fillId="0" borderId="3" xfId="0" applyNumberFormat="1" applyFont="1" applyBorder="1" applyAlignment="1">
      <alignment horizontal="center"/>
    </xf>
    <xf numFmtId="181" fontId="4" fillId="0" borderId="0" xfId="0" applyNumberFormat="1" applyFont="1" applyAlignment="1">
      <alignment horizontal="center"/>
    </xf>
    <xf numFmtId="176" fontId="6" fillId="0" borderId="0" xfId="0" applyNumberFormat="1" applyFont="1" applyAlignment="1">
      <alignment horizontal="center" vertical="center"/>
    </xf>
    <xf numFmtId="1" fontId="7" fillId="2" borderId="9" xfId="0" applyNumberFormat="1" applyFont="1" applyFill="1" applyBorder="1" applyAlignment="1">
      <alignment vertical="center"/>
    </xf>
    <xf numFmtId="0" fontId="4" fillId="0" borderId="0" xfId="0" applyFont="1" applyAlignment="1">
      <alignment wrapText="1"/>
    </xf>
    <xf numFmtId="188" fontId="4" fillId="0" borderId="0" xfId="6" applyNumberFormat="1" applyFont="1" applyAlignment="1">
      <alignment wrapText="1"/>
    </xf>
    <xf numFmtId="2" fontId="4" fillId="0" borderId="0" xfId="0" applyNumberFormat="1" applyFont="1" applyAlignment="1">
      <alignment wrapText="1"/>
    </xf>
    <xf numFmtId="0" fontId="4" fillId="0" borderId="23" xfId="0" applyFont="1" applyBorder="1" applyAlignment="1">
      <alignment wrapText="1"/>
    </xf>
    <xf numFmtId="188" fontId="4" fillId="0" borderId="23" xfId="6" applyNumberFormat="1" applyFont="1" applyBorder="1" applyAlignment="1">
      <alignment wrapText="1"/>
    </xf>
    <xf numFmtId="2" fontId="4" fillId="0" borderId="23" xfId="0" applyNumberFormat="1" applyFont="1" applyBorder="1" applyAlignment="1">
      <alignment wrapText="1"/>
    </xf>
    <xf numFmtId="0" fontId="4" fillId="0" borderId="10" xfId="0" applyFont="1" applyBorder="1" applyAlignment="1">
      <alignment wrapText="1"/>
    </xf>
    <xf numFmtId="188" fontId="4" fillId="0" borderId="10" xfId="6" applyNumberFormat="1" applyFont="1" applyBorder="1" applyAlignment="1">
      <alignment wrapText="1"/>
    </xf>
    <xf numFmtId="2" fontId="4" fillId="0" borderId="9" xfId="0" applyNumberFormat="1" applyFont="1" applyBorder="1" applyAlignment="1">
      <alignment wrapText="1"/>
    </xf>
    <xf numFmtId="0" fontId="4" fillId="0" borderId="9" xfId="0" applyFont="1" applyBorder="1" applyAlignment="1">
      <alignment wrapText="1"/>
    </xf>
    <xf numFmtId="188" fontId="4" fillId="0" borderId="9" xfId="6" applyNumberFormat="1" applyFont="1" applyBorder="1" applyAlignment="1">
      <alignment wrapText="1"/>
    </xf>
    <xf numFmtId="2" fontId="4" fillId="0" borderId="10" xfId="0" applyNumberFormat="1" applyFont="1" applyBorder="1" applyAlignment="1">
      <alignment wrapText="1"/>
    </xf>
    <xf numFmtId="0" fontId="4" fillId="0" borderId="11" xfId="0" applyFont="1" applyBorder="1" applyAlignment="1">
      <alignment wrapText="1"/>
    </xf>
    <xf numFmtId="188" fontId="4" fillId="0" borderId="11" xfId="6" applyNumberFormat="1" applyFont="1" applyBorder="1" applyAlignment="1">
      <alignment wrapText="1"/>
    </xf>
    <xf numFmtId="2" fontId="4" fillId="0" borderId="11" xfId="0" applyNumberFormat="1" applyFont="1" applyBorder="1" applyAlignment="1">
      <alignment wrapText="1"/>
    </xf>
    <xf numFmtId="185" fontId="11" fillId="2" borderId="3" xfId="0" applyNumberFormat="1" applyFont="1" applyFill="1" applyBorder="1" applyAlignment="1">
      <alignment horizontal="right" vertical="top"/>
    </xf>
    <xf numFmtId="43" fontId="4" fillId="0" borderId="9" xfId="6" applyFont="1" applyBorder="1" applyAlignment="1">
      <alignment wrapText="1"/>
    </xf>
    <xf numFmtId="2" fontId="4" fillId="0" borderId="0" xfId="0" applyNumberFormat="1" applyFont="1" applyAlignment="1">
      <alignment vertical="center" wrapText="1"/>
    </xf>
    <xf numFmtId="2" fontId="4" fillId="0" borderId="23" xfId="0" applyNumberFormat="1" applyFont="1" applyBorder="1" applyAlignment="1">
      <alignment vertical="center" wrapText="1"/>
    </xf>
    <xf numFmtId="2" fontId="4" fillId="0" borderId="11" xfId="0" applyNumberFormat="1" applyFont="1" applyBorder="1" applyAlignment="1">
      <alignment vertical="center" wrapText="1"/>
    </xf>
    <xf numFmtId="2" fontId="4" fillId="0" borderId="9" xfId="0" applyNumberFormat="1" applyFont="1" applyBorder="1" applyAlignment="1">
      <alignment vertical="center" wrapText="1"/>
    </xf>
    <xf numFmtId="3" fontId="6" fillId="0" borderId="0" xfId="0" applyNumberFormat="1" applyFont="1" applyAlignment="1">
      <alignment vertical="center"/>
    </xf>
    <xf numFmtId="1" fontId="4" fillId="0" borderId="0" xfId="0" applyNumberFormat="1" applyFont="1"/>
    <xf numFmtId="2" fontId="4" fillId="0" borderId="0" xfId="0" applyNumberFormat="1" applyFont="1"/>
    <xf numFmtId="1" fontId="4" fillId="0" borderId="23" xfId="0" applyNumberFormat="1" applyFont="1" applyBorder="1"/>
    <xf numFmtId="2" fontId="4" fillId="0" borderId="23" xfId="0" applyNumberFormat="1" applyFont="1" applyBorder="1"/>
    <xf numFmtId="2" fontId="4" fillId="0" borderId="11" xfId="0" applyNumberFormat="1" applyFont="1" applyBorder="1"/>
    <xf numFmtId="1" fontId="4" fillId="0" borderId="9" xfId="0" applyNumberFormat="1" applyFont="1" applyBorder="1"/>
    <xf numFmtId="2" fontId="4" fillId="0" borderId="9" xfId="0" applyNumberFormat="1" applyFont="1" applyBorder="1"/>
    <xf numFmtId="0" fontId="5" fillId="0" borderId="0" xfId="0" applyFont="1" applyAlignment="1">
      <alignment vertical="center"/>
    </xf>
    <xf numFmtId="43" fontId="5" fillId="0" borderId="0" xfId="6" applyFont="1" applyAlignment="1">
      <alignment vertical="center"/>
    </xf>
    <xf numFmtId="1" fontId="5" fillId="0" borderId="0" xfId="0" applyNumberFormat="1" applyFont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1" fontId="5" fillId="0" borderId="23" xfId="0" applyNumberFormat="1" applyFont="1" applyBorder="1" applyAlignment="1">
      <alignment vertical="center"/>
    </xf>
    <xf numFmtId="43" fontId="5" fillId="0" borderId="23" xfId="6" applyFont="1" applyBorder="1" applyAlignment="1">
      <alignment vertical="center"/>
    </xf>
    <xf numFmtId="43" fontId="5" fillId="0" borderId="9" xfId="6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1" fontId="5" fillId="0" borderId="11" xfId="0" applyNumberFormat="1" applyFont="1" applyBorder="1" applyAlignment="1">
      <alignment vertical="center"/>
    </xf>
    <xf numFmtId="43" fontId="5" fillId="0" borderId="11" xfId="6" applyFont="1" applyBorder="1" applyAlignment="1">
      <alignment vertical="center"/>
    </xf>
    <xf numFmtId="1" fontId="5" fillId="0" borderId="9" xfId="0" applyNumberFormat="1" applyFont="1" applyBorder="1" applyAlignment="1">
      <alignment vertical="center"/>
    </xf>
    <xf numFmtId="171" fontId="16" fillId="4" borderId="0" xfId="0" applyNumberFormat="1" applyFont="1" applyFill="1" applyAlignment="1">
      <alignment horizontal="right" vertical="center" indent="1"/>
    </xf>
    <xf numFmtId="171" fontId="19" fillId="4" borderId="0" xfId="0" applyNumberFormat="1" applyFont="1" applyFill="1" applyAlignment="1">
      <alignment horizontal="right"/>
    </xf>
    <xf numFmtId="171" fontId="19" fillId="4" borderId="0" xfId="0" applyNumberFormat="1" applyFont="1" applyFill="1"/>
    <xf numFmtId="171" fontId="16" fillId="4" borderId="0" xfId="0" applyNumberFormat="1" applyFont="1" applyFill="1"/>
    <xf numFmtId="173" fontId="19" fillId="4" borderId="0" xfId="0" applyNumberFormat="1" applyFont="1" applyFill="1"/>
    <xf numFmtId="171" fontId="4" fillId="4" borderId="0" xfId="0" applyNumberFormat="1" applyFont="1" applyFill="1" applyAlignment="1">
      <alignment horizontal="right"/>
    </xf>
    <xf numFmtId="171" fontId="4" fillId="6" borderId="0" xfId="0" applyNumberFormat="1" applyFont="1" applyFill="1" applyAlignment="1">
      <alignment horizontal="right"/>
    </xf>
    <xf numFmtId="172" fontId="19" fillId="4" borderId="0" xfId="0" applyNumberFormat="1" applyFont="1" applyFill="1" applyAlignment="1">
      <alignment horizontal="right"/>
    </xf>
    <xf numFmtId="172" fontId="16" fillId="4" borderId="0" xfId="0" applyNumberFormat="1" applyFont="1" applyFill="1" applyAlignment="1">
      <alignment horizontal="right"/>
    </xf>
    <xf numFmtId="166" fontId="4" fillId="2" borderId="9" xfId="0" applyNumberFormat="1" applyFont="1" applyFill="1" applyBorder="1" applyAlignment="1">
      <alignment horizontal="right"/>
    </xf>
    <xf numFmtId="172" fontId="16" fillId="4" borderId="0" xfId="0" applyNumberFormat="1" applyFont="1" applyFill="1" applyAlignment="1">
      <alignment horizontal="left" vertical="center" indent="5"/>
    </xf>
    <xf numFmtId="181" fontId="4" fillId="2" borderId="0" xfId="6" applyNumberFormat="1" applyFont="1" applyFill="1" applyAlignment="1">
      <alignment vertical="center"/>
    </xf>
    <xf numFmtId="181" fontId="6" fillId="2" borderId="0" xfId="6" applyNumberFormat="1" applyFont="1" applyFill="1" applyAlignment="1">
      <alignment vertical="center"/>
    </xf>
    <xf numFmtId="171" fontId="4" fillId="0" borderId="3" xfId="0" applyNumberFormat="1" applyFont="1" applyBorder="1" applyAlignment="1">
      <alignment horizontal="right" vertical="center"/>
    </xf>
    <xf numFmtId="173" fontId="4" fillId="2" borderId="9" xfId="0" applyNumberFormat="1" applyFont="1" applyFill="1" applyBorder="1" applyAlignment="1">
      <alignment horizontal="right" vertical="center"/>
    </xf>
    <xf numFmtId="171" fontId="6" fillId="2" borderId="9" xfId="0" applyNumberFormat="1" applyFont="1" applyFill="1" applyBorder="1" applyAlignment="1">
      <alignment horizontal="right" vertical="center"/>
    </xf>
    <xf numFmtId="173" fontId="4" fillId="4" borderId="0" xfId="0" applyNumberFormat="1" applyFont="1" applyFill="1" applyAlignment="1">
      <alignment horizontal="right" vertical="center"/>
    </xf>
    <xf numFmtId="168" fontId="4" fillId="3" borderId="9" xfId="0" applyNumberFormat="1" applyFont="1" applyFill="1" applyBorder="1" applyAlignment="1">
      <alignment horizontal="right"/>
    </xf>
    <xf numFmtId="0" fontId="26" fillId="0" borderId="0" xfId="0" applyFont="1" applyAlignment="1">
      <alignment horizontal="right"/>
    </xf>
    <xf numFmtId="176" fontId="6" fillId="2" borderId="0" xfId="0" applyNumberFormat="1" applyFont="1" applyFill="1" applyAlignment="1">
      <alignment horizontal="right" vertical="center"/>
    </xf>
    <xf numFmtId="179" fontId="10" fillId="2" borderId="9" xfId="0" applyNumberFormat="1" applyFont="1" applyFill="1" applyBorder="1" applyAlignment="1">
      <alignment horizontal="right" vertical="center"/>
    </xf>
    <xf numFmtId="179" fontId="9" fillId="2" borderId="9" xfId="0" applyNumberFormat="1" applyFont="1" applyFill="1" applyBorder="1" applyAlignment="1">
      <alignment horizontal="right" vertical="center"/>
    </xf>
    <xf numFmtId="181" fontId="6" fillId="2" borderId="0" xfId="0" applyNumberFormat="1" applyFont="1" applyFill="1" applyAlignment="1">
      <alignment horizontal="right" vertical="center"/>
    </xf>
    <xf numFmtId="181" fontId="4" fillId="2" borderId="0" xfId="6" applyNumberFormat="1" applyFont="1" applyFill="1" applyAlignment="1">
      <alignment horizontal="right" vertical="center"/>
    </xf>
    <xf numFmtId="181" fontId="6" fillId="2" borderId="0" xfId="6" applyNumberFormat="1" applyFont="1" applyFill="1" applyAlignment="1">
      <alignment horizontal="right" vertical="center"/>
    </xf>
    <xf numFmtId="181" fontId="4" fillId="2" borderId="0" xfId="0" applyNumberFormat="1" applyFont="1" applyFill="1" applyAlignment="1">
      <alignment horizontal="right"/>
    </xf>
    <xf numFmtId="179" fontId="10" fillId="2" borderId="9" xfId="0" applyNumberFormat="1" applyFont="1" applyFill="1" applyBorder="1" applyAlignment="1">
      <alignment horizontal="right"/>
    </xf>
    <xf numFmtId="181" fontId="6" fillId="2" borderId="0" xfId="0" applyNumberFormat="1" applyFont="1" applyFill="1" applyAlignment="1">
      <alignment horizontal="right"/>
    </xf>
    <xf numFmtId="181" fontId="4" fillId="2" borderId="0" xfId="6" applyNumberFormat="1" applyFont="1" applyFill="1" applyAlignment="1">
      <alignment horizontal="right"/>
    </xf>
    <xf numFmtId="181" fontId="6" fillId="2" borderId="0" xfId="6" applyNumberFormat="1" applyFont="1" applyFill="1" applyAlignment="1">
      <alignment horizontal="right"/>
    </xf>
    <xf numFmtId="181" fontId="4" fillId="2" borderId="0" xfId="0" applyNumberFormat="1" applyFont="1" applyFill="1" applyAlignment="1">
      <alignment horizontal="right" vertical="center"/>
    </xf>
    <xf numFmtId="4" fontId="19" fillId="2" borderId="9" xfId="0" applyNumberFormat="1" applyFont="1" applyFill="1" applyBorder="1" applyAlignment="1">
      <alignment horizontal="center" vertical="center"/>
    </xf>
    <xf numFmtId="181" fontId="19" fillId="2" borderId="0" xfId="0" applyNumberFormat="1" applyFont="1" applyFill="1" applyAlignment="1">
      <alignment horizontal="center" vertical="center"/>
    </xf>
    <xf numFmtId="0" fontId="26" fillId="6" borderId="11" xfId="0" applyFont="1" applyFill="1" applyBorder="1"/>
    <xf numFmtId="0" fontId="26" fillId="0" borderId="11" xfId="0" applyFont="1" applyBorder="1"/>
    <xf numFmtId="0" fontId="19" fillId="4" borderId="9" xfId="0" applyFont="1" applyFill="1" applyBorder="1"/>
    <xf numFmtId="4" fontId="37" fillId="0" borderId="9" xfId="0" applyNumberFormat="1" applyFont="1" applyBorder="1" applyAlignment="1">
      <alignment horizontal="center"/>
    </xf>
    <xf numFmtId="2" fontId="37" fillId="4" borderId="9" xfId="0" applyNumberFormat="1" applyFont="1" applyFill="1" applyBorder="1" applyAlignment="1">
      <alignment horizontal="center"/>
    </xf>
    <xf numFmtId="2" fontId="37" fillId="0" borderId="9" xfId="0" applyNumberFormat="1" applyFont="1" applyBorder="1" applyAlignment="1">
      <alignment horizontal="center"/>
    </xf>
    <xf numFmtId="172" fontId="19" fillId="4" borderId="0" xfId="0" applyNumberFormat="1" applyFont="1" applyFill="1" applyAlignment="1">
      <alignment horizontal="center" vertical="center"/>
    </xf>
    <xf numFmtId="180" fontId="19" fillId="4" borderId="0" xfId="0" applyNumberFormat="1" applyFont="1" applyFill="1" applyAlignment="1">
      <alignment vertical="center"/>
    </xf>
    <xf numFmtId="180" fontId="16" fillId="4" borderId="0" xfId="0" applyNumberFormat="1" applyFont="1" applyFill="1" applyAlignment="1">
      <alignment vertical="center"/>
    </xf>
    <xf numFmtId="180" fontId="16" fillId="4" borderId="0" xfId="0" applyNumberFormat="1" applyFont="1" applyFill="1" applyAlignment="1">
      <alignment horizontal="right" vertical="center"/>
    </xf>
    <xf numFmtId="180" fontId="19" fillId="4" borderId="0" xfId="0" applyNumberFormat="1" applyFont="1" applyFill="1" applyAlignment="1">
      <alignment horizontal="right" vertical="center"/>
    </xf>
    <xf numFmtId="180" fontId="16" fillId="4" borderId="0" xfId="0" applyNumberFormat="1" applyFont="1" applyFill="1" applyAlignment="1">
      <alignment horizontal="right"/>
    </xf>
    <xf numFmtId="171" fontId="16" fillId="4" borderId="23" xfId="0" applyNumberFormat="1" applyFont="1" applyFill="1" applyBorder="1" applyAlignment="1">
      <alignment vertical="center"/>
    </xf>
    <xf numFmtId="176" fontId="16" fillId="4" borderId="23" xfId="5" applyNumberFormat="1" applyFont="1" applyFill="1" applyBorder="1" applyAlignment="1">
      <alignment horizontal="right" vertical="center"/>
    </xf>
    <xf numFmtId="176" fontId="19" fillId="4" borderId="9" xfId="5" applyNumberFormat="1" applyFont="1" applyFill="1" applyBorder="1" applyAlignment="1">
      <alignment horizontal="right"/>
    </xf>
    <xf numFmtId="176" fontId="16" fillId="4" borderId="23" xfId="0" applyNumberFormat="1" applyFont="1" applyFill="1" applyBorder="1" applyAlignment="1">
      <alignment horizontal="right" vertical="center"/>
    </xf>
    <xf numFmtId="193" fontId="6" fillId="4" borderId="0" xfId="0" applyNumberFormat="1" applyFont="1" applyFill="1" applyAlignment="1">
      <alignment horizontal="right" vertical="center"/>
    </xf>
    <xf numFmtId="180" fontId="16" fillId="4" borderId="9" xfId="5" applyNumberFormat="1" applyFont="1" applyFill="1" applyBorder="1" applyAlignment="1">
      <alignment horizontal="right" vertical="center"/>
    </xf>
    <xf numFmtId="0" fontId="25" fillId="2" borderId="9" xfId="0" applyFont="1" applyFill="1" applyBorder="1" applyAlignment="1">
      <alignment vertical="top"/>
    </xf>
    <xf numFmtId="181" fontId="4" fillId="2" borderId="9" xfId="6" applyNumberFormat="1" applyFont="1" applyFill="1" applyBorder="1" applyAlignment="1">
      <alignment horizontal="right" vertical="center"/>
    </xf>
    <xf numFmtId="181" fontId="4" fillId="2" borderId="9" xfId="6" applyNumberFormat="1" applyFont="1" applyFill="1" applyBorder="1" applyAlignment="1">
      <alignment horizontal="right"/>
    </xf>
    <xf numFmtId="181" fontId="6" fillId="0" borderId="0" xfId="6" applyNumberFormat="1" applyFont="1" applyFill="1" applyAlignment="1">
      <alignment horizontal="right" vertical="center"/>
    </xf>
    <xf numFmtId="181" fontId="6" fillId="2" borderId="9" xfId="6" applyNumberFormat="1" applyFont="1" applyFill="1" applyBorder="1" applyAlignment="1">
      <alignment horizontal="right" vertical="center"/>
    </xf>
    <xf numFmtId="181" fontId="4" fillId="2" borderId="23" xfId="6" applyNumberFormat="1" applyFont="1" applyFill="1" applyBorder="1" applyAlignment="1">
      <alignment horizontal="right" vertical="center"/>
    </xf>
    <xf numFmtId="0" fontId="6" fillId="10" borderId="19" xfId="0" applyFont="1" applyFill="1" applyBorder="1" applyAlignment="1">
      <alignment horizontal="center" vertical="center"/>
    </xf>
    <xf numFmtId="0" fontId="6" fillId="10" borderId="33" xfId="0" applyFont="1" applyFill="1" applyBorder="1" applyAlignment="1">
      <alignment horizontal="center" vertical="center" wrapText="1"/>
    </xf>
    <xf numFmtId="0" fontId="6" fillId="10" borderId="34" xfId="0" applyFont="1" applyFill="1" applyBorder="1" applyAlignment="1">
      <alignment horizontal="center" vertical="center" wrapText="1"/>
    </xf>
    <xf numFmtId="171" fontId="4" fillId="0" borderId="9" xfId="0" applyNumberFormat="1" applyFont="1" applyBorder="1" applyAlignment="1">
      <alignment horizontal="right" vertical="center"/>
    </xf>
    <xf numFmtId="174" fontId="6" fillId="0" borderId="9" xfId="0" applyNumberFormat="1" applyFont="1" applyBorder="1" applyAlignment="1">
      <alignment horizontal="center"/>
    </xf>
    <xf numFmtId="0" fontId="26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181" fontId="10" fillId="2" borderId="9" xfId="0" applyNumberFormat="1" applyFont="1" applyFill="1" applyBorder="1" applyAlignment="1">
      <alignment horizontal="center" vertical="center"/>
    </xf>
    <xf numFmtId="0" fontId="6" fillId="10" borderId="33" xfId="0" applyFont="1" applyFill="1" applyBorder="1" applyAlignment="1">
      <alignment horizontal="center" vertical="center"/>
    </xf>
    <xf numFmtId="0" fontId="6" fillId="10" borderId="34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6" fillId="10" borderId="35" xfId="0" applyFont="1" applyFill="1" applyBorder="1" applyAlignment="1">
      <alignment horizontal="center" vertical="center"/>
    </xf>
    <xf numFmtId="0" fontId="6" fillId="10" borderId="11" xfId="0" applyFont="1" applyFill="1" applyBorder="1" applyAlignment="1">
      <alignment horizontal="center" vertical="center" wrapText="1"/>
    </xf>
    <xf numFmtId="0" fontId="6" fillId="10" borderId="20" xfId="0" applyFont="1" applyFill="1" applyBorder="1" applyAlignment="1">
      <alignment horizontal="center" vertical="center"/>
    </xf>
    <xf numFmtId="171" fontId="6" fillId="3" borderId="9" xfId="0" applyNumberFormat="1" applyFont="1" applyFill="1" applyBorder="1" applyAlignment="1">
      <alignment horizontal="center"/>
    </xf>
    <xf numFmtId="171" fontId="6" fillId="3" borderId="9" xfId="0" applyNumberFormat="1" applyFont="1" applyFill="1" applyBorder="1" applyAlignment="1">
      <alignment horizontal="center" vertical="center"/>
    </xf>
    <xf numFmtId="171" fontId="12" fillId="2" borderId="0" xfId="0" applyNumberFormat="1" applyFont="1" applyFill="1" applyAlignment="1">
      <alignment horizontal="center" vertical="center"/>
    </xf>
    <xf numFmtId="171" fontId="4" fillId="2" borderId="9" xfId="0" applyNumberFormat="1" applyFont="1" applyFill="1" applyBorder="1" applyAlignment="1">
      <alignment horizontal="center"/>
    </xf>
    <xf numFmtId="171" fontId="4" fillId="3" borderId="9" xfId="0" applyNumberFormat="1" applyFont="1" applyFill="1" applyBorder="1" applyAlignment="1">
      <alignment horizontal="center"/>
    </xf>
    <xf numFmtId="171" fontId="19" fillId="6" borderId="9" xfId="4" applyNumberFormat="1" applyFont="1" applyFill="1" applyAlignment="1">
      <alignment horizontal="center"/>
    </xf>
    <xf numFmtId="171" fontId="16" fillId="6" borderId="9" xfId="4" applyNumberFormat="1" applyFont="1" applyFill="1" applyAlignment="1">
      <alignment horizontal="center"/>
    </xf>
    <xf numFmtId="171" fontId="16" fillId="4" borderId="9" xfId="5" applyNumberFormat="1" applyFont="1" applyFill="1" applyBorder="1" applyAlignment="1">
      <alignment horizontal="center"/>
    </xf>
    <xf numFmtId="171" fontId="12" fillId="2" borderId="9" xfId="0" applyNumberFormat="1" applyFont="1" applyFill="1" applyBorder="1" applyAlignment="1">
      <alignment horizontal="center"/>
    </xf>
    <xf numFmtId="171" fontId="13" fillId="2" borderId="9" xfId="0" applyNumberFormat="1" applyFont="1" applyFill="1" applyBorder="1" applyAlignment="1">
      <alignment horizontal="center"/>
    </xf>
    <xf numFmtId="171" fontId="6" fillId="2" borderId="9" xfId="0" applyNumberFormat="1" applyFont="1" applyFill="1" applyBorder="1" applyAlignment="1">
      <alignment horizontal="center"/>
    </xf>
    <xf numFmtId="171" fontId="13" fillId="2" borderId="0" xfId="0" applyNumberFormat="1" applyFont="1" applyFill="1" applyAlignment="1">
      <alignment horizontal="center" vertical="center"/>
    </xf>
    <xf numFmtId="171" fontId="4" fillId="3" borderId="9" xfId="0" applyNumberFormat="1" applyFont="1" applyFill="1" applyBorder="1" applyAlignment="1">
      <alignment horizontal="center" vertical="center"/>
    </xf>
    <xf numFmtId="169" fontId="8" fillId="0" borderId="9" xfId="3" applyFont="1"/>
    <xf numFmtId="0" fontId="20" fillId="0" borderId="14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23" xfId="0" applyFont="1" applyBorder="1" applyAlignment="1">
      <alignment horizontal="left" vertical="center" wrapText="1"/>
    </xf>
    <xf numFmtId="0" fontId="6" fillId="9" borderId="10" xfId="0" applyFont="1" applyFill="1" applyBorder="1" applyAlignment="1">
      <alignment horizontal="center" vertical="center" wrapText="1"/>
    </xf>
    <xf numFmtId="0" fontId="6" fillId="9" borderId="9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/>
    </xf>
    <xf numFmtId="0" fontId="19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189" fontId="7" fillId="2" borderId="0" xfId="0" applyNumberFormat="1" applyFont="1" applyFill="1" applyAlignment="1">
      <alignment horizontal="left"/>
    </xf>
    <xf numFmtId="0" fontId="34" fillId="2" borderId="0" xfId="0" applyFont="1" applyFill="1" applyAlignment="1">
      <alignment horizontal="left" vertical="top"/>
    </xf>
    <xf numFmtId="169" fontId="8" fillId="0" borderId="0" xfId="0" applyNumberFormat="1" applyFont="1" applyAlignment="1">
      <alignment horizontal="left" vertical="center"/>
    </xf>
    <xf numFmtId="0" fontId="6" fillId="0" borderId="23" xfId="9" applyFont="1" applyBorder="1" applyAlignment="1">
      <alignment horizontal="left" vertical="center"/>
    </xf>
    <xf numFmtId="0" fontId="6" fillId="10" borderId="4" xfId="0" applyFont="1" applyFill="1" applyBorder="1" applyAlignment="1">
      <alignment horizontal="center" vertical="center"/>
    </xf>
    <xf numFmtId="0" fontId="17" fillId="8" borderId="7" xfId="0" applyFont="1" applyFill="1" applyBorder="1"/>
    <xf numFmtId="0" fontId="6" fillId="10" borderId="5" xfId="0" applyFont="1" applyFill="1" applyBorder="1" applyAlignment="1">
      <alignment horizontal="center" vertical="center"/>
    </xf>
    <xf numFmtId="0" fontId="17" fillId="8" borderId="8" xfId="0" applyFont="1" applyFill="1" applyBorder="1"/>
    <xf numFmtId="0" fontId="17" fillId="8" borderId="6" xfId="0" applyFont="1" applyFill="1" applyBorder="1"/>
    <xf numFmtId="0" fontId="6" fillId="0" borderId="9" xfId="9" applyFont="1" applyAlignment="1">
      <alignment horizontal="left" vertical="center"/>
    </xf>
    <xf numFmtId="0" fontId="6" fillId="10" borderId="7" xfId="0" applyFont="1" applyFill="1" applyBorder="1" applyAlignment="1">
      <alignment horizontal="center" vertical="center"/>
    </xf>
    <xf numFmtId="0" fontId="6" fillId="10" borderId="8" xfId="0" applyFont="1" applyFill="1" applyBorder="1" applyAlignment="1">
      <alignment horizontal="center" vertical="center"/>
    </xf>
    <xf numFmtId="0" fontId="6" fillId="10" borderId="6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17" fillId="0" borderId="9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9" fontId="29" fillId="0" borderId="9" xfId="3" applyFont="1" applyAlignment="1">
      <alignment vertical="center"/>
    </xf>
    <xf numFmtId="0" fontId="19" fillId="0" borderId="9" xfId="9" applyFont="1" applyAlignment="1">
      <alignment horizontal="left" vertical="center"/>
    </xf>
    <xf numFmtId="0" fontId="6" fillId="8" borderId="19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center" vertical="center"/>
    </xf>
    <xf numFmtId="0" fontId="6" fillId="8" borderId="20" xfId="0" applyFont="1" applyFill="1" applyBorder="1" applyAlignment="1">
      <alignment horizontal="center" vertical="center"/>
    </xf>
    <xf numFmtId="0" fontId="6" fillId="8" borderId="17" xfId="0" applyFont="1" applyFill="1" applyBorder="1" applyAlignment="1">
      <alignment horizontal="center" vertical="center" wrapText="1"/>
    </xf>
    <xf numFmtId="0" fontId="6" fillId="8" borderId="2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/>
    </xf>
    <xf numFmtId="178" fontId="29" fillId="0" borderId="9" xfId="3" applyNumberFormat="1" applyFont="1" applyAlignment="1">
      <alignment horizontal="left" vertical="center"/>
    </xf>
    <xf numFmtId="168" fontId="6" fillId="8" borderId="17" xfId="0" applyNumberFormat="1" applyFont="1" applyFill="1" applyBorder="1" applyAlignment="1">
      <alignment horizontal="center" vertical="center" wrapText="1"/>
    </xf>
    <xf numFmtId="168" fontId="6" fillId="8" borderId="22" xfId="0" applyNumberFormat="1" applyFont="1" applyFill="1" applyBorder="1" applyAlignment="1">
      <alignment horizontal="center" vertical="center" wrapText="1"/>
    </xf>
    <xf numFmtId="168" fontId="6" fillId="8" borderId="19" xfId="0" applyNumberFormat="1" applyFont="1" applyFill="1" applyBorder="1" applyAlignment="1">
      <alignment horizontal="center" vertical="center"/>
    </xf>
    <xf numFmtId="168" fontId="6" fillId="8" borderId="11" xfId="0" applyNumberFormat="1" applyFont="1" applyFill="1" applyBorder="1" applyAlignment="1">
      <alignment horizontal="center" vertical="center"/>
    </xf>
    <xf numFmtId="168" fontId="6" fillId="8" borderId="20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25" fillId="0" borderId="9" xfId="8" applyFont="1" applyAlignment="1">
      <alignment horizontal="left" wrapText="1"/>
    </xf>
    <xf numFmtId="0" fontId="25" fillId="0" borderId="23" xfId="8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6" fillId="0" borderId="1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23" xfId="0" applyFont="1" applyBorder="1" applyAlignment="1">
      <alignment vertical="center"/>
    </xf>
    <xf numFmtId="164" fontId="6" fillId="0" borderId="10" xfId="7" applyFont="1" applyBorder="1" applyAlignment="1">
      <alignment horizontal="left" vertical="center"/>
    </xf>
    <xf numFmtId="164" fontId="6" fillId="0" borderId="9" xfId="7" applyFont="1" applyBorder="1" applyAlignment="1">
      <alignment horizontal="left" vertical="center"/>
    </xf>
    <xf numFmtId="164" fontId="6" fillId="0" borderId="23" xfId="7" applyFont="1" applyBorder="1" applyAlignment="1">
      <alignment horizontal="left" vertical="center"/>
    </xf>
    <xf numFmtId="186" fontId="25" fillId="0" borderId="9" xfId="8" applyNumberFormat="1" applyFont="1" applyAlignment="1">
      <alignment horizontal="left" vertical="center" wrapText="1"/>
    </xf>
    <xf numFmtId="0" fontId="7" fillId="0" borderId="9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23" xfId="0" applyFont="1" applyBorder="1" applyAlignment="1">
      <alignment vertical="center"/>
    </xf>
  </cellXfs>
  <cellStyles count="54">
    <cellStyle name="20% - Énfasis1 2" xfId="29" xr:uid="{71544FD7-BB97-4B89-8107-D68663D8D052}"/>
    <cellStyle name="20% - Énfasis2 2" xfId="33" xr:uid="{AE687488-6EE1-489A-BAD5-0A60F7EB4819}"/>
    <cellStyle name="20% - Énfasis3 2" xfId="37" xr:uid="{6C63A293-1E0F-4E3C-A420-10FB20DAF26E}"/>
    <cellStyle name="20% - Énfasis4 2" xfId="41" xr:uid="{CE87B620-5E0E-46EE-B09B-62AC13182AE8}"/>
    <cellStyle name="20% - Énfasis5 2" xfId="45" xr:uid="{31E97B25-9E2A-4BAA-8AFA-5E5AA1FBBEC7}"/>
    <cellStyle name="20% - Énfasis6 2" xfId="49" xr:uid="{ED9D46B9-F664-465A-9C90-492D0F216C2E}"/>
    <cellStyle name="40% - Énfasis1 2" xfId="30" xr:uid="{B87393D4-DFA3-4FF6-BD8F-3800D1C88BE6}"/>
    <cellStyle name="40% - Énfasis2 2" xfId="34" xr:uid="{5FE95058-22F4-4FDE-BB1C-57B322603F86}"/>
    <cellStyle name="40% - Énfasis3 2" xfId="38" xr:uid="{BD9214FF-24C7-4163-969E-B92DA0216EFA}"/>
    <cellStyle name="40% - Énfasis4 2" xfId="42" xr:uid="{777F9818-236E-4972-A7A9-79288912A429}"/>
    <cellStyle name="40% - Énfasis5 2" xfId="46" xr:uid="{63B62D43-9A49-4826-98CD-0700C33A866F}"/>
    <cellStyle name="40% - Énfasis6 2" xfId="50" xr:uid="{5A96069D-56F0-4F56-A0A3-64A4F7C805D7}"/>
    <cellStyle name="60% - Énfasis1 2" xfId="31" xr:uid="{8748530A-9900-433C-94C5-D3C59D260FEA}"/>
    <cellStyle name="60% - Énfasis2 2" xfId="35" xr:uid="{79B23D2F-079C-4F70-B1B7-D40AA1D9B31D}"/>
    <cellStyle name="60% - Énfasis3 2" xfId="39" xr:uid="{C698FD1B-C67C-4A48-B328-4AB6F88CDC92}"/>
    <cellStyle name="60% - Énfasis4 2" xfId="43" xr:uid="{762FBA4E-23A4-4D79-827D-B2AD3B998F85}"/>
    <cellStyle name="60% - Énfasis5 2" xfId="47" xr:uid="{D584353C-FB58-455E-B6D9-925DB7919334}"/>
    <cellStyle name="60% - Énfasis6 2" xfId="51" xr:uid="{B1DED1AE-7490-496F-AFD6-42475B5FC992}"/>
    <cellStyle name="Bueno 2" xfId="23" xr:uid="{DD8BD531-2BBD-44DF-B4FF-08140026F8D9}"/>
    <cellStyle name="Cálculo" xfId="16" builtinId="22" customBuiltin="1"/>
    <cellStyle name="Celda de comprobación" xfId="18" builtinId="23" customBuiltin="1"/>
    <cellStyle name="Celda vinculada" xfId="17" builtinId="24" customBuiltin="1"/>
    <cellStyle name="Encabezado 1" xfId="11" builtinId="16" customBuiltin="1"/>
    <cellStyle name="Encabezado 4 2" xfId="22" xr:uid="{9DF694A5-5A52-4B56-9F94-2071C21A2A1A}"/>
    <cellStyle name="Énfasis1 2" xfId="28" xr:uid="{4F49D6A8-03F7-49A6-892A-605B04DE0BB9}"/>
    <cellStyle name="Énfasis2 2" xfId="32" xr:uid="{0363DB82-E3CC-49BF-99E3-5BCF46EA1104}"/>
    <cellStyle name="Énfasis3 2" xfId="36" xr:uid="{76B4500D-3C9E-46CF-A200-AB3B51C25795}"/>
    <cellStyle name="Énfasis4 2" xfId="40" xr:uid="{7CF8CFFD-7CEE-46BD-B81B-308BA16A75C0}"/>
    <cellStyle name="Énfasis5 2" xfId="44" xr:uid="{1BADAC13-7739-4CA9-B760-1600F3024D79}"/>
    <cellStyle name="Énfasis6 2" xfId="48" xr:uid="{7F055908-58CD-437A-A255-5EB1297E9716}"/>
    <cellStyle name="Entrada" xfId="14" builtinId="20" customBuiltin="1"/>
    <cellStyle name="Hipervínculo" xfId="2" builtinId="8"/>
    <cellStyle name="Incorrecto 2" xfId="24" xr:uid="{D56701C8-22FD-4462-A13E-EEB1D3D099FF}"/>
    <cellStyle name="Millares" xfId="6" builtinId="3"/>
    <cellStyle name="Millares 3" xfId="5" xr:uid="{1DCE0243-527A-466A-8CA7-71436BC10AD1}"/>
    <cellStyle name="Moneda" xfId="7" builtinId="4"/>
    <cellStyle name="Neutral 2" xfId="25" xr:uid="{642A648F-D375-4B57-B200-DD2284591085}"/>
    <cellStyle name="Normal" xfId="0" builtinId="0"/>
    <cellStyle name="Normal 2" xfId="10" xr:uid="{55002867-86F8-46C4-84D6-C812BCF47D50}"/>
    <cellStyle name="Normal 2 2" xfId="52" xr:uid="{F4DEC43F-EC71-46EB-94A0-32DF80017DAE}"/>
    <cellStyle name="Normal 3" xfId="20" xr:uid="{8EA8EF39-FCCB-4DB4-9144-99E4DB7A94D1}"/>
    <cellStyle name="Normal 3 2" xfId="8" xr:uid="{2936444A-7443-4209-80C1-303F2F49856B}"/>
    <cellStyle name="Normal 5 2" xfId="4" xr:uid="{E313E696-59D9-457B-84F2-E1A3FB80358F}"/>
    <cellStyle name="Normal_C-76-79 Año 20112" xfId="9" xr:uid="{1F725B53-FDE0-40B9-A6B3-FEA66CC690CE}"/>
    <cellStyle name="Normal_cuadro 7" xfId="3" xr:uid="{1AC27C41-2A27-4FBF-A6D6-EA67BFC08756}"/>
    <cellStyle name="Normal_cuadro 87" xfId="1" xr:uid="{4348D233-F6FE-4C22-9EBD-D133A8271DB3}"/>
    <cellStyle name="Notas 2" xfId="53" xr:uid="{8115B02E-C10E-4353-AF9B-906D06917ACB}"/>
    <cellStyle name="Salida" xfId="15" builtinId="21" customBuiltin="1"/>
    <cellStyle name="Texto de advertencia 2" xfId="26" xr:uid="{A2136911-0EF0-4E47-8CED-83E719CBF145}"/>
    <cellStyle name="Texto explicativo 2" xfId="27" xr:uid="{83F447F4-AC63-4815-A14A-5573C5774B9E}"/>
    <cellStyle name="Título 2" xfId="12" builtinId="17" customBuiltin="1"/>
    <cellStyle name="Título 3" xfId="13" builtinId="18" customBuiltin="1"/>
    <cellStyle name="Título 4" xfId="21" xr:uid="{2865F0B9-6A3E-437A-A5C1-9FA5009A8CBB}"/>
    <cellStyle name="Total" xfId="19" builtinId="25" customBuiltin="1"/>
  </cellStyles>
  <dxfs count="1"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colors>
    <mruColors>
      <color rgb="FFDEDFF5"/>
      <color rgb="FFB5B7D6"/>
      <color rgb="FFA5A0EC"/>
      <color rgb="FFE9E8FF"/>
      <color rgb="FFFFE287"/>
      <color rgb="FFFDEE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@/Archivosvm02/estadistica%20de%20insumos/Users/asihuas/Downloads/IND_ECONOMICO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2-3"/>
      <sheetName val="C-4-5-6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00"/>
  <sheetViews>
    <sheetView topLeftCell="A31" zoomScale="173" zoomScaleNormal="173" workbookViewId="0">
      <selection activeCell="B39" sqref="B39:F40"/>
    </sheetView>
  </sheetViews>
  <sheetFormatPr baseColWidth="10" defaultColWidth="12.7109375" defaultRowHeight="15" customHeight="1" x14ac:dyDescent="0.2"/>
  <cols>
    <col min="1" max="1" width="4.42578125" customWidth="1"/>
    <col min="2" max="13" width="10.7109375" customWidth="1"/>
  </cols>
  <sheetData>
    <row r="1" spans="1:7" ht="12.75" customHeight="1" x14ac:dyDescent="0.25">
      <c r="A1" s="43" t="s">
        <v>0</v>
      </c>
      <c r="B1" s="44"/>
      <c r="C1" s="44"/>
      <c r="D1" s="44"/>
      <c r="E1" s="44"/>
      <c r="F1" s="44"/>
      <c r="G1" s="332"/>
    </row>
    <row r="2" spans="1:7" ht="12.75" customHeight="1" x14ac:dyDescent="0.25">
      <c r="A2" s="45"/>
      <c r="B2" s="44"/>
      <c r="C2" s="44"/>
      <c r="D2" s="44"/>
      <c r="E2" s="44"/>
      <c r="F2" s="44"/>
      <c r="G2" s="332"/>
    </row>
    <row r="3" spans="1:7" ht="12.75" customHeight="1" x14ac:dyDescent="0.25">
      <c r="A3" s="44"/>
      <c r="B3" s="44"/>
      <c r="C3" s="44"/>
      <c r="D3" s="44"/>
      <c r="E3" s="44"/>
      <c r="F3" s="44"/>
    </row>
    <row r="4" spans="1:7" ht="12.75" customHeight="1" x14ac:dyDescent="0.25">
      <c r="A4" s="44"/>
      <c r="B4" s="46"/>
      <c r="C4" s="44"/>
      <c r="D4" s="44"/>
      <c r="E4" s="44"/>
      <c r="F4" s="44"/>
    </row>
    <row r="5" spans="1:7" ht="12.75" customHeight="1" x14ac:dyDescent="0.25">
      <c r="A5" s="47" t="s">
        <v>1</v>
      </c>
      <c r="B5" s="333" t="s">
        <v>2</v>
      </c>
      <c r="C5" s="333"/>
      <c r="D5" s="333"/>
      <c r="E5" s="333"/>
      <c r="F5" s="334"/>
    </row>
    <row r="6" spans="1:7" ht="24" customHeight="1" x14ac:dyDescent="0.2">
      <c r="A6" s="48" t="s">
        <v>520</v>
      </c>
      <c r="B6" s="49" t="s">
        <v>640</v>
      </c>
      <c r="C6" s="50"/>
      <c r="D6" s="51"/>
      <c r="E6" s="51"/>
      <c r="F6" s="51"/>
    </row>
    <row r="7" spans="1:7" ht="20.100000000000001" customHeight="1" x14ac:dyDescent="0.2">
      <c r="A7" s="48" t="s">
        <v>3</v>
      </c>
      <c r="B7" s="50" t="s">
        <v>641</v>
      </c>
      <c r="C7" s="50"/>
      <c r="D7" s="51"/>
      <c r="E7" s="51"/>
      <c r="F7" s="51"/>
    </row>
    <row r="8" spans="1:7" ht="20.100000000000001" customHeight="1" x14ac:dyDescent="0.2">
      <c r="A8" s="48" t="s">
        <v>4</v>
      </c>
      <c r="B8" s="958" t="s">
        <v>642</v>
      </c>
      <c r="C8" s="959"/>
      <c r="D8" s="959"/>
      <c r="E8" s="959"/>
      <c r="F8" s="959"/>
    </row>
    <row r="9" spans="1:7" ht="20.100000000000001" customHeight="1" x14ac:dyDescent="0.2">
      <c r="A9" s="48"/>
      <c r="B9" s="958"/>
      <c r="C9" s="959"/>
      <c r="D9" s="959"/>
      <c r="E9" s="959"/>
      <c r="F9" s="959"/>
    </row>
    <row r="10" spans="1:7" ht="20.100000000000001" customHeight="1" x14ac:dyDescent="0.2">
      <c r="A10" s="48" t="s">
        <v>5</v>
      </c>
      <c r="B10" s="958" t="s">
        <v>643</v>
      </c>
      <c r="C10" s="959"/>
      <c r="D10" s="959"/>
      <c r="E10" s="959"/>
      <c r="F10" s="959"/>
    </row>
    <row r="11" spans="1:7" ht="20.100000000000001" customHeight="1" x14ac:dyDescent="0.2">
      <c r="A11" s="48"/>
      <c r="B11" s="958"/>
      <c r="C11" s="959"/>
      <c r="D11" s="959"/>
      <c r="E11" s="959"/>
      <c r="F11" s="959"/>
    </row>
    <row r="12" spans="1:7" ht="20.100000000000001" customHeight="1" x14ac:dyDescent="0.2">
      <c r="A12" s="48" t="s">
        <v>6</v>
      </c>
      <c r="B12" s="958" t="s">
        <v>644</v>
      </c>
      <c r="C12" s="959"/>
      <c r="D12" s="959"/>
      <c r="E12" s="959"/>
      <c r="F12" s="959"/>
    </row>
    <row r="13" spans="1:7" ht="20.100000000000001" customHeight="1" x14ac:dyDescent="0.2">
      <c r="A13" s="48"/>
      <c r="B13" s="958"/>
      <c r="C13" s="959"/>
      <c r="D13" s="959"/>
      <c r="E13" s="959"/>
      <c r="F13" s="959"/>
    </row>
    <row r="14" spans="1:7" ht="20.100000000000001" customHeight="1" x14ac:dyDescent="0.2">
      <c r="A14" s="48" t="s">
        <v>7</v>
      </c>
      <c r="B14" s="958" t="s">
        <v>645</v>
      </c>
      <c r="C14" s="960"/>
      <c r="D14" s="960"/>
      <c r="E14" s="960"/>
      <c r="F14" s="960"/>
    </row>
    <row r="15" spans="1:7" ht="20.100000000000001" customHeight="1" x14ac:dyDescent="0.2">
      <c r="A15" s="48"/>
      <c r="B15" s="961"/>
      <c r="C15" s="960"/>
      <c r="D15" s="960"/>
      <c r="E15" s="960"/>
      <c r="F15" s="960"/>
    </row>
    <row r="16" spans="1:7" ht="20.100000000000001" customHeight="1" x14ac:dyDescent="0.2">
      <c r="A16" s="48" t="s">
        <v>8</v>
      </c>
      <c r="B16" s="958" t="s">
        <v>646</v>
      </c>
      <c r="C16" s="960"/>
      <c r="D16" s="960"/>
      <c r="E16" s="960"/>
      <c r="F16" s="960"/>
    </row>
    <row r="17" spans="1:6" ht="20.100000000000001" customHeight="1" x14ac:dyDescent="0.2">
      <c r="A17" s="48"/>
      <c r="B17" s="961"/>
      <c r="C17" s="960"/>
      <c r="D17" s="960"/>
      <c r="E17" s="960"/>
      <c r="F17" s="960"/>
    </row>
    <row r="18" spans="1:6" ht="20.100000000000001" customHeight="1" x14ac:dyDescent="0.2">
      <c r="A18" s="48" t="s">
        <v>9</v>
      </c>
      <c r="B18" s="958" t="s">
        <v>647</v>
      </c>
      <c r="C18" s="960"/>
      <c r="D18" s="960"/>
      <c r="E18" s="960"/>
      <c r="F18" s="960"/>
    </row>
    <row r="19" spans="1:6" ht="20.100000000000001" customHeight="1" x14ac:dyDescent="0.2">
      <c r="A19" s="48"/>
      <c r="B19" s="961"/>
      <c r="C19" s="960"/>
      <c r="D19" s="960"/>
      <c r="E19" s="960"/>
      <c r="F19" s="960"/>
    </row>
    <row r="20" spans="1:6" ht="20.100000000000001" customHeight="1" x14ac:dyDescent="0.2">
      <c r="A20" s="48" t="s">
        <v>10</v>
      </c>
      <c r="B20" s="958" t="s">
        <v>648</v>
      </c>
      <c r="C20" s="960"/>
      <c r="D20" s="960"/>
      <c r="E20" s="960"/>
      <c r="F20" s="960"/>
    </row>
    <row r="21" spans="1:6" ht="20.100000000000001" customHeight="1" x14ac:dyDescent="0.2">
      <c r="A21" s="48"/>
      <c r="B21" s="961"/>
      <c r="C21" s="960"/>
      <c r="D21" s="960"/>
      <c r="E21" s="960"/>
      <c r="F21" s="960"/>
    </row>
    <row r="22" spans="1:6" ht="20.100000000000001" customHeight="1" x14ac:dyDescent="0.2">
      <c r="A22" s="48" t="s">
        <v>11</v>
      </c>
      <c r="B22" s="958" t="s">
        <v>649</v>
      </c>
      <c r="C22" s="960"/>
      <c r="D22" s="960"/>
      <c r="E22" s="960"/>
      <c r="F22" s="960"/>
    </row>
    <row r="23" spans="1:6" ht="20.100000000000001" customHeight="1" x14ac:dyDescent="0.2">
      <c r="A23" s="48"/>
      <c r="B23" s="961"/>
      <c r="C23" s="960"/>
      <c r="D23" s="960"/>
      <c r="E23" s="960"/>
      <c r="F23" s="960"/>
    </row>
    <row r="24" spans="1:6" ht="20.100000000000001" customHeight="1" x14ac:dyDescent="0.2">
      <c r="A24" s="48" t="s">
        <v>12</v>
      </c>
      <c r="B24" s="958" t="s">
        <v>650</v>
      </c>
      <c r="C24" s="960"/>
      <c r="D24" s="960"/>
      <c r="E24" s="960"/>
      <c r="F24" s="960"/>
    </row>
    <row r="25" spans="1:6" ht="20.100000000000001" customHeight="1" x14ac:dyDescent="0.2">
      <c r="A25" s="48"/>
      <c r="B25" s="961"/>
      <c r="C25" s="960"/>
      <c r="D25" s="960"/>
      <c r="E25" s="960"/>
      <c r="F25" s="960"/>
    </row>
    <row r="26" spans="1:6" ht="20.100000000000001" customHeight="1" x14ac:dyDescent="0.2">
      <c r="A26" s="48" t="s">
        <v>521</v>
      </c>
      <c r="B26" s="958" t="s">
        <v>651</v>
      </c>
      <c r="C26" s="960"/>
      <c r="D26" s="960"/>
      <c r="E26" s="960"/>
      <c r="F26" s="960"/>
    </row>
    <row r="27" spans="1:6" ht="20.100000000000001" customHeight="1" x14ac:dyDescent="0.2">
      <c r="A27" s="48"/>
      <c r="B27" s="961"/>
      <c r="C27" s="960"/>
      <c r="D27" s="960"/>
      <c r="E27" s="960"/>
      <c r="F27" s="960"/>
    </row>
    <row r="28" spans="1:6" ht="20.100000000000001" customHeight="1" x14ac:dyDescent="0.2">
      <c r="A28" s="48" t="s">
        <v>13</v>
      </c>
      <c r="B28" s="50" t="s">
        <v>652</v>
      </c>
      <c r="C28" s="50"/>
      <c r="D28" s="51"/>
      <c r="E28" s="51"/>
      <c r="F28" s="51"/>
    </row>
    <row r="29" spans="1:6" ht="20.100000000000001" customHeight="1" x14ac:dyDescent="0.2">
      <c r="A29" s="48" t="s">
        <v>14</v>
      </c>
      <c r="B29" s="50" t="s">
        <v>653</v>
      </c>
      <c r="C29" s="50"/>
      <c r="D29" s="51"/>
      <c r="E29" s="51"/>
      <c r="F29" s="51"/>
    </row>
    <row r="30" spans="1:6" ht="20.100000000000001" customHeight="1" x14ac:dyDescent="0.2">
      <c r="A30" s="48" t="s">
        <v>15</v>
      </c>
      <c r="B30" s="50" t="s">
        <v>654</v>
      </c>
      <c r="C30" s="50"/>
      <c r="D30" s="51"/>
      <c r="E30" s="51"/>
      <c r="F30" s="51"/>
    </row>
    <row r="31" spans="1:6" ht="20.100000000000001" customHeight="1" x14ac:dyDescent="0.2">
      <c r="A31" s="48" t="s">
        <v>16</v>
      </c>
      <c r="B31" s="50" t="s">
        <v>655</v>
      </c>
      <c r="C31" s="50"/>
      <c r="D31" s="51"/>
      <c r="E31" s="51"/>
      <c r="F31" s="51"/>
    </row>
    <row r="32" spans="1:6" ht="20.100000000000001" customHeight="1" x14ac:dyDescent="0.2">
      <c r="A32" s="48" t="s">
        <v>17</v>
      </c>
      <c r="B32" s="50" t="s">
        <v>656</v>
      </c>
      <c r="C32" s="50"/>
      <c r="D32" s="51"/>
      <c r="E32" s="51"/>
      <c r="F32" s="51"/>
    </row>
    <row r="33" spans="1:6" ht="20.100000000000001" customHeight="1" x14ac:dyDescent="0.2">
      <c r="A33" s="48" t="s">
        <v>522</v>
      </c>
      <c r="B33" s="958" t="s">
        <v>657</v>
      </c>
      <c r="C33" s="960"/>
      <c r="D33" s="960"/>
      <c r="E33" s="960"/>
      <c r="F33" s="960"/>
    </row>
    <row r="34" spans="1:6" ht="20.100000000000001" customHeight="1" x14ac:dyDescent="0.2">
      <c r="A34" s="52"/>
      <c r="B34" s="961"/>
      <c r="C34" s="960"/>
      <c r="D34" s="960"/>
      <c r="E34" s="960"/>
      <c r="F34" s="960"/>
    </row>
    <row r="35" spans="1:6" ht="20.100000000000001" customHeight="1" x14ac:dyDescent="0.2">
      <c r="A35" s="48" t="s">
        <v>523</v>
      </c>
      <c r="B35" s="958" t="s">
        <v>711</v>
      </c>
      <c r="C35" s="960"/>
      <c r="D35" s="960"/>
      <c r="E35" s="960"/>
      <c r="F35" s="960"/>
    </row>
    <row r="36" spans="1:6" ht="20.100000000000001" customHeight="1" x14ac:dyDescent="0.2">
      <c r="A36" s="48"/>
      <c r="B36" s="961"/>
      <c r="C36" s="960"/>
      <c r="D36" s="960"/>
      <c r="E36" s="960"/>
      <c r="F36" s="960"/>
    </row>
    <row r="37" spans="1:6" ht="20.100000000000001" customHeight="1" x14ac:dyDescent="0.2">
      <c r="A37" s="48" t="s">
        <v>524</v>
      </c>
      <c r="B37" s="958" t="s">
        <v>658</v>
      </c>
      <c r="C37" s="960"/>
      <c r="D37" s="960"/>
      <c r="E37" s="960"/>
      <c r="F37" s="960"/>
    </row>
    <row r="38" spans="1:6" ht="20.100000000000001" customHeight="1" x14ac:dyDescent="0.2">
      <c r="A38" s="48"/>
      <c r="B38" s="961"/>
      <c r="C38" s="960"/>
      <c r="D38" s="960"/>
      <c r="E38" s="960"/>
      <c r="F38" s="960"/>
    </row>
    <row r="39" spans="1:6" ht="20.100000000000001" customHeight="1" x14ac:dyDescent="0.2">
      <c r="A39" s="48" t="s">
        <v>525</v>
      </c>
      <c r="B39" s="958" t="s">
        <v>668</v>
      </c>
      <c r="C39" s="960"/>
      <c r="D39" s="960"/>
      <c r="E39" s="960"/>
      <c r="F39" s="960"/>
    </row>
    <row r="40" spans="1:6" ht="20.100000000000001" customHeight="1" x14ac:dyDescent="0.2">
      <c r="A40" s="48"/>
      <c r="B40" s="961"/>
      <c r="C40" s="960"/>
      <c r="D40" s="960"/>
      <c r="E40" s="960"/>
      <c r="F40" s="960"/>
    </row>
    <row r="41" spans="1:6" ht="20.100000000000001" customHeight="1" x14ac:dyDescent="0.2"/>
    <row r="42" spans="1:6" ht="20.100000000000001" customHeight="1" x14ac:dyDescent="0.2"/>
    <row r="43" spans="1:6" ht="20.100000000000001" customHeight="1" x14ac:dyDescent="0.2"/>
    <row r="44" spans="1:6" ht="20.100000000000001" customHeight="1" x14ac:dyDescent="0.2"/>
    <row r="45" spans="1:6" ht="12.75" customHeight="1" x14ac:dyDescent="0.2"/>
    <row r="46" spans="1:6" ht="12.75" customHeight="1" x14ac:dyDescent="0.2"/>
    <row r="47" spans="1:6" ht="12.75" customHeight="1" x14ac:dyDescent="0.2"/>
    <row r="48" spans="1:6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mergeCells count="14">
    <mergeCell ref="B33:F34"/>
    <mergeCell ref="B35:F36"/>
    <mergeCell ref="B37:F38"/>
    <mergeCell ref="B39:F40"/>
    <mergeCell ref="B18:F19"/>
    <mergeCell ref="B20:F21"/>
    <mergeCell ref="B22:F23"/>
    <mergeCell ref="B24:F25"/>
    <mergeCell ref="B26:F27"/>
    <mergeCell ref="B8:F9"/>
    <mergeCell ref="B10:F11"/>
    <mergeCell ref="B12:F13"/>
    <mergeCell ref="B14:F15"/>
    <mergeCell ref="B16:F17"/>
  </mergeCells>
  <pageMargins left="0.7" right="0.7" top="0.75" bottom="0.75" header="0" footer="0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983"/>
  <sheetViews>
    <sheetView showGridLines="0" zoomScaleNormal="100" workbookViewId="0">
      <selection activeCell="A2" sqref="A2:E57"/>
    </sheetView>
  </sheetViews>
  <sheetFormatPr baseColWidth="10" defaultColWidth="12.7109375" defaultRowHeight="15" customHeight="1" x14ac:dyDescent="0.2"/>
  <cols>
    <col min="1" max="1" width="17.140625" style="54" customWidth="1"/>
    <col min="2" max="2" width="13.7109375" style="54" customWidth="1"/>
    <col min="3" max="3" width="13.85546875" style="54" customWidth="1"/>
    <col min="4" max="4" width="13" style="54" customWidth="1"/>
    <col min="5" max="5" width="14.28515625" style="54" customWidth="1"/>
    <col min="6" max="16384" width="12.7109375" style="54"/>
  </cols>
  <sheetData>
    <row r="1" spans="1:5" ht="9" customHeight="1" x14ac:dyDescent="0.2"/>
    <row r="2" spans="1:5" ht="15" customHeight="1" x14ac:dyDescent="0.25">
      <c r="A2" s="622" t="s">
        <v>727</v>
      </c>
      <c r="B2" s="815"/>
      <c r="C2" s="815"/>
      <c r="D2" s="815"/>
      <c r="E2" s="815"/>
    </row>
    <row r="3" spans="1:5" ht="12" customHeight="1" x14ac:dyDescent="0.2">
      <c r="A3" s="457" t="s">
        <v>176</v>
      </c>
      <c r="B3" s="815"/>
      <c r="C3" s="815"/>
      <c r="D3" s="815"/>
      <c r="E3" s="815"/>
    </row>
    <row r="4" spans="1:5" ht="5.0999999999999996" customHeight="1" x14ac:dyDescent="0.2">
      <c r="A4" s="6"/>
      <c r="B4" s="818"/>
      <c r="C4" s="818"/>
      <c r="D4" s="479"/>
      <c r="E4" s="818"/>
    </row>
    <row r="5" spans="1:5" ht="24" customHeight="1" x14ac:dyDescent="0.2">
      <c r="A5" s="941" t="s">
        <v>19</v>
      </c>
      <c r="B5" s="930" t="s">
        <v>563</v>
      </c>
      <c r="C5" s="930" t="s">
        <v>565</v>
      </c>
      <c r="D5" s="930" t="s">
        <v>564</v>
      </c>
      <c r="E5" s="931" t="s">
        <v>566</v>
      </c>
    </row>
    <row r="6" spans="1:5" ht="5.0999999999999996" customHeight="1" x14ac:dyDescent="0.2">
      <c r="A6" s="935"/>
      <c r="B6" s="936"/>
      <c r="C6" s="936"/>
      <c r="D6" s="936"/>
      <c r="E6" s="936"/>
    </row>
    <row r="7" spans="1:5" ht="12" customHeight="1" x14ac:dyDescent="0.25">
      <c r="A7" s="526" t="s">
        <v>24</v>
      </c>
      <c r="B7" s="58" t="s">
        <v>168</v>
      </c>
      <c r="C7" s="527">
        <f>AVERAGE(C8:C10)</f>
        <v>32.414999999999999</v>
      </c>
      <c r="D7" s="528">
        <f>AVERAGE(D8:D10)</f>
        <v>87.17</v>
      </c>
      <c r="E7" s="527">
        <f>AVERAGE(E8:E10)</f>
        <v>168.5</v>
      </c>
    </row>
    <row r="8" spans="1:5" ht="12" customHeight="1" x14ac:dyDescent="0.25">
      <c r="A8" s="34" t="s">
        <v>25</v>
      </c>
      <c r="B8" s="117" t="s">
        <v>162</v>
      </c>
      <c r="C8" s="117">
        <v>34.5</v>
      </c>
      <c r="D8" s="117" t="s">
        <v>162</v>
      </c>
      <c r="E8" s="117" t="s">
        <v>162</v>
      </c>
    </row>
    <row r="9" spans="1:5" ht="12" customHeight="1" x14ac:dyDescent="0.25">
      <c r="A9" s="34" t="s">
        <v>297</v>
      </c>
      <c r="B9" s="117" t="s">
        <v>162</v>
      </c>
      <c r="C9" s="117">
        <v>30.33</v>
      </c>
      <c r="D9" s="117">
        <v>87.17</v>
      </c>
      <c r="E9" s="21">
        <v>185</v>
      </c>
    </row>
    <row r="10" spans="1:5" ht="12" customHeight="1" x14ac:dyDescent="0.25">
      <c r="A10" s="34" t="s">
        <v>296</v>
      </c>
      <c r="B10" s="117" t="s">
        <v>162</v>
      </c>
      <c r="C10" s="117" t="s">
        <v>162</v>
      </c>
      <c r="D10" s="117" t="s">
        <v>162</v>
      </c>
      <c r="E10" s="117">
        <v>152</v>
      </c>
    </row>
    <row r="11" spans="1:5" ht="12" customHeight="1" x14ac:dyDescent="0.25">
      <c r="A11" s="110" t="s">
        <v>27</v>
      </c>
      <c r="B11" s="528">
        <f>AVERAGE(B12:B13)</f>
        <v>96</v>
      </c>
      <c r="C11" s="528">
        <f>AVERAGE(C12:C13)</f>
        <v>27</v>
      </c>
      <c r="D11" s="528">
        <f>AVERAGE(D12:D13)</f>
        <v>52.5</v>
      </c>
      <c r="E11" s="528">
        <f>AVERAGE(E12:E13)</f>
        <v>171</v>
      </c>
    </row>
    <row r="12" spans="1:5" ht="12" customHeight="1" x14ac:dyDescent="0.25">
      <c r="A12" s="111" t="s">
        <v>30</v>
      </c>
      <c r="B12" s="117">
        <v>96</v>
      </c>
      <c r="C12" s="827">
        <v>29</v>
      </c>
      <c r="D12" s="117">
        <v>44</v>
      </c>
      <c r="E12" s="63" t="s">
        <v>294</v>
      </c>
    </row>
    <row r="13" spans="1:5" ht="12" customHeight="1" x14ac:dyDescent="0.25">
      <c r="A13" s="111" t="s">
        <v>453</v>
      </c>
      <c r="B13" s="117" t="s">
        <v>162</v>
      </c>
      <c r="C13" s="117">
        <v>25</v>
      </c>
      <c r="D13" s="117">
        <v>61</v>
      </c>
      <c r="E13" s="117">
        <v>171</v>
      </c>
    </row>
    <row r="14" spans="1:5" ht="12" customHeight="1" x14ac:dyDescent="0.2">
      <c r="A14" s="526" t="s">
        <v>32</v>
      </c>
      <c r="B14" s="527">
        <f>AVERAGE(B15:B19)</f>
        <v>171.375</v>
      </c>
      <c r="C14" s="527">
        <f>AVERAGE(C15:C19)</f>
        <v>30.72</v>
      </c>
      <c r="D14" s="527" t="s">
        <v>29</v>
      </c>
      <c r="E14" s="527">
        <f>AVERAGE(E15:E19)</f>
        <v>172.434</v>
      </c>
    </row>
    <row r="15" spans="1:5" ht="12" customHeight="1" x14ac:dyDescent="0.2">
      <c r="A15" s="34" t="s">
        <v>34</v>
      </c>
      <c r="B15" s="21">
        <v>160</v>
      </c>
      <c r="C15" s="21">
        <v>35</v>
      </c>
      <c r="D15" s="21" t="s">
        <v>151</v>
      </c>
      <c r="E15" s="21">
        <v>183</v>
      </c>
    </row>
    <row r="16" spans="1:5" ht="12" customHeight="1" x14ac:dyDescent="0.2">
      <c r="A16" s="34" t="s">
        <v>35</v>
      </c>
      <c r="B16" s="21" t="s">
        <v>151</v>
      </c>
      <c r="C16" s="21">
        <v>31.25</v>
      </c>
      <c r="D16" s="21" t="s">
        <v>151</v>
      </c>
      <c r="E16" s="21">
        <v>177.5</v>
      </c>
    </row>
    <row r="17" spans="1:5" ht="12" customHeight="1" x14ac:dyDescent="0.2">
      <c r="A17" s="34" t="s">
        <v>36</v>
      </c>
      <c r="B17" s="21">
        <v>175</v>
      </c>
      <c r="C17" s="21">
        <v>32.880000000000003</v>
      </c>
      <c r="D17" s="21" t="s">
        <v>151</v>
      </c>
      <c r="E17" s="21">
        <v>186.67</v>
      </c>
    </row>
    <row r="18" spans="1:5" ht="12" customHeight="1" x14ac:dyDescent="0.2">
      <c r="A18" s="34" t="s">
        <v>37</v>
      </c>
      <c r="B18" s="21">
        <v>150.5</v>
      </c>
      <c r="C18" s="21">
        <v>23.75</v>
      </c>
      <c r="D18" s="21" t="s">
        <v>151</v>
      </c>
      <c r="E18" s="21">
        <v>115</v>
      </c>
    </row>
    <row r="19" spans="1:5" ht="12" customHeight="1" x14ac:dyDescent="0.2">
      <c r="A19" s="34" t="s">
        <v>38</v>
      </c>
      <c r="B19" s="21">
        <v>200</v>
      </c>
      <c r="C19" s="21" t="s">
        <v>151</v>
      </c>
      <c r="D19" s="21" t="s">
        <v>151</v>
      </c>
      <c r="E19" s="21">
        <v>200</v>
      </c>
    </row>
    <row r="20" spans="1:5" ht="12" customHeight="1" x14ac:dyDescent="0.2">
      <c r="A20" s="526" t="s">
        <v>42</v>
      </c>
      <c r="B20" s="527">
        <f>AVERAGE(B21:B21)</f>
        <v>109.88</v>
      </c>
      <c r="C20" s="527">
        <f>AVERAGE(C21:C21)</f>
        <v>85.88</v>
      </c>
      <c r="D20" s="527">
        <f>AVERAGE(D21:D21)</f>
        <v>116</v>
      </c>
      <c r="E20" s="527">
        <f>AVERAGE(E21:E21)</f>
        <v>180</v>
      </c>
    </row>
    <row r="21" spans="1:5" ht="12" customHeight="1" x14ac:dyDescent="0.2">
      <c r="A21" s="34" t="s">
        <v>44</v>
      </c>
      <c r="B21" s="21">
        <v>109.88</v>
      </c>
      <c r="C21" s="21">
        <v>85.88</v>
      </c>
      <c r="D21" s="21">
        <v>116</v>
      </c>
      <c r="E21" s="21">
        <v>180</v>
      </c>
    </row>
    <row r="22" spans="1:5" ht="12" customHeight="1" x14ac:dyDescent="0.2">
      <c r="A22" s="526" t="s">
        <v>551</v>
      </c>
      <c r="B22" s="828" t="s">
        <v>29</v>
      </c>
      <c r="C22" s="20">
        <f>AVERAGE(C23:C25)</f>
        <v>22.166666666666668</v>
      </c>
      <c r="D22" s="527" t="s">
        <v>29</v>
      </c>
      <c r="E22" s="20">
        <f>AVERAGE(E23:E25)</f>
        <v>162.83333333333334</v>
      </c>
    </row>
    <row r="23" spans="1:5" ht="12" customHeight="1" x14ac:dyDescent="0.2">
      <c r="A23" s="34" t="s">
        <v>68</v>
      </c>
      <c r="B23" s="21" t="s">
        <v>151</v>
      </c>
      <c r="C23" s="21">
        <v>23</v>
      </c>
      <c r="D23" s="21" t="s">
        <v>151</v>
      </c>
      <c r="E23" s="21">
        <v>167.5</v>
      </c>
    </row>
    <row r="24" spans="1:5" ht="12" customHeight="1" x14ac:dyDescent="0.2">
      <c r="A24" s="34" t="s">
        <v>70</v>
      </c>
      <c r="B24" s="21" t="s">
        <v>151</v>
      </c>
      <c r="C24" s="21">
        <v>18.75</v>
      </c>
      <c r="D24" s="21" t="s">
        <v>151</v>
      </c>
      <c r="E24" s="21">
        <v>170</v>
      </c>
    </row>
    <row r="25" spans="1:5" ht="12" customHeight="1" x14ac:dyDescent="0.2">
      <c r="A25" s="34" t="s">
        <v>75</v>
      </c>
      <c r="B25" s="21" t="s">
        <v>151</v>
      </c>
      <c r="C25" s="21">
        <v>24.75</v>
      </c>
      <c r="D25" s="21" t="s">
        <v>151</v>
      </c>
      <c r="E25" s="21">
        <v>151</v>
      </c>
    </row>
    <row r="26" spans="1:5" ht="12" customHeight="1" x14ac:dyDescent="0.2">
      <c r="A26" s="526" t="s">
        <v>76</v>
      </c>
      <c r="B26" s="828" t="s">
        <v>29</v>
      </c>
      <c r="C26" s="20">
        <f>AVERAGE(C27:C29)</f>
        <v>29.623333333333335</v>
      </c>
      <c r="D26" s="828" t="s">
        <v>29</v>
      </c>
      <c r="E26" s="20">
        <f>AVERAGE(E27:E29)</f>
        <v>181.06666666666669</v>
      </c>
    </row>
    <row r="27" spans="1:5" ht="12" customHeight="1" x14ac:dyDescent="0.2">
      <c r="A27" s="530" t="s">
        <v>451</v>
      </c>
      <c r="B27" s="21" t="s">
        <v>151</v>
      </c>
      <c r="C27" s="21">
        <v>23.67</v>
      </c>
      <c r="D27" s="21" t="s">
        <v>151</v>
      </c>
      <c r="E27" s="21">
        <v>175</v>
      </c>
    </row>
    <row r="28" spans="1:5" ht="12" customHeight="1" x14ac:dyDescent="0.2">
      <c r="A28" s="530" t="s">
        <v>185</v>
      </c>
      <c r="B28" s="21" t="s">
        <v>151</v>
      </c>
      <c r="C28" s="21">
        <v>34.6</v>
      </c>
      <c r="D28" s="21" t="s">
        <v>151</v>
      </c>
      <c r="E28" s="21">
        <v>176.2</v>
      </c>
    </row>
    <row r="29" spans="1:5" ht="12" customHeight="1" x14ac:dyDescent="0.2">
      <c r="A29" s="530" t="s">
        <v>298</v>
      </c>
      <c r="B29" s="21" t="s">
        <v>151</v>
      </c>
      <c r="C29" s="21">
        <v>30.6</v>
      </c>
      <c r="D29" s="21" t="s">
        <v>151</v>
      </c>
      <c r="E29" s="21">
        <v>192</v>
      </c>
    </row>
    <row r="30" spans="1:5" ht="12" customHeight="1" x14ac:dyDescent="0.2">
      <c r="A30" s="526" t="s">
        <v>79</v>
      </c>
      <c r="B30" s="527">
        <f>AVERAGE(B31:B33)</f>
        <v>116.66666666666667</v>
      </c>
      <c r="C30" s="527">
        <f>AVERAGE(C31:C33)</f>
        <v>30</v>
      </c>
      <c r="D30" s="527">
        <f>AVERAGE(D31:D33)</f>
        <v>62.5</v>
      </c>
      <c r="E30" s="527">
        <f>AVERAGE(E31:E33)</f>
        <v>175.16666666666666</v>
      </c>
    </row>
    <row r="31" spans="1:5" ht="12" customHeight="1" x14ac:dyDescent="0.2">
      <c r="A31" s="34" t="s">
        <v>188</v>
      </c>
      <c r="B31" s="21">
        <v>110</v>
      </c>
      <c r="C31" s="21">
        <v>30</v>
      </c>
      <c r="D31" s="21">
        <v>60</v>
      </c>
      <c r="E31" s="21">
        <v>197.5</v>
      </c>
    </row>
    <row r="32" spans="1:5" ht="12" customHeight="1" x14ac:dyDescent="0.2">
      <c r="A32" s="34" t="s">
        <v>82</v>
      </c>
      <c r="B32" s="21">
        <v>120</v>
      </c>
      <c r="C32" s="21">
        <v>30</v>
      </c>
      <c r="D32" s="21">
        <v>65</v>
      </c>
      <c r="E32" s="21">
        <v>150</v>
      </c>
    </row>
    <row r="33" spans="1:5" ht="12" customHeight="1" x14ac:dyDescent="0.2">
      <c r="A33" s="34" t="s">
        <v>83</v>
      </c>
      <c r="B33" s="21">
        <v>120</v>
      </c>
      <c r="C33" s="21" t="s">
        <v>151</v>
      </c>
      <c r="D33" s="21" t="s">
        <v>151</v>
      </c>
      <c r="E33" s="21">
        <v>178</v>
      </c>
    </row>
    <row r="34" spans="1:5" ht="12" customHeight="1" x14ac:dyDescent="0.2">
      <c r="A34" s="526" t="s">
        <v>553</v>
      </c>
      <c r="B34" s="527">
        <f>AVERAGE(B35:B39)</f>
        <v>120</v>
      </c>
      <c r="C34" s="527">
        <f>AVERAGE(C35:C39)</f>
        <v>27</v>
      </c>
      <c r="D34" s="527">
        <f>AVERAGE(D35:D39)</f>
        <v>47.5</v>
      </c>
      <c r="E34" s="527">
        <f>AVERAGE(E35:E39)</f>
        <v>194.23399999999998</v>
      </c>
    </row>
    <row r="35" spans="1:5" ht="12" customHeight="1" x14ac:dyDescent="0.2">
      <c r="A35" s="34" t="s">
        <v>89</v>
      </c>
      <c r="B35" s="21" t="s">
        <v>151</v>
      </c>
      <c r="C35" s="21">
        <v>23.5</v>
      </c>
      <c r="D35" s="21" t="s">
        <v>151</v>
      </c>
      <c r="E35" s="21">
        <v>190</v>
      </c>
    </row>
    <row r="36" spans="1:5" ht="12" customHeight="1" x14ac:dyDescent="0.2">
      <c r="A36" s="34" t="s">
        <v>91</v>
      </c>
      <c r="B36" s="21" t="s">
        <v>151</v>
      </c>
      <c r="C36" s="21">
        <v>30</v>
      </c>
      <c r="D36" s="21" t="s">
        <v>151</v>
      </c>
      <c r="E36" s="21">
        <v>240</v>
      </c>
    </row>
    <row r="37" spans="1:5" ht="12" customHeight="1" x14ac:dyDescent="0.2">
      <c r="A37" s="34" t="s">
        <v>562</v>
      </c>
      <c r="B37" s="21" t="s">
        <v>151</v>
      </c>
      <c r="C37" s="21">
        <v>30</v>
      </c>
      <c r="D37" s="21" t="s">
        <v>151</v>
      </c>
      <c r="E37" s="21">
        <v>175</v>
      </c>
    </row>
    <row r="38" spans="1:5" ht="12" customHeight="1" x14ac:dyDescent="0.2">
      <c r="A38" s="34" t="s">
        <v>96</v>
      </c>
      <c r="B38" s="21" t="s">
        <v>151</v>
      </c>
      <c r="C38" s="21">
        <v>24.5</v>
      </c>
      <c r="D38" s="21" t="s">
        <v>151</v>
      </c>
      <c r="E38" s="21">
        <v>183.67</v>
      </c>
    </row>
    <row r="39" spans="1:5" ht="12" customHeight="1" x14ac:dyDescent="0.2">
      <c r="A39" s="34" t="s">
        <v>714</v>
      </c>
      <c r="B39" s="21">
        <v>120</v>
      </c>
      <c r="C39" s="21" t="s">
        <v>151</v>
      </c>
      <c r="D39" s="21">
        <v>47.5</v>
      </c>
      <c r="E39" s="21">
        <v>182.5</v>
      </c>
    </row>
    <row r="40" spans="1:5" ht="12" customHeight="1" x14ac:dyDescent="0.2">
      <c r="A40" s="526" t="s">
        <v>97</v>
      </c>
      <c r="B40" s="527">
        <f>AVERAGE(B41:B43)</f>
        <v>114.87666666666667</v>
      </c>
      <c r="C40" s="527">
        <f t="shared" ref="C40:E40" si="0">AVERAGE(C41:C43)</f>
        <v>49.223333333333336</v>
      </c>
      <c r="D40" s="527">
        <f t="shared" si="0"/>
        <v>80.833333333333329</v>
      </c>
      <c r="E40" s="527">
        <f t="shared" si="0"/>
        <v>175.66666666666666</v>
      </c>
    </row>
    <row r="41" spans="1:5" ht="12" customHeight="1" x14ac:dyDescent="0.2">
      <c r="A41" s="34" t="s">
        <v>98</v>
      </c>
      <c r="B41" s="21">
        <v>110.3</v>
      </c>
      <c r="C41" s="21">
        <v>45</v>
      </c>
      <c r="D41" s="21">
        <v>77</v>
      </c>
      <c r="E41" s="21">
        <v>171</v>
      </c>
    </row>
    <row r="42" spans="1:5" ht="12" customHeight="1" x14ac:dyDescent="0.2">
      <c r="A42" s="34" t="s">
        <v>99</v>
      </c>
      <c r="B42" s="21">
        <v>119</v>
      </c>
      <c r="C42" s="21">
        <v>53</v>
      </c>
      <c r="D42" s="21">
        <v>84.5</v>
      </c>
      <c r="E42" s="21">
        <v>180</v>
      </c>
    </row>
    <row r="43" spans="1:5" ht="12" customHeight="1" x14ac:dyDescent="0.2">
      <c r="A43" s="34" t="s">
        <v>100</v>
      </c>
      <c r="B43" s="21">
        <v>115.33</v>
      </c>
      <c r="C43" s="21">
        <v>49.67</v>
      </c>
      <c r="D43" s="21">
        <v>81</v>
      </c>
      <c r="E43" s="21">
        <v>176</v>
      </c>
    </row>
    <row r="44" spans="1:5" ht="12" customHeight="1" x14ac:dyDescent="0.2">
      <c r="A44" s="526" t="s">
        <v>101</v>
      </c>
      <c r="B44" s="527">
        <v>120</v>
      </c>
      <c r="C44" s="527">
        <v>32</v>
      </c>
      <c r="D44" s="527">
        <v>55</v>
      </c>
      <c r="E44" s="527">
        <v>168</v>
      </c>
    </row>
    <row r="45" spans="1:5" ht="12" customHeight="1" x14ac:dyDescent="0.2">
      <c r="A45" s="526" t="s">
        <v>171</v>
      </c>
      <c r="B45" s="527">
        <f>AVERAGE(B46:B49)</f>
        <v>114.6875</v>
      </c>
      <c r="C45" s="527">
        <f>AVERAGE(C46:C49)</f>
        <v>29.333333333333332</v>
      </c>
      <c r="D45" s="527">
        <f>AVERAGE(D46:D49)</f>
        <v>116.5</v>
      </c>
      <c r="E45" s="527">
        <f>AVERAGE(E46:E49)</f>
        <v>175.125</v>
      </c>
    </row>
    <row r="46" spans="1:5" ht="12" customHeight="1" x14ac:dyDescent="0.2">
      <c r="A46" s="34" t="s">
        <v>103</v>
      </c>
      <c r="B46" s="21">
        <v>104</v>
      </c>
      <c r="C46" s="21" t="s">
        <v>162</v>
      </c>
      <c r="D46" s="21">
        <v>53</v>
      </c>
      <c r="E46" s="21">
        <v>166.75</v>
      </c>
    </row>
    <row r="47" spans="1:5" ht="12" customHeight="1" x14ac:dyDescent="0.2">
      <c r="A47" s="34" t="s">
        <v>104</v>
      </c>
      <c r="B47" s="21">
        <v>105</v>
      </c>
      <c r="C47" s="21">
        <v>24.5</v>
      </c>
      <c r="D47" s="21" t="s">
        <v>162</v>
      </c>
      <c r="E47" s="21">
        <v>183.5</v>
      </c>
    </row>
    <row r="48" spans="1:5" ht="12" customHeight="1" x14ac:dyDescent="0.2">
      <c r="A48" s="34" t="s">
        <v>106</v>
      </c>
      <c r="B48" s="21">
        <v>107.5</v>
      </c>
      <c r="C48" s="21">
        <v>37.75</v>
      </c>
      <c r="D48" s="21" t="s">
        <v>162</v>
      </c>
      <c r="E48" s="21">
        <v>168.75</v>
      </c>
    </row>
    <row r="49" spans="1:5" ht="12" customHeight="1" x14ac:dyDescent="0.2">
      <c r="A49" s="34" t="s">
        <v>105</v>
      </c>
      <c r="B49" s="21">
        <v>142.25</v>
      </c>
      <c r="C49" s="21">
        <v>25.75</v>
      </c>
      <c r="D49" s="21">
        <v>180</v>
      </c>
      <c r="E49" s="21">
        <v>181.5</v>
      </c>
    </row>
    <row r="50" spans="1:5" ht="12" customHeight="1" x14ac:dyDescent="0.2">
      <c r="A50" s="526" t="s">
        <v>107</v>
      </c>
      <c r="B50" s="527" t="s">
        <v>29</v>
      </c>
      <c r="C50" s="527">
        <f>AVERAGE(C51:C51)</f>
        <v>29</v>
      </c>
      <c r="D50" s="527">
        <f>AVERAGE(D51:D51)</f>
        <v>60.5</v>
      </c>
      <c r="E50" s="527" t="s">
        <v>29</v>
      </c>
    </row>
    <row r="51" spans="1:5" ht="12" customHeight="1" x14ac:dyDescent="0.2">
      <c r="A51" s="34" t="s">
        <v>108</v>
      </c>
      <c r="B51" s="21" t="s">
        <v>151</v>
      </c>
      <c r="C51" s="21">
        <v>29</v>
      </c>
      <c r="D51" s="21">
        <v>60.5</v>
      </c>
      <c r="E51" s="21" t="s">
        <v>162</v>
      </c>
    </row>
    <row r="52" spans="1:5" ht="12" customHeight="1" x14ac:dyDescent="0.2">
      <c r="A52" s="526" t="s">
        <v>115</v>
      </c>
      <c r="B52" s="527">
        <f>AVERAGE(B53:B53)</f>
        <v>106.6</v>
      </c>
      <c r="C52" s="527">
        <f>AVERAGE(C53:C53)</f>
        <v>26.6</v>
      </c>
      <c r="D52" s="527">
        <f t="shared" ref="D52:E52" si="1">AVERAGE(D53:D53)</f>
        <v>64.33</v>
      </c>
      <c r="E52" s="527">
        <f t="shared" si="1"/>
        <v>176.67</v>
      </c>
    </row>
    <row r="53" spans="1:5" ht="12" customHeight="1" x14ac:dyDescent="0.2">
      <c r="A53" s="34" t="s">
        <v>116</v>
      </c>
      <c r="B53" s="21">
        <v>106.6</v>
      </c>
      <c r="C53" s="21">
        <v>26.6</v>
      </c>
      <c r="D53" s="21">
        <v>64.33</v>
      </c>
      <c r="E53" s="21">
        <v>176.67</v>
      </c>
    </row>
    <row r="54" spans="1:5" ht="12" customHeight="1" x14ac:dyDescent="0.2">
      <c r="A54" s="526" t="s">
        <v>117</v>
      </c>
      <c r="B54" s="527" t="s">
        <v>29</v>
      </c>
      <c r="C54" s="527">
        <f>AVERAGE(C55:C55)</f>
        <v>40.5</v>
      </c>
      <c r="D54" s="527" t="s">
        <v>29</v>
      </c>
      <c r="E54" s="527">
        <f t="shared" ref="E54" si="2">AVERAGE(E55:E55)</f>
        <v>165</v>
      </c>
    </row>
    <row r="55" spans="1:5" ht="12" customHeight="1" x14ac:dyDescent="0.2">
      <c r="A55" s="34" t="s">
        <v>120</v>
      </c>
      <c r="B55" s="21" t="s">
        <v>151</v>
      </c>
      <c r="C55" s="21">
        <v>40.5</v>
      </c>
      <c r="D55" s="21" t="s">
        <v>151</v>
      </c>
      <c r="E55" s="21">
        <v>165</v>
      </c>
    </row>
    <row r="56" spans="1:5" ht="13.5" x14ac:dyDescent="0.25">
      <c r="A56" s="448" t="s">
        <v>135</v>
      </c>
      <c r="B56" s="23"/>
      <c r="C56" s="23"/>
      <c r="D56" s="22"/>
      <c r="E56" s="23"/>
    </row>
    <row r="57" spans="1:5" ht="9.9499999999999993" customHeight="1" x14ac:dyDescent="0.2">
      <c r="A57" s="453" t="s">
        <v>136</v>
      </c>
      <c r="B57" s="24"/>
      <c r="C57" s="24"/>
      <c r="D57" s="4"/>
      <c r="E57" s="24"/>
    </row>
    <row r="58" spans="1:5" ht="12" customHeight="1" x14ac:dyDescent="0.2">
      <c r="A58" s="1"/>
      <c r="B58" s="1"/>
      <c r="C58" s="1"/>
      <c r="D58" s="1"/>
      <c r="E58" s="1"/>
    </row>
    <row r="59" spans="1:5" ht="12" customHeight="1" x14ac:dyDescent="0.2">
      <c r="A59" s="1"/>
      <c r="B59" s="1"/>
      <c r="C59" s="1"/>
      <c r="D59" s="1"/>
      <c r="E59" s="1"/>
    </row>
    <row r="60" spans="1:5" ht="12" customHeight="1" x14ac:dyDescent="0.2">
      <c r="A60" s="1"/>
      <c r="B60" s="1"/>
      <c r="C60" s="1"/>
      <c r="D60" s="1"/>
      <c r="E60" s="1"/>
    </row>
    <row r="61" spans="1:5" ht="12" customHeight="1" x14ac:dyDescent="0.2"/>
    <row r="62" spans="1:5" ht="12" customHeight="1" x14ac:dyDescent="0.2"/>
    <row r="63" spans="1:5" ht="12" customHeight="1" x14ac:dyDescent="0.2"/>
    <row r="64" spans="1:5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</sheetData>
  <pageMargins left="0" right="0" top="0" bottom="0" header="0" footer="0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996"/>
  <sheetViews>
    <sheetView showGridLines="0" zoomScaleNormal="100" workbookViewId="0">
      <selection activeCell="A40" sqref="A40:D76"/>
    </sheetView>
  </sheetViews>
  <sheetFormatPr baseColWidth="10" defaultColWidth="12.7109375" defaultRowHeight="15" customHeight="1" x14ac:dyDescent="0.2"/>
  <cols>
    <col min="1" max="1" width="19.7109375" style="54" customWidth="1"/>
    <col min="2" max="2" width="15.42578125" style="54" customWidth="1"/>
    <col min="3" max="3" width="17" style="54" customWidth="1"/>
    <col min="4" max="4" width="18.28515625" style="54" customWidth="1"/>
    <col min="5" max="16384" width="12.7109375" style="54"/>
  </cols>
  <sheetData>
    <row r="1" spans="1:4" ht="15" customHeight="1" x14ac:dyDescent="0.25">
      <c r="A1" s="622" t="s">
        <v>728</v>
      </c>
      <c r="B1" s="3"/>
    </row>
    <row r="2" spans="1:4" ht="15" customHeight="1" x14ac:dyDescent="0.25">
      <c r="A2" s="457" t="s">
        <v>176</v>
      </c>
      <c r="B2" s="3"/>
    </row>
    <row r="3" spans="1:4" ht="3.95" customHeight="1" x14ac:dyDescent="0.25">
      <c r="A3" s="3"/>
      <c r="B3" s="3"/>
    </row>
    <row r="4" spans="1:4" ht="18" customHeight="1" x14ac:dyDescent="0.2">
      <c r="A4" s="547" t="s">
        <v>19</v>
      </c>
      <c r="B4" s="942" t="s">
        <v>569</v>
      </c>
      <c r="C4" s="547" t="s">
        <v>172</v>
      </c>
      <c r="D4" s="943" t="s">
        <v>570</v>
      </c>
    </row>
    <row r="5" spans="1:4" ht="3.95" customHeight="1" x14ac:dyDescent="0.2">
      <c r="A5" s="935"/>
      <c r="B5" s="936"/>
      <c r="C5" s="935"/>
      <c r="D5" s="935"/>
    </row>
    <row r="6" spans="1:4" ht="12.95" customHeight="1" x14ac:dyDescent="0.25">
      <c r="A6" s="526" t="s">
        <v>24</v>
      </c>
      <c r="B6" s="944">
        <f>AVERAGE(B7:B9)</f>
        <v>35.18</v>
      </c>
      <c r="C6" s="944">
        <f>AVERAGE(C7:C9)</f>
        <v>37.835000000000001</v>
      </c>
      <c r="D6" s="945">
        <f>AVERAGE(D7:D9)</f>
        <v>33.71</v>
      </c>
    </row>
    <row r="7" spans="1:4" ht="12.95" customHeight="1" x14ac:dyDescent="0.2">
      <c r="A7" s="34" t="s">
        <v>25</v>
      </c>
      <c r="B7" s="946">
        <v>28.25</v>
      </c>
      <c r="C7" s="946">
        <v>43.67</v>
      </c>
      <c r="D7" s="946">
        <v>22.5</v>
      </c>
    </row>
    <row r="8" spans="1:4" ht="12.95" customHeight="1" x14ac:dyDescent="0.25">
      <c r="A8" s="34" t="s">
        <v>297</v>
      </c>
      <c r="B8" s="946">
        <v>36.29</v>
      </c>
      <c r="C8" s="947" t="s">
        <v>162</v>
      </c>
      <c r="D8" s="946">
        <v>38.630000000000003</v>
      </c>
    </row>
    <row r="9" spans="1:4" ht="12.95" customHeight="1" x14ac:dyDescent="0.25">
      <c r="A9" s="34" t="s">
        <v>532</v>
      </c>
      <c r="B9" s="946">
        <v>41</v>
      </c>
      <c r="C9" s="947">
        <v>32</v>
      </c>
      <c r="D9" s="946">
        <v>40</v>
      </c>
    </row>
    <row r="10" spans="1:4" ht="12.95" customHeight="1" x14ac:dyDescent="0.25">
      <c r="A10" s="25" t="s">
        <v>27</v>
      </c>
      <c r="B10" s="944">
        <f>AVERAGE(B11:B11)</f>
        <v>23</v>
      </c>
      <c r="C10" s="944">
        <f>AVERAGE(C11:C11)</f>
        <v>21.5</v>
      </c>
      <c r="D10" s="944" t="s">
        <v>29</v>
      </c>
    </row>
    <row r="11" spans="1:4" ht="12.95" customHeight="1" x14ac:dyDescent="0.25">
      <c r="A11" s="57" t="s">
        <v>30</v>
      </c>
      <c r="B11" s="948">
        <v>23</v>
      </c>
      <c r="C11" s="948">
        <v>21.5</v>
      </c>
      <c r="D11" s="947" t="s">
        <v>162</v>
      </c>
    </row>
    <row r="12" spans="1:4" ht="12.95" customHeight="1" x14ac:dyDescent="0.25">
      <c r="A12" s="526" t="s">
        <v>32</v>
      </c>
      <c r="B12" s="944">
        <f>AVERAGE(B13:B17)</f>
        <v>31.434000000000005</v>
      </c>
      <c r="C12" s="945">
        <f>AVERAGE(C13:C17)</f>
        <v>41.556666666666665</v>
      </c>
      <c r="D12" s="945">
        <f>AVERAGE(D13:D17)</f>
        <v>34.184000000000005</v>
      </c>
    </row>
    <row r="13" spans="1:4" ht="12.95" customHeight="1" x14ac:dyDescent="0.2">
      <c r="A13" s="34" t="s">
        <v>34</v>
      </c>
      <c r="B13" s="946">
        <v>36.67</v>
      </c>
      <c r="C13" s="946">
        <v>45</v>
      </c>
      <c r="D13" s="946">
        <v>41</v>
      </c>
    </row>
    <row r="14" spans="1:4" ht="12.95" customHeight="1" x14ac:dyDescent="0.2">
      <c r="A14" s="34" t="s">
        <v>567</v>
      </c>
      <c r="B14" s="946">
        <v>27.5</v>
      </c>
      <c r="C14" s="946" t="s">
        <v>151</v>
      </c>
      <c r="D14" s="946">
        <v>32.5</v>
      </c>
    </row>
    <row r="15" spans="1:4" ht="12.95" customHeight="1" x14ac:dyDescent="0.2">
      <c r="A15" s="34" t="s">
        <v>36</v>
      </c>
      <c r="B15" s="946">
        <v>26.25</v>
      </c>
      <c r="C15" s="946">
        <v>45</v>
      </c>
      <c r="D15" s="946">
        <v>32.42</v>
      </c>
    </row>
    <row r="16" spans="1:4" ht="12.95" customHeight="1" x14ac:dyDescent="0.2">
      <c r="A16" s="34" t="s">
        <v>37</v>
      </c>
      <c r="B16" s="946">
        <v>37.75</v>
      </c>
      <c r="C16" s="946">
        <v>34.67</v>
      </c>
      <c r="D16" s="946">
        <v>34</v>
      </c>
    </row>
    <row r="17" spans="1:4" ht="12.95" customHeight="1" x14ac:dyDescent="0.2">
      <c r="A17" s="34" t="s">
        <v>38</v>
      </c>
      <c r="B17" s="946">
        <v>29</v>
      </c>
      <c r="C17" s="946" t="s">
        <v>151</v>
      </c>
      <c r="D17" s="946">
        <v>31</v>
      </c>
    </row>
    <row r="18" spans="1:4" ht="12.95" customHeight="1" x14ac:dyDescent="0.25">
      <c r="A18" s="526" t="s">
        <v>42</v>
      </c>
      <c r="B18" s="944">
        <f>AVERAGE(B19:B19)</f>
        <v>63.81</v>
      </c>
      <c r="C18" s="944">
        <f>AVERAGE(C19:C19)</f>
        <v>85.28</v>
      </c>
      <c r="D18" s="945">
        <f>AVERAGE(D19:D19)</f>
        <v>62.5</v>
      </c>
    </row>
    <row r="19" spans="1:4" ht="12.95" customHeight="1" x14ac:dyDescent="0.2">
      <c r="A19" s="34" t="s">
        <v>44</v>
      </c>
      <c r="B19" s="946">
        <v>63.81</v>
      </c>
      <c r="C19" s="946">
        <v>85.28</v>
      </c>
      <c r="D19" s="946">
        <v>62.5</v>
      </c>
    </row>
    <row r="20" spans="1:4" ht="12.95" customHeight="1" x14ac:dyDescent="0.25">
      <c r="A20" s="536" t="s">
        <v>48</v>
      </c>
      <c r="B20" s="944">
        <f>AVERAGE(B21:B29)</f>
        <v>27.805555555555557</v>
      </c>
      <c r="C20" s="949">
        <f>AVERAGE(C21:C29)</f>
        <v>38.958333333333336</v>
      </c>
      <c r="D20" s="949">
        <f>AVERAGE(D21:D29)</f>
        <v>27.642857142857142</v>
      </c>
    </row>
    <row r="21" spans="1:4" ht="12.95" customHeight="1" x14ac:dyDescent="0.25">
      <c r="A21" s="537" t="s">
        <v>170</v>
      </c>
      <c r="B21" s="946">
        <v>31</v>
      </c>
      <c r="C21" s="950">
        <v>33</v>
      </c>
      <c r="D21" s="950">
        <v>30.67</v>
      </c>
    </row>
    <row r="22" spans="1:4" ht="12.95" customHeight="1" x14ac:dyDescent="0.25">
      <c r="A22" s="537" t="s">
        <v>174</v>
      </c>
      <c r="B22" s="946">
        <v>30</v>
      </c>
      <c r="C22" s="950" t="s">
        <v>162</v>
      </c>
      <c r="D22" s="950">
        <v>32</v>
      </c>
    </row>
    <row r="23" spans="1:4" ht="12.95" customHeight="1" x14ac:dyDescent="0.25">
      <c r="A23" s="537" t="s">
        <v>53</v>
      </c>
      <c r="B23" s="946">
        <v>27</v>
      </c>
      <c r="C23" s="950" t="s">
        <v>162</v>
      </c>
      <c r="D23" s="950">
        <v>28.33</v>
      </c>
    </row>
    <row r="24" spans="1:4" ht="12.95" customHeight="1" x14ac:dyDescent="0.25">
      <c r="A24" s="537" t="s">
        <v>54</v>
      </c>
      <c r="B24" s="946">
        <v>22</v>
      </c>
      <c r="C24" s="950">
        <v>34</v>
      </c>
      <c r="D24" s="950">
        <v>23</v>
      </c>
    </row>
    <row r="25" spans="1:4" ht="12.95" customHeight="1" x14ac:dyDescent="0.25">
      <c r="A25" s="537" t="s">
        <v>143</v>
      </c>
      <c r="B25" s="946">
        <v>30</v>
      </c>
      <c r="C25" s="950" t="s">
        <v>162</v>
      </c>
      <c r="D25" s="950">
        <v>20</v>
      </c>
    </row>
    <row r="26" spans="1:4" ht="12.95" customHeight="1" x14ac:dyDescent="0.25">
      <c r="A26" s="537" t="s">
        <v>56</v>
      </c>
      <c r="B26" s="946">
        <v>26</v>
      </c>
      <c r="C26" s="950">
        <v>35</v>
      </c>
      <c r="D26" s="950" t="s">
        <v>162</v>
      </c>
    </row>
    <row r="27" spans="1:4" ht="12.95" customHeight="1" x14ac:dyDescent="0.25">
      <c r="A27" s="537" t="s">
        <v>58</v>
      </c>
      <c r="B27" s="946">
        <v>30.75</v>
      </c>
      <c r="C27" s="950">
        <v>43.75</v>
      </c>
      <c r="D27" s="950">
        <v>26.5</v>
      </c>
    </row>
    <row r="28" spans="1:4" ht="12.95" customHeight="1" x14ac:dyDescent="0.25">
      <c r="A28" s="537" t="s">
        <v>59</v>
      </c>
      <c r="B28" s="946">
        <v>25</v>
      </c>
      <c r="C28" s="951">
        <v>40.5</v>
      </c>
      <c r="D28" s="950" t="s">
        <v>162</v>
      </c>
    </row>
    <row r="29" spans="1:4" ht="12.95" customHeight="1" x14ac:dyDescent="0.25">
      <c r="A29" s="537" t="s">
        <v>60</v>
      </c>
      <c r="B29" s="946">
        <v>28.5</v>
      </c>
      <c r="C29" s="951">
        <v>47.5</v>
      </c>
      <c r="D29" s="951">
        <v>33</v>
      </c>
    </row>
    <row r="30" spans="1:4" ht="12.95" customHeight="1" x14ac:dyDescent="0.25">
      <c r="A30" s="482" t="s">
        <v>61</v>
      </c>
      <c r="B30" s="944">
        <f t="shared" ref="B30:D30" si="0">AVERAGE(B31:B35)</f>
        <v>41.5</v>
      </c>
      <c r="C30" s="944">
        <f t="shared" si="0"/>
        <v>48.125</v>
      </c>
      <c r="D30" s="944">
        <f t="shared" si="0"/>
        <v>43.165999999999997</v>
      </c>
    </row>
    <row r="31" spans="1:4" ht="12.95" customHeight="1" x14ac:dyDescent="0.25">
      <c r="A31" s="105" t="s">
        <v>62</v>
      </c>
      <c r="B31" s="947">
        <v>43</v>
      </c>
      <c r="C31" s="947" t="s">
        <v>162</v>
      </c>
      <c r="D31" s="947">
        <v>41.33</v>
      </c>
    </row>
    <row r="32" spans="1:4" ht="12.95" customHeight="1" x14ac:dyDescent="0.25">
      <c r="A32" s="105" t="s">
        <v>63</v>
      </c>
      <c r="B32" s="947">
        <v>39.5</v>
      </c>
      <c r="C32" s="947" t="s">
        <v>162</v>
      </c>
      <c r="D32" s="947">
        <v>46.5</v>
      </c>
    </row>
    <row r="33" spans="1:5" ht="12.95" customHeight="1" x14ac:dyDescent="0.25">
      <c r="A33" s="105" t="s">
        <v>64</v>
      </c>
      <c r="B33" s="947">
        <v>40</v>
      </c>
      <c r="C33" s="947" t="s">
        <v>162</v>
      </c>
      <c r="D33" s="947">
        <v>40</v>
      </c>
    </row>
    <row r="34" spans="1:5" ht="12.95" customHeight="1" x14ac:dyDescent="0.25">
      <c r="A34" s="105" t="s">
        <v>65</v>
      </c>
      <c r="B34" s="952" t="s">
        <v>31</v>
      </c>
      <c r="C34" s="950">
        <v>45.5</v>
      </c>
      <c r="D34" s="947">
        <v>49</v>
      </c>
    </row>
    <row r="35" spans="1:5" ht="12.95" customHeight="1" x14ac:dyDescent="0.25">
      <c r="A35" s="105" t="s">
        <v>66</v>
      </c>
      <c r="B35" s="947">
        <v>43.5</v>
      </c>
      <c r="C35" s="950">
        <v>50.75</v>
      </c>
      <c r="D35" s="947">
        <v>39</v>
      </c>
    </row>
    <row r="36" spans="1:5" ht="12.95" customHeight="1" x14ac:dyDescent="0.25">
      <c r="A36" s="526" t="s">
        <v>551</v>
      </c>
      <c r="B36" s="944">
        <f>AVERAGE(B37:B38)</f>
        <v>29.25</v>
      </c>
      <c r="C36" s="951">
        <f>AVERAGE(C37:C38)</f>
        <v>32.75</v>
      </c>
      <c r="D36" s="945">
        <f>AVERAGE(D37:D38)</f>
        <v>26</v>
      </c>
    </row>
    <row r="37" spans="1:5" ht="12.95" customHeight="1" x14ac:dyDescent="0.25">
      <c r="A37" s="34" t="s">
        <v>68</v>
      </c>
      <c r="B37" s="946">
        <v>33.5</v>
      </c>
      <c r="C37" s="951">
        <v>32.75</v>
      </c>
      <c r="D37" s="946">
        <v>26</v>
      </c>
    </row>
    <row r="38" spans="1:5" ht="12.95" customHeight="1" x14ac:dyDescent="0.25">
      <c r="A38" s="34" t="s">
        <v>164</v>
      </c>
      <c r="B38" s="946">
        <v>25</v>
      </c>
      <c r="C38" s="947" t="s">
        <v>31</v>
      </c>
      <c r="D38" s="946">
        <v>26</v>
      </c>
    </row>
    <row r="39" spans="1:5" ht="12.95" customHeight="1" x14ac:dyDescent="0.25">
      <c r="A39" s="18"/>
      <c r="B39" s="885"/>
      <c r="C39" s="19"/>
      <c r="D39" s="174" t="s">
        <v>78</v>
      </c>
    </row>
    <row r="40" spans="1:5" ht="12.95" customHeight="1" x14ac:dyDescent="0.25">
      <c r="A40" s="940" t="s">
        <v>732</v>
      </c>
      <c r="B40" s="531"/>
      <c r="C40" s="60"/>
      <c r="D40" s="532"/>
      <c r="E40" s="532"/>
    </row>
    <row r="41" spans="1:5" ht="18" customHeight="1" x14ac:dyDescent="0.2">
      <c r="A41" s="547" t="s">
        <v>19</v>
      </c>
      <c r="B41" s="942" t="s">
        <v>569</v>
      </c>
      <c r="C41" s="547" t="s">
        <v>172</v>
      </c>
      <c r="D41" s="943" t="s">
        <v>570</v>
      </c>
    </row>
    <row r="42" spans="1:5" ht="6" customHeight="1" x14ac:dyDescent="0.25">
      <c r="A42" s="34"/>
      <c r="B42" s="946"/>
      <c r="C42" s="947"/>
      <c r="D42" s="946"/>
    </row>
    <row r="43" spans="1:5" ht="12.95" customHeight="1" x14ac:dyDescent="0.25">
      <c r="A43" s="118" t="s">
        <v>76</v>
      </c>
      <c r="B43" s="944">
        <f>AVERAGE(B44:B44)</f>
        <v>26.2</v>
      </c>
      <c r="C43" s="953" t="s">
        <v>681</v>
      </c>
      <c r="D43" s="954">
        <f>AVERAGE(D44:D44)</f>
        <v>26.2</v>
      </c>
    </row>
    <row r="44" spans="1:5" ht="12.95" customHeight="1" x14ac:dyDescent="0.25">
      <c r="A44" s="105" t="s">
        <v>185</v>
      </c>
      <c r="B44" s="946">
        <v>26.2</v>
      </c>
      <c r="C44" s="947" t="s">
        <v>162</v>
      </c>
      <c r="D44" s="947">
        <v>26.2</v>
      </c>
    </row>
    <row r="45" spans="1:5" ht="12.95" customHeight="1" x14ac:dyDescent="0.25">
      <c r="A45" s="526" t="s">
        <v>79</v>
      </c>
      <c r="B45" s="944">
        <f>AVERAGE(B46:B47)</f>
        <v>36</v>
      </c>
      <c r="C45" s="469" t="s">
        <v>29</v>
      </c>
      <c r="D45" s="945">
        <f>AVERAGE(D46:D47)</f>
        <v>35</v>
      </c>
    </row>
    <row r="46" spans="1:5" ht="12.95" customHeight="1" x14ac:dyDescent="0.25">
      <c r="A46" s="34" t="s">
        <v>187</v>
      </c>
      <c r="B46" s="946">
        <v>42</v>
      </c>
      <c r="C46" s="947" t="s">
        <v>162</v>
      </c>
      <c r="D46" s="946">
        <v>40</v>
      </c>
    </row>
    <row r="47" spans="1:5" ht="12.95" customHeight="1" x14ac:dyDescent="0.25">
      <c r="A47" s="34" t="s">
        <v>82</v>
      </c>
      <c r="B47" s="946">
        <v>30</v>
      </c>
      <c r="C47" s="947" t="s">
        <v>162</v>
      </c>
      <c r="D47" s="946">
        <v>30</v>
      </c>
    </row>
    <row r="48" spans="1:5" ht="12.95" customHeight="1" x14ac:dyDescent="0.25">
      <c r="A48" s="526" t="s">
        <v>553</v>
      </c>
      <c r="B48" s="944">
        <f>AVERAGE(B49:B51)</f>
        <v>31.75</v>
      </c>
      <c r="C48" s="944">
        <f>AVERAGE(C49:C51)</f>
        <v>32</v>
      </c>
      <c r="D48" s="945">
        <f>AVERAGE(D49:D51)</f>
        <v>35.333333333333336</v>
      </c>
    </row>
    <row r="49" spans="1:4" ht="12.95" customHeight="1" x14ac:dyDescent="0.2">
      <c r="A49" s="34" t="s">
        <v>620</v>
      </c>
      <c r="B49" s="946">
        <v>34.5</v>
      </c>
      <c r="C49" s="946" t="s">
        <v>151</v>
      </c>
      <c r="D49" s="946">
        <v>40</v>
      </c>
    </row>
    <row r="50" spans="1:4" ht="12.95" customHeight="1" x14ac:dyDescent="0.2">
      <c r="A50" s="34" t="s">
        <v>92</v>
      </c>
      <c r="B50" s="946">
        <v>29</v>
      </c>
      <c r="C50" s="946">
        <v>28</v>
      </c>
      <c r="D50" s="946">
        <v>26</v>
      </c>
    </row>
    <row r="51" spans="1:4" ht="12.95" customHeight="1" x14ac:dyDescent="0.2">
      <c r="A51" s="34" t="s">
        <v>93</v>
      </c>
      <c r="B51" s="946" t="s">
        <v>151</v>
      </c>
      <c r="C51" s="946">
        <v>36</v>
      </c>
      <c r="D51" s="946">
        <v>40</v>
      </c>
    </row>
    <row r="52" spans="1:4" ht="12.95" customHeight="1" x14ac:dyDescent="0.25">
      <c r="A52" s="526" t="s">
        <v>97</v>
      </c>
      <c r="B52" s="944">
        <f>AVERAGE(B53:B55)</f>
        <v>52.443333333333328</v>
      </c>
      <c r="C52" s="469" t="s">
        <v>29</v>
      </c>
      <c r="D52" s="945">
        <f>AVERAGE(D53:D55)</f>
        <v>50.333333333333336</v>
      </c>
    </row>
    <row r="53" spans="1:4" ht="12.95" customHeight="1" x14ac:dyDescent="0.2">
      <c r="A53" s="34" t="s">
        <v>98</v>
      </c>
      <c r="B53" s="946">
        <v>49</v>
      </c>
      <c r="C53" s="946" t="s">
        <v>151</v>
      </c>
      <c r="D53" s="946">
        <v>47</v>
      </c>
    </row>
    <row r="54" spans="1:4" ht="12.95" customHeight="1" x14ac:dyDescent="0.2">
      <c r="A54" s="34" t="s">
        <v>99</v>
      </c>
      <c r="B54" s="946">
        <v>56</v>
      </c>
      <c r="C54" s="946" t="s">
        <v>151</v>
      </c>
      <c r="D54" s="946">
        <v>53</v>
      </c>
    </row>
    <row r="55" spans="1:4" ht="12.95" customHeight="1" x14ac:dyDescent="0.2">
      <c r="A55" s="34" t="s">
        <v>100</v>
      </c>
      <c r="B55" s="946">
        <v>52.33</v>
      </c>
      <c r="C55" s="946" t="s">
        <v>151</v>
      </c>
      <c r="D55" s="946">
        <v>51</v>
      </c>
    </row>
    <row r="56" spans="1:4" ht="12.95" customHeight="1" x14ac:dyDescent="0.2">
      <c r="A56" s="526" t="s">
        <v>101</v>
      </c>
      <c r="B56" s="955">
        <v>33</v>
      </c>
      <c r="C56" s="469" t="s">
        <v>29</v>
      </c>
      <c r="D56" s="955">
        <v>37</v>
      </c>
    </row>
    <row r="57" spans="1:4" ht="12.95" customHeight="1" x14ac:dyDescent="0.25">
      <c r="A57" s="526" t="s">
        <v>171</v>
      </c>
      <c r="B57" s="944">
        <f>AVERAGE(B59:B59)</f>
        <v>35</v>
      </c>
      <c r="C57" s="944">
        <f>AVERAGE(C59:C59)</f>
        <v>30</v>
      </c>
      <c r="D57" s="945">
        <f>AVERAGE(D59:D59)</f>
        <v>40</v>
      </c>
    </row>
    <row r="58" spans="1:4" ht="12.95" customHeight="1" x14ac:dyDescent="0.2">
      <c r="A58" s="34" t="s">
        <v>104</v>
      </c>
      <c r="B58" s="946">
        <v>20</v>
      </c>
      <c r="C58" s="946">
        <v>21</v>
      </c>
      <c r="D58" s="946" t="s">
        <v>151</v>
      </c>
    </row>
    <row r="59" spans="1:4" ht="12.95" customHeight="1" x14ac:dyDescent="0.2">
      <c r="A59" s="34" t="s">
        <v>165</v>
      </c>
      <c r="B59" s="946">
        <v>35</v>
      </c>
      <c r="C59" s="946">
        <v>30</v>
      </c>
      <c r="D59" s="946">
        <v>40</v>
      </c>
    </row>
    <row r="60" spans="1:4" ht="12.95" customHeight="1" x14ac:dyDescent="0.25">
      <c r="A60" s="526" t="s">
        <v>112</v>
      </c>
      <c r="B60" s="955">
        <f>AVERAGE(B61:B61)</f>
        <v>27</v>
      </c>
      <c r="C60" s="944" t="s">
        <v>29</v>
      </c>
      <c r="D60" s="955">
        <f>AVERAGE(D61:D61)</f>
        <v>31</v>
      </c>
    </row>
    <row r="61" spans="1:4" ht="12.95" customHeight="1" x14ac:dyDescent="0.2">
      <c r="A61" s="34" t="s">
        <v>113</v>
      </c>
      <c r="B61" s="946">
        <v>27</v>
      </c>
      <c r="C61" s="946" t="s">
        <v>151</v>
      </c>
      <c r="D61" s="946">
        <v>31</v>
      </c>
    </row>
    <row r="62" spans="1:4" ht="12.95" customHeight="1" x14ac:dyDescent="0.25">
      <c r="A62" s="526" t="s">
        <v>117</v>
      </c>
      <c r="B62" s="944">
        <f>AVERAGE(B63:B63)</f>
        <v>35</v>
      </c>
      <c r="C62" s="944">
        <f>AVERAGE(C63:C63)</f>
        <v>35</v>
      </c>
      <c r="D62" s="956" t="s">
        <v>29</v>
      </c>
    </row>
    <row r="63" spans="1:4" ht="12.95" customHeight="1" x14ac:dyDescent="0.2">
      <c r="A63" s="34" t="s">
        <v>120</v>
      </c>
      <c r="B63" s="946">
        <v>35</v>
      </c>
      <c r="C63" s="946">
        <v>35</v>
      </c>
      <c r="D63" s="946" t="s">
        <v>151</v>
      </c>
    </row>
    <row r="64" spans="1:4" ht="12.95" customHeight="1" x14ac:dyDescent="0.25">
      <c r="A64" s="526" t="s">
        <v>121</v>
      </c>
      <c r="B64" s="944">
        <f>AVERAGE(B65:B65)</f>
        <v>30</v>
      </c>
      <c r="C64" s="944" t="s">
        <v>29</v>
      </c>
      <c r="D64" s="945">
        <f>AVERAGE(D65:D65)</f>
        <v>35</v>
      </c>
    </row>
    <row r="65" spans="1:4" ht="12.95" customHeight="1" x14ac:dyDescent="0.2">
      <c r="A65" s="34" t="s">
        <v>122</v>
      </c>
      <c r="B65" s="946">
        <v>30</v>
      </c>
      <c r="C65" s="946" t="s">
        <v>151</v>
      </c>
      <c r="D65" s="946">
        <v>35</v>
      </c>
    </row>
    <row r="66" spans="1:4" ht="12.95" customHeight="1" x14ac:dyDescent="0.25">
      <c r="A66" s="526" t="s">
        <v>301</v>
      </c>
      <c r="B66" s="944">
        <f>AVERAGE(B67:B69)</f>
        <v>23.583333333333332</v>
      </c>
      <c r="C66" s="944">
        <f>AVERAGE(C67:C69)</f>
        <v>20</v>
      </c>
      <c r="D66" s="945">
        <f>AVERAGE(D67:D69)</f>
        <v>56.5</v>
      </c>
    </row>
    <row r="67" spans="1:4" ht="12.95" customHeight="1" x14ac:dyDescent="0.2">
      <c r="A67" s="34" t="s">
        <v>183</v>
      </c>
      <c r="B67" s="946">
        <v>21</v>
      </c>
      <c r="C67" s="946">
        <v>20</v>
      </c>
      <c r="D67" s="946" t="s">
        <v>151</v>
      </c>
    </row>
    <row r="68" spans="1:4" ht="12.95" customHeight="1" x14ac:dyDescent="0.2">
      <c r="A68" s="34" t="s">
        <v>182</v>
      </c>
      <c r="B68" s="946">
        <v>25.75</v>
      </c>
      <c r="C68" s="946" t="s">
        <v>151</v>
      </c>
      <c r="D68" s="946">
        <v>88</v>
      </c>
    </row>
    <row r="69" spans="1:4" ht="12.95" customHeight="1" x14ac:dyDescent="0.2">
      <c r="A69" s="34" t="s">
        <v>535</v>
      </c>
      <c r="B69" s="946">
        <v>24</v>
      </c>
      <c r="C69" s="946" t="s">
        <v>151</v>
      </c>
      <c r="D69" s="946">
        <v>25</v>
      </c>
    </row>
    <row r="70" spans="1:4" ht="12.95" customHeight="1" x14ac:dyDescent="0.25">
      <c r="A70" s="526" t="s">
        <v>127</v>
      </c>
      <c r="B70" s="944" t="s">
        <v>29</v>
      </c>
      <c r="C70" s="944">
        <f>AVERAGE(C71:C71)</f>
        <v>90</v>
      </c>
      <c r="D70" s="945">
        <f>AVERAGE(D71)</f>
        <v>45</v>
      </c>
    </row>
    <row r="71" spans="1:4" ht="12.95" customHeight="1" x14ac:dyDescent="0.2">
      <c r="A71" s="34" t="s">
        <v>130</v>
      </c>
      <c r="B71" s="946" t="s">
        <v>151</v>
      </c>
      <c r="C71" s="946">
        <v>90</v>
      </c>
      <c r="D71" s="946">
        <v>45</v>
      </c>
    </row>
    <row r="72" spans="1:4" ht="12.95" customHeight="1" x14ac:dyDescent="0.25">
      <c r="A72" s="526" t="s">
        <v>131</v>
      </c>
      <c r="B72" s="944">
        <f>AVERAGE(B73:B73)</f>
        <v>34.6</v>
      </c>
      <c r="C72" s="944">
        <f>AVERAGE(C73:C73)</f>
        <v>29.33</v>
      </c>
      <c r="D72" s="945">
        <f>AVERAGE(D73:D73)</f>
        <v>28.68</v>
      </c>
    </row>
    <row r="73" spans="1:4" ht="12.95" customHeight="1" x14ac:dyDescent="0.2">
      <c r="A73" s="34" t="s">
        <v>132</v>
      </c>
      <c r="B73" s="946">
        <v>34.6</v>
      </c>
      <c r="C73" s="946">
        <v>29.33</v>
      </c>
      <c r="D73" s="946">
        <v>28.68</v>
      </c>
    </row>
    <row r="74" spans="1:4" ht="12" customHeight="1" x14ac:dyDescent="0.2">
      <c r="A74" s="448" t="s">
        <v>135</v>
      </c>
      <c r="B74" s="484"/>
      <c r="C74" s="484"/>
      <c r="D74" s="484"/>
    </row>
    <row r="75" spans="1:4" ht="12" customHeight="1" x14ac:dyDescent="0.25">
      <c r="A75" s="453" t="s">
        <v>136</v>
      </c>
      <c r="B75" s="26"/>
      <c r="C75" s="26"/>
      <c r="D75" s="26"/>
    </row>
    <row r="76" spans="1:4" ht="12" customHeight="1" x14ac:dyDescent="0.2">
      <c r="A76" s="1"/>
      <c r="B76" s="1"/>
    </row>
    <row r="77" spans="1:4" ht="12" customHeight="1" x14ac:dyDescent="0.2">
      <c r="A77" s="1"/>
      <c r="B77" s="1"/>
    </row>
    <row r="78" spans="1:4" ht="11.25" customHeight="1" x14ac:dyDescent="0.2">
      <c r="A78" s="1"/>
      <c r="B78" s="1"/>
    </row>
    <row r="79" spans="1:4" ht="9" customHeight="1" x14ac:dyDescent="0.2">
      <c r="A79" s="1"/>
      <c r="B79" s="1"/>
    </row>
    <row r="80" spans="1:4" ht="11.25" customHeight="1" x14ac:dyDescent="0.2">
      <c r="A80" s="1"/>
      <c r="B80" s="1"/>
    </row>
    <row r="81" spans="1:2" ht="11.25" customHeight="1" x14ac:dyDescent="0.2">
      <c r="A81" s="1"/>
      <c r="B81" s="1"/>
    </row>
    <row r="82" spans="1:2" ht="11.25" customHeight="1" x14ac:dyDescent="0.2">
      <c r="A82" s="1"/>
      <c r="B82" s="1"/>
    </row>
    <row r="83" spans="1:2" ht="11.25" customHeight="1" x14ac:dyDescent="0.2">
      <c r="A83" s="1"/>
      <c r="B83" s="1"/>
    </row>
    <row r="84" spans="1:2" ht="11.25" customHeight="1" x14ac:dyDescent="0.2">
      <c r="A84" s="1"/>
      <c r="B84" s="1"/>
    </row>
    <row r="85" spans="1:2" ht="11.25" customHeight="1" x14ac:dyDescent="0.2">
      <c r="A85" s="1"/>
      <c r="B85" s="1"/>
    </row>
    <row r="86" spans="1:2" ht="11.25" customHeight="1" x14ac:dyDescent="0.2">
      <c r="A86" s="1"/>
      <c r="B86" s="1"/>
    </row>
    <row r="87" spans="1:2" ht="11.25" customHeight="1" x14ac:dyDescent="0.2">
      <c r="A87" s="1"/>
      <c r="B87" s="1"/>
    </row>
    <row r="88" spans="1:2" ht="11.25" customHeight="1" x14ac:dyDescent="0.2">
      <c r="A88" s="1"/>
      <c r="B88" s="1"/>
    </row>
    <row r="89" spans="1:2" ht="11.25" customHeight="1" x14ac:dyDescent="0.2">
      <c r="A89" s="1"/>
      <c r="B89" s="1"/>
    </row>
    <row r="90" spans="1:2" ht="11.25" customHeight="1" x14ac:dyDescent="0.2">
      <c r="A90" s="1"/>
      <c r="B90" s="1"/>
    </row>
    <row r="91" spans="1:2" ht="11.25" customHeight="1" x14ac:dyDescent="0.2">
      <c r="A91" s="1"/>
      <c r="B91" s="1"/>
    </row>
    <row r="92" spans="1:2" ht="11.25" customHeight="1" x14ac:dyDescent="0.2">
      <c r="A92" s="1"/>
      <c r="B92" s="1"/>
    </row>
    <row r="93" spans="1:2" ht="11.25" customHeight="1" x14ac:dyDescent="0.2">
      <c r="A93" s="1"/>
      <c r="B93" s="1"/>
    </row>
    <row r="94" spans="1:2" ht="11.25" customHeight="1" x14ac:dyDescent="0.2"/>
    <row r="95" spans="1:2" ht="11.25" customHeight="1" x14ac:dyDescent="0.2"/>
    <row r="96" spans="1:2" ht="11.25" customHeight="1" x14ac:dyDescent="0.2"/>
    <row r="97" ht="11.25" customHeight="1" x14ac:dyDescent="0.2"/>
    <row r="98" ht="11.25" customHeight="1" x14ac:dyDescent="0.2"/>
    <row r="99" ht="11.25" customHeight="1" x14ac:dyDescent="0.2"/>
    <row r="100" ht="11.25" customHeight="1" x14ac:dyDescent="0.2"/>
    <row r="101" ht="11.25" customHeight="1" x14ac:dyDescent="0.2"/>
    <row r="102" ht="11.25" customHeight="1" x14ac:dyDescent="0.2"/>
    <row r="103" ht="11.25" customHeight="1" x14ac:dyDescent="0.2"/>
    <row r="104" ht="11.25" customHeight="1" x14ac:dyDescent="0.2"/>
    <row r="105" ht="11.25" customHeight="1" x14ac:dyDescent="0.2"/>
    <row r="106" ht="11.25" customHeight="1" x14ac:dyDescent="0.2"/>
    <row r="107" ht="11.25" customHeight="1" x14ac:dyDescent="0.2"/>
    <row r="108" ht="11.25" customHeight="1" x14ac:dyDescent="0.2"/>
    <row r="109" ht="11.25" customHeight="1" x14ac:dyDescent="0.2"/>
    <row r="110" ht="11.25" customHeight="1" x14ac:dyDescent="0.2"/>
    <row r="111" ht="11.25" customHeight="1" x14ac:dyDescent="0.2"/>
    <row r="112" ht="11.25" customHeight="1" x14ac:dyDescent="0.2"/>
    <row r="113" ht="11.25" customHeight="1" x14ac:dyDescent="0.2"/>
    <row r="114" ht="11.25" customHeight="1" x14ac:dyDescent="0.2"/>
    <row r="115" ht="11.25" customHeight="1" x14ac:dyDescent="0.2"/>
    <row r="116" ht="11.25" customHeight="1" x14ac:dyDescent="0.2"/>
    <row r="117" ht="11.25" customHeight="1" x14ac:dyDescent="0.2"/>
    <row r="118" ht="11.25" customHeight="1" x14ac:dyDescent="0.2"/>
    <row r="119" ht="11.25" customHeight="1" x14ac:dyDescent="0.2"/>
    <row r="120" ht="11.25" customHeight="1" x14ac:dyDescent="0.2"/>
    <row r="121" ht="11.25" customHeight="1" x14ac:dyDescent="0.2"/>
    <row r="122" ht="11.25" customHeight="1" x14ac:dyDescent="0.2"/>
    <row r="123" ht="11.25" customHeight="1" x14ac:dyDescent="0.2"/>
    <row r="124" ht="11.25" customHeight="1" x14ac:dyDescent="0.2"/>
    <row r="125" ht="11.25" customHeight="1" x14ac:dyDescent="0.2"/>
    <row r="126" ht="11.25" customHeight="1" x14ac:dyDescent="0.2"/>
    <row r="127" ht="11.25" customHeight="1" x14ac:dyDescent="0.2"/>
    <row r="128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  <row r="198" ht="11.25" customHeight="1" x14ac:dyDescent="0.2"/>
    <row r="199" ht="11.25" customHeight="1" x14ac:dyDescent="0.2"/>
    <row r="200" ht="11.25" customHeight="1" x14ac:dyDescent="0.2"/>
    <row r="201" ht="11.25" customHeight="1" x14ac:dyDescent="0.2"/>
    <row r="202" ht="11.25" customHeight="1" x14ac:dyDescent="0.2"/>
    <row r="203" ht="11.25" customHeight="1" x14ac:dyDescent="0.2"/>
    <row r="204" ht="11.25" customHeight="1" x14ac:dyDescent="0.2"/>
    <row r="205" ht="11.25" customHeight="1" x14ac:dyDescent="0.2"/>
    <row r="206" ht="11.25" customHeight="1" x14ac:dyDescent="0.2"/>
    <row r="207" ht="11.25" customHeight="1" x14ac:dyDescent="0.2"/>
    <row r="208" ht="11.25" customHeight="1" x14ac:dyDescent="0.2"/>
    <row r="209" ht="11.25" customHeight="1" x14ac:dyDescent="0.2"/>
    <row r="210" ht="11.25" customHeight="1" x14ac:dyDescent="0.2"/>
    <row r="211" ht="11.25" customHeight="1" x14ac:dyDescent="0.2"/>
    <row r="212" ht="11.25" customHeight="1" x14ac:dyDescent="0.2"/>
    <row r="213" ht="11.25" customHeight="1" x14ac:dyDescent="0.2"/>
    <row r="214" ht="11.25" customHeight="1" x14ac:dyDescent="0.2"/>
    <row r="215" ht="11.25" customHeight="1" x14ac:dyDescent="0.2"/>
    <row r="216" ht="11.25" customHeight="1" x14ac:dyDescent="0.2"/>
    <row r="217" ht="11.25" customHeight="1" x14ac:dyDescent="0.2"/>
    <row r="218" ht="11.25" customHeight="1" x14ac:dyDescent="0.2"/>
    <row r="219" ht="11.25" customHeight="1" x14ac:dyDescent="0.2"/>
    <row r="220" ht="11.25" customHeight="1" x14ac:dyDescent="0.2"/>
    <row r="221" ht="11.25" customHeight="1" x14ac:dyDescent="0.2"/>
    <row r="222" ht="11.25" customHeight="1" x14ac:dyDescent="0.2"/>
    <row r="223" ht="11.25" customHeight="1" x14ac:dyDescent="0.2"/>
    <row r="224" ht="11.25" customHeight="1" x14ac:dyDescent="0.2"/>
    <row r="225" ht="11.25" customHeight="1" x14ac:dyDescent="0.2"/>
    <row r="226" ht="11.25" customHeight="1" x14ac:dyDescent="0.2"/>
    <row r="227" ht="11.25" customHeight="1" x14ac:dyDescent="0.2"/>
    <row r="228" ht="11.25" customHeight="1" x14ac:dyDescent="0.2"/>
    <row r="229" ht="11.25" customHeight="1" x14ac:dyDescent="0.2"/>
    <row r="230" ht="11.25" customHeight="1" x14ac:dyDescent="0.2"/>
    <row r="231" ht="11.25" customHeight="1" x14ac:dyDescent="0.2"/>
    <row r="232" ht="11.25" customHeight="1" x14ac:dyDescent="0.2"/>
    <row r="233" ht="11.25" customHeight="1" x14ac:dyDescent="0.2"/>
    <row r="234" ht="11.25" customHeight="1" x14ac:dyDescent="0.2"/>
    <row r="235" ht="11.25" customHeight="1" x14ac:dyDescent="0.2"/>
    <row r="236" ht="11.25" customHeight="1" x14ac:dyDescent="0.2"/>
    <row r="237" ht="11.25" customHeight="1" x14ac:dyDescent="0.2"/>
    <row r="238" ht="11.25" customHeight="1" x14ac:dyDescent="0.2"/>
    <row r="239" ht="11.25" customHeight="1" x14ac:dyDescent="0.2"/>
    <row r="240" ht="11.25" customHeight="1" x14ac:dyDescent="0.2"/>
    <row r="241" ht="11.25" customHeight="1" x14ac:dyDescent="0.2"/>
    <row r="242" ht="11.25" customHeight="1" x14ac:dyDescent="0.2"/>
    <row r="243" ht="11.25" customHeight="1" x14ac:dyDescent="0.2"/>
    <row r="244" ht="11.25" customHeight="1" x14ac:dyDescent="0.2"/>
    <row r="245" ht="11.25" customHeight="1" x14ac:dyDescent="0.2"/>
    <row r="246" ht="11.25" customHeight="1" x14ac:dyDescent="0.2"/>
    <row r="247" ht="11.25" customHeight="1" x14ac:dyDescent="0.2"/>
    <row r="248" ht="11.25" customHeight="1" x14ac:dyDescent="0.2"/>
    <row r="249" ht="11.25" customHeight="1" x14ac:dyDescent="0.2"/>
    <row r="250" ht="11.25" customHeight="1" x14ac:dyDescent="0.2"/>
    <row r="251" ht="11.25" customHeight="1" x14ac:dyDescent="0.2"/>
    <row r="252" ht="11.25" customHeight="1" x14ac:dyDescent="0.2"/>
    <row r="253" ht="11.25" customHeight="1" x14ac:dyDescent="0.2"/>
    <row r="254" ht="11.25" customHeight="1" x14ac:dyDescent="0.2"/>
    <row r="255" ht="11.25" customHeight="1" x14ac:dyDescent="0.2"/>
    <row r="256" ht="11.25" customHeight="1" x14ac:dyDescent="0.2"/>
    <row r="257" ht="11.25" customHeight="1" x14ac:dyDescent="0.2"/>
    <row r="258" ht="11.25" customHeight="1" x14ac:dyDescent="0.2"/>
    <row r="259" ht="11.25" customHeight="1" x14ac:dyDescent="0.2"/>
    <row r="260" ht="11.25" customHeight="1" x14ac:dyDescent="0.2"/>
    <row r="261" ht="11.25" customHeight="1" x14ac:dyDescent="0.2"/>
    <row r="262" ht="11.25" customHeight="1" x14ac:dyDescent="0.2"/>
    <row r="263" ht="11.25" customHeight="1" x14ac:dyDescent="0.2"/>
    <row r="264" ht="11.25" customHeight="1" x14ac:dyDescent="0.2"/>
    <row r="265" ht="11.25" customHeight="1" x14ac:dyDescent="0.2"/>
    <row r="266" ht="11.25" customHeight="1" x14ac:dyDescent="0.2"/>
    <row r="267" ht="11.25" customHeight="1" x14ac:dyDescent="0.2"/>
    <row r="268" ht="11.25" customHeight="1" x14ac:dyDescent="0.2"/>
    <row r="269" ht="11.25" customHeight="1" x14ac:dyDescent="0.2"/>
    <row r="270" ht="11.25" customHeight="1" x14ac:dyDescent="0.2"/>
    <row r="271" ht="11.25" customHeight="1" x14ac:dyDescent="0.2"/>
    <row r="272" ht="11.25" customHeight="1" x14ac:dyDescent="0.2"/>
    <row r="273" ht="11.25" customHeight="1" x14ac:dyDescent="0.2"/>
    <row r="274" ht="11.25" customHeight="1" x14ac:dyDescent="0.2"/>
    <row r="275" ht="11.25" customHeight="1" x14ac:dyDescent="0.2"/>
    <row r="276" ht="11.25" customHeight="1" x14ac:dyDescent="0.2"/>
    <row r="277" ht="11.25" customHeight="1" x14ac:dyDescent="0.2"/>
    <row r="278" ht="11.25" customHeight="1" x14ac:dyDescent="0.2"/>
    <row r="279" ht="11.25" customHeight="1" x14ac:dyDescent="0.2"/>
    <row r="280" ht="11.25" customHeight="1" x14ac:dyDescent="0.2"/>
    <row r="281" ht="11.25" customHeight="1" x14ac:dyDescent="0.2"/>
    <row r="282" ht="11.25" customHeight="1" x14ac:dyDescent="0.2"/>
    <row r="283" ht="11.25" customHeight="1" x14ac:dyDescent="0.2"/>
    <row r="284" ht="11.25" customHeight="1" x14ac:dyDescent="0.2"/>
    <row r="285" ht="11.25" customHeight="1" x14ac:dyDescent="0.2"/>
    <row r="286" ht="11.25" customHeight="1" x14ac:dyDescent="0.2"/>
    <row r="287" ht="11.25" customHeight="1" x14ac:dyDescent="0.2"/>
    <row r="288" ht="11.25" customHeight="1" x14ac:dyDescent="0.2"/>
    <row r="289" ht="11.25" customHeight="1" x14ac:dyDescent="0.2"/>
    <row r="290" ht="11.25" customHeight="1" x14ac:dyDescent="0.2"/>
    <row r="291" ht="11.25" customHeight="1" x14ac:dyDescent="0.2"/>
    <row r="292" ht="11.25" customHeight="1" x14ac:dyDescent="0.2"/>
    <row r="293" ht="11.25" customHeight="1" x14ac:dyDescent="0.2"/>
    <row r="294" ht="11.25" customHeight="1" x14ac:dyDescent="0.2"/>
    <row r="295" ht="11.25" customHeight="1" x14ac:dyDescent="0.2"/>
    <row r="296" ht="11.25" customHeight="1" x14ac:dyDescent="0.2"/>
    <row r="297" ht="11.25" customHeight="1" x14ac:dyDescent="0.2"/>
    <row r="298" ht="11.25" customHeight="1" x14ac:dyDescent="0.2"/>
    <row r="299" ht="11.25" customHeight="1" x14ac:dyDescent="0.2"/>
    <row r="300" ht="11.25" customHeight="1" x14ac:dyDescent="0.2"/>
    <row r="301" ht="11.25" customHeight="1" x14ac:dyDescent="0.2"/>
    <row r="302" ht="11.25" customHeight="1" x14ac:dyDescent="0.2"/>
    <row r="303" ht="11.25" customHeight="1" x14ac:dyDescent="0.2"/>
    <row r="304" ht="11.25" customHeight="1" x14ac:dyDescent="0.2"/>
    <row r="305" ht="11.25" customHeight="1" x14ac:dyDescent="0.2"/>
    <row r="306" ht="11.25" customHeight="1" x14ac:dyDescent="0.2"/>
    <row r="307" ht="11.25" customHeight="1" x14ac:dyDescent="0.2"/>
    <row r="308" ht="11.25" customHeight="1" x14ac:dyDescent="0.2"/>
    <row r="309" ht="11.25" customHeight="1" x14ac:dyDescent="0.2"/>
    <row r="310" ht="11.25" customHeight="1" x14ac:dyDescent="0.2"/>
    <row r="311" ht="11.25" customHeight="1" x14ac:dyDescent="0.2"/>
    <row r="312" ht="11.25" customHeight="1" x14ac:dyDescent="0.2"/>
    <row r="313" ht="11.25" customHeight="1" x14ac:dyDescent="0.2"/>
    <row r="314" ht="11.25" customHeight="1" x14ac:dyDescent="0.2"/>
    <row r="315" ht="11.25" customHeight="1" x14ac:dyDescent="0.2"/>
    <row r="316" ht="11.25" customHeight="1" x14ac:dyDescent="0.2"/>
    <row r="317" ht="11.25" customHeight="1" x14ac:dyDescent="0.2"/>
    <row r="318" ht="11.25" customHeight="1" x14ac:dyDescent="0.2"/>
    <row r="319" ht="11.25" customHeight="1" x14ac:dyDescent="0.2"/>
    <row r="320" ht="11.25" customHeight="1" x14ac:dyDescent="0.2"/>
    <row r="321" ht="11.25" customHeight="1" x14ac:dyDescent="0.2"/>
    <row r="322" ht="11.25" customHeight="1" x14ac:dyDescent="0.2"/>
    <row r="323" ht="11.25" customHeight="1" x14ac:dyDescent="0.2"/>
    <row r="324" ht="11.25" customHeight="1" x14ac:dyDescent="0.2"/>
    <row r="325" ht="11.25" customHeight="1" x14ac:dyDescent="0.2"/>
    <row r="326" ht="11.25" customHeight="1" x14ac:dyDescent="0.2"/>
    <row r="327" ht="11.25" customHeight="1" x14ac:dyDescent="0.2"/>
    <row r="328" ht="11.25" customHeight="1" x14ac:dyDescent="0.2"/>
    <row r="329" ht="11.25" customHeight="1" x14ac:dyDescent="0.2"/>
    <row r="330" ht="11.25" customHeight="1" x14ac:dyDescent="0.2"/>
    <row r="331" ht="11.25" customHeight="1" x14ac:dyDescent="0.2"/>
    <row r="332" ht="11.25" customHeight="1" x14ac:dyDescent="0.2"/>
    <row r="333" ht="11.25" customHeight="1" x14ac:dyDescent="0.2"/>
    <row r="334" ht="11.25" customHeight="1" x14ac:dyDescent="0.2"/>
    <row r="335" ht="11.25" customHeight="1" x14ac:dyDescent="0.2"/>
    <row r="336" ht="11.25" customHeight="1" x14ac:dyDescent="0.2"/>
    <row r="337" ht="11.25" customHeight="1" x14ac:dyDescent="0.2"/>
    <row r="338" ht="11.25" customHeight="1" x14ac:dyDescent="0.2"/>
    <row r="339" ht="11.25" customHeight="1" x14ac:dyDescent="0.2"/>
    <row r="340" ht="11.25" customHeight="1" x14ac:dyDescent="0.2"/>
    <row r="341" ht="11.25" customHeight="1" x14ac:dyDescent="0.2"/>
    <row r="342" ht="11.25" customHeight="1" x14ac:dyDescent="0.2"/>
    <row r="343" ht="11.25" customHeight="1" x14ac:dyDescent="0.2"/>
    <row r="344" ht="11.25" customHeight="1" x14ac:dyDescent="0.2"/>
    <row r="345" ht="11.25" customHeight="1" x14ac:dyDescent="0.2"/>
    <row r="346" ht="11.25" customHeight="1" x14ac:dyDescent="0.2"/>
    <row r="347" ht="11.25" customHeight="1" x14ac:dyDescent="0.2"/>
    <row r="348" ht="11.25" customHeight="1" x14ac:dyDescent="0.2"/>
    <row r="349" ht="11.25" customHeight="1" x14ac:dyDescent="0.2"/>
    <row r="350" ht="11.25" customHeight="1" x14ac:dyDescent="0.2"/>
    <row r="351" ht="11.25" customHeight="1" x14ac:dyDescent="0.2"/>
    <row r="352" ht="11.25" customHeight="1" x14ac:dyDescent="0.2"/>
    <row r="353" ht="11.25" customHeight="1" x14ac:dyDescent="0.2"/>
    <row r="354" ht="11.25" customHeight="1" x14ac:dyDescent="0.2"/>
    <row r="355" ht="11.25" customHeight="1" x14ac:dyDescent="0.2"/>
    <row r="356" ht="11.25" customHeight="1" x14ac:dyDescent="0.2"/>
    <row r="357" ht="11.25" customHeight="1" x14ac:dyDescent="0.2"/>
    <row r="358" ht="11.25" customHeight="1" x14ac:dyDescent="0.2"/>
    <row r="359" ht="11.25" customHeight="1" x14ac:dyDescent="0.2"/>
    <row r="360" ht="11.25" customHeight="1" x14ac:dyDescent="0.2"/>
    <row r="361" ht="11.25" customHeight="1" x14ac:dyDescent="0.2"/>
    <row r="362" ht="11.25" customHeight="1" x14ac:dyDescent="0.2"/>
    <row r="363" ht="11.25" customHeight="1" x14ac:dyDescent="0.2"/>
    <row r="364" ht="11.25" customHeight="1" x14ac:dyDescent="0.2"/>
    <row r="365" ht="11.25" customHeight="1" x14ac:dyDescent="0.2"/>
    <row r="366" ht="11.25" customHeight="1" x14ac:dyDescent="0.2"/>
    <row r="367" ht="11.25" customHeight="1" x14ac:dyDescent="0.2"/>
    <row r="368" ht="11.25" customHeight="1" x14ac:dyDescent="0.2"/>
    <row r="369" ht="11.25" customHeight="1" x14ac:dyDescent="0.2"/>
    <row r="370" ht="11.25" customHeight="1" x14ac:dyDescent="0.2"/>
    <row r="371" ht="11.25" customHeight="1" x14ac:dyDescent="0.2"/>
    <row r="372" ht="11.25" customHeight="1" x14ac:dyDescent="0.2"/>
    <row r="373" ht="11.25" customHeight="1" x14ac:dyDescent="0.2"/>
    <row r="374" ht="11.25" customHeight="1" x14ac:dyDescent="0.2"/>
    <row r="375" ht="11.25" customHeight="1" x14ac:dyDescent="0.2"/>
    <row r="376" ht="11.25" customHeight="1" x14ac:dyDescent="0.2"/>
    <row r="377" ht="11.25" customHeight="1" x14ac:dyDescent="0.2"/>
    <row r="378" ht="11.25" customHeight="1" x14ac:dyDescent="0.2"/>
    <row r="379" ht="11.25" customHeight="1" x14ac:dyDescent="0.2"/>
    <row r="380" ht="11.25" customHeight="1" x14ac:dyDescent="0.2"/>
    <row r="381" ht="11.25" customHeight="1" x14ac:dyDescent="0.2"/>
    <row r="382" ht="11.25" customHeight="1" x14ac:dyDescent="0.2"/>
    <row r="383" ht="11.25" customHeight="1" x14ac:dyDescent="0.2"/>
    <row r="384" ht="11.25" customHeight="1" x14ac:dyDescent="0.2"/>
    <row r="385" ht="11.25" customHeight="1" x14ac:dyDescent="0.2"/>
    <row r="386" ht="11.25" customHeight="1" x14ac:dyDescent="0.2"/>
    <row r="387" ht="11.25" customHeight="1" x14ac:dyDescent="0.2"/>
    <row r="388" ht="11.25" customHeight="1" x14ac:dyDescent="0.2"/>
    <row r="389" ht="11.25" customHeight="1" x14ac:dyDescent="0.2"/>
    <row r="390" ht="11.25" customHeight="1" x14ac:dyDescent="0.2"/>
    <row r="391" ht="11.25" customHeight="1" x14ac:dyDescent="0.2"/>
    <row r="392" ht="11.25" customHeight="1" x14ac:dyDescent="0.2"/>
    <row r="393" ht="11.25" customHeight="1" x14ac:dyDescent="0.2"/>
    <row r="394" ht="11.25" customHeight="1" x14ac:dyDescent="0.2"/>
    <row r="395" ht="11.25" customHeight="1" x14ac:dyDescent="0.2"/>
    <row r="396" ht="11.25" customHeight="1" x14ac:dyDescent="0.2"/>
    <row r="397" ht="11.25" customHeight="1" x14ac:dyDescent="0.2"/>
    <row r="398" ht="11.25" customHeight="1" x14ac:dyDescent="0.2"/>
    <row r="399" ht="11.25" customHeight="1" x14ac:dyDescent="0.2"/>
    <row r="400" ht="11.25" customHeight="1" x14ac:dyDescent="0.2"/>
    <row r="401" ht="11.25" customHeight="1" x14ac:dyDescent="0.2"/>
    <row r="402" ht="11.25" customHeight="1" x14ac:dyDescent="0.2"/>
    <row r="403" ht="11.25" customHeight="1" x14ac:dyDescent="0.2"/>
    <row r="404" ht="11.25" customHeight="1" x14ac:dyDescent="0.2"/>
    <row r="405" ht="11.25" customHeight="1" x14ac:dyDescent="0.2"/>
    <row r="406" ht="11.25" customHeight="1" x14ac:dyDescent="0.2"/>
    <row r="407" ht="11.25" customHeight="1" x14ac:dyDescent="0.2"/>
    <row r="408" ht="11.25" customHeight="1" x14ac:dyDescent="0.2"/>
    <row r="409" ht="11.25" customHeight="1" x14ac:dyDescent="0.2"/>
    <row r="410" ht="11.25" customHeight="1" x14ac:dyDescent="0.2"/>
    <row r="411" ht="11.25" customHeight="1" x14ac:dyDescent="0.2"/>
    <row r="412" ht="11.25" customHeight="1" x14ac:dyDescent="0.2"/>
    <row r="413" ht="11.25" customHeight="1" x14ac:dyDescent="0.2"/>
    <row r="414" ht="11.25" customHeight="1" x14ac:dyDescent="0.2"/>
    <row r="415" ht="11.25" customHeight="1" x14ac:dyDescent="0.2"/>
    <row r="416" ht="11.25" customHeight="1" x14ac:dyDescent="0.2"/>
    <row r="417" ht="11.25" customHeight="1" x14ac:dyDescent="0.2"/>
    <row r="418" ht="11.25" customHeight="1" x14ac:dyDescent="0.2"/>
    <row r="419" ht="11.25" customHeight="1" x14ac:dyDescent="0.2"/>
    <row r="420" ht="11.25" customHeight="1" x14ac:dyDescent="0.2"/>
    <row r="421" ht="11.25" customHeight="1" x14ac:dyDescent="0.2"/>
    <row r="422" ht="11.25" customHeight="1" x14ac:dyDescent="0.2"/>
    <row r="423" ht="11.25" customHeight="1" x14ac:dyDescent="0.2"/>
    <row r="424" ht="11.25" customHeight="1" x14ac:dyDescent="0.2"/>
    <row r="425" ht="11.25" customHeight="1" x14ac:dyDescent="0.2"/>
    <row r="426" ht="11.25" customHeight="1" x14ac:dyDescent="0.2"/>
    <row r="427" ht="11.25" customHeight="1" x14ac:dyDescent="0.2"/>
    <row r="428" ht="11.25" customHeight="1" x14ac:dyDescent="0.2"/>
    <row r="429" ht="11.25" customHeight="1" x14ac:dyDescent="0.2"/>
    <row r="430" ht="11.25" customHeight="1" x14ac:dyDescent="0.2"/>
    <row r="431" ht="11.25" customHeight="1" x14ac:dyDescent="0.2"/>
    <row r="432" ht="11.25" customHeight="1" x14ac:dyDescent="0.2"/>
    <row r="433" ht="11.25" customHeight="1" x14ac:dyDescent="0.2"/>
    <row r="434" ht="11.25" customHeight="1" x14ac:dyDescent="0.2"/>
    <row r="435" ht="11.25" customHeight="1" x14ac:dyDescent="0.2"/>
    <row r="436" ht="11.25" customHeight="1" x14ac:dyDescent="0.2"/>
    <row r="437" ht="11.25" customHeight="1" x14ac:dyDescent="0.2"/>
    <row r="438" ht="11.25" customHeight="1" x14ac:dyDescent="0.2"/>
    <row r="439" ht="11.25" customHeight="1" x14ac:dyDescent="0.2"/>
    <row r="440" ht="11.25" customHeight="1" x14ac:dyDescent="0.2"/>
    <row r="441" ht="11.25" customHeight="1" x14ac:dyDescent="0.2"/>
    <row r="442" ht="11.25" customHeight="1" x14ac:dyDescent="0.2"/>
    <row r="443" ht="11.25" customHeight="1" x14ac:dyDescent="0.2"/>
    <row r="444" ht="11.25" customHeight="1" x14ac:dyDescent="0.2"/>
    <row r="445" ht="11.25" customHeight="1" x14ac:dyDescent="0.2"/>
    <row r="446" ht="11.25" customHeight="1" x14ac:dyDescent="0.2"/>
    <row r="447" ht="11.25" customHeight="1" x14ac:dyDescent="0.2"/>
    <row r="448" ht="11.25" customHeight="1" x14ac:dyDescent="0.2"/>
    <row r="449" ht="11.25" customHeight="1" x14ac:dyDescent="0.2"/>
    <row r="450" ht="11.25" customHeight="1" x14ac:dyDescent="0.2"/>
    <row r="451" ht="11.25" customHeight="1" x14ac:dyDescent="0.2"/>
    <row r="452" ht="11.25" customHeight="1" x14ac:dyDescent="0.2"/>
    <row r="453" ht="11.25" customHeight="1" x14ac:dyDescent="0.2"/>
    <row r="454" ht="11.25" customHeight="1" x14ac:dyDescent="0.2"/>
    <row r="455" ht="11.25" customHeight="1" x14ac:dyDescent="0.2"/>
    <row r="456" ht="11.25" customHeight="1" x14ac:dyDescent="0.2"/>
    <row r="457" ht="11.25" customHeight="1" x14ac:dyDescent="0.2"/>
    <row r="458" ht="11.25" customHeight="1" x14ac:dyDescent="0.2"/>
    <row r="459" ht="11.25" customHeight="1" x14ac:dyDescent="0.2"/>
    <row r="460" ht="11.25" customHeight="1" x14ac:dyDescent="0.2"/>
    <row r="461" ht="11.25" customHeight="1" x14ac:dyDescent="0.2"/>
    <row r="462" ht="11.25" customHeight="1" x14ac:dyDescent="0.2"/>
    <row r="463" ht="11.25" customHeight="1" x14ac:dyDescent="0.2"/>
    <row r="464" ht="11.25" customHeight="1" x14ac:dyDescent="0.2"/>
    <row r="465" ht="11.25" customHeight="1" x14ac:dyDescent="0.2"/>
    <row r="466" ht="11.25" customHeight="1" x14ac:dyDescent="0.2"/>
    <row r="467" ht="11.25" customHeight="1" x14ac:dyDescent="0.2"/>
    <row r="468" ht="11.25" customHeight="1" x14ac:dyDescent="0.2"/>
    <row r="469" ht="11.25" customHeight="1" x14ac:dyDescent="0.2"/>
    <row r="470" ht="11.25" customHeight="1" x14ac:dyDescent="0.2"/>
    <row r="471" ht="11.25" customHeight="1" x14ac:dyDescent="0.2"/>
    <row r="472" ht="11.25" customHeight="1" x14ac:dyDescent="0.2"/>
    <row r="473" ht="11.25" customHeight="1" x14ac:dyDescent="0.2"/>
    <row r="474" ht="11.25" customHeight="1" x14ac:dyDescent="0.2"/>
    <row r="475" ht="11.25" customHeight="1" x14ac:dyDescent="0.2"/>
    <row r="476" ht="11.25" customHeight="1" x14ac:dyDescent="0.2"/>
    <row r="477" ht="11.25" customHeight="1" x14ac:dyDescent="0.2"/>
    <row r="478" ht="11.25" customHeight="1" x14ac:dyDescent="0.2"/>
    <row r="479" ht="11.25" customHeight="1" x14ac:dyDescent="0.2"/>
    <row r="480" ht="11.25" customHeight="1" x14ac:dyDescent="0.2"/>
    <row r="481" ht="11.25" customHeight="1" x14ac:dyDescent="0.2"/>
    <row r="482" ht="11.25" customHeight="1" x14ac:dyDescent="0.2"/>
    <row r="483" ht="11.25" customHeight="1" x14ac:dyDescent="0.2"/>
    <row r="484" ht="11.25" customHeight="1" x14ac:dyDescent="0.2"/>
    <row r="485" ht="11.25" customHeight="1" x14ac:dyDescent="0.2"/>
    <row r="486" ht="11.25" customHeight="1" x14ac:dyDescent="0.2"/>
    <row r="487" ht="11.25" customHeight="1" x14ac:dyDescent="0.2"/>
    <row r="488" ht="11.25" customHeight="1" x14ac:dyDescent="0.2"/>
    <row r="489" ht="11.25" customHeight="1" x14ac:dyDescent="0.2"/>
    <row r="490" ht="11.25" customHeight="1" x14ac:dyDescent="0.2"/>
    <row r="491" ht="11.25" customHeight="1" x14ac:dyDescent="0.2"/>
    <row r="492" ht="11.25" customHeight="1" x14ac:dyDescent="0.2"/>
    <row r="493" ht="11.25" customHeight="1" x14ac:dyDescent="0.2"/>
    <row r="494" ht="11.25" customHeight="1" x14ac:dyDescent="0.2"/>
    <row r="495" ht="11.25" customHeight="1" x14ac:dyDescent="0.2"/>
    <row r="496" ht="11.25" customHeight="1" x14ac:dyDescent="0.2"/>
    <row r="497" ht="11.25" customHeight="1" x14ac:dyDescent="0.2"/>
    <row r="498" ht="11.25" customHeight="1" x14ac:dyDescent="0.2"/>
    <row r="499" ht="11.25" customHeight="1" x14ac:dyDescent="0.2"/>
    <row r="500" ht="11.25" customHeight="1" x14ac:dyDescent="0.2"/>
    <row r="501" ht="11.25" customHeight="1" x14ac:dyDescent="0.2"/>
    <row r="502" ht="11.25" customHeight="1" x14ac:dyDescent="0.2"/>
    <row r="503" ht="11.25" customHeight="1" x14ac:dyDescent="0.2"/>
    <row r="504" ht="11.25" customHeight="1" x14ac:dyDescent="0.2"/>
    <row r="505" ht="11.25" customHeight="1" x14ac:dyDescent="0.2"/>
    <row r="506" ht="11.25" customHeight="1" x14ac:dyDescent="0.2"/>
    <row r="507" ht="11.25" customHeight="1" x14ac:dyDescent="0.2"/>
    <row r="508" ht="11.25" customHeight="1" x14ac:dyDescent="0.2"/>
    <row r="509" ht="11.25" customHeight="1" x14ac:dyDescent="0.2"/>
    <row r="510" ht="11.25" customHeight="1" x14ac:dyDescent="0.2"/>
    <row r="511" ht="11.25" customHeight="1" x14ac:dyDescent="0.2"/>
    <row r="512" ht="11.25" customHeight="1" x14ac:dyDescent="0.2"/>
    <row r="513" ht="11.25" customHeight="1" x14ac:dyDescent="0.2"/>
    <row r="514" ht="11.25" customHeight="1" x14ac:dyDescent="0.2"/>
    <row r="515" ht="11.25" customHeight="1" x14ac:dyDescent="0.2"/>
    <row r="516" ht="11.25" customHeight="1" x14ac:dyDescent="0.2"/>
    <row r="517" ht="11.25" customHeight="1" x14ac:dyDescent="0.2"/>
    <row r="518" ht="11.25" customHeight="1" x14ac:dyDescent="0.2"/>
    <row r="519" ht="11.25" customHeight="1" x14ac:dyDescent="0.2"/>
    <row r="520" ht="11.25" customHeight="1" x14ac:dyDescent="0.2"/>
    <row r="521" ht="11.25" customHeight="1" x14ac:dyDescent="0.2"/>
    <row r="522" ht="11.25" customHeight="1" x14ac:dyDescent="0.2"/>
    <row r="523" ht="11.25" customHeight="1" x14ac:dyDescent="0.2"/>
    <row r="524" ht="11.25" customHeight="1" x14ac:dyDescent="0.2"/>
    <row r="525" ht="11.25" customHeight="1" x14ac:dyDescent="0.2"/>
    <row r="526" ht="11.25" customHeight="1" x14ac:dyDescent="0.2"/>
    <row r="527" ht="11.25" customHeight="1" x14ac:dyDescent="0.2"/>
    <row r="528" ht="11.25" customHeight="1" x14ac:dyDescent="0.2"/>
    <row r="529" ht="11.25" customHeight="1" x14ac:dyDescent="0.2"/>
    <row r="530" ht="11.25" customHeight="1" x14ac:dyDescent="0.2"/>
    <row r="531" ht="11.25" customHeight="1" x14ac:dyDescent="0.2"/>
    <row r="532" ht="11.25" customHeight="1" x14ac:dyDescent="0.2"/>
    <row r="533" ht="11.25" customHeight="1" x14ac:dyDescent="0.2"/>
    <row r="534" ht="11.25" customHeight="1" x14ac:dyDescent="0.2"/>
    <row r="535" ht="11.25" customHeight="1" x14ac:dyDescent="0.2"/>
    <row r="536" ht="11.25" customHeight="1" x14ac:dyDescent="0.2"/>
    <row r="537" ht="11.25" customHeight="1" x14ac:dyDescent="0.2"/>
    <row r="538" ht="11.25" customHeight="1" x14ac:dyDescent="0.2"/>
    <row r="539" ht="11.25" customHeight="1" x14ac:dyDescent="0.2"/>
    <row r="540" ht="11.25" customHeight="1" x14ac:dyDescent="0.2"/>
    <row r="541" ht="11.25" customHeight="1" x14ac:dyDescent="0.2"/>
    <row r="542" ht="11.25" customHeight="1" x14ac:dyDescent="0.2"/>
    <row r="543" ht="11.25" customHeight="1" x14ac:dyDescent="0.2"/>
    <row r="544" ht="11.25" customHeight="1" x14ac:dyDescent="0.2"/>
    <row r="545" ht="11.25" customHeight="1" x14ac:dyDescent="0.2"/>
    <row r="546" ht="11.25" customHeight="1" x14ac:dyDescent="0.2"/>
    <row r="547" ht="11.25" customHeight="1" x14ac:dyDescent="0.2"/>
    <row r="548" ht="11.25" customHeight="1" x14ac:dyDescent="0.2"/>
    <row r="549" ht="11.25" customHeight="1" x14ac:dyDescent="0.2"/>
    <row r="550" ht="11.25" customHeight="1" x14ac:dyDescent="0.2"/>
    <row r="551" ht="11.25" customHeight="1" x14ac:dyDescent="0.2"/>
    <row r="552" ht="11.25" customHeight="1" x14ac:dyDescent="0.2"/>
    <row r="553" ht="11.25" customHeight="1" x14ac:dyDescent="0.2"/>
    <row r="554" ht="11.25" customHeight="1" x14ac:dyDescent="0.2"/>
    <row r="555" ht="11.25" customHeight="1" x14ac:dyDescent="0.2"/>
    <row r="556" ht="11.25" customHeight="1" x14ac:dyDescent="0.2"/>
    <row r="557" ht="11.25" customHeight="1" x14ac:dyDescent="0.2"/>
    <row r="558" ht="11.25" customHeight="1" x14ac:dyDescent="0.2"/>
    <row r="559" ht="11.25" customHeight="1" x14ac:dyDescent="0.2"/>
    <row r="560" ht="11.25" customHeight="1" x14ac:dyDescent="0.2"/>
    <row r="561" ht="11.25" customHeight="1" x14ac:dyDescent="0.2"/>
    <row r="562" ht="11.25" customHeight="1" x14ac:dyDescent="0.2"/>
    <row r="563" ht="11.25" customHeight="1" x14ac:dyDescent="0.2"/>
    <row r="564" ht="11.25" customHeight="1" x14ac:dyDescent="0.2"/>
    <row r="565" ht="11.25" customHeight="1" x14ac:dyDescent="0.2"/>
    <row r="566" ht="11.25" customHeight="1" x14ac:dyDescent="0.2"/>
    <row r="567" ht="11.25" customHeight="1" x14ac:dyDescent="0.2"/>
    <row r="568" ht="11.25" customHeight="1" x14ac:dyDescent="0.2"/>
    <row r="569" ht="11.25" customHeight="1" x14ac:dyDescent="0.2"/>
    <row r="570" ht="11.25" customHeight="1" x14ac:dyDescent="0.2"/>
    <row r="571" ht="11.25" customHeight="1" x14ac:dyDescent="0.2"/>
    <row r="572" ht="11.25" customHeight="1" x14ac:dyDescent="0.2"/>
    <row r="573" ht="11.25" customHeight="1" x14ac:dyDescent="0.2"/>
    <row r="574" ht="11.25" customHeight="1" x14ac:dyDescent="0.2"/>
    <row r="575" ht="11.25" customHeight="1" x14ac:dyDescent="0.2"/>
    <row r="576" ht="11.25" customHeight="1" x14ac:dyDescent="0.2"/>
    <row r="577" ht="11.25" customHeight="1" x14ac:dyDescent="0.2"/>
    <row r="578" ht="11.25" customHeight="1" x14ac:dyDescent="0.2"/>
    <row r="579" ht="11.25" customHeight="1" x14ac:dyDescent="0.2"/>
    <row r="580" ht="11.25" customHeight="1" x14ac:dyDescent="0.2"/>
    <row r="581" ht="11.25" customHeight="1" x14ac:dyDescent="0.2"/>
    <row r="582" ht="11.25" customHeight="1" x14ac:dyDescent="0.2"/>
    <row r="583" ht="11.25" customHeight="1" x14ac:dyDescent="0.2"/>
    <row r="584" ht="11.25" customHeight="1" x14ac:dyDescent="0.2"/>
    <row r="585" ht="11.25" customHeight="1" x14ac:dyDescent="0.2"/>
    <row r="586" ht="11.25" customHeight="1" x14ac:dyDescent="0.2"/>
    <row r="587" ht="11.25" customHeight="1" x14ac:dyDescent="0.2"/>
    <row r="588" ht="11.25" customHeight="1" x14ac:dyDescent="0.2"/>
    <row r="589" ht="11.25" customHeight="1" x14ac:dyDescent="0.2"/>
    <row r="590" ht="11.25" customHeight="1" x14ac:dyDescent="0.2"/>
    <row r="591" ht="11.25" customHeight="1" x14ac:dyDescent="0.2"/>
    <row r="592" ht="11.25" customHeight="1" x14ac:dyDescent="0.2"/>
    <row r="593" ht="11.25" customHeight="1" x14ac:dyDescent="0.2"/>
    <row r="594" ht="11.25" customHeight="1" x14ac:dyDescent="0.2"/>
    <row r="595" ht="11.25" customHeight="1" x14ac:dyDescent="0.2"/>
    <row r="596" ht="11.25" customHeight="1" x14ac:dyDescent="0.2"/>
    <row r="597" ht="11.25" customHeight="1" x14ac:dyDescent="0.2"/>
    <row r="598" ht="11.25" customHeight="1" x14ac:dyDescent="0.2"/>
    <row r="599" ht="11.25" customHeight="1" x14ac:dyDescent="0.2"/>
    <row r="600" ht="11.25" customHeight="1" x14ac:dyDescent="0.2"/>
    <row r="601" ht="11.25" customHeight="1" x14ac:dyDescent="0.2"/>
    <row r="602" ht="11.25" customHeight="1" x14ac:dyDescent="0.2"/>
    <row r="603" ht="11.25" customHeight="1" x14ac:dyDescent="0.2"/>
    <row r="604" ht="11.25" customHeight="1" x14ac:dyDescent="0.2"/>
    <row r="605" ht="11.25" customHeight="1" x14ac:dyDescent="0.2"/>
    <row r="606" ht="11.25" customHeight="1" x14ac:dyDescent="0.2"/>
    <row r="607" ht="11.25" customHeight="1" x14ac:dyDescent="0.2"/>
    <row r="608" ht="11.25" customHeight="1" x14ac:dyDescent="0.2"/>
    <row r="609" ht="11.25" customHeight="1" x14ac:dyDescent="0.2"/>
    <row r="610" ht="11.25" customHeight="1" x14ac:dyDescent="0.2"/>
    <row r="611" ht="11.25" customHeight="1" x14ac:dyDescent="0.2"/>
    <row r="612" ht="11.25" customHeight="1" x14ac:dyDescent="0.2"/>
    <row r="613" ht="11.25" customHeight="1" x14ac:dyDescent="0.2"/>
    <row r="614" ht="11.25" customHeight="1" x14ac:dyDescent="0.2"/>
    <row r="615" ht="11.25" customHeight="1" x14ac:dyDescent="0.2"/>
    <row r="616" ht="11.25" customHeight="1" x14ac:dyDescent="0.2"/>
    <row r="617" ht="11.25" customHeight="1" x14ac:dyDescent="0.2"/>
    <row r="618" ht="11.25" customHeight="1" x14ac:dyDescent="0.2"/>
    <row r="619" ht="11.25" customHeight="1" x14ac:dyDescent="0.2"/>
    <row r="620" ht="11.25" customHeight="1" x14ac:dyDescent="0.2"/>
    <row r="621" ht="11.25" customHeight="1" x14ac:dyDescent="0.2"/>
    <row r="622" ht="11.25" customHeight="1" x14ac:dyDescent="0.2"/>
    <row r="623" ht="11.25" customHeight="1" x14ac:dyDescent="0.2"/>
    <row r="624" ht="11.25" customHeight="1" x14ac:dyDescent="0.2"/>
    <row r="625" ht="11.25" customHeight="1" x14ac:dyDescent="0.2"/>
    <row r="626" ht="11.25" customHeight="1" x14ac:dyDescent="0.2"/>
    <row r="627" ht="11.25" customHeight="1" x14ac:dyDescent="0.2"/>
    <row r="628" ht="11.25" customHeight="1" x14ac:dyDescent="0.2"/>
    <row r="629" ht="11.25" customHeight="1" x14ac:dyDescent="0.2"/>
    <row r="630" ht="11.25" customHeight="1" x14ac:dyDescent="0.2"/>
    <row r="631" ht="11.25" customHeight="1" x14ac:dyDescent="0.2"/>
    <row r="632" ht="11.25" customHeight="1" x14ac:dyDescent="0.2"/>
    <row r="633" ht="11.25" customHeight="1" x14ac:dyDescent="0.2"/>
    <row r="634" ht="11.25" customHeight="1" x14ac:dyDescent="0.2"/>
    <row r="635" ht="11.25" customHeight="1" x14ac:dyDescent="0.2"/>
    <row r="636" ht="11.25" customHeight="1" x14ac:dyDescent="0.2"/>
    <row r="637" ht="11.25" customHeight="1" x14ac:dyDescent="0.2"/>
    <row r="638" ht="11.25" customHeight="1" x14ac:dyDescent="0.2"/>
    <row r="639" ht="11.25" customHeight="1" x14ac:dyDescent="0.2"/>
    <row r="640" ht="11.25" customHeight="1" x14ac:dyDescent="0.2"/>
    <row r="641" ht="11.25" customHeight="1" x14ac:dyDescent="0.2"/>
    <row r="642" ht="11.25" customHeight="1" x14ac:dyDescent="0.2"/>
    <row r="643" ht="11.25" customHeight="1" x14ac:dyDescent="0.2"/>
    <row r="644" ht="11.25" customHeight="1" x14ac:dyDescent="0.2"/>
    <row r="645" ht="11.25" customHeight="1" x14ac:dyDescent="0.2"/>
    <row r="646" ht="11.25" customHeight="1" x14ac:dyDescent="0.2"/>
    <row r="647" ht="11.25" customHeight="1" x14ac:dyDescent="0.2"/>
    <row r="648" ht="11.25" customHeight="1" x14ac:dyDescent="0.2"/>
    <row r="649" ht="11.25" customHeight="1" x14ac:dyDescent="0.2"/>
    <row r="650" ht="11.25" customHeight="1" x14ac:dyDescent="0.2"/>
    <row r="651" ht="11.25" customHeight="1" x14ac:dyDescent="0.2"/>
    <row r="652" ht="11.25" customHeight="1" x14ac:dyDescent="0.2"/>
    <row r="653" ht="11.25" customHeight="1" x14ac:dyDescent="0.2"/>
    <row r="654" ht="11.25" customHeight="1" x14ac:dyDescent="0.2"/>
    <row r="655" ht="11.25" customHeight="1" x14ac:dyDescent="0.2"/>
    <row r="656" ht="11.25" customHeight="1" x14ac:dyDescent="0.2"/>
    <row r="657" ht="11.25" customHeight="1" x14ac:dyDescent="0.2"/>
    <row r="658" ht="11.25" customHeight="1" x14ac:dyDescent="0.2"/>
    <row r="659" ht="11.25" customHeight="1" x14ac:dyDescent="0.2"/>
    <row r="660" ht="11.25" customHeight="1" x14ac:dyDescent="0.2"/>
    <row r="661" ht="11.25" customHeight="1" x14ac:dyDescent="0.2"/>
    <row r="662" ht="11.25" customHeight="1" x14ac:dyDescent="0.2"/>
    <row r="663" ht="11.25" customHeight="1" x14ac:dyDescent="0.2"/>
    <row r="664" ht="11.25" customHeight="1" x14ac:dyDescent="0.2"/>
    <row r="665" ht="11.25" customHeight="1" x14ac:dyDescent="0.2"/>
    <row r="666" ht="11.25" customHeight="1" x14ac:dyDescent="0.2"/>
    <row r="667" ht="11.25" customHeight="1" x14ac:dyDescent="0.2"/>
    <row r="668" ht="11.25" customHeight="1" x14ac:dyDescent="0.2"/>
    <row r="669" ht="11.25" customHeight="1" x14ac:dyDescent="0.2"/>
    <row r="670" ht="11.25" customHeight="1" x14ac:dyDescent="0.2"/>
    <row r="671" ht="11.25" customHeight="1" x14ac:dyDescent="0.2"/>
    <row r="672" ht="11.25" customHeight="1" x14ac:dyDescent="0.2"/>
    <row r="673" ht="11.25" customHeight="1" x14ac:dyDescent="0.2"/>
    <row r="674" ht="11.25" customHeight="1" x14ac:dyDescent="0.2"/>
    <row r="675" ht="11.25" customHeight="1" x14ac:dyDescent="0.2"/>
    <row r="676" ht="11.25" customHeight="1" x14ac:dyDescent="0.2"/>
    <row r="677" ht="11.25" customHeight="1" x14ac:dyDescent="0.2"/>
    <row r="678" ht="11.25" customHeight="1" x14ac:dyDescent="0.2"/>
    <row r="679" ht="11.25" customHeight="1" x14ac:dyDescent="0.2"/>
    <row r="680" ht="11.25" customHeight="1" x14ac:dyDescent="0.2"/>
    <row r="681" ht="11.25" customHeight="1" x14ac:dyDescent="0.2"/>
    <row r="682" ht="11.25" customHeight="1" x14ac:dyDescent="0.2"/>
    <row r="683" ht="11.25" customHeight="1" x14ac:dyDescent="0.2"/>
    <row r="684" ht="11.25" customHeight="1" x14ac:dyDescent="0.2"/>
    <row r="685" ht="11.25" customHeight="1" x14ac:dyDescent="0.2"/>
    <row r="686" ht="11.25" customHeight="1" x14ac:dyDescent="0.2"/>
    <row r="687" ht="11.25" customHeight="1" x14ac:dyDescent="0.2"/>
    <row r="688" ht="11.25" customHeight="1" x14ac:dyDescent="0.2"/>
    <row r="689" ht="11.25" customHeight="1" x14ac:dyDescent="0.2"/>
    <row r="690" ht="11.25" customHeight="1" x14ac:dyDescent="0.2"/>
    <row r="691" ht="11.25" customHeight="1" x14ac:dyDescent="0.2"/>
    <row r="692" ht="11.25" customHeight="1" x14ac:dyDescent="0.2"/>
    <row r="693" ht="11.25" customHeight="1" x14ac:dyDescent="0.2"/>
    <row r="694" ht="11.25" customHeight="1" x14ac:dyDescent="0.2"/>
    <row r="695" ht="11.25" customHeight="1" x14ac:dyDescent="0.2"/>
    <row r="696" ht="11.25" customHeight="1" x14ac:dyDescent="0.2"/>
    <row r="697" ht="11.25" customHeight="1" x14ac:dyDescent="0.2"/>
    <row r="698" ht="11.25" customHeight="1" x14ac:dyDescent="0.2"/>
    <row r="699" ht="11.25" customHeight="1" x14ac:dyDescent="0.2"/>
    <row r="700" ht="11.25" customHeight="1" x14ac:dyDescent="0.2"/>
    <row r="701" ht="11.25" customHeight="1" x14ac:dyDescent="0.2"/>
    <row r="702" ht="11.25" customHeight="1" x14ac:dyDescent="0.2"/>
    <row r="703" ht="11.25" customHeight="1" x14ac:dyDescent="0.2"/>
    <row r="704" ht="11.25" customHeight="1" x14ac:dyDescent="0.2"/>
    <row r="705" ht="11.25" customHeight="1" x14ac:dyDescent="0.2"/>
    <row r="706" ht="11.25" customHeight="1" x14ac:dyDescent="0.2"/>
    <row r="707" ht="11.25" customHeight="1" x14ac:dyDescent="0.2"/>
    <row r="708" ht="11.25" customHeight="1" x14ac:dyDescent="0.2"/>
    <row r="709" ht="11.25" customHeight="1" x14ac:dyDescent="0.2"/>
    <row r="710" ht="11.25" customHeight="1" x14ac:dyDescent="0.2"/>
    <row r="711" ht="11.25" customHeight="1" x14ac:dyDescent="0.2"/>
    <row r="712" ht="11.25" customHeight="1" x14ac:dyDescent="0.2"/>
    <row r="713" ht="11.25" customHeight="1" x14ac:dyDescent="0.2"/>
    <row r="714" ht="11.25" customHeight="1" x14ac:dyDescent="0.2"/>
    <row r="715" ht="11.25" customHeight="1" x14ac:dyDescent="0.2"/>
    <row r="716" ht="11.25" customHeight="1" x14ac:dyDescent="0.2"/>
    <row r="717" ht="11.25" customHeight="1" x14ac:dyDescent="0.2"/>
    <row r="718" ht="11.25" customHeight="1" x14ac:dyDescent="0.2"/>
    <row r="719" ht="11.25" customHeight="1" x14ac:dyDescent="0.2"/>
    <row r="720" ht="11.25" customHeight="1" x14ac:dyDescent="0.2"/>
    <row r="721" ht="11.25" customHeight="1" x14ac:dyDescent="0.2"/>
    <row r="722" ht="11.25" customHeight="1" x14ac:dyDescent="0.2"/>
    <row r="723" ht="11.25" customHeight="1" x14ac:dyDescent="0.2"/>
    <row r="724" ht="11.25" customHeight="1" x14ac:dyDescent="0.2"/>
    <row r="725" ht="11.25" customHeight="1" x14ac:dyDescent="0.2"/>
    <row r="726" ht="11.25" customHeight="1" x14ac:dyDescent="0.2"/>
    <row r="727" ht="11.25" customHeight="1" x14ac:dyDescent="0.2"/>
    <row r="728" ht="11.25" customHeight="1" x14ac:dyDescent="0.2"/>
    <row r="729" ht="11.25" customHeight="1" x14ac:dyDescent="0.2"/>
    <row r="730" ht="11.25" customHeight="1" x14ac:dyDescent="0.2"/>
    <row r="731" ht="11.25" customHeight="1" x14ac:dyDescent="0.2"/>
    <row r="732" ht="11.25" customHeight="1" x14ac:dyDescent="0.2"/>
    <row r="733" ht="11.25" customHeight="1" x14ac:dyDescent="0.2"/>
    <row r="734" ht="11.25" customHeight="1" x14ac:dyDescent="0.2"/>
    <row r="735" ht="11.25" customHeight="1" x14ac:dyDescent="0.2"/>
    <row r="736" ht="11.25" customHeight="1" x14ac:dyDescent="0.2"/>
    <row r="737" ht="11.25" customHeight="1" x14ac:dyDescent="0.2"/>
    <row r="738" ht="11.25" customHeight="1" x14ac:dyDescent="0.2"/>
    <row r="739" ht="11.25" customHeight="1" x14ac:dyDescent="0.2"/>
    <row r="740" ht="11.25" customHeight="1" x14ac:dyDescent="0.2"/>
    <row r="741" ht="11.25" customHeight="1" x14ac:dyDescent="0.2"/>
    <row r="742" ht="11.25" customHeight="1" x14ac:dyDescent="0.2"/>
    <row r="743" ht="11.25" customHeight="1" x14ac:dyDescent="0.2"/>
    <row r="744" ht="11.25" customHeight="1" x14ac:dyDescent="0.2"/>
    <row r="745" ht="11.25" customHeight="1" x14ac:dyDescent="0.2"/>
    <row r="746" ht="11.25" customHeight="1" x14ac:dyDescent="0.2"/>
    <row r="747" ht="11.25" customHeight="1" x14ac:dyDescent="0.2"/>
    <row r="748" ht="11.25" customHeight="1" x14ac:dyDescent="0.2"/>
    <row r="749" ht="11.25" customHeight="1" x14ac:dyDescent="0.2"/>
    <row r="750" ht="11.25" customHeight="1" x14ac:dyDescent="0.2"/>
    <row r="751" ht="11.25" customHeight="1" x14ac:dyDescent="0.2"/>
    <row r="752" ht="11.25" customHeight="1" x14ac:dyDescent="0.2"/>
    <row r="753" ht="11.25" customHeight="1" x14ac:dyDescent="0.2"/>
    <row r="754" ht="11.25" customHeight="1" x14ac:dyDescent="0.2"/>
    <row r="755" ht="11.25" customHeight="1" x14ac:dyDescent="0.2"/>
    <row r="756" ht="11.25" customHeight="1" x14ac:dyDescent="0.2"/>
    <row r="757" ht="11.25" customHeight="1" x14ac:dyDescent="0.2"/>
    <row r="758" ht="11.25" customHeight="1" x14ac:dyDescent="0.2"/>
    <row r="759" ht="11.25" customHeight="1" x14ac:dyDescent="0.2"/>
    <row r="760" ht="11.25" customHeight="1" x14ac:dyDescent="0.2"/>
    <row r="761" ht="11.25" customHeight="1" x14ac:dyDescent="0.2"/>
    <row r="762" ht="11.25" customHeight="1" x14ac:dyDescent="0.2"/>
    <row r="763" ht="11.25" customHeight="1" x14ac:dyDescent="0.2"/>
    <row r="764" ht="11.25" customHeight="1" x14ac:dyDescent="0.2"/>
    <row r="765" ht="11.25" customHeight="1" x14ac:dyDescent="0.2"/>
    <row r="766" ht="11.25" customHeight="1" x14ac:dyDescent="0.2"/>
    <row r="767" ht="11.25" customHeight="1" x14ac:dyDescent="0.2"/>
    <row r="768" ht="11.25" customHeight="1" x14ac:dyDescent="0.2"/>
    <row r="769" ht="11.25" customHeight="1" x14ac:dyDescent="0.2"/>
    <row r="770" ht="11.25" customHeight="1" x14ac:dyDescent="0.2"/>
    <row r="771" ht="11.25" customHeight="1" x14ac:dyDescent="0.2"/>
    <row r="772" ht="11.25" customHeight="1" x14ac:dyDescent="0.2"/>
    <row r="773" ht="11.25" customHeight="1" x14ac:dyDescent="0.2"/>
    <row r="774" ht="11.25" customHeight="1" x14ac:dyDescent="0.2"/>
    <row r="775" ht="11.25" customHeight="1" x14ac:dyDescent="0.2"/>
    <row r="776" ht="11.25" customHeight="1" x14ac:dyDescent="0.2"/>
    <row r="777" ht="11.25" customHeight="1" x14ac:dyDescent="0.2"/>
    <row r="778" ht="11.25" customHeight="1" x14ac:dyDescent="0.2"/>
    <row r="779" ht="11.25" customHeight="1" x14ac:dyDescent="0.2"/>
    <row r="780" ht="11.25" customHeight="1" x14ac:dyDescent="0.2"/>
    <row r="781" ht="11.25" customHeight="1" x14ac:dyDescent="0.2"/>
    <row r="782" ht="11.25" customHeight="1" x14ac:dyDescent="0.2"/>
    <row r="783" ht="11.25" customHeight="1" x14ac:dyDescent="0.2"/>
    <row r="784" ht="11.25" customHeight="1" x14ac:dyDescent="0.2"/>
    <row r="785" ht="11.25" customHeight="1" x14ac:dyDescent="0.2"/>
    <row r="786" ht="11.25" customHeight="1" x14ac:dyDescent="0.2"/>
    <row r="787" ht="11.25" customHeight="1" x14ac:dyDescent="0.2"/>
    <row r="788" ht="11.25" customHeight="1" x14ac:dyDescent="0.2"/>
    <row r="789" ht="11.25" customHeight="1" x14ac:dyDescent="0.2"/>
    <row r="790" ht="11.25" customHeight="1" x14ac:dyDescent="0.2"/>
    <row r="791" ht="11.25" customHeight="1" x14ac:dyDescent="0.2"/>
    <row r="792" ht="11.25" customHeight="1" x14ac:dyDescent="0.2"/>
    <row r="793" ht="11.25" customHeight="1" x14ac:dyDescent="0.2"/>
    <row r="794" ht="11.25" customHeight="1" x14ac:dyDescent="0.2"/>
    <row r="795" ht="11.25" customHeight="1" x14ac:dyDescent="0.2"/>
    <row r="796" ht="11.25" customHeight="1" x14ac:dyDescent="0.2"/>
    <row r="797" ht="11.25" customHeight="1" x14ac:dyDescent="0.2"/>
    <row r="798" ht="11.25" customHeight="1" x14ac:dyDescent="0.2"/>
    <row r="799" ht="11.25" customHeight="1" x14ac:dyDescent="0.2"/>
    <row r="800" ht="11.25" customHeight="1" x14ac:dyDescent="0.2"/>
    <row r="801" ht="11.25" customHeight="1" x14ac:dyDescent="0.2"/>
    <row r="802" ht="11.25" customHeight="1" x14ac:dyDescent="0.2"/>
    <row r="803" ht="11.25" customHeight="1" x14ac:dyDescent="0.2"/>
    <row r="804" ht="11.25" customHeight="1" x14ac:dyDescent="0.2"/>
    <row r="805" ht="11.25" customHeight="1" x14ac:dyDescent="0.2"/>
    <row r="806" ht="11.25" customHeight="1" x14ac:dyDescent="0.2"/>
    <row r="807" ht="11.25" customHeight="1" x14ac:dyDescent="0.2"/>
    <row r="808" ht="11.25" customHeight="1" x14ac:dyDescent="0.2"/>
    <row r="809" ht="11.25" customHeight="1" x14ac:dyDescent="0.2"/>
    <row r="810" ht="11.25" customHeight="1" x14ac:dyDescent="0.2"/>
    <row r="811" ht="11.25" customHeight="1" x14ac:dyDescent="0.2"/>
    <row r="812" ht="11.25" customHeight="1" x14ac:dyDescent="0.2"/>
    <row r="813" ht="11.25" customHeight="1" x14ac:dyDescent="0.2"/>
    <row r="814" ht="11.25" customHeight="1" x14ac:dyDescent="0.2"/>
    <row r="815" ht="11.25" customHeight="1" x14ac:dyDescent="0.2"/>
    <row r="816" ht="11.25" customHeight="1" x14ac:dyDescent="0.2"/>
    <row r="817" ht="11.25" customHeight="1" x14ac:dyDescent="0.2"/>
    <row r="818" ht="11.25" customHeight="1" x14ac:dyDescent="0.2"/>
    <row r="819" ht="11.25" customHeight="1" x14ac:dyDescent="0.2"/>
    <row r="820" ht="11.25" customHeight="1" x14ac:dyDescent="0.2"/>
    <row r="821" ht="11.25" customHeight="1" x14ac:dyDescent="0.2"/>
    <row r="822" ht="11.25" customHeight="1" x14ac:dyDescent="0.2"/>
    <row r="823" ht="11.25" customHeight="1" x14ac:dyDescent="0.2"/>
    <row r="824" ht="11.25" customHeight="1" x14ac:dyDescent="0.2"/>
    <row r="825" ht="11.25" customHeight="1" x14ac:dyDescent="0.2"/>
    <row r="826" ht="11.25" customHeight="1" x14ac:dyDescent="0.2"/>
    <row r="827" ht="11.25" customHeight="1" x14ac:dyDescent="0.2"/>
    <row r="828" ht="11.25" customHeight="1" x14ac:dyDescent="0.2"/>
    <row r="829" ht="11.25" customHeight="1" x14ac:dyDescent="0.2"/>
    <row r="830" ht="11.25" customHeight="1" x14ac:dyDescent="0.2"/>
    <row r="831" ht="11.25" customHeight="1" x14ac:dyDescent="0.2"/>
    <row r="832" ht="11.25" customHeight="1" x14ac:dyDescent="0.2"/>
    <row r="833" ht="11.25" customHeight="1" x14ac:dyDescent="0.2"/>
    <row r="834" ht="11.25" customHeight="1" x14ac:dyDescent="0.2"/>
    <row r="835" ht="11.25" customHeight="1" x14ac:dyDescent="0.2"/>
    <row r="836" ht="11.25" customHeight="1" x14ac:dyDescent="0.2"/>
    <row r="837" ht="11.25" customHeight="1" x14ac:dyDescent="0.2"/>
    <row r="838" ht="11.25" customHeight="1" x14ac:dyDescent="0.2"/>
    <row r="839" ht="11.25" customHeight="1" x14ac:dyDescent="0.2"/>
    <row r="840" ht="11.25" customHeight="1" x14ac:dyDescent="0.2"/>
    <row r="841" ht="11.25" customHeight="1" x14ac:dyDescent="0.2"/>
    <row r="842" ht="11.25" customHeight="1" x14ac:dyDescent="0.2"/>
    <row r="843" ht="11.25" customHeight="1" x14ac:dyDescent="0.2"/>
    <row r="844" ht="11.25" customHeight="1" x14ac:dyDescent="0.2"/>
    <row r="845" ht="11.25" customHeight="1" x14ac:dyDescent="0.2"/>
    <row r="846" ht="11.25" customHeight="1" x14ac:dyDescent="0.2"/>
    <row r="847" ht="11.25" customHeight="1" x14ac:dyDescent="0.2"/>
    <row r="848" ht="11.25" customHeight="1" x14ac:dyDescent="0.2"/>
    <row r="849" ht="11.25" customHeight="1" x14ac:dyDescent="0.2"/>
    <row r="850" ht="11.25" customHeight="1" x14ac:dyDescent="0.2"/>
    <row r="851" ht="11.25" customHeight="1" x14ac:dyDescent="0.2"/>
    <row r="852" ht="11.25" customHeight="1" x14ac:dyDescent="0.2"/>
    <row r="853" ht="11.25" customHeight="1" x14ac:dyDescent="0.2"/>
    <row r="854" ht="11.25" customHeight="1" x14ac:dyDescent="0.2"/>
    <row r="855" ht="11.25" customHeight="1" x14ac:dyDescent="0.2"/>
    <row r="856" ht="11.25" customHeight="1" x14ac:dyDescent="0.2"/>
    <row r="857" ht="11.25" customHeight="1" x14ac:dyDescent="0.2"/>
    <row r="858" ht="11.25" customHeight="1" x14ac:dyDescent="0.2"/>
    <row r="859" ht="11.25" customHeight="1" x14ac:dyDescent="0.2"/>
    <row r="860" ht="11.25" customHeight="1" x14ac:dyDescent="0.2"/>
    <row r="861" ht="11.25" customHeight="1" x14ac:dyDescent="0.2"/>
    <row r="862" ht="11.25" customHeight="1" x14ac:dyDescent="0.2"/>
    <row r="863" ht="11.25" customHeight="1" x14ac:dyDescent="0.2"/>
    <row r="864" ht="11.25" customHeight="1" x14ac:dyDescent="0.2"/>
    <row r="865" ht="11.25" customHeight="1" x14ac:dyDescent="0.2"/>
    <row r="866" ht="11.25" customHeight="1" x14ac:dyDescent="0.2"/>
    <row r="867" ht="11.25" customHeight="1" x14ac:dyDescent="0.2"/>
    <row r="868" ht="11.25" customHeight="1" x14ac:dyDescent="0.2"/>
    <row r="869" ht="11.25" customHeight="1" x14ac:dyDescent="0.2"/>
    <row r="870" ht="11.25" customHeight="1" x14ac:dyDescent="0.2"/>
    <row r="871" ht="11.25" customHeight="1" x14ac:dyDescent="0.2"/>
    <row r="872" ht="11.25" customHeight="1" x14ac:dyDescent="0.2"/>
    <row r="873" ht="11.25" customHeight="1" x14ac:dyDescent="0.2"/>
    <row r="874" ht="11.25" customHeight="1" x14ac:dyDescent="0.2"/>
    <row r="875" ht="11.25" customHeight="1" x14ac:dyDescent="0.2"/>
    <row r="876" ht="11.25" customHeight="1" x14ac:dyDescent="0.2"/>
    <row r="877" ht="11.25" customHeight="1" x14ac:dyDescent="0.2"/>
    <row r="878" ht="11.25" customHeight="1" x14ac:dyDescent="0.2"/>
    <row r="879" ht="11.25" customHeight="1" x14ac:dyDescent="0.2"/>
    <row r="880" ht="11.25" customHeight="1" x14ac:dyDescent="0.2"/>
    <row r="881" ht="11.25" customHeight="1" x14ac:dyDescent="0.2"/>
    <row r="882" ht="11.25" customHeight="1" x14ac:dyDescent="0.2"/>
    <row r="883" ht="11.25" customHeight="1" x14ac:dyDescent="0.2"/>
    <row r="884" ht="11.25" customHeight="1" x14ac:dyDescent="0.2"/>
    <row r="885" ht="11.25" customHeight="1" x14ac:dyDescent="0.2"/>
    <row r="886" ht="11.25" customHeight="1" x14ac:dyDescent="0.2"/>
    <row r="887" ht="11.25" customHeight="1" x14ac:dyDescent="0.2"/>
    <row r="888" ht="11.25" customHeight="1" x14ac:dyDescent="0.2"/>
    <row r="889" ht="11.25" customHeight="1" x14ac:dyDescent="0.2"/>
    <row r="890" ht="11.25" customHeight="1" x14ac:dyDescent="0.2"/>
    <row r="891" ht="11.25" customHeight="1" x14ac:dyDescent="0.2"/>
    <row r="892" ht="11.25" customHeight="1" x14ac:dyDescent="0.2"/>
    <row r="893" ht="11.25" customHeight="1" x14ac:dyDescent="0.2"/>
    <row r="894" ht="11.25" customHeight="1" x14ac:dyDescent="0.2"/>
    <row r="895" ht="11.25" customHeight="1" x14ac:dyDescent="0.2"/>
    <row r="896" ht="11.25" customHeight="1" x14ac:dyDescent="0.2"/>
    <row r="897" ht="11.25" customHeight="1" x14ac:dyDescent="0.2"/>
    <row r="898" ht="11.25" customHeight="1" x14ac:dyDescent="0.2"/>
    <row r="899" ht="11.25" customHeight="1" x14ac:dyDescent="0.2"/>
    <row r="900" ht="11.25" customHeight="1" x14ac:dyDescent="0.2"/>
    <row r="901" ht="11.25" customHeight="1" x14ac:dyDescent="0.2"/>
    <row r="902" ht="11.25" customHeight="1" x14ac:dyDescent="0.2"/>
    <row r="903" ht="11.25" customHeight="1" x14ac:dyDescent="0.2"/>
    <row r="904" ht="11.25" customHeight="1" x14ac:dyDescent="0.2"/>
    <row r="905" ht="11.25" customHeight="1" x14ac:dyDescent="0.2"/>
    <row r="906" ht="11.25" customHeight="1" x14ac:dyDescent="0.2"/>
    <row r="907" ht="11.25" customHeight="1" x14ac:dyDescent="0.2"/>
    <row r="908" ht="11.25" customHeight="1" x14ac:dyDescent="0.2"/>
    <row r="909" ht="11.25" customHeight="1" x14ac:dyDescent="0.2"/>
    <row r="910" ht="11.25" customHeight="1" x14ac:dyDescent="0.2"/>
    <row r="911" ht="11.25" customHeight="1" x14ac:dyDescent="0.2"/>
    <row r="912" ht="11.25" customHeight="1" x14ac:dyDescent="0.2"/>
    <row r="913" ht="11.25" customHeight="1" x14ac:dyDescent="0.2"/>
    <row r="914" ht="11.25" customHeight="1" x14ac:dyDescent="0.2"/>
    <row r="915" ht="11.25" customHeight="1" x14ac:dyDescent="0.2"/>
    <row r="916" ht="11.25" customHeight="1" x14ac:dyDescent="0.2"/>
    <row r="917" ht="11.25" customHeight="1" x14ac:dyDescent="0.2"/>
    <row r="918" ht="11.25" customHeight="1" x14ac:dyDescent="0.2"/>
    <row r="919" ht="11.25" customHeight="1" x14ac:dyDescent="0.2"/>
    <row r="920" ht="11.25" customHeight="1" x14ac:dyDescent="0.2"/>
    <row r="921" ht="11.25" customHeight="1" x14ac:dyDescent="0.2"/>
    <row r="922" ht="11.25" customHeight="1" x14ac:dyDescent="0.2"/>
    <row r="923" ht="11.25" customHeight="1" x14ac:dyDescent="0.2"/>
    <row r="924" ht="11.25" customHeight="1" x14ac:dyDescent="0.2"/>
    <row r="925" ht="11.25" customHeight="1" x14ac:dyDescent="0.2"/>
    <row r="926" ht="11.25" customHeight="1" x14ac:dyDescent="0.2"/>
    <row r="927" ht="11.25" customHeight="1" x14ac:dyDescent="0.2"/>
    <row r="928" ht="11.25" customHeight="1" x14ac:dyDescent="0.2"/>
    <row r="929" ht="11.25" customHeight="1" x14ac:dyDescent="0.2"/>
    <row r="930" ht="11.25" customHeight="1" x14ac:dyDescent="0.2"/>
    <row r="931" ht="11.25" customHeight="1" x14ac:dyDescent="0.2"/>
    <row r="932" ht="11.25" customHeight="1" x14ac:dyDescent="0.2"/>
    <row r="933" ht="11.25" customHeight="1" x14ac:dyDescent="0.2"/>
    <row r="934" ht="11.25" customHeight="1" x14ac:dyDescent="0.2"/>
    <row r="935" ht="11.25" customHeight="1" x14ac:dyDescent="0.2"/>
    <row r="936" ht="11.25" customHeight="1" x14ac:dyDescent="0.2"/>
    <row r="937" ht="11.25" customHeight="1" x14ac:dyDescent="0.2"/>
    <row r="938" ht="11.25" customHeight="1" x14ac:dyDescent="0.2"/>
    <row r="939" ht="11.25" customHeight="1" x14ac:dyDescent="0.2"/>
    <row r="940" ht="11.25" customHeight="1" x14ac:dyDescent="0.2"/>
    <row r="941" ht="11.25" customHeight="1" x14ac:dyDescent="0.2"/>
    <row r="942" ht="11.25" customHeight="1" x14ac:dyDescent="0.2"/>
    <row r="943" ht="11.25" customHeight="1" x14ac:dyDescent="0.2"/>
    <row r="944" ht="11.25" customHeight="1" x14ac:dyDescent="0.2"/>
    <row r="945" ht="11.25" customHeight="1" x14ac:dyDescent="0.2"/>
    <row r="946" ht="11.25" customHeight="1" x14ac:dyDescent="0.2"/>
    <row r="947" ht="11.25" customHeight="1" x14ac:dyDescent="0.2"/>
    <row r="948" ht="11.25" customHeight="1" x14ac:dyDescent="0.2"/>
    <row r="949" ht="11.25" customHeight="1" x14ac:dyDescent="0.2"/>
    <row r="950" ht="11.25" customHeight="1" x14ac:dyDescent="0.2"/>
    <row r="951" ht="11.25" customHeight="1" x14ac:dyDescent="0.2"/>
    <row r="952" ht="11.25" customHeight="1" x14ac:dyDescent="0.2"/>
    <row r="953" ht="11.25" customHeight="1" x14ac:dyDescent="0.2"/>
    <row r="954" ht="11.25" customHeight="1" x14ac:dyDescent="0.2"/>
    <row r="955" ht="11.25" customHeight="1" x14ac:dyDescent="0.2"/>
    <row r="956" ht="11.25" customHeight="1" x14ac:dyDescent="0.2"/>
    <row r="957" ht="11.25" customHeight="1" x14ac:dyDescent="0.2"/>
    <row r="958" ht="11.25" customHeight="1" x14ac:dyDescent="0.2"/>
    <row r="959" ht="11.25" customHeight="1" x14ac:dyDescent="0.2"/>
    <row r="960" ht="11.25" customHeight="1" x14ac:dyDescent="0.2"/>
    <row r="961" ht="11.25" customHeight="1" x14ac:dyDescent="0.2"/>
    <row r="962" ht="11.25" customHeight="1" x14ac:dyDescent="0.2"/>
    <row r="963" ht="11.25" customHeight="1" x14ac:dyDescent="0.2"/>
    <row r="964" ht="11.25" customHeight="1" x14ac:dyDescent="0.2"/>
    <row r="965" ht="11.25" customHeight="1" x14ac:dyDescent="0.2"/>
    <row r="966" ht="11.25" customHeight="1" x14ac:dyDescent="0.2"/>
    <row r="967" ht="11.25" customHeight="1" x14ac:dyDescent="0.2"/>
    <row r="968" ht="11.25" customHeight="1" x14ac:dyDescent="0.2"/>
    <row r="969" ht="11.25" customHeight="1" x14ac:dyDescent="0.2"/>
    <row r="970" ht="11.25" customHeight="1" x14ac:dyDescent="0.2"/>
    <row r="971" ht="11.25" customHeight="1" x14ac:dyDescent="0.2"/>
    <row r="972" ht="11.25" customHeight="1" x14ac:dyDescent="0.2"/>
    <row r="973" ht="11.25" customHeight="1" x14ac:dyDescent="0.2"/>
    <row r="974" ht="11.25" customHeight="1" x14ac:dyDescent="0.2"/>
    <row r="975" ht="11.25" customHeight="1" x14ac:dyDescent="0.2"/>
    <row r="976" ht="11.25" customHeight="1" x14ac:dyDescent="0.2"/>
    <row r="977" ht="11.25" customHeight="1" x14ac:dyDescent="0.2"/>
    <row r="978" ht="11.25" customHeight="1" x14ac:dyDescent="0.2"/>
    <row r="979" ht="11.25" customHeight="1" x14ac:dyDescent="0.2"/>
    <row r="980" ht="11.25" customHeight="1" x14ac:dyDescent="0.2"/>
    <row r="981" ht="11.25" customHeight="1" x14ac:dyDescent="0.2"/>
    <row r="982" ht="11.25" customHeight="1" x14ac:dyDescent="0.2"/>
    <row r="983" ht="11.25" customHeight="1" x14ac:dyDescent="0.2"/>
    <row r="984" ht="11.25" customHeight="1" x14ac:dyDescent="0.2"/>
    <row r="985" ht="11.25" customHeight="1" x14ac:dyDescent="0.2"/>
    <row r="986" ht="11.25" customHeight="1" x14ac:dyDescent="0.2"/>
    <row r="987" ht="11.25" customHeight="1" x14ac:dyDescent="0.2"/>
    <row r="988" ht="11.25" customHeight="1" x14ac:dyDescent="0.2"/>
    <row r="989" ht="11.25" customHeight="1" x14ac:dyDescent="0.2"/>
    <row r="990" ht="11.25" customHeight="1" x14ac:dyDescent="0.2"/>
    <row r="991" ht="11.25" customHeight="1" x14ac:dyDescent="0.2"/>
    <row r="992" ht="11.25" customHeight="1" x14ac:dyDescent="0.2"/>
    <row r="993" ht="11.25" customHeight="1" x14ac:dyDescent="0.2"/>
    <row r="994" ht="11.25" customHeight="1" x14ac:dyDescent="0.2"/>
    <row r="995" ht="11.25" customHeight="1" x14ac:dyDescent="0.2"/>
    <row r="996" ht="11.25" customHeight="1" x14ac:dyDescent="0.2"/>
  </sheetData>
  <pageMargins left="0" right="0" top="0" bottom="0" header="0" footer="0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1004"/>
  <sheetViews>
    <sheetView showGridLines="0" topLeftCell="A53" zoomScaleNormal="100" workbookViewId="0">
      <selection activeCell="A61" sqref="A61"/>
    </sheetView>
  </sheetViews>
  <sheetFormatPr baseColWidth="10" defaultColWidth="12.7109375" defaultRowHeight="15" customHeight="1" x14ac:dyDescent="0.2"/>
  <cols>
    <col min="1" max="1" width="21.85546875" style="54" customWidth="1"/>
    <col min="2" max="2" width="14.7109375" style="54" customWidth="1"/>
    <col min="3" max="3" width="14.28515625" style="54" customWidth="1"/>
    <col min="4" max="4" width="14.42578125" style="54" customWidth="1"/>
    <col min="5" max="5" width="13.85546875" style="54" customWidth="1"/>
    <col min="6" max="16384" width="12.7109375" style="54"/>
  </cols>
  <sheetData>
    <row r="1" spans="1:5" ht="24.75" customHeight="1" x14ac:dyDescent="0.25">
      <c r="A1" s="622" t="s">
        <v>729</v>
      </c>
      <c r="B1" s="480"/>
      <c r="C1" s="480"/>
      <c r="D1" s="480"/>
      <c r="E1" s="829"/>
    </row>
    <row r="2" spans="1:5" ht="12" customHeight="1" x14ac:dyDescent="0.2">
      <c r="A2" s="457" t="s">
        <v>530</v>
      </c>
      <c r="B2" s="480"/>
      <c r="C2" s="480"/>
      <c r="D2" s="480"/>
      <c r="E2" s="829"/>
    </row>
    <row r="3" spans="1:5" ht="6" customHeight="1" x14ac:dyDescent="0.2"/>
    <row r="4" spans="1:5" ht="24" customHeight="1" x14ac:dyDescent="0.2">
      <c r="A4" s="941" t="s">
        <v>19</v>
      </c>
      <c r="B4" s="930" t="s">
        <v>682</v>
      </c>
      <c r="C4" s="930" t="s">
        <v>683</v>
      </c>
      <c r="D4" s="930" t="s">
        <v>684</v>
      </c>
      <c r="E4" s="931" t="s">
        <v>715</v>
      </c>
    </row>
    <row r="5" spans="1:5" ht="3.95" customHeight="1" x14ac:dyDescent="0.2">
      <c r="A5" s="7"/>
      <c r="B5" s="7"/>
      <c r="C5" s="7"/>
      <c r="D5" s="7"/>
      <c r="E5" s="15"/>
    </row>
    <row r="6" spans="1:5" ht="11.1" customHeight="1" x14ac:dyDescent="0.2">
      <c r="A6" s="526" t="s">
        <v>24</v>
      </c>
      <c r="B6" s="112">
        <f>AVERAGE(B7:B9)</f>
        <v>21.52</v>
      </c>
      <c r="C6" s="112">
        <f t="shared" ref="C6:E6" si="0">AVERAGE(C7:C9)</f>
        <v>19.754999999999999</v>
      </c>
      <c r="D6" s="112">
        <f t="shared" si="0"/>
        <v>32.776666666666664</v>
      </c>
      <c r="E6" s="112">
        <f t="shared" si="0"/>
        <v>17.5</v>
      </c>
    </row>
    <row r="7" spans="1:5" ht="11.1" customHeight="1" x14ac:dyDescent="0.2">
      <c r="A7" s="34" t="s">
        <v>25</v>
      </c>
      <c r="B7" s="538">
        <v>20.25</v>
      </c>
      <c r="C7" s="538">
        <v>21.38</v>
      </c>
      <c r="D7" s="538">
        <v>32.25</v>
      </c>
      <c r="E7" s="538">
        <v>14.5</v>
      </c>
    </row>
    <row r="8" spans="1:5" ht="11.1" customHeight="1" x14ac:dyDescent="0.2">
      <c r="A8" s="34" t="s">
        <v>297</v>
      </c>
      <c r="B8" s="538">
        <v>22.79</v>
      </c>
      <c r="C8" s="538">
        <v>18.13</v>
      </c>
      <c r="D8" s="538">
        <v>44.58</v>
      </c>
      <c r="E8" s="538">
        <v>20</v>
      </c>
    </row>
    <row r="9" spans="1:5" ht="11.1" customHeight="1" x14ac:dyDescent="0.2">
      <c r="A9" s="34" t="s">
        <v>532</v>
      </c>
      <c r="B9" s="538" t="s">
        <v>151</v>
      </c>
      <c r="C9" s="538" t="s">
        <v>151</v>
      </c>
      <c r="D9" s="538">
        <v>21.5</v>
      </c>
      <c r="E9" s="538">
        <v>18</v>
      </c>
    </row>
    <row r="10" spans="1:5" ht="11.1" customHeight="1" x14ac:dyDescent="0.2">
      <c r="A10" s="110" t="s">
        <v>27</v>
      </c>
      <c r="B10" s="112">
        <f>AVERAGE(B11:B14)</f>
        <v>18.2925</v>
      </c>
      <c r="C10" s="112">
        <f>AVERAGE(C11:C14)</f>
        <v>18.9175</v>
      </c>
      <c r="D10" s="114">
        <f>AVERAGE(D11:D14)</f>
        <v>40.375</v>
      </c>
      <c r="E10" s="114">
        <f>AVERAGE(E11:E14)</f>
        <v>22.0625</v>
      </c>
    </row>
    <row r="11" spans="1:5" ht="11.1" customHeight="1" x14ac:dyDescent="0.2">
      <c r="A11" s="111" t="s">
        <v>30</v>
      </c>
      <c r="B11" s="109">
        <v>19</v>
      </c>
      <c r="C11" s="109">
        <v>18</v>
      </c>
      <c r="D11" s="115" t="s">
        <v>31</v>
      </c>
      <c r="E11" s="115">
        <v>23</v>
      </c>
    </row>
    <row r="12" spans="1:5" ht="11.1" customHeight="1" x14ac:dyDescent="0.2">
      <c r="A12" s="111" t="s">
        <v>453</v>
      </c>
      <c r="B12" s="109">
        <v>11.5</v>
      </c>
      <c r="C12" s="109">
        <v>10</v>
      </c>
      <c r="D12" s="115">
        <v>35.75</v>
      </c>
      <c r="E12" s="115">
        <v>20.75</v>
      </c>
    </row>
    <row r="13" spans="1:5" ht="11.1" customHeight="1" x14ac:dyDescent="0.2">
      <c r="A13" s="111" t="s">
        <v>455</v>
      </c>
      <c r="B13" s="109">
        <v>16.670000000000002</v>
      </c>
      <c r="C13" s="109">
        <v>15.67</v>
      </c>
      <c r="D13" s="115" t="s">
        <v>31</v>
      </c>
      <c r="E13" s="115">
        <v>19.5</v>
      </c>
    </row>
    <row r="14" spans="1:5" ht="11.1" customHeight="1" x14ac:dyDescent="0.2">
      <c r="A14" s="111" t="s">
        <v>307</v>
      </c>
      <c r="B14" s="109">
        <v>26</v>
      </c>
      <c r="C14" s="109">
        <v>32</v>
      </c>
      <c r="D14" s="115">
        <v>45</v>
      </c>
      <c r="E14" s="115">
        <v>25</v>
      </c>
    </row>
    <row r="15" spans="1:5" ht="11.1" customHeight="1" x14ac:dyDescent="0.2">
      <c r="A15" s="526" t="s">
        <v>32</v>
      </c>
      <c r="B15" s="112">
        <f>AVERAGE(B16:B23)</f>
        <v>24.480000000000004</v>
      </c>
      <c r="C15" s="112">
        <f>AVERAGE(C16:C23)</f>
        <v>24.666249999999998</v>
      </c>
      <c r="D15" s="112">
        <f>AVERAGE(D16:D23)</f>
        <v>42.39</v>
      </c>
      <c r="E15" s="112">
        <f>AVERAGE(E16:E23)</f>
        <v>26.375</v>
      </c>
    </row>
    <row r="16" spans="1:5" ht="11.1" customHeight="1" x14ac:dyDescent="0.2">
      <c r="A16" s="34" t="s">
        <v>33</v>
      </c>
      <c r="B16" s="538">
        <v>27.5</v>
      </c>
      <c r="C16" s="538">
        <v>23.5</v>
      </c>
      <c r="D16" s="538" t="s">
        <v>151</v>
      </c>
      <c r="E16" s="538" t="s">
        <v>151</v>
      </c>
    </row>
    <row r="17" spans="1:5" ht="11.1" customHeight="1" x14ac:dyDescent="0.2">
      <c r="A17" s="34" t="s">
        <v>34</v>
      </c>
      <c r="B17" s="538">
        <v>14</v>
      </c>
      <c r="C17" s="538">
        <v>15</v>
      </c>
      <c r="D17" s="538">
        <v>40.67</v>
      </c>
      <c r="E17" s="538" t="s">
        <v>151</v>
      </c>
    </row>
    <row r="18" spans="1:5" ht="11.1" customHeight="1" x14ac:dyDescent="0.2">
      <c r="A18" s="34" t="s">
        <v>462</v>
      </c>
      <c r="B18" s="538">
        <v>18.5</v>
      </c>
      <c r="C18" s="538">
        <v>18</v>
      </c>
      <c r="D18" s="538" t="s">
        <v>151</v>
      </c>
      <c r="E18" s="538" t="s">
        <v>151</v>
      </c>
    </row>
    <row r="19" spans="1:5" ht="11.1" customHeight="1" x14ac:dyDescent="0.2">
      <c r="A19" s="34" t="s">
        <v>36</v>
      </c>
      <c r="B19" s="538">
        <v>25.5</v>
      </c>
      <c r="C19" s="538">
        <v>19.329999999999998</v>
      </c>
      <c r="D19" s="538">
        <v>47.5</v>
      </c>
      <c r="E19" s="538">
        <v>17.5</v>
      </c>
    </row>
    <row r="20" spans="1:5" ht="11.1" customHeight="1" x14ac:dyDescent="0.2">
      <c r="A20" s="34" t="s">
        <v>37</v>
      </c>
      <c r="B20" s="538">
        <v>33.67</v>
      </c>
      <c r="C20" s="538">
        <v>34.5</v>
      </c>
      <c r="D20" s="538" t="s">
        <v>151</v>
      </c>
      <c r="E20" s="538">
        <v>23</v>
      </c>
    </row>
    <row r="21" spans="1:5" ht="11.1" customHeight="1" x14ac:dyDescent="0.2">
      <c r="A21" s="34" t="s">
        <v>38</v>
      </c>
      <c r="B21" s="538">
        <v>22.5</v>
      </c>
      <c r="C21" s="538">
        <v>38</v>
      </c>
      <c r="D21" s="538" t="s">
        <v>151</v>
      </c>
      <c r="E21" s="538">
        <v>34</v>
      </c>
    </row>
    <row r="22" spans="1:5" ht="11.1" customHeight="1" x14ac:dyDescent="0.2">
      <c r="A22" s="34" t="s">
        <v>568</v>
      </c>
      <c r="B22" s="538">
        <v>36.5</v>
      </c>
      <c r="C22" s="538">
        <v>35</v>
      </c>
      <c r="D22" s="538" t="s">
        <v>151</v>
      </c>
      <c r="E22" s="538">
        <v>31</v>
      </c>
    </row>
    <row r="23" spans="1:5" ht="11.1" customHeight="1" x14ac:dyDescent="0.2">
      <c r="A23" s="34" t="s">
        <v>40</v>
      </c>
      <c r="B23" s="538">
        <v>17.670000000000002</v>
      </c>
      <c r="C23" s="538">
        <v>14</v>
      </c>
      <c r="D23" s="538">
        <v>39</v>
      </c>
      <c r="E23" s="538" t="s">
        <v>151</v>
      </c>
    </row>
    <row r="24" spans="1:5" ht="11.1" customHeight="1" x14ac:dyDescent="0.2">
      <c r="A24" s="526" t="s">
        <v>42</v>
      </c>
      <c r="B24" s="112">
        <f>AVERAGE(B25:B30)</f>
        <v>24.616</v>
      </c>
      <c r="C24" s="112">
        <f>AVERAGE(C25:C30)</f>
        <v>31.47333333333334</v>
      </c>
      <c r="D24" s="112">
        <f>AVERAGE(D25:D30)</f>
        <v>36</v>
      </c>
      <c r="E24" s="112">
        <f>AVERAGE(E25:E30)</f>
        <v>23.366</v>
      </c>
    </row>
    <row r="25" spans="1:5" ht="11.1" customHeight="1" x14ac:dyDescent="0.2">
      <c r="A25" s="34" t="s">
        <v>43</v>
      </c>
      <c r="B25" s="538">
        <v>22</v>
      </c>
      <c r="C25" s="538">
        <v>25</v>
      </c>
      <c r="D25" s="538" t="s">
        <v>151</v>
      </c>
      <c r="E25" s="538">
        <v>20</v>
      </c>
    </row>
    <row r="26" spans="1:5" ht="11.1" customHeight="1" x14ac:dyDescent="0.2">
      <c r="A26" s="34" t="s">
        <v>310</v>
      </c>
      <c r="B26" s="538" t="s">
        <v>151</v>
      </c>
      <c r="C26" s="538">
        <v>48</v>
      </c>
      <c r="D26" s="538" t="s">
        <v>151</v>
      </c>
      <c r="E26" s="538">
        <v>14.5</v>
      </c>
    </row>
    <row r="27" spans="1:5" ht="11.1" customHeight="1" x14ac:dyDescent="0.2">
      <c r="A27" s="34" t="s">
        <v>44</v>
      </c>
      <c r="B27" s="538">
        <v>36</v>
      </c>
      <c r="C27" s="538">
        <v>49.5</v>
      </c>
      <c r="D27" s="538">
        <v>55</v>
      </c>
      <c r="E27" s="538">
        <v>40</v>
      </c>
    </row>
    <row r="28" spans="1:5" ht="11.1" customHeight="1" x14ac:dyDescent="0.2">
      <c r="A28" s="34" t="s">
        <v>45</v>
      </c>
      <c r="B28" s="538">
        <v>23.75</v>
      </c>
      <c r="C28" s="538">
        <v>24.67</v>
      </c>
      <c r="D28" s="538">
        <v>17</v>
      </c>
      <c r="E28" s="539" t="s">
        <v>31</v>
      </c>
    </row>
    <row r="29" spans="1:5" ht="11.1" customHeight="1" x14ac:dyDescent="0.2">
      <c r="A29" s="34" t="s">
        <v>158</v>
      </c>
      <c r="B29" s="538">
        <v>24.33</v>
      </c>
      <c r="C29" s="538">
        <v>23.67</v>
      </c>
      <c r="D29" s="538" t="s">
        <v>151</v>
      </c>
      <c r="E29" s="538">
        <v>25.33</v>
      </c>
    </row>
    <row r="30" spans="1:5" ht="11.1" customHeight="1" x14ac:dyDescent="0.2">
      <c r="A30" s="34" t="s">
        <v>47</v>
      </c>
      <c r="B30" s="538">
        <v>17</v>
      </c>
      <c r="C30" s="538">
        <v>18</v>
      </c>
      <c r="D30" s="538" t="s">
        <v>151</v>
      </c>
      <c r="E30" s="538">
        <v>17</v>
      </c>
    </row>
    <row r="31" spans="1:5" ht="11.1" customHeight="1" x14ac:dyDescent="0.2">
      <c r="A31" s="540" t="s">
        <v>48</v>
      </c>
      <c r="B31" s="541">
        <f>AVERAGE(B32:B38)</f>
        <v>42.558571428571433</v>
      </c>
      <c r="C31" s="541">
        <f>AVERAGE(C32:C38)</f>
        <v>23.08285714285714</v>
      </c>
      <c r="D31" s="541">
        <f>AVERAGE(D32:D38)</f>
        <v>27.265999999999998</v>
      </c>
      <c r="E31" s="541">
        <f>AVERAGE(E32:E38)</f>
        <v>21.818000000000001</v>
      </c>
    </row>
    <row r="32" spans="1:5" ht="11.1" customHeight="1" x14ac:dyDescent="0.2">
      <c r="A32" s="542" t="s">
        <v>49</v>
      </c>
      <c r="B32" s="539">
        <v>42.25</v>
      </c>
      <c r="C32" s="543">
        <v>29</v>
      </c>
      <c r="D32" s="539">
        <v>28</v>
      </c>
      <c r="E32" s="539" t="s">
        <v>31</v>
      </c>
    </row>
    <row r="33" spans="1:10" ht="11.1" customHeight="1" x14ac:dyDescent="0.2">
      <c r="A33" s="542" t="s">
        <v>174</v>
      </c>
      <c r="B33" s="543">
        <v>42.33</v>
      </c>
      <c r="C33" s="539">
        <v>24</v>
      </c>
      <c r="D33" s="539">
        <v>30</v>
      </c>
      <c r="E33" s="539" t="s">
        <v>31</v>
      </c>
    </row>
    <row r="34" spans="1:10" ht="11.1" customHeight="1" x14ac:dyDescent="0.2">
      <c r="A34" s="542" t="s">
        <v>54</v>
      </c>
      <c r="B34" s="543">
        <v>42.33</v>
      </c>
      <c r="C34" s="539">
        <v>15.33</v>
      </c>
      <c r="D34" s="539">
        <v>32</v>
      </c>
      <c r="E34" s="539">
        <v>17.670000000000002</v>
      </c>
    </row>
    <row r="35" spans="1:10" ht="11.1" customHeight="1" x14ac:dyDescent="0.2">
      <c r="A35" s="542" t="s">
        <v>143</v>
      </c>
      <c r="B35" s="543">
        <v>46.5</v>
      </c>
      <c r="C35" s="539">
        <v>24</v>
      </c>
      <c r="D35" s="539" t="s">
        <v>31</v>
      </c>
      <c r="E35" s="539">
        <v>20.67</v>
      </c>
    </row>
    <row r="36" spans="1:10" ht="11.1" customHeight="1" x14ac:dyDescent="0.2">
      <c r="A36" s="542" t="s">
        <v>57</v>
      </c>
      <c r="B36" s="543">
        <v>43.33</v>
      </c>
      <c r="C36" s="539">
        <v>23.67</v>
      </c>
      <c r="D36" s="539" t="s">
        <v>31</v>
      </c>
      <c r="E36" s="539">
        <v>19.670000000000002</v>
      </c>
    </row>
    <row r="37" spans="1:10" ht="11.1" customHeight="1" x14ac:dyDescent="0.25">
      <c r="A37" s="542" t="s">
        <v>58</v>
      </c>
      <c r="B37" s="543">
        <v>37.67</v>
      </c>
      <c r="C37" s="539">
        <v>22.33</v>
      </c>
      <c r="D37" s="539">
        <v>24</v>
      </c>
      <c r="E37" s="539">
        <v>28.33</v>
      </c>
      <c r="F37" s="2"/>
      <c r="G37" s="2"/>
      <c r="H37" s="2"/>
      <c r="I37" s="2"/>
      <c r="J37" s="2"/>
    </row>
    <row r="38" spans="1:10" ht="11.1" customHeight="1" x14ac:dyDescent="0.2">
      <c r="A38" s="542" t="s">
        <v>60</v>
      </c>
      <c r="B38" s="543">
        <v>43.5</v>
      </c>
      <c r="C38" s="539">
        <v>23.25</v>
      </c>
      <c r="D38" s="539">
        <v>22.33</v>
      </c>
      <c r="E38" s="539">
        <v>22.75</v>
      </c>
    </row>
    <row r="39" spans="1:10" ht="11.1" customHeight="1" x14ac:dyDescent="0.2">
      <c r="A39" s="116" t="s">
        <v>61</v>
      </c>
      <c r="B39" s="112">
        <f>AVERAGE(B40:B42)</f>
        <v>47.083333333333336</v>
      </c>
      <c r="C39" s="112">
        <f>AVERAGE(C40:C42)</f>
        <v>26</v>
      </c>
      <c r="D39" s="107" t="s">
        <v>177</v>
      </c>
      <c r="E39" s="903" t="s">
        <v>29</v>
      </c>
    </row>
    <row r="40" spans="1:10" ht="11.1" customHeight="1" x14ac:dyDescent="0.2">
      <c r="A40" s="42" t="s">
        <v>62</v>
      </c>
      <c r="B40" s="109">
        <v>49.5</v>
      </c>
      <c r="C40" s="109">
        <v>30</v>
      </c>
      <c r="D40" s="109" t="s">
        <v>31</v>
      </c>
      <c r="E40" s="109" t="s">
        <v>31</v>
      </c>
    </row>
    <row r="41" spans="1:10" ht="11.1" customHeight="1" x14ac:dyDescent="0.2">
      <c r="A41" s="42" t="s">
        <v>65</v>
      </c>
      <c r="B41" s="109">
        <v>54.5</v>
      </c>
      <c r="C41" s="109">
        <v>21</v>
      </c>
      <c r="D41" s="109" t="s">
        <v>31</v>
      </c>
      <c r="E41" s="109" t="s">
        <v>31</v>
      </c>
    </row>
    <row r="42" spans="1:10" ht="11.1" customHeight="1" x14ac:dyDescent="0.2">
      <c r="A42" s="42" t="s">
        <v>66</v>
      </c>
      <c r="B42" s="109">
        <v>37.25</v>
      </c>
      <c r="C42" s="109">
        <v>27</v>
      </c>
      <c r="D42" s="109" t="s">
        <v>31</v>
      </c>
      <c r="E42" s="109" t="s">
        <v>31</v>
      </c>
    </row>
    <row r="43" spans="1:10" ht="11.1" customHeight="1" x14ac:dyDescent="0.2">
      <c r="A43" s="526" t="s">
        <v>551</v>
      </c>
      <c r="B43" s="112">
        <f>AVERAGE(B44:B49)</f>
        <v>19.736666666666668</v>
      </c>
      <c r="C43" s="112">
        <f>AVERAGE(C44:C49)</f>
        <v>19.026666666666667</v>
      </c>
      <c r="D43" s="112">
        <f>AVERAGE(D44:D49)</f>
        <v>31.223333333333333</v>
      </c>
      <c r="E43" s="112">
        <f>AVERAGE(E44:E49)</f>
        <v>22.734000000000002</v>
      </c>
    </row>
    <row r="44" spans="1:10" ht="11.1" customHeight="1" x14ac:dyDescent="0.2">
      <c r="A44" s="34" t="s">
        <v>68</v>
      </c>
      <c r="B44" s="538">
        <v>16.25</v>
      </c>
      <c r="C44" s="538">
        <v>13.5</v>
      </c>
      <c r="D44" s="538">
        <v>33</v>
      </c>
      <c r="E44" s="538">
        <v>35.25</v>
      </c>
    </row>
    <row r="45" spans="1:10" ht="11.1" customHeight="1" x14ac:dyDescent="0.2">
      <c r="A45" s="34" t="s">
        <v>408</v>
      </c>
      <c r="B45" s="538">
        <v>25</v>
      </c>
      <c r="C45" s="538">
        <v>20</v>
      </c>
      <c r="D45" s="538" t="s">
        <v>151</v>
      </c>
      <c r="E45" s="538">
        <v>24</v>
      </c>
    </row>
    <row r="46" spans="1:10" ht="11.1" customHeight="1" x14ac:dyDescent="0.2">
      <c r="A46" s="34" t="s">
        <v>552</v>
      </c>
      <c r="B46" s="538">
        <v>22.67</v>
      </c>
      <c r="C46" s="538">
        <v>22.5</v>
      </c>
      <c r="D46" s="538" t="s">
        <v>151</v>
      </c>
      <c r="E46" s="538">
        <v>18</v>
      </c>
    </row>
    <row r="47" spans="1:10" ht="11.1" customHeight="1" x14ac:dyDescent="0.2">
      <c r="A47" s="34" t="s">
        <v>70</v>
      </c>
      <c r="B47" s="538">
        <v>18.25</v>
      </c>
      <c r="C47" s="538">
        <v>19.329999999999998</v>
      </c>
      <c r="D47" s="538">
        <v>27.67</v>
      </c>
      <c r="E47" s="538">
        <v>18.670000000000002</v>
      </c>
    </row>
    <row r="48" spans="1:10" ht="11.1" customHeight="1" x14ac:dyDescent="0.2">
      <c r="A48" s="34" t="s">
        <v>164</v>
      </c>
      <c r="B48" s="538">
        <v>14</v>
      </c>
      <c r="C48" s="538">
        <v>12.5</v>
      </c>
      <c r="D48" s="538" t="s">
        <v>151</v>
      </c>
      <c r="E48" s="538">
        <v>17.75</v>
      </c>
    </row>
    <row r="49" spans="1:5" ht="11.1" customHeight="1" x14ac:dyDescent="0.2">
      <c r="A49" s="34" t="s">
        <v>73</v>
      </c>
      <c r="B49" s="538">
        <v>22.25</v>
      </c>
      <c r="C49" s="538">
        <v>26.33</v>
      </c>
      <c r="D49" s="538">
        <v>33</v>
      </c>
      <c r="E49" s="538" t="s">
        <v>151</v>
      </c>
    </row>
    <row r="50" spans="1:5" ht="11.1" customHeight="1" x14ac:dyDescent="0.2">
      <c r="A50" s="526" t="s">
        <v>76</v>
      </c>
      <c r="B50" s="112">
        <f>AVERAGE(B51:B53)</f>
        <v>25</v>
      </c>
      <c r="C50" s="112">
        <f>AVERAGE(C51:C53)</f>
        <v>24</v>
      </c>
      <c r="D50" s="112">
        <f>AVERAGE(D51:D53)</f>
        <v>39.215000000000003</v>
      </c>
      <c r="E50" s="112">
        <f>AVERAGE(E51:E53)</f>
        <v>28.916666666666668</v>
      </c>
    </row>
    <row r="51" spans="1:5" ht="11.1" customHeight="1" x14ac:dyDescent="0.2">
      <c r="A51" s="34" t="s">
        <v>77</v>
      </c>
      <c r="B51" s="538">
        <v>25</v>
      </c>
      <c r="C51" s="538">
        <v>24</v>
      </c>
      <c r="D51" s="538" t="s">
        <v>151</v>
      </c>
      <c r="E51" s="538">
        <v>21.67</v>
      </c>
    </row>
    <row r="52" spans="1:5" ht="11.1" customHeight="1" x14ac:dyDescent="0.2">
      <c r="A52" s="34" t="s">
        <v>185</v>
      </c>
      <c r="B52" s="538" t="s">
        <v>151</v>
      </c>
      <c r="C52" s="538" t="s">
        <v>151</v>
      </c>
      <c r="D52" s="538">
        <v>36.1</v>
      </c>
      <c r="E52" s="538">
        <v>42.75</v>
      </c>
    </row>
    <row r="53" spans="1:5" ht="11.1" customHeight="1" x14ac:dyDescent="0.2">
      <c r="A53" s="34" t="s">
        <v>298</v>
      </c>
      <c r="B53" s="538" t="s">
        <v>151</v>
      </c>
      <c r="C53" s="538" t="s">
        <v>151</v>
      </c>
      <c r="D53" s="538">
        <v>42.33</v>
      </c>
      <c r="E53" s="538">
        <v>22.33</v>
      </c>
    </row>
    <row r="54" spans="1:5" ht="11.1" customHeight="1" x14ac:dyDescent="0.2">
      <c r="A54" s="526" t="s">
        <v>79</v>
      </c>
      <c r="B54" s="112">
        <f>AVERAGE(B55:B59)</f>
        <v>18</v>
      </c>
      <c r="C54" s="112" t="s">
        <v>29</v>
      </c>
      <c r="D54" s="112">
        <f>AVERAGE(D55:D59)</f>
        <v>30.3</v>
      </c>
      <c r="E54" s="112" t="s">
        <v>29</v>
      </c>
    </row>
    <row r="55" spans="1:5" ht="11.1" customHeight="1" x14ac:dyDescent="0.2">
      <c r="A55" s="34" t="s">
        <v>187</v>
      </c>
      <c r="B55" s="538">
        <v>15</v>
      </c>
      <c r="C55" s="538" t="s">
        <v>151</v>
      </c>
      <c r="D55" s="538">
        <v>26.5</v>
      </c>
      <c r="E55" s="538" t="s">
        <v>151</v>
      </c>
    </row>
    <row r="56" spans="1:5" ht="11.1" customHeight="1" x14ac:dyDescent="0.2">
      <c r="A56" s="34" t="s">
        <v>188</v>
      </c>
      <c r="B56" s="538">
        <v>20</v>
      </c>
      <c r="C56" s="538" t="s">
        <v>151</v>
      </c>
      <c r="D56" s="538">
        <v>30</v>
      </c>
      <c r="E56" s="538" t="s">
        <v>151</v>
      </c>
    </row>
    <row r="57" spans="1:5" ht="11.1" customHeight="1" x14ac:dyDescent="0.2">
      <c r="A57" s="34" t="s">
        <v>82</v>
      </c>
      <c r="B57" s="538">
        <v>20</v>
      </c>
      <c r="C57" s="538" t="s">
        <v>151</v>
      </c>
      <c r="D57" s="538">
        <v>35</v>
      </c>
      <c r="E57" s="538" t="s">
        <v>151</v>
      </c>
    </row>
    <row r="58" spans="1:5" ht="11.1" customHeight="1" x14ac:dyDescent="0.2">
      <c r="A58" s="34" t="s">
        <v>85</v>
      </c>
      <c r="B58" s="538">
        <v>15</v>
      </c>
      <c r="C58" s="538" t="s">
        <v>151</v>
      </c>
      <c r="D58" s="538">
        <v>35</v>
      </c>
      <c r="E58" s="538" t="s">
        <v>151</v>
      </c>
    </row>
    <row r="59" spans="1:5" ht="11.1" customHeight="1" x14ac:dyDescent="0.2">
      <c r="A59" s="34" t="s">
        <v>86</v>
      </c>
      <c r="B59" s="538">
        <v>20</v>
      </c>
      <c r="C59" s="538" t="s">
        <v>151</v>
      </c>
      <c r="D59" s="538">
        <v>25</v>
      </c>
      <c r="E59" s="538" t="s">
        <v>151</v>
      </c>
    </row>
    <row r="60" spans="1:5" ht="11.1" customHeight="1" x14ac:dyDescent="0.25">
      <c r="A60" s="486"/>
      <c r="B60" s="484"/>
      <c r="C60" s="484"/>
      <c r="D60" s="487"/>
      <c r="E60" s="174" t="s">
        <v>78</v>
      </c>
    </row>
    <row r="61" spans="1:5" ht="11.1" customHeight="1" x14ac:dyDescent="0.25">
      <c r="A61" s="53" t="s">
        <v>538</v>
      </c>
      <c r="D61" s="27"/>
      <c r="E61" s="17"/>
    </row>
    <row r="62" spans="1:5" ht="23.1" customHeight="1" x14ac:dyDescent="0.2">
      <c r="A62" s="941" t="s">
        <v>19</v>
      </c>
      <c r="B62" s="930" t="s">
        <v>682</v>
      </c>
      <c r="C62" s="930" t="s">
        <v>683</v>
      </c>
      <c r="D62" s="930" t="s">
        <v>684</v>
      </c>
      <c r="E62" s="931" t="s">
        <v>715</v>
      </c>
    </row>
    <row r="63" spans="1:5" ht="3" customHeight="1" x14ac:dyDescent="0.2">
      <c r="A63" s="34"/>
      <c r="B63" s="538"/>
      <c r="C63" s="538"/>
      <c r="D63" s="538"/>
      <c r="E63" s="538"/>
    </row>
    <row r="64" spans="1:5" ht="11.1" customHeight="1" x14ac:dyDescent="0.2">
      <c r="A64" s="526" t="s">
        <v>553</v>
      </c>
      <c r="B64" s="112">
        <f>AVERAGE(B65:B69)</f>
        <v>19</v>
      </c>
      <c r="C64" s="112">
        <f>AVERAGE(C65:C69)</f>
        <v>19</v>
      </c>
      <c r="D64" s="112">
        <f>AVERAGE(D65:D69)</f>
        <v>35.166666666666664</v>
      </c>
      <c r="E64" s="112">
        <f>AVERAGE(E65:E69)</f>
        <v>20.89</v>
      </c>
    </row>
    <row r="65" spans="1:5" ht="11.1" customHeight="1" x14ac:dyDescent="0.2">
      <c r="A65" s="34" t="s">
        <v>89</v>
      </c>
      <c r="B65" s="544" t="s">
        <v>151</v>
      </c>
      <c r="C65" s="544" t="s">
        <v>151</v>
      </c>
      <c r="D65" s="544">
        <v>32.5</v>
      </c>
      <c r="E65" s="544">
        <v>20</v>
      </c>
    </row>
    <row r="66" spans="1:5" ht="11.1" customHeight="1" x14ac:dyDescent="0.2">
      <c r="A66" s="34" t="s">
        <v>91</v>
      </c>
      <c r="B66" s="544">
        <v>20</v>
      </c>
      <c r="C66" s="544">
        <v>20</v>
      </c>
      <c r="D66" s="544">
        <v>39</v>
      </c>
      <c r="E66" s="544">
        <v>25.75</v>
      </c>
    </row>
    <row r="67" spans="1:5" ht="11.1" customHeight="1" x14ac:dyDescent="0.2">
      <c r="A67" s="34" t="s">
        <v>92</v>
      </c>
      <c r="B67" s="544">
        <v>18</v>
      </c>
      <c r="C67" s="544" t="s">
        <v>151</v>
      </c>
      <c r="D67" s="544" t="s">
        <v>151</v>
      </c>
      <c r="E67" s="544">
        <v>19</v>
      </c>
    </row>
    <row r="68" spans="1:5" ht="11.1" customHeight="1" x14ac:dyDescent="0.2">
      <c r="A68" s="34" t="s">
        <v>93</v>
      </c>
      <c r="B68" s="544">
        <v>20</v>
      </c>
      <c r="C68" s="544">
        <v>18</v>
      </c>
      <c r="D68" s="544" t="s">
        <v>151</v>
      </c>
      <c r="E68" s="544">
        <v>20</v>
      </c>
    </row>
    <row r="69" spans="1:5" ht="11.1" customHeight="1" x14ac:dyDescent="0.2">
      <c r="A69" s="34" t="s">
        <v>96</v>
      </c>
      <c r="B69" s="544">
        <v>18</v>
      </c>
      <c r="C69" s="544" t="s">
        <v>151</v>
      </c>
      <c r="D69" s="544">
        <v>34</v>
      </c>
      <c r="E69" s="544">
        <v>19.7</v>
      </c>
    </row>
    <row r="70" spans="1:5" ht="11.1" customHeight="1" x14ac:dyDescent="0.2">
      <c r="A70" s="526" t="s">
        <v>97</v>
      </c>
      <c r="B70" s="112">
        <f>AVERAGE(B71:B73)</f>
        <v>65.5</v>
      </c>
      <c r="C70" s="112" t="s">
        <v>29</v>
      </c>
      <c r="D70" s="112">
        <f>AVERAGE(D71:D73)</f>
        <v>28.943333333333332</v>
      </c>
      <c r="E70" s="485" t="s">
        <v>29</v>
      </c>
    </row>
    <row r="71" spans="1:5" ht="11.1" customHeight="1" x14ac:dyDescent="0.2">
      <c r="A71" s="34" t="s">
        <v>98</v>
      </c>
      <c r="B71" s="538">
        <v>61.5</v>
      </c>
      <c r="C71" s="538" t="s">
        <v>151</v>
      </c>
      <c r="D71" s="538">
        <v>25.33</v>
      </c>
      <c r="E71" s="538" t="s">
        <v>151</v>
      </c>
    </row>
    <row r="72" spans="1:5" ht="11.1" customHeight="1" x14ac:dyDescent="0.2">
      <c r="A72" s="34" t="s">
        <v>99</v>
      </c>
      <c r="B72" s="538">
        <v>69</v>
      </c>
      <c r="C72" s="538" t="s">
        <v>151</v>
      </c>
      <c r="D72" s="538">
        <v>32.5</v>
      </c>
      <c r="E72" s="538" t="s">
        <v>151</v>
      </c>
    </row>
    <row r="73" spans="1:5" ht="11.1" customHeight="1" x14ac:dyDescent="0.2">
      <c r="A73" s="34" t="s">
        <v>100</v>
      </c>
      <c r="B73" s="538">
        <v>66</v>
      </c>
      <c r="C73" s="538" t="s">
        <v>151</v>
      </c>
      <c r="D73" s="538">
        <v>29</v>
      </c>
      <c r="E73" s="538" t="s">
        <v>151</v>
      </c>
    </row>
    <row r="74" spans="1:5" ht="11.1" customHeight="1" x14ac:dyDescent="0.2">
      <c r="A74" s="526" t="s">
        <v>101</v>
      </c>
      <c r="B74" s="545">
        <v>15</v>
      </c>
      <c r="C74" s="545">
        <v>18</v>
      </c>
      <c r="D74" s="545">
        <v>28.92</v>
      </c>
      <c r="E74" s="545">
        <v>22.61</v>
      </c>
    </row>
    <row r="75" spans="1:5" ht="11.1" customHeight="1" x14ac:dyDescent="0.2">
      <c r="A75" s="526" t="s">
        <v>171</v>
      </c>
      <c r="B75" s="112">
        <f>AVERAGE(B76:B81)</f>
        <v>23.3004</v>
      </c>
      <c r="C75" s="112">
        <f>AVERAGE(C76:C81)</f>
        <v>19.290000000000003</v>
      </c>
      <c r="D75" s="112">
        <f>AVERAGE(D76:D81)</f>
        <v>33.094999999999999</v>
      </c>
      <c r="E75" s="112">
        <f>AVERAGE(E76:E81)</f>
        <v>23.429999999999996</v>
      </c>
    </row>
    <row r="76" spans="1:5" ht="11.1" customHeight="1" x14ac:dyDescent="0.2">
      <c r="A76" s="34" t="s">
        <v>144</v>
      </c>
      <c r="B76" s="538">
        <v>33.5</v>
      </c>
      <c r="C76" s="538" t="s">
        <v>151</v>
      </c>
      <c r="D76" s="538">
        <v>36.25</v>
      </c>
      <c r="E76" s="538">
        <v>31.33</v>
      </c>
    </row>
    <row r="77" spans="1:5" ht="11.1" customHeight="1" x14ac:dyDescent="0.2">
      <c r="A77" s="34" t="s">
        <v>103</v>
      </c>
      <c r="B77" s="538">
        <v>24.25</v>
      </c>
      <c r="C77" s="538" t="s">
        <v>151</v>
      </c>
      <c r="D77" s="538">
        <v>36.5</v>
      </c>
      <c r="E77" s="538">
        <v>23</v>
      </c>
    </row>
    <row r="78" spans="1:5" ht="11.1" customHeight="1" x14ac:dyDescent="0.2">
      <c r="A78" s="34" t="s">
        <v>104</v>
      </c>
      <c r="B78" s="538">
        <v>21.751999999999999</v>
      </c>
      <c r="C78" s="538">
        <v>20.37</v>
      </c>
      <c r="D78" s="538">
        <v>33.630000000000003</v>
      </c>
      <c r="E78" s="538">
        <v>20</v>
      </c>
    </row>
    <row r="79" spans="1:5" ht="11.1" customHeight="1" x14ac:dyDescent="0.2">
      <c r="A79" s="34" t="s">
        <v>106</v>
      </c>
      <c r="B79" s="538" t="s">
        <v>151</v>
      </c>
      <c r="C79" s="538" t="s">
        <v>151</v>
      </c>
      <c r="D79" s="538" t="s">
        <v>151</v>
      </c>
      <c r="E79" s="538">
        <v>18.25</v>
      </c>
    </row>
    <row r="80" spans="1:5" ht="11.1" customHeight="1" x14ac:dyDescent="0.2">
      <c r="A80" s="34" t="s">
        <v>165</v>
      </c>
      <c r="B80" s="538">
        <v>18</v>
      </c>
      <c r="C80" s="538">
        <v>18</v>
      </c>
      <c r="D80" s="538" t="s">
        <v>151</v>
      </c>
      <c r="E80" s="538">
        <v>22</v>
      </c>
    </row>
    <row r="81" spans="1:5" ht="11.1" customHeight="1" x14ac:dyDescent="0.2">
      <c r="A81" s="34" t="s">
        <v>105</v>
      </c>
      <c r="B81" s="538">
        <v>19</v>
      </c>
      <c r="C81" s="538">
        <v>19.5</v>
      </c>
      <c r="D81" s="538">
        <v>26</v>
      </c>
      <c r="E81" s="538">
        <v>26</v>
      </c>
    </row>
    <row r="82" spans="1:5" ht="11.1" customHeight="1" x14ac:dyDescent="0.2">
      <c r="A82" s="526" t="s">
        <v>107</v>
      </c>
      <c r="B82" s="112">
        <f>AVERAGE(B83:B83)</f>
        <v>12</v>
      </c>
      <c r="C82" s="112" t="s">
        <v>29</v>
      </c>
      <c r="D82" s="112">
        <f>AVERAGE(D83:D83)</f>
        <v>31.25</v>
      </c>
      <c r="E82" s="112">
        <f>AVERAGE(E83:E83)</f>
        <v>25</v>
      </c>
    </row>
    <row r="83" spans="1:5" ht="11.1" customHeight="1" x14ac:dyDescent="0.2">
      <c r="A83" s="34" t="s">
        <v>108</v>
      </c>
      <c r="B83" s="538">
        <v>12</v>
      </c>
      <c r="C83" s="538" t="s">
        <v>151</v>
      </c>
      <c r="D83" s="538">
        <v>31.25</v>
      </c>
      <c r="E83" s="538">
        <v>25</v>
      </c>
    </row>
    <row r="84" spans="1:5" ht="11.1" customHeight="1" x14ac:dyDescent="0.2">
      <c r="A84" s="526" t="s">
        <v>112</v>
      </c>
      <c r="B84" s="112">
        <f>AVERAGE(B85:B86)</f>
        <v>27.564999999999998</v>
      </c>
      <c r="C84" s="112">
        <f>AVERAGE(C85:C86)</f>
        <v>26.33</v>
      </c>
      <c r="D84" s="112">
        <f>AVERAGE(D85:D86)</f>
        <v>40</v>
      </c>
      <c r="E84" s="112">
        <f>AVERAGE(E85:E86)</f>
        <v>23.414999999999999</v>
      </c>
    </row>
    <row r="85" spans="1:5" ht="11.1" customHeight="1" x14ac:dyDescent="0.2">
      <c r="A85" s="34" t="s">
        <v>113</v>
      </c>
      <c r="B85" s="538">
        <v>24.13</v>
      </c>
      <c r="C85" s="538">
        <v>26.33</v>
      </c>
      <c r="D85" s="538">
        <v>40</v>
      </c>
      <c r="E85" s="538">
        <v>18.829999999999998</v>
      </c>
    </row>
    <row r="86" spans="1:5" ht="11.1" customHeight="1" x14ac:dyDescent="0.2">
      <c r="A86" s="34" t="s">
        <v>114</v>
      </c>
      <c r="B86" s="538">
        <v>31</v>
      </c>
      <c r="C86" s="538" t="s">
        <v>151</v>
      </c>
      <c r="D86" s="538" t="s">
        <v>151</v>
      </c>
      <c r="E86" s="538">
        <v>28</v>
      </c>
    </row>
    <row r="87" spans="1:5" ht="11.1" customHeight="1" x14ac:dyDescent="0.2">
      <c r="A87" s="526" t="s">
        <v>115</v>
      </c>
      <c r="B87" s="545">
        <f>AVERAGE(B88)</f>
        <v>14.33</v>
      </c>
      <c r="C87" s="112" t="s">
        <v>29</v>
      </c>
      <c r="D87" s="112" t="s">
        <v>29</v>
      </c>
      <c r="E87" s="545">
        <f>AVERAGE(E88)</f>
        <v>25</v>
      </c>
    </row>
    <row r="88" spans="1:5" ht="11.1" customHeight="1" x14ac:dyDescent="0.2">
      <c r="A88" s="34" t="s">
        <v>116</v>
      </c>
      <c r="B88" s="538">
        <v>14.33</v>
      </c>
      <c r="C88" s="538" t="s">
        <v>151</v>
      </c>
      <c r="D88" s="538" t="s">
        <v>151</v>
      </c>
      <c r="E88" s="538">
        <v>25</v>
      </c>
    </row>
    <row r="89" spans="1:5" ht="11.1" customHeight="1" x14ac:dyDescent="0.2">
      <c r="A89" s="526" t="s">
        <v>117</v>
      </c>
      <c r="B89" s="112">
        <f>AVERAGE(B90:B91)</f>
        <v>20.75</v>
      </c>
      <c r="C89" s="112">
        <f>AVERAGE(C90:C91)</f>
        <v>12</v>
      </c>
      <c r="D89" s="112">
        <f>AVERAGE(D90:D91)</f>
        <v>35.5</v>
      </c>
      <c r="E89" s="112">
        <f>AVERAGE(E90:E91)</f>
        <v>22.25</v>
      </c>
    </row>
    <row r="90" spans="1:5" ht="11.1" customHeight="1" x14ac:dyDescent="0.2">
      <c r="A90" s="34" t="s">
        <v>119</v>
      </c>
      <c r="B90" s="538" t="s">
        <v>151</v>
      </c>
      <c r="C90" s="538" t="s">
        <v>151</v>
      </c>
      <c r="D90" s="538">
        <v>37</v>
      </c>
      <c r="E90" s="538">
        <v>20</v>
      </c>
    </row>
    <row r="91" spans="1:5" ht="11.1" customHeight="1" x14ac:dyDescent="0.2">
      <c r="A91" s="34" t="s">
        <v>120</v>
      </c>
      <c r="B91" s="538">
        <v>20.75</v>
      </c>
      <c r="C91" s="538">
        <v>12</v>
      </c>
      <c r="D91" s="538">
        <v>34</v>
      </c>
      <c r="E91" s="538">
        <v>24.5</v>
      </c>
    </row>
    <row r="92" spans="1:5" ht="11.1" customHeight="1" x14ac:dyDescent="0.2">
      <c r="A92" s="526" t="s">
        <v>121</v>
      </c>
      <c r="B92" s="112">
        <f>AVERAGE(B93:B96)</f>
        <v>20.555</v>
      </c>
      <c r="C92" s="112">
        <f>AVERAGE(C93:C96)</f>
        <v>19.739999999999998</v>
      </c>
      <c r="D92" s="112">
        <f>AVERAGE(D93:D96)</f>
        <v>30</v>
      </c>
      <c r="E92" s="112">
        <f>AVERAGE(E93:E96)</f>
        <v>19.9175</v>
      </c>
    </row>
    <row r="93" spans="1:5" ht="11.1" customHeight="1" x14ac:dyDescent="0.2">
      <c r="A93" s="34" t="s">
        <v>122</v>
      </c>
      <c r="B93" s="538">
        <v>21.5</v>
      </c>
      <c r="C93" s="538">
        <v>18</v>
      </c>
      <c r="D93" s="538" t="s">
        <v>151</v>
      </c>
      <c r="E93" s="538">
        <v>18</v>
      </c>
    </row>
    <row r="94" spans="1:5" ht="11.1" customHeight="1" x14ac:dyDescent="0.2">
      <c r="A94" s="34" t="s">
        <v>123</v>
      </c>
      <c r="B94" s="538">
        <v>18.38</v>
      </c>
      <c r="C94" s="538">
        <v>17.63</v>
      </c>
      <c r="D94" s="538" t="s">
        <v>151</v>
      </c>
      <c r="E94" s="538">
        <v>15</v>
      </c>
    </row>
    <row r="95" spans="1:5" ht="11.1" customHeight="1" x14ac:dyDescent="0.2">
      <c r="A95" s="34" t="s">
        <v>124</v>
      </c>
      <c r="B95" s="538">
        <v>15</v>
      </c>
      <c r="C95" s="538">
        <v>15</v>
      </c>
      <c r="D95" s="538">
        <v>30</v>
      </c>
      <c r="E95" s="538">
        <v>20.67</v>
      </c>
    </row>
    <row r="96" spans="1:5" ht="11.1" customHeight="1" x14ac:dyDescent="0.2">
      <c r="A96" s="34" t="s">
        <v>125</v>
      </c>
      <c r="B96" s="538">
        <v>27.34</v>
      </c>
      <c r="C96" s="538">
        <v>28.33</v>
      </c>
      <c r="D96" s="538" t="s">
        <v>151</v>
      </c>
      <c r="E96" s="538">
        <v>26</v>
      </c>
    </row>
    <row r="97" spans="1:5" ht="11.1" customHeight="1" x14ac:dyDescent="0.2">
      <c r="A97" s="526" t="s">
        <v>301</v>
      </c>
      <c r="B97" s="112">
        <f>AVERAGE(B98:B106)</f>
        <v>18.527777777777779</v>
      </c>
      <c r="C97" s="112">
        <f>AVERAGE(C98:C106)</f>
        <v>17.9375</v>
      </c>
      <c r="D97" s="112">
        <f>AVERAGE(D98:D106)</f>
        <v>39.375</v>
      </c>
      <c r="E97" s="112">
        <f>AVERAGE(E98:E106)</f>
        <v>24.7</v>
      </c>
    </row>
    <row r="98" spans="1:5" ht="11.1" customHeight="1" x14ac:dyDescent="0.2">
      <c r="A98" s="34" t="s">
        <v>181</v>
      </c>
      <c r="B98" s="538">
        <v>10</v>
      </c>
      <c r="C98" s="538">
        <v>10</v>
      </c>
      <c r="D98" s="538">
        <v>35</v>
      </c>
      <c r="E98" s="538" t="s">
        <v>151</v>
      </c>
    </row>
    <row r="99" spans="1:5" ht="11.1" customHeight="1" x14ac:dyDescent="0.2">
      <c r="A99" s="34" t="s">
        <v>545</v>
      </c>
      <c r="B99" s="538">
        <v>12.5</v>
      </c>
      <c r="C99" s="538">
        <v>17.5</v>
      </c>
      <c r="D99" s="538">
        <v>45</v>
      </c>
      <c r="E99" s="538">
        <v>17.5</v>
      </c>
    </row>
    <row r="100" spans="1:5" ht="11.1" customHeight="1" x14ac:dyDescent="0.2">
      <c r="A100" s="34" t="s">
        <v>302</v>
      </c>
      <c r="B100" s="538">
        <v>10</v>
      </c>
      <c r="C100" s="538">
        <v>10</v>
      </c>
      <c r="D100" s="538" t="s">
        <v>151</v>
      </c>
      <c r="E100" s="538" t="s">
        <v>151</v>
      </c>
    </row>
    <row r="101" spans="1:5" ht="11.1" customHeight="1" x14ac:dyDescent="0.2">
      <c r="A101" s="34" t="s">
        <v>304</v>
      </c>
      <c r="B101" s="538">
        <v>25</v>
      </c>
      <c r="C101" s="538">
        <v>20</v>
      </c>
      <c r="D101" s="538" t="s">
        <v>151</v>
      </c>
      <c r="E101" s="538" t="s">
        <v>151</v>
      </c>
    </row>
    <row r="102" spans="1:5" ht="11.1" customHeight="1" x14ac:dyDescent="0.2">
      <c r="A102" s="34" t="s">
        <v>183</v>
      </c>
      <c r="B102" s="538">
        <v>22</v>
      </c>
      <c r="C102" s="538">
        <v>20</v>
      </c>
      <c r="D102" s="538">
        <v>45</v>
      </c>
      <c r="E102" s="538">
        <v>25</v>
      </c>
    </row>
    <row r="103" spans="1:5" ht="11.1" customHeight="1" x14ac:dyDescent="0.2">
      <c r="A103" s="34" t="s">
        <v>303</v>
      </c>
      <c r="B103" s="538">
        <v>15</v>
      </c>
      <c r="C103" s="538" t="s">
        <v>151</v>
      </c>
      <c r="D103" s="538" t="s">
        <v>151</v>
      </c>
      <c r="E103" s="538">
        <v>20</v>
      </c>
    </row>
    <row r="104" spans="1:5" ht="11.1" customHeight="1" x14ac:dyDescent="0.2">
      <c r="A104" s="34" t="s">
        <v>182</v>
      </c>
      <c r="B104" s="538">
        <v>35</v>
      </c>
      <c r="C104" s="538">
        <v>14.67</v>
      </c>
      <c r="D104" s="538" t="s">
        <v>151</v>
      </c>
      <c r="E104" s="538">
        <v>25</v>
      </c>
    </row>
    <row r="105" spans="1:5" ht="11.1" customHeight="1" x14ac:dyDescent="0.2">
      <c r="A105" s="34" t="s">
        <v>190</v>
      </c>
      <c r="B105" s="538">
        <v>15.5</v>
      </c>
      <c r="C105" s="538">
        <v>24</v>
      </c>
      <c r="D105" s="538" t="s">
        <v>151</v>
      </c>
      <c r="E105" s="538" t="s">
        <v>151</v>
      </c>
    </row>
    <row r="106" spans="1:5" ht="11.1" customHeight="1" x14ac:dyDescent="0.2">
      <c r="A106" s="34" t="s">
        <v>535</v>
      </c>
      <c r="B106" s="538">
        <v>21.75</v>
      </c>
      <c r="C106" s="538">
        <v>27.33</v>
      </c>
      <c r="D106" s="538">
        <v>32.5</v>
      </c>
      <c r="E106" s="538">
        <v>36</v>
      </c>
    </row>
    <row r="107" spans="1:5" ht="11.1" customHeight="1" x14ac:dyDescent="0.2">
      <c r="A107" s="526" t="s">
        <v>166</v>
      </c>
      <c r="B107" s="112">
        <f>AVERAGE(B108)</f>
        <v>15</v>
      </c>
      <c r="C107" s="112">
        <f>AVERAGE(C108)</f>
        <v>20</v>
      </c>
      <c r="D107" s="112">
        <f>AVERAGE(D108)</f>
        <v>33.33</v>
      </c>
      <c r="E107" s="112">
        <f>AVERAGE(E108)</f>
        <v>23.5</v>
      </c>
    </row>
    <row r="108" spans="1:5" ht="11.1" customHeight="1" x14ac:dyDescent="0.2">
      <c r="A108" s="34" t="s">
        <v>167</v>
      </c>
      <c r="B108" s="538">
        <v>15</v>
      </c>
      <c r="C108" s="538">
        <v>20</v>
      </c>
      <c r="D108" s="538">
        <v>33.33</v>
      </c>
      <c r="E108" s="538">
        <v>23.5</v>
      </c>
    </row>
    <row r="109" spans="1:5" ht="11.1" customHeight="1" x14ac:dyDescent="0.2">
      <c r="A109" s="526" t="s">
        <v>127</v>
      </c>
      <c r="B109" s="112">
        <f>AVERAGE(B110:B111)</f>
        <v>30</v>
      </c>
      <c r="C109" s="112">
        <f>AVERAGE(C110:C111)</f>
        <v>40</v>
      </c>
      <c r="D109" s="112" t="s">
        <v>29</v>
      </c>
      <c r="E109" s="112" t="s">
        <v>29</v>
      </c>
    </row>
    <row r="110" spans="1:5" ht="11.1" customHeight="1" x14ac:dyDescent="0.2">
      <c r="A110" s="34" t="s">
        <v>129</v>
      </c>
      <c r="B110" s="538">
        <v>20</v>
      </c>
      <c r="C110" s="538">
        <v>35</v>
      </c>
      <c r="D110" s="538" t="s">
        <v>151</v>
      </c>
      <c r="E110" s="538" t="s">
        <v>151</v>
      </c>
    </row>
    <row r="111" spans="1:5" ht="11.1" customHeight="1" x14ac:dyDescent="0.2">
      <c r="A111" s="34" t="s">
        <v>130</v>
      </c>
      <c r="B111" s="538">
        <v>40</v>
      </c>
      <c r="C111" s="538">
        <v>45</v>
      </c>
      <c r="D111" s="538" t="s">
        <v>151</v>
      </c>
      <c r="E111" s="538" t="s">
        <v>151</v>
      </c>
    </row>
    <row r="112" spans="1:5" ht="11.1" customHeight="1" x14ac:dyDescent="0.2">
      <c r="A112" s="526" t="s">
        <v>131</v>
      </c>
      <c r="B112" s="112">
        <f>AVERAGE(B113:B115)</f>
        <v>18.833333333333332</v>
      </c>
      <c r="C112" s="112">
        <f>AVERAGE(C113:C115)</f>
        <v>19.5</v>
      </c>
      <c r="D112" s="112">
        <f>AVERAGE(D113:D115)</f>
        <v>32.25</v>
      </c>
      <c r="E112" s="112">
        <f>AVERAGE(E113:E115)</f>
        <v>27.664999999999999</v>
      </c>
    </row>
    <row r="113" spans="1:5" ht="11.1" customHeight="1" x14ac:dyDescent="0.2">
      <c r="A113" s="34" t="s">
        <v>132</v>
      </c>
      <c r="B113" s="538">
        <v>19</v>
      </c>
      <c r="C113" s="538">
        <v>18.5</v>
      </c>
      <c r="D113" s="538">
        <v>36.5</v>
      </c>
      <c r="E113" s="538">
        <v>45.33</v>
      </c>
    </row>
    <row r="114" spans="1:5" ht="11.1" customHeight="1" x14ac:dyDescent="0.2">
      <c r="A114" s="34" t="s">
        <v>133</v>
      </c>
      <c r="B114" s="538">
        <v>16</v>
      </c>
      <c r="C114" s="538">
        <v>19</v>
      </c>
      <c r="D114" s="538">
        <v>31</v>
      </c>
      <c r="E114" s="538">
        <v>10</v>
      </c>
    </row>
    <row r="115" spans="1:5" ht="11.1" customHeight="1" x14ac:dyDescent="0.2">
      <c r="A115" s="533" t="s">
        <v>134</v>
      </c>
      <c r="B115" s="546">
        <v>21.5</v>
      </c>
      <c r="C115" s="546">
        <v>21</v>
      </c>
      <c r="D115" s="538">
        <v>29.25</v>
      </c>
      <c r="E115" s="546" t="s">
        <v>151</v>
      </c>
    </row>
    <row r="116" spans="1:5" ht="11.1" customHeight="1" x14ac:dyDescent="0.2">
      <c r="A116" s="453" t="s">
        <v>135</v>
      </c>
      <c r="B116" s="488"/>
      <c r="C116" s="488"/>
      <c r="D116" s="23"/>
      <c r="E116" s="62"/>
    </row>
    <row r="117" spans="1:5" ht="12.75" customHeight="1" x14ac:dyDescent="0.2">
      <c r="A117" s="453" t="s">
        <v>136</v>
      </c>
      <c r="B117" s="489"/>
      <c r="C117" s="489"/>
      <c r="D117" s="29"/>
      <c r="E117" s="490"/>
    </row>
    <row r="118" spans="1:5" ht="9" customHeight="1" x14ac:dyDescent="0.2"/>
    <row r="119" spans="1:5" ht="12.75" customHeight="1" x14ac:dyDescent="0.2"/>
    <row r="120" spans="1:5" ht="12.75" customHeight="1" x14ac:dyDescent="0.2"/>
    <row r="121" spans="1:5" ht="12.75" customHeight="1" x14ac:dyDescent="0.2"/>
    <row r="122" spans="1:5" ht="12.75" customHeight="1" x14ac:dyDescent="0.2"/>
    <row r="123" spans="1:5" ht="12.75" customHeight="1" x14ac:dyDescent="0.2"/>
    <row r="124" spans="1:5" ht="12.75" customHeight="1" x14ac:dyDescent="0.2"/>
    <row r="125" spans="1:5" ht="12.75" customHeight="1" x14ac:dyDescent="0.2"/>
    <row r="126" spans="1:5" ht="12.75" customHeight="1" x14ac:dyDescent="0.2"/>
    <row r="127" spans="1:5" ht="12.75" customHeight="1" x14ac:dyDescent="0.2"/>
    <row r="128" spans="1:5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</sheetData>
  <pageMargins left="0" right="0" top="0" bottom="0" header="0" footer="0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985"/>
  <sheetViews>
    <sheetView showGridLines="0" zoomScaleNormal="100" workbookViewId="0">
      <selection activeCell="A41" sqref="A41:E84"/>
    </sheetView>
  </sheetViews>
  <sheetFormatPr baseColWidth="10" defaultColWidth="12.7109375" defaultRowHeight="15" customHeight="1" x14ac:dyDescent="0.2"/>
  <cols>
    <col min="1" max="1" width="21.7109375" style="54" customWidth="1"/>
    <col min="2" max="5" width="15.85546875" style="54" customWidth="1"/>
    <col min="6" max="16384" width="12.7109375" style="54"/>
  </cols>
  <sheetData>
    <row r="1" spans="1:5" ht="15" customHeight="1" x14ac:dyDescent="0.25">
      <c r="A1" s="616" t="s">
        <v>685</v>
      </c>
    </row>
    <row r="2" spans="1:5" ht="12" customHeight="1" x14ac:dyDescent="0.2">
      <c r="A2" s="457" t="s">
        <v>530</v>
      </c>
    </row>
    <row r="3" spans="1:5" ht="6" customHeight="1" x14ac:dyDescent="0.25">
      <c r="A3" s="3"/>
    </row>
    <row r="4" spans="1:5" ht="26.1" customHeight="1" x14ac:dyDescent="0.2">
      <c r="A4" s="941" t="s">
        <v>19</v>
      </c>
      <c r="B4" s="930" t="s">
        <v>686</v>
      </c>
      <c r="C4" s="930" t="s">
        <v>687</v>
      </c>
      <c r="D4" s="930" t="s">
        <v>730</v>
      </c>
      <c r="E4" s="931" t="s">
        <v>731</v>
      </c>
    </row>
    <row r="5" spans="1:5" ht="3.75" customHeight="1" x14ac:dyDescent="0.2">
      <c r="A5" s="7"/>
      <c r="B5" s="7"/>
      <c r="C5" s="7"/>
      <c r="D5" s="7"/>
      <c r="E5" s="7"/>
    </row>
    <row r="6" spans="1:5" ht="12.95" customHeight="1" x14ac:dyDescent="0.25">
      <c r="A6" s="110" t="s">
        <v>588</v>
      </c>
      <c r="B6" s="548">
        <f>AVERAGE(B7:B7)</f>
        <v>13</v>
      </c>
      <c r="C6" s="58" t="s">
        <v>168</v>
      </c>
      <c r="D6" s="528">
        <f>AVERAGE(D7:D7)</f>
        <v>49</v>
      </c>
      <c r="E6" s="58" t="s">
        <v>168</v>
      </c>
    </row>
    <row r="7" spans="1:5" ht="12.95" customHeight="1" x14ac:dyDescent="0.25">
      <c r="A7" s="111" t="s">
        <v>589</v>
      </c>
      <c r="B7" s="117">
        <v>13</v>
      </c>
      <c r="C7" s="61" t="s">
        <v>179</v>
      </c>
      <c r="D7" s="117">
        <v>49</v>
      </c>
      <c r="E7" s="63" t="s">
        <v>294</v>
      </c>
    </row>
    <row r="8" spans="1:5" ht="12.95" customHeight="1" x14ac:dyDescent="0.2">
      <c r="A8" s="15" t="s">
        <v>24</v>
      </c>
      <c r="B8" s="548">
        <f>AVERAGE(B9:B10)</f>
        <v>14.775</v>
      </c>
      <c r="C8" s="548">
        <f t="shared" ref="C8:E8" si="0">AVERAGE(C9:C10)</f>
        <v>63.19</v>
      </c>
      <c r="D8" s="549">
        <f t="shared" si="0"/>
        <v>49.314999999999998</v>
      </c>
      <c r="E8" s="548">
        <f t="shared" si="0"/>
        <v>165.33</v>
      </c>
    </row>
    <row r="9" spans="1:5" ht="12.95" customHeight="1" x14ac:dyDescent="0.2">
      <c r="A9" s="34" t="s">
        <v>25</v>
      </c>
      <c r="B9" s="61">
        <v>14.38</v>
      </c>
      <c r="C9" s="61">
        <v>64</v>
      </c>
      <c r="D9" s="550">
        <v>27.75</v>
      </c>
      <c r="E9" s="61" t="s">
        <v>151</v>
      </c>
    </row>
    <row r="10" spans="1:5" ht="12.95" customHeight="1" x14ac:dyDescent="0.2">
      <c r="A10" s="34" t="s">
        <v>571</v>
      </c>
      <c r="B10" s="61">
        <v>15.17</v>
      </c>
      <c r="C10" s="61">
        <v>62.38</v>
      </c>
      <c r="D10" s="21">
        <v>70.88</v>
      </c>
      <c r="E10" s="551">
        <v>165.33</v>
      </c>
    </row>
    <row r="11" spans="1:5" ht="12.95" customHeight="1" x14ac:dyDescent="0.2">
      <c r="A11" s="110" t="s">
        <v>27</v>
      </c>
      <c r="B11" s="548">
        <f>AVERAGE(B12:B16)</f>
        <v>11.184000000000001</v>
      </c>
      <c r="C11" s="548">
        <f>AVERAGE(C12:C16)</f>
        <v>53.333333333333336</v>
      </c>
      <c r="D11" s="549">
        <f>AVERAGE(D12:D16)</f>
        <v>55.25</v>
      </c>
      <c r="E11" s="548">
        <f>AVERAGE(E12:E16)</f>
        <v>128.875</v>
      </c>
    </row>
    <row r="12" spans="1:5" ht="12.95" customHeight="1" x14ac:dyDescent="0.2">
      <c r="A12" s="111" t="s">
        <v>30</v>
      </c>
      <c r="B12" s="61">
        <v>9</v>
      </c>
      <c r="C12" s="61" t="s">
        <v>179</v>
      </c>
      <c r="D12" s="21">
        <v>47</v>
      </c>
      <c r="E12" s="551">
        <v>118</v>
      </c>
    </row>
    <row r="13" spans="1:5" ht="12.95" customHeight="1" x14ac:dyDescent="0.2">
      <c r="A13" s="111" t="s">
        <v>453</v>
      </c>
      <c r="B13" s="61">
        <v>8.25</v>
      </c>
      <c r="C13" s="551">
        <v>50</v>
      </c>
      <c r="D13" s="21">
        <v>48.5</v>
      </c>
      <c r="E13" s="551">
        <v>130</v>
      </c>
    </row>
    <row r="14" spans="1:5" ht="12.95" customHeight="1" x14ac:dyDescent="0.2">
      <c r="A14" s="111" t="s">
        <v>307</v>
      </c>
      <c r="B14" s="61">
        <v>11.42</v>
      </c>
      <c r="C14" s="551">
        <v>55</v>
      </c>
      <c r="D14" s="21">
        <v>53.25</v>
      </c>
      <c r="E14" s="551">
        <v>133.75</v>
      </c>
    </row>
    <row r="15" spans="1:5" ht="12.95" customHeight="1" x14ac:dyDescent="0.2">
      <c r="A15" s="111" t="s">
        <v>306</v>
      </c>
      <c r="B15" s="61">
        <v>9.25</v>
      </c>
      <c r="C15" s="551">
        <v>55</v>
      </c>
      <c r="D15" s="550">
        <v>47.5</v>
      </c>
      <c r="E15" s="551">
        <v>133.75</v>
      </c>
    </row>
    <row r="16" spans="1:5" ht="12.95" customHeight="1" x14ac:dyDescent="0.2">
      <c r="A16" s="111" t="s">
        <v>406</v>
      </c>
      <c r="B16" s="61">
        <v>18</v>
      </c>
      <c r="C16" s="61" t="s">
        <v>179</v>
      </c>
      <c r="D16" s="21">
        <v>80</v>
      </c>
      <c r="E16" s="551" t="s">
        <v>179</v>
      </c>
    </row>
    <row r="17" spans="1:5" ht="12.95" customHeight="1" x14ac:dyDescent="0.2">
      <c r="A17" s="526" t="s">
        <v>32</v>
      </c>
      <c r="B17" s="469">
        <f>AVERAGE(B18:B23)</f>
        <v>13.18</v>
      </c>
      <c r="C17" s="469">
        <f>AVERAGE(C18:C23)</f>
        <v>45.5</v>
      </c>
      <c r="D17" s="527">
        <f>AVERAGE(D18:D23)</f>
        <v>69.75</v>
      </c>
      <c r="E17" s="469">
        <f>AVERAGE(E18:E23)</f>
        <v>82.210000000000008</v>
      </c>
    </row>
    <row r="18" spans="1:5" ht="12.95" customHeight="1" x14ac:dyDescent="0.2">
      <c r="A18" s="34" t="s">
        <v>34</v>
      </c>
      <c r="B18" s="551">
        <v>10.67</v>
      </c>
      <c r="C18" s="551" t="s">
        <v>151</v>
      </c>
      <c r="D18" s="21" t="s">
        <v>151</v>
      </c>
      <c r="E18" s="551">
        <v>70.67</v>
      </c>
    </row>
    <row r="19" spans="1:5" ht="12.95" customHeight="1" x14ac:dyDescent="0.2">
      <c r="A19" s="34" t="s">
        <v>35</v>
      </c>
      <c r="B19" s="551">
        <v>13.75</v>
      </c>
      <c r="C19" s="551">
        <v>55.25</v>
      </c>
      <c r="D19" s="21" t="s">
        <v>151</v>
      </c>
      <c r="E19" s="551" t="s">
        <v>151</v>
      </c>
    </row>
    <row r="20" spans="1:5" ht="12.95" customHeight="1" x14ac:dyDescent="0.2">
      <c r="A20" s="34" t="s">
        <v>36</v>
      </c>
      <c r="B20" s="551">
        <v>10</v>
      </c>
      <c r="C20" s="551">
        <v>38</v>
      </c>
      <c r="D20" s="21">
        <v>65</v>
      </c>
      <c r="E20" s="551" t="s">
        <v>151</v>
      </c>
    </row>
    <row r="21" spans="1:5" ht="12.95" customHeight="1" x14ac:dyDescent="0.2">
      <c r="A21" s="34" t="s">
        <v>37</v>
      </c>
      <c r="B21" s="551">
        <v>14.33</v>
      </c>
      <c r="C21" s="551">
        <v>47.75</v>
      </c>
      <c r="D21" s="21">
        <v>89</v>
      </c>
      <c r="E21" s="551">
        <v>93.75</v>
      </c>
    </row>
    <row r="22" spans="1:5" ht="12.95" customHeight="1" x14ac:dyDescent="0.2">
      <c r="A22" s="34" t="s">
        <v>38</v>
      </c>
      <c r="B22" s="551">
        <v>20</v>
      </c>
      <c r="C22" s="551" t="s">
        <v>151</v>
      </c>
      <c r="D22" s="21">
        <v>80</v>
      </c>
      <c r="E22" s="551" t="s">
        <v>151</v>
      </c>
    </row>
    <row r="23" spans="1:5" ht="12.95" customHeight="1" x14ac:dyDescent="0.2">
      <c r="A23" s="34" t="s">
        <v>40</v>
      </c>
      <c r="B23" s="551">
        <v>10.33</v>
      </c>
      <c r="C23" s="551">
        <v>41</v>
      </c>
      <c r="D23" s="21">
        <v>45</v>
      </c>
      <c r="E23" s="551" t="s">
        <v>151</v>
      </c>
    </row>
    <row r="24" spans="1:5" ht="12.95" customHeight="1" x14ac:dyDescent="0.2">
      <c r="A24" s="526" t="s">
        <v>42</v>
      </c>
      <c r="B24" s="469">
        <f>AVERAGE(B25:B26)</f>
        <v>19.164999999999999</v>
      </c>
      <c r="C24" s="469">
        <f>AVERAGE(C25:C26)</f>
        <v>160.41499999999999</v>
      </c>
      <c r="D24" s="527">
        <f>AVERAGE(D25:D26)</f>
        <v>81.460000000000008</v>
      </c>
      <c r="E24" s="469">
        <f>AVERAGE(E25:E25)</f>
        <v>70</v>
      </c>
    </row>
    <row r="25" spans="1:5" ht="12.95" customHeight="1" x14ac:dyDescent="0.2">
      <c r="A25" s="34" t="s">
        <v>44</v>
      </c>
      <c r="B25" s="551">
        <v>20.329999999999998</v>
      </c>
      <c r="C25" s="551">
        <v>60.83</v>
      </c>
      <c r="D25" s="21">
        <v>105.25</v>
      </c>
      <c r="E25" s="551">
        <v>70</v>
      </c>
    </row>
    <row r="26" spans="1:5" ht="12.95" customHeight="1" x14ac:dyDescent="0.2">
      <c r="A26" s="34" t="s">
        <v>473</v>
      </c>
      <c r="B26" s="551">
        <v>18</v>
      </c>
      <c r="C26" s="551">
        <v>260</v>
      </c>
      <c r="D26" s="21">
        <v>57.67</v>
      </c>
      <c r="E26" s="551" t="s">
        <v>151</v>
      </c>
    </row>
    <row r="27" spans="1:5" ht="12.95" customHeight="1" x14ac:dyDescent="0.2">
      <c r="A27" s="535" t="s">
        <v>48</v>
      </c>
      <c r="B27" s="469">
        <f>AVERAGE(B28:B30)</f>
        <v>12.666666666666666</v>
      </c>
      <c r="C27" s="469">
        <f>AVERAGE(C28:C30)</f>
        <v>55</v>
      </c>
      <c r="D27" s="527">
        <f>AVERAGE(D28:D30)</f>
        <v>121.67</v>
      </c>
      <c r="E27" s="469">
        <f>AVERAGE(E28:E30)</f>
        <v>130</v>
      </c>
    </row>
    <row r="28" spans="1:5" ht="12.95" customHeight="1" x14ac:dyDescent="0.2">
      <c r="A28" s="542" t="s">
        <v>175</v>
      </c>
      <c r="B28" s="551">
        <v>13.5</v>
      </c>
      <c r="C28" s="551" t="s">
        <v>151</v>
      </c>
      <c r="D28" s="21">
        <v>121.67</v>
      </c>
      <c r="E28" s="551">
        <v>130</v>
      </c>
    </row>
    <row r="29" spans="1:5" ht="12.95" customHeight="1" x14ac:dyDescent="0.2">
      <c r="A29" s="542" t="s">
        <v>58</v>
      </c>
      <c r="B29" s="551">
        <v>11</v>
      </c>
      <c r="C29" s="551">
        <v>55</v>
      </c>
      <c r="D29" s="21" t="s">
        <v>179</v>
      </c>
      <c r="E29" s="551" t="s">
        <v>179</v>
      </c>
    </row>
    <row r="30" spans="1:5" ht="12.95" customHeight="1" x14ac:dyDescent="0.2">
      <c r="A30" s="542" t="s">
        <v>60</v>
      </c>
      <c r="B30" s="551">
        <v>13.5</v>
      </c>
      <c r="C30" s="551">
        <v>55</v>
      </c>
      <c r="D30" s="21" t="s">
        <v>179</v>
      </c>
      <c r="E30" s="551" t="s">
        <v>179</v>
      </c>
    </row>
    <row r="31" spans="1:5" ht="12.95" customHeight="1" x14ac:dyDescent="0.2">
      <c r="A31" s="535" t="s">
        <v>61</v>
      </c>
      <c r="B31" s="552">
        <f>AVERAGE(B32:B32)</f>
        <v>18.670000000000002</v>
      </c>
      <c r="C31" s="552">
        <f>AVERAGE(C32:C32)</f>
        <v>85</v>
      </c>
      <c r="D31" s="20">
        <f>AVERAGE(D32:D32)</f>
        <v>91.33</v>
      </c>
      <c r="E31" s="552">
        <f>AVERAGE(E32:E32)</f>
        <v>120.67</v>
      </c>
    </row>
    <row r="32" spans="1:5" ht="12.95" customHeight="1" x14ac:dyDescent="0.2">
      <c r="A32" s="542" t="s">
        <v>66</v>
      </c>
      <c r="B32" s="551">
        <v>18.670000000000002</v>
      </c>
      <c r="C32" s="551">
        <v>85</v>
      </c>
      <c r="D32" s="21">
        <v>91.33</v>
      </c>
      <c r="E32" s="551">
        <v>120.67</v>
      </c>
    </row>
    <row r="33" spans="1:5" ht="12.95" customHeight="1" x14ac:dyDescent="0.2">
      <c r="A33" s="526" t="s">
        <v>67</v>
      </c>
      <c r="B33" s="469">
        <f>AVERAGE(B34:B35)</f>
        <v>16</v>
      </c>
      <c r="C33" s="552">
        <f>AVERAGE(C34:C35)</f>
        <v>99.375</v>
      </c>
      <c r="D33" s="904" t="s">
        <v>29</v>
      </c>
      <c r="E33" s="552" t="s">
        <v>29</v>
      </c>
    </row>
    <row r="34" spans="1:5" ht="12.95" customHeight="1" x14ac:dyDescent="0.2">
      <c r="A34" s="34" t="s">
        <v>73</v>
      </c>
      <c r="B34" s="551">
        <v>21</v>
      </c>
      <c r="C34" s="551">
        <v>82</v>
      </c>
      <c r="D34" s="551" t="s">
        <v>151</v>
      </c>
      <c r="E34" s="551" t="s">
        <v>151</v>
      </c>
    </row>
    <row r="35" spans="1:5" ht="12.95" customHeight="1" x14ac:dyDescent="0.2">
      <c r="A35" s="34" t="s">
        <v>75</v>
      </c>
      <c r="B35" s="551">
        <v>11</v>
      </c>
      <c r="C35" s="551">
        <v>116.75</v>
      </c>
      <c r="D35" s="551" t="s">
        <v>151</v>
      </c>
      <c r="E35" s="551" t="s">
        <v>151</v>
      </c>
    </row>
    <row r="36" spans="1:5" ht="12.95" customHeight="1" x14ac:dyDescent="0.2">
      <c r="A36" s="526" t="s">
        <v>76</v>
      </c>
      <c r="B36" s="469">
        <f>AVERAGE(B37:B39)</f>
        <v>11.25</v>
      </c>
      <c r="C36" s="469" t="s">
        <v>29</v>
      </c>
      <c r="D36" s="527">
        <f>AVERAGE(D37:D39)</f>
        <v>57.433333333333337</v>
      </c>
      <c r="E36" s="469" t="s">
        <v>29</v>
      </c>
    </row>
    <row r="37" spans="1:5" ht="12.95" customHeight="1" x14ac:dyDescent="0.2">
      <c r="A37" s="34" t="s">
        <v>77</v>
      </c>
      <c r="B37" s="551">
        <v>10</v>
      </c>
      <c r="C37" s="551" t="s">
        <v>151</v>
      </c>
      <c r="D37" s="551">
        <v>55</v>
      </c>
      <c r="E37" s="551" t="s">
        <v>151</v>
      </c>
    </row>
    <row r="38" spans="1:5" ht="12.95" customHeight="1" x14ac:dyDescent="0.2">
      <c r="A38" s="34" t="s">
        <v>452</v>
      </c>
      <c r="B38" s="551">
        <v>9.75</v>
      </c>
      <c r="C38" s="551" t="s">
        <v>151</v>
      </c>
      <c r="D38" s="551">
        <v>56</v>
      </c>
      <c r="E38" s="551" t="s">
        <v>151</v>
      </c>
    </row>
    <row r="39" spans="1:5" ht="12.95" customHeight="1" x14ac:dyDescent="0.2">
      <c r="A39" s="34" t="s">
        <v>298</v>
      </c>
      <c r="B39" s="551">
        <v>14</v>
      </c>
      <c r="C39" s="551" t="s">
        <v>151</v>
      </c>
      <c r="D39" s="21">
        <v>61.3</v>
      </c>
      <c r="E39" s="551" t="s">
        <v>151</v>
      </c>
    </row>
    <row r="40" spans="1:5" ht="12.95" customHeight="1" x14ac:dyDescent="0.25">
      <c r="A40" s="486"/>
      <c r="B40" s="484"/>
      <c r="C40" s="484"/>
      <c r="D40" s="487"/>
      <c r="E40" s="174" t="s">
        <v>78</v>
      </c>
    </row>
    <row r="41" spans="1:5" ht="12.95" customHeight="1" x14ac:dyDescent="0.2">
      <c r="A41" s="53" t="s">
        <v>733</v>
      </c>
      <c r="B41" s="551"/>
      <c r="C41" s="551"/>
      <c r="D41" s="21"/>
      <c r="E41" s="551"/>
    </row>
    <row r="42" spans="1:5" ht="26.1" customHeight="1" x14ac:dyDescent="0.2">
      <c r="A42" s="941" t="s">
        <v>19</v>
      </c>
      <c r="B42" s="930" t="s">
        <v>686</v>
      </c>
      <c r="C42" s="930" t="s">
        <v>687</v>
      </c>
      <c r="D42" s="930" t="s">
        <v>730</v>
      </c>
      <c r="E42" s="931" t="s">
        <v>731</v>
      </c>
    </row>
    <row r="43" spans="1:5" ht="6" customHeight="1" x14ac:dyDescent="0.2">
      <c r="A43" s="34"/>
      <c r="B43" s="551"/>
      <c r="C43" s="551"/>
      <c r="D43" s="21"/>
      <c r="E43" s="551"/>
    </row>
    <row r="44" spans="1:5" ht="12.95" customHeight="1" x14ac:dyDescent="0.2">
      <c r="A44" s="526" t="s">
        <v>79</v>
      </c>
      <c r="B44" s="469">
        <f>AVERAGE(B45:B47)</f>
        <v>10</v>
      </c>
      <c r="C44" s="469" t="s">
        <v>29</v>
      </c>
      <c r="D44" s="527" t="s">
        <v>29</v>
      </c>
      <c r="E44" s="469">
        <f>AVERAGE(E45:E47)</f>
        <v>116</v>
      </c>
    </row>
    <row r="45" spans="1:5" ht="12.95" customHeight="1" x14ac:dyDescent="0.2">
      <c r="A45" s="34" t="s">
        <v>188</v>
      </c>
      <c r="B45" s="551">
        <v>10</v>
      </c>
      <c r="C45" s="551" t="s">
        <v>151</v>
      </c>
      <c r="D45" s="21" t="s">
        <v>151</v>
      </c>
      <c r="E45" s="551">
        <v>120</v>
      </c>
    </row>
    <row r="46" spans="1:5" ht="12.95" customHeight="1" x14ac:dyDescent="0.2">
      <c r="A46" s="34" t="s">
        <v>82</v>
      </c>
      <c r="B46" s="551">
        <v>10</v>
      </c>
      <c r="C46" s="551" t="s">
        <v>151</v>
      </c>
      <c r="D46" s="21" t="s">
        <v>151</v>
      </c>
      <c r="E46" s="551">
        <v>98</v>
      </c>
    </row>
    <row r="47" spans="1:5" ht="12.95" customHeight="1" x14ac:dyDescent="0.2">
      <c r="A47" s="34" t="s">
        <v>83</v>
      </c>
      <c r="B47" s="551">
        <v>10</v>
      </c>
      <c r="C47" s="551" t="s">
        <v>151</v>
      </c>
      <c r="D47" s="21" t="s">
        <v>151</v>
      </c>
      <c r="E47" s="551">
        <v>130</v>
      </c>
    </row>
    <row r="48" spans="1:5" ht="12.95" customHeight="1" x14ac:dyDescent="0.2">
      <c r="A48" s="553" t="s">
        <v>553</v>
      </c>
      <c r="B48" s="527">
        <f>AVERAGE(B49:B51)</f>
        <v>10.916666666666666</v>
      </c>
      <c r="C48" s="527">
        <f>AVERAGE(C49:C51)</f>
        <v>55.890000000000008</v>
      </c>
      <c r="D48" s="527">
        <f>AVERAGE(D49:D51)</f>
        <v>49.5</v>
      </c>
      <c r="E48" s="527">
        <f>AVERAGE(E49:E51)</f>
        <v>130</v>
      </c>
    </row>
    <row r="49" spans="1:5" ht="12.95" customHeight="1" x14ac:dyDescent="0.2">
      <c r="A49" s="34" t="s">
        <v>89</v>
      </c>
      <c r="B49" s="21">
        <v>9.25</v>
      </c>
      <c r="C49" s="21">
        <v>60</v>
      </c>
      <c r="D49" s="21">
        <v>50</v>
      </c>
      <c r="E49" s="21" t="s">
        <v>151</v>
      </c>
    </row>
    <row r="50" spans="1:5" ht="12.95" customHeight="1" x14ac:dyDescent="0.2">
      <c r="A50" s="34" t="s">
        <v>91</v>
      </c>
      <c r="B50" s="21">
        <v>13.5</v>
      </c>
      <c r="C50" s="21">
        <v>57.67</v>
      </c>
      <c r="D50" s="21">
        <v>49</v>
      </c>
      <c r="E50" s="21">
        <v>130</v>
      </c>
    </row>
    <row r="51" spans="1:5" ht="12.95" customHeight="1" x14ac:dyDescent="0.2">
      <c r="A51" s="34" t="s">
        <v>92</v>
      </c>
      <c r="B51" s="21">
        <v>10</v>
      </c>
      <c r="C51" s="21">
        <v>50</v>
      </c>
      <c r="D51" s="21" t="s">
        <v>151</v>
      </c>
      <c r="E51" s="21" t="s">
        <v>151</v>
      </c>
    </row>
    <row r="52" spans="1:5" ht="12.95" customHeight="1" x14ac:dyDescent="0.2">
      <c r="A52" s="526" t="s">
        <v>97</v>
      </c>
      <c r="B52" s="469">
        <f>AVERAGE(B53:B55)</f>
        <v>9.1666666666666661</v>
      </c>
      <c r="C52" s="554" t="s">
        <v>29</v>
      </c>
      <c r="D52" s="527">
        <f>AVERAGE(D53:D55)</f>
        <v>54.5</v>
      </c>
      <c r="E52" s="469">
        <f>AVERAGE(E53:E55)</f>
        <v>127</v>
      </c>
    </row>
    <row r="53" spans="1:5" ht="12.95" customHeight="1" x14ac:dyDescent="0.2">
      <c r="A53" s="34" t="s">
        <v>98</v>
      </c>
      <c r="B53" s="551">
        <v>9</v>
      </c>
      <c r="C53" s="551" t="s">
        <v>151</v>
      </c>
      <c r="D53" s="21">
        <v>51</v>
      </c>
      <c r="E53" s="551">
        <v>124</v>
      </c>
    </row>
    <row r="54" spans="1:5" ht="12.95" customHeight="1" x14ac:dyDescent="0.2">
      <c r="A54" s="34" t="s">
        <v>99</v>
      </c>
      <c r="B54" s="551">
        <v>9</v>
      </c>
      <c r="C54" s="551" t="s">
        <v>151</v>
      </c>
      <c r="D54" s="21">
        <v>58</v>
      </c>
      <c r="E54" s="551">
        <v>130</v>
      </c>
    </row>
    <row r="55" spans="1:5" ht="12.95" customHeight="1" x14ac:dyDescent="0.2">
      <c r="A55" s="34" t="s">
        <v>100</v>
      </c>
      <c r="B55" s="551">
        <v>9.5</v>
      </c>
      <c r="C55" s="551" t="s">
        <v>151</v>
      </c>
      <c r="D55" s="21">
        <v>54.5</v>
      </c>
      <c r="E55" s="551">
        <v>127</v>
      </c>
    </row>
    <row r="56" spans="1:5" ht="12.95" customHeight="1" x14ac:dyDescent="0.2">
      <c r="A56" s="526" t="s">
        <v>101</v>
      </c>
      <c r="B56" s="552">
        <v>13</v>
      </c>
      <c r="C56" s="552">
        <v>47</v>
      </c>
      <c r="D56" s="20">
        <v>56.2</v>
      </c>
      <c r="E56" s="552">
        <v>129</v>
      </c>
    </row>
    <row r="57" spans="1:5" ht="12.95" customHeight="1" x14ac:dyDescent="0.2">
      <c r="A57" s="526" t="s">
        <v>171</v>
      </c>
      <c r="B57" s="469">
        <f>AVERAGE(B58:B60)</f>
        <v>12.200000000000001</v>
      </c>
      <c r="C57" s="469">
        <f>AVERAGE(C58:C60)</f>
        <v>86.875</v>
      </c>
      <c r="D57" s="527">
        <f>AVERAGE(D58:D60)</f>
        <v>63.125</v>
      </c>
      <c r="E57" s="469" t="s">
        <v>29</v>
      </c>
    </row>
    <row r="58" spans="1:5" ht="12.95" customHeight="1" x14ac:dyDescent="0.2">
      <c r="A58" s="34" t="s">
        <v>103</v>
      </c>
      <c r="B58" s="551">
        <v>13</v>
      </c>
      <c r="C58" s="551" t="s">
        <v>151</v>
      </c>
      <c r="D58" s="21">
        <v>66.25</v>
      </c>
      <c r="E58" s="551" t="s">
        <v>151</v>
      </c>
    </row>
    <row r="59" spans="1:5" ht="12.95" customHeight="1" x14ac:dyDescent="0.2">
      <c r="A59" s="34" t="s">
        <v>104</v>
      </c>
      <c r="B59" s="551">
        <v>8.6</v>
      </c>
      <c r="C59" s="551">
        <v>53.75</v>
      </c>
      <c r="D59" s="21" t="s">
        <v>151</v>
      </c>
      <c r="E59" s="551" t="s">
        <v>151</v>
      </c>
    </row>
    <row r="60" spans="1:5" ht="12.95" customHeight="1" x14ac:dyDescent="0.2">
      <c r="A60" s="34" t="s">
        <v>165</v>
      </c>
      <c r="B60" s="551">
        <v>15</v>
      </c>
      <c r="C60" s="551">
        <v>120</v>
      </c>
      <c r="D60" s="21">
        <v>60</v>
      </c>
      <c r="E60" s="551" t="s">
        <v>151</v>
      </c>
    </row>
    <row r="61" spans="1:5" ht="12.95" customHeight="1" x14ac:dyDescent="0.2">
      <c r="A61" s="526" t="s">
        <v>107</v>
      </c>
      <c r="B61" s="469">
        <f>AVERAGE(B62:B62)</f>
        <v>10</v>
      </c>
      <c r="C61" s="469" t="s">
        <v>29</v>
      </c>
      <c r="D61" s="527">
        <f>AVERAGE(D62:D62)</f>
        <v>195.75</v>
      </c>
      <c r="E61" s="469" t="s">
        <v>29</v>
      </c>
    </row>
    <row r="62" spans="1:5" ht="12.95" customHeight="1" x14ac:dyDescent="0.2">
      <c r="A62" s="34" t="s">
        <v>108</v>
      </c>
      <c r="B62" s="551">
        <v>10</v>
      </c>
      <c r="C62" s="551" t="s">
        <v>151</v>
      </c>
      <c r="D62" s="21">
        <v>195.75</v>
      </c>
      <c r="E62" s="551" t="s">
        <v>151</v>
      </c>
    </row>
    <row r="63" spans="1:5" ht="12.95" customHeight="1" x14ac:dyDescent="0.2">
      <c r="A63" s="526" t="s">
        <v>112</v>
      </c>
      <c r="B63" s="469">
        <f>AVERAGE(B64)</f>
        <v>10.83</v>
      </c>
      <c r="C63" s="469" t="s">
        <v>29</v>
      </c>
      <c r="D63" s="527">
        <f>AVERAGE(D64)</f>
        <v>190</v>
      </c>
      <c r="E63" s="469">
        <f>AVERAGE(E64)</f>
        <v>161.5</v>
      </c>
    </row>
    <row r="64" spans="1:5" ht="12.95" customHeight="1" x14ac:dyDescent="0.2">
      <c r="A64" s="34" t="s">
        <v>113</v>
      </c>
      <c r="B64" s="551">
        <v>10.83</v>
      </c>
      <c r="C64" s="551" t="s">
        <v>151</v>
      </c>
      <c r="D64" s="21">
        <v>190</v>
      </c>
      <c r="E64" s="551">
        <v>161.5</v>
      </c>
    </row>
    <row r="65" spans="1:5" ht="12.95" customHeight="1" x14ac:dyDescent="0.2">
      <c r="A65" s="526" t="s">
        <v>115</v>
      </c>
      <c r="B65" s="469">
        <f>AVERAGE(B66)</f>
        <v>8.67</v>
      </c>
      <c r="C65" s="469">
        <f>AVERAGE(C66)</f>
        <v>43.33</v>
      </c>
      <c r="D65" s="527">
        <f>AVERAGE(D66)</f>
        <v>192.6</v>
      </c>
      <c r="E65" s="469">
        <f>AVERAGE(E66)</f>
        <v>129.30000000000001</v>
      </c>
    </row>
    <row r="66" spans="1:5" ht="12.95" customHeight="1" x14ac:dyDescent="0.2">
      <c r="A66" s="34" t="s">
        <v>116</v>
      </c>
      <c r="B66" s="551">
        <v>8.67</v>
      </c>
      <c r="C66" s="551">
        <v>43.33</v>
      </c>
      <c r="D66" s="21">
        <v>192.6</v>
      </c>
      <c r="E66" s="551">
        <v>129.30000000000001</v>
      </c>
    </row>
    <row r="67" spans="1:5" ht="12.95" customHeight="1" x14ac:dyDescent="0.2">
      <c r="A67" s="526" t="s">
        <v>117</v>
      </c>
      <c r="B67" s="469">
        <f>AVERAGE(B68:B68)</f>
        <v>11</v>
      </c>
      <c r="C67" s="469" t="s">
        <v>29</v>
      </c>
      <c r="D67" s="527">
        <f>AVERAGE(D68:D68)</f>
        <v>71.33</v>
      </c>
      <c r="E67" s="469" t="s">
        <v>29</v>
      </c>
    </row>
    <row r="68" spans="1:5" ht="12.95" customHeight="1" x14ac:dyDescent="0.2">
      <c r="A68" s="34" t="s">
        <v>119</v>
      </c>
      <c r="B68" s="551">
        <v>11</v>
      </c>
      <c r="C68" s="551" t="s">
        <v>151</v>
      </c>
      <c r="D68" s="21">
        <v>71.33</v>
      </c>
      <c r="E68" s="551" t="s">
        <v>151</v>
      </c>
    </row>
    <row r="69" spans="1:5" ht="12.95" customHeight="1" x14ac:dyDescent="0.2">
      <c r="A69" s="526" t="s">
        <v>121</v>
      </c>
      <c r="B69" s="469">
        <f>AVERAGE(B70:B71)</f>
        <v>15.835000000000001</v>
      </c>
      <c r="C69" s="469">
        <f>AVERAGE(C70:C71)</f>
        <v>40</v>
      </c>
      <c r="D69" s="469">
        <f>AVERAGE(D70:D71)</f>
        <v>52.25</v>
      </c>
      <c r="E69" s="469">
        <f>AVERAGE(E70:E71)</f>
        <v>124.5</v>
      </c>
    </row>
    <row r="70" spans="1:5" ht="12.95" customHeight="1" x14ac:dyDescent="0.2">
      <c r="A70" s="34" t="s">
        <v>122</v>
      </c>
      <c r="B70" s="551">
        <v>18</v>
      </c>
      <c r="C70" s="551" t="s">
        <v>151</v>
      </c>
      <c r="D70" s="21">
        <v>60</v>
      </c>
      <c r="E70" s="551" t="s">
        <v>151</v>
      </c>
    </row>
    <row r="71" spans="1:5" ht="12.95" customHeight="1" x14ac:dyDescent="0.2">
      <c r="A71" s="34" t="s">
        <v>124</v>
      </c>
      <c r="B71" s="551">
        <v>13.67</v>
      </c>
      <c r="C71" s="551">
        <v>40</v>
      </c>
      <c r="D71" s="21">
        <v>44.5</v>
      </c>
      <c r="E71" s="551">
        <v>124.5</v>
      </c>
    </row>
    <row r="72" spans="1:5" ht="12.95" customHeight="1" x14ac:dyDescent="0.2">
      <c r="A72" s="526" t="s">
        <v>301</v>
      </c>
      <c r="B72" s="469">
        <f>AVERAGE(B73:B76)</f>
        <v>12.5</v>
      </c>
      <c r="C72" s="469">
        <f>AVERAGE(C73:C76)</f>
        <v>48.333333333333336</v>
      </c>
      <c r="D72" s="527">
        <f>AVERAGE(D73:D76)</f>
        <v>178.75</v>
      </c>
      <c r="E72" s="485" t="s">
        <v>29</v>
      </c>
    </row>
    <row r="73" spans="1:5" ht="12.95" customHeight="1" x14ac:dyDescent="0.2">
      <c r="A73" s="34" t="s">
        <v>183</v>
      </c>
      <c r="B73" s="551">
        <v>16</v>
      </c>
      <c r="C73" s="551">
        <v>70</v>
      </c>
      <c r="D73" s="21">
        <v>200</v>
      </c>
      <c r="E73" s="551" t="s">
        <v>151</v>
      </c>
    </row>
    <row r="74" spans="1:5" ht="12.95" customHeight="1" x14ac:dyDescent="0.2">
      <c r="A74" s="34" t="s">
        <v>182</v>
      </c>
      <c r="B74" s="551">
        <v>12.67</v>
      </c>
      <c r="C74" s="551">
        <v>45</v>
      </c>
      <c r="D74" s="21">
        <v>161.25</v>
      </c>
      <c r="E74" s="551" t="s">
        <v>151</v>
      </c>
    </row>
    <row r="75" spans="1:5" ht="12.95" customHeight="1" x14ac:dyDescent="0.2">
      <c r="A75" s="34" t="s">
        <v>190</v>
      </c>
      <c r="B75" s="551">
        <v>10</v>
      </c>
      <c r="C75" s="551" t="s">
        <v>151</v>
      </c>
      <c r="D75" s="21">
        <v>175</v>
      </c>
      <c r="E75" s="551" t="s">
        <v>151</v>
      </c>
    </row>
    <row r="76" spans="1:5" ht="12.95" customHeight="1" x14ac:dyDescent="0.2">
      <c r="A76" s="34" t="s">
        <v>535</v>
      </c>
      <c r="B76" s="551">
        <v>11.33</v>
      </c>
      <c r="C76" s="551">
        <v>30</v>
      </c>
      <c r="D76" s="551" t="s">
        <v>151</v>
      </c>
      <c r="E76" s="551" t="s">
        <v>151</v>
      </c>
    </row>
    <row r="77" spans="1:5" ht="12.95" customHeight="1" x14ac:dyDescent="0.2">
      <c r="A77" s="526" t="s">
        <v>127</v>
      </c>
      <c r="B77" s="485" t="s">
        <v>29</v>
      </c>
      <c r="C77" s="20">
        <f>AVERAGE(C78:C78)</f>
        <v>60</v>
      </c>
      <c r="D77" s="20">
        <f>AVERAGE(D78:D78)</f>
        <v>110</v>
      </c>
      <c r="E77" s="485" t="s">
        <v>29</v>
      </c>
    </row>
    <row r="78" spans="1:5" ht="12.95" customHeight="1" x14ac:dyDescent="0.2">
      <c r="A78" s="34" t="s">
        <v>129</v>
      </c>
      <c r="B78" s="551" t="s">
        <v>151</v>
      </c>
      <c r="C78" s="551">
        <v>60</v>
      </c>
      <c r="D78" s="21">
        <v>110</v>
      </c>
      <c r="E78" s="551" t="s">
        <v>151</v>
      </c>
    </row>
    <row r="79" spans="1:5" ht="12.95" customHeight="1" x14ac:dyDescent="0.2">
      <c r="A79" s="526" t="s">
        <v>131</v>
      </c>
      <c r="B79" s="469">
        <f>AVERAGE(B80:B80)</f>
        <v>14</v>
      </c>
      <c r="C79" s="469">
        <f>AVERAGE(C80:C80)</f>
        <v>70.33</v>
      </c>
      <c r="D79" s="527">
        <f>AVERAGE(D80:D80)</f>
        <v>70</v>
      </c>
      <c r="E79" s="469">
        <f>AVERAGE(E80:E80)</f>
        <v>91</v>
      </c>
    </row>
    <row r="80" spans="1:5" ht="12.95" customHeight="1" x14ac:dyDescent="0.2">
      <c r="A80" s="34" t="s">
        <v>132</v>
      </c>
      <c r="B80" s="551">
        <v>14</v>
      </c>
      <c r="C80" s="551">
        <v>70.33</v>
      </c>
      <c r="D80" s="21">
        <v>70</v>
      </c>
      <c r="E80" s="551">
        <v>91</v>
      </c>
    </row>
    <row r="81" spans="1:5" ht="12" customHeight="1" x14ac:dyDescent="0.2">
      <c r="A81" s="30" t="s">
        <v>135</v>
      </c>
      <c r="B81" s="31"/>
      <c r="C81" s="31"/>
      <c r="D81" s="491"/>
      <c r="E81" s="491"/>
    </row>
    <row r="82" spans="1:5" ht="12" customHeight="1" x14ac:dyDescent="0.25">
      <c r="A82" s="32" t="s">
        <v>136</v>
      </c>
      <c r="B82" s="33"/>
      <c r="C82" s="33"/>
      <c r="D82" s="106"/>
      <c r="E82" s="483"/>
    </row>
    <row r="83" spans="1:5" ht="12" customHeight="1" x14ac:dyDescent="0.25">
      <c r="A83" s="2"/>
      <c r="B83" s="2"/>
      <c r="C83" s="2"/>
      <c r="D83" s="2"/>
      <c r="E83" s="2"/>
    </row>
    <row r="84" spans="1:5" ht="12" customHeight="1" x14ac:dyDescent="0.2"/>
    <row r="85" spans="1:5" ht="12" customHeight="1" x14ac:dyDescent="0.2"/>
    <row r="86" spans="1:5" ht="12" customHeight="1" x14ac:dyDescent="0.2"/>
    <row r="87" spans="1:5" ht="12" customHeight="1" x14ac:dyDescent="0.2"/>
    <row r="88" spans="1:5" ht="12" customHeight="1" x14ac:dyDescent="0.2"/>
    <row r="89" spans="1:5" ht="12" customHeight="1" x14ac:dyDescent="0.2"/>
    <row r="90" spans="1:5" ht="12" customHeight="1" x14ac:dyDescent="0.2"/>
    <row r="91" spans="1:5" ht="12" customHeight="1" x14ac:dyDescent="0.2"/>
    <row r="92" spans="1:5" ht="12" customHeight="1" x14ac:dyDescent="0.2"/>
    <row r="93" spans="1:5" ht="12" customHeight="1" x14ac:dyDescent="0.2"/>
    <row r="94" spans="1:5" ht="12" customHeight="1" x14ac:dyDescent="0.2"/>
    <row r="95" spans="1:5" ht="12" customHeight="1" x14ac:dyDescent="0.2"/>
    <row r="96" spans="1:5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</sheetData>
  <pageMargins left="0" right="0" top="0" bottom="0" header="0" footer="0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57138-EB63-44C8-8E5B-7FA31DB42C68}">
  <dimension ref="A1:N182"/>
  <sheetViews>
    <sheetView showGridLines="0" zoomScaleNormal="100" workbookViewId="0">
      <selection activeCell="K73" sqref="K73"/>
    </sheetView>
  </sheetViews>
  <sheetFormatPr baseColWidth="10" defaultColWidth="10.85546875" defaultRowHeight="12.75" x14ac:dyDescent="0.2"/>
  <cols>
    <col min="1" max="1" width="11.85546875" style="54" customWidth="1"/>
    <col min="2" max="2" width="5.42578125" style="54" customWidth="1"/>
    <col min="3" max="14" width="5.85546875" style="54" customWidth="1"/>
    <col min="15" max="16384" width="10.85546875" style="54"/>
  </cols>
  <sheetData>
    <row r="1" spans="1:14" ht="13.5" x14ac:dyDescent="0.25">
      <c r="A1" s="985" t="s">
        <v>662</v>
      </c>
      <c r="B1" s="985"/>
      <c r="C1" s="985"/>
      <c r="D1" s="985"/>
      <c r="E1" s="985"/>
      <c r="F1" s="985"/>
      <c r="G1" s="985"/>
      <c r="H1" s="985"/>
      <c r="I1" s="985"/>
      <c r="J1" s="985"/>
      <c r="K1" s="985"/>
      <c r="L1" s="985"/>
      <c r="M1" s="986"/>
      <c r="N1" s="986"/>
    </row>
    <row r="2" spans="1:14" ht="12" customHeight="1" x14ac:dyDescent="0.25">
      <c r="A2" s="987" t="s">
        <v>432</v>
      </c>
      <c r="B2" s="985"/>
      <c r="C2" s="985"/>
      <c r="D2" s="985"/>
      <c r="E2" s="985"/>
      <c r="F2" s="985"/>
      <c r="G2" s="985"/>
      <c r="H2" s="985"/>
      <c r="I2" s="985"/>
      <c r="J2" s="985"/>
      <c r="K2" s="985"/>
      <c r="L2" s="985"/>
      <c r="M2" s="986"/>
      <c r="N2" s="986"/>
    </row>
    <row r="3" spans="1:14" ht="3.95" customHeight="1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57"/>
      <c r="N3" s="57"/>
    </row>
    <row r="4" spans="1:14" ht="18" customHeight="1" x14ac:dyDescent="0.2">
      <c r="A4" s="388" t="s">
        <v>433</v>
      </c>
      <c r="B4" s="388" t="s">
        <v>410</v>
      </c>
      <c r="C4" s="388" t="s">
        <v>412</v>
      </c>
      <c r="D4" s="388" t="s">
        <v>413</v>
      </c>
      <c r="E4" s="388" t="s">
        <v>414</v>
      </c>
      <c r="F4" s="388" t="s">
        <v>415</v>
      </c>
      <c r="G4" s="388" t="s">
        <v>416</v>
      </c>
      <c r="H4" s="388" t="s">
        <v>417</v>
      </c>
      <c r="I4" s="388" t="s">
        <v>418</v>
      </c>
      <c r="J4" s="389" t="s">
        <v>419</v>
      </c>
      <c r="K4" s="389" t="s">
        <v>420</v>
      </c>
      <c r="L4" s="388" t="s">
        <v>421</v>
      </c>
      <c r="M4" s="388" t="s">
        <v>422</v>
      </c>
      <c r="N4" s="388" t="s">
        <v>423</v>
      </c>
    </row>
    <row r="5" spans="1:14" ht="3" customHeight="1" x14ac:dyDescent="0.2">
      <c r="A5" s="7"/>
      <c r="B5" s="7"/>
      <c r="C5" s="7"/>
      <c r="D5" s="7"/>
      <c r="E5" s="7"/>
      <c r="F5" s="7"/>
      <c r="G5" s="7"/>
      <c r="H5" s="151"/>
      <c r="I5" s="7"/>
      <c r="J5" s="7"/>
      <c r="K5" s="7"/>
      <c r="L5" s="7"/>
      <c r="M5" s="7"/>
      <c r="N5" s="7"/>
    </row>
    <row r="6" spans="1:14" ht="11.1" customHeight="1" x14ac:dyDescent="0.25">
      <c r="A6" s="152" t="s">
        <v>184</v>
      </c>
      <c r="B6" s="153">
        <v>2018</v>
      </c>
      <c r="C6" s="154">
        <v>35</v>
      </c>
      <c r="D6" s="154">
        <v>36.5</v>
      </c>
      <c r="E6" s="154">
        <v>37.5</v>
      </c>
      <c r="F6" s="154">
        <v>37.5</v>
      </c>
      <c r="G6" s="154">
        <v>37.5</v>
      </c>
      <c r="H6" s="154">
        <v>37.9</v>
      </c>
      <c r="I6" s="155">
        <v>38.5</v>
      </c>
      <c r="J6" s="154">
        <v>38.5</v>
      </c>
      <c r="K6" s="154">
        <v>38.5</v>
      </c>
      <c r="L6" s="154">
        <v>37.5</v>
      </c>
      <c r="M6" s="155">
        <v>37.5</v>
      </c>
      <c r="N6" s="154">
        <v>37.5</v>
      </c>
    </row>
    <row r="7" spans="1:14" ht="11.1" customHeight="1" x14ac:dyDescent="0.25">
      <c r="A7" s="152"/>
      <c r="B7" s="153">
        <v>2019</v>
      </c>
      <c r="C7" s="154">
        <v>40</v>
      </c>
      <c r="D7" s="154">
        <v>40</v>
      </c>
      <c r="E7" s="154">
        <v>40</v>
      </c>
      <c r="F7" s="154">
        <v>40</v>
      </c>
      <c r="G7" s="154">
        <v>40</v>
      </c>
      <c r="H7" s="154">
        <v>40</v>
      </c>
      <c r="I7" s="155">
        <v>38.5</v>
      </c>
      <c r="J7" s="154">
        <v>38.5</v>
      </c>
      <c r="K7" s="154">
        <v>45</v>
      </c>
      <c r="L7" s="154">
        <v>40</v>
      </c>
      <c r="M7" s="155">
        <v>45</v>
      </c>
      <c r="N7" s="154">
        <v>45</v>
      </c>
    </row>
    <row r="8" spans="1:14" ht="11.1" customHeight="1" x14ac:dyDescent="0.25">
      <c r="A8" s="152"/>
      <c r="B8" s="153">
        <v>2020</v>
      </c>
      <c r="C8" s="154">
        <v>45</v>
      </c>
      <c r="D8" s="154">
        <v>45</v>
      </c>
      <c r="E8" s="154">
        <v>45</v>
      </c>
      <c r="F8" s="154">
        <v>35</v>
      </c>
      <c r="G8" s="154">
        <v>45</v>
      </c>
      <c r="H8" s="154">
        <v>45</v>
      </c>
      <c r="I8" s="155">
        <v>46</v>
      </c>
      <c r="J8" s="154">
        <v>45</v>
      </c>
      <c r="K8" s="154">
        <v>45</v>
      </c>
      <c r="L8" s="154">
        <v>45</v>
      </c>
      <c r="M8" s="155">
        <v>45</v>
      </c>
      <c r="N8" s="154">
        <v>45</v>
      </c>
    </row>
    <row r="9" spans="1:14" ht="11.1" customHeight="1" x14ac:dyDescent="0.25">
      <c r="A9" s="152"/>
      <c r="B9" s="153">
        <v>2021</v>
      </c>
      <c r="C9" s="154">
        <v>45</v>
      </c>
      <c r="D9" s="154">
        <v>45</v>
      </c>
      <c r="E9" s="154">
        <v>45</v>
      </c>
      <c r="F9" s="154">
        <v>45</v>
      </c>
      <c r="G9" s="154">
        <v>45</v>
      </c>
      <c r="H9" s="154">
        <v>45</v>
      </c>
      <c r="I9" s="155">
        <v>46</v>
      </c>
      <c r="J9" s="154">
        <v>45</v>
      </c>
      <c r="K9" s="154">
        <v>45</v>
      </c>
      <c r="L9" s="154">
        <v>45</v>
      </c>
      <c r="M9" s="155">
        <v>45</v>
      </c>
      <c r="N9" s="154">
        <v>45</v>
      </c>
    </row>
    <row r="10" spans="1:14" ht="11.1" customHeight="1" x14ac:dyDescent="0.25">
      <c r="A10" s="152"/>
      <c r="B10" s="153">
        <v>2022</v>
      </c>
      <c r="C10" s="154">
        <v>45</v>
      </c>
      <c r="D10" s="154">
        <v>45</v>
      </c>
      <c r="E10" s="154">
        <v>45</v>
      </c>
      <c r="F10" s="154">
        <v>40</v>
      </c>
      <c r="G10" s="154">
        <v>45</v>
      </c>
      <c r="H10" s="154">
        <v>45</v>
      </c>
      <c r="I10" s="155">
        <v>40</v>
      </c>
      <c r="J10" s="154">
        <v>40</v>
      </c>
      <c r="K10" s="154">
        <v>40</v>
      </c>
      <c r="L10" s="154">
        <v>40</v>
      </c>
      <c r="M10" s="154">
        <v>40</v>
      </c>
      <c r="N10" s="154">
        <v>40</v>
      </c>
    </row>
    <row r="11" spans="1:14" ht="11.1" customHeight="1" x14ac:dyDescent="0.25">
      <c r="A11" s="152"/>
      <c r="B11" s="153">
        <v>2023</v>
      </c>
      <c r="C11" s="154" t="s">
        <v>29</v>
      </c>
      <c r="D11" s="154" t="s">
        <v>29</v>
      </c>
      <c r="E11" s="154" t="s">
        <v>29</v>
      </c>
      <c r="F11" s="154">
        <v>50</v>
      </c>
      <c r="G11" s="154">
        <v>50</v>
      </c>
      <c r="H11" s="154">
        <v>50</v>
      </c>
      <c r="I11" s="155">
        <v>50</v>
      </c>
      <c r="J11" s="154">
        <v>50</v>
      </c>
      <c r="K11" s="154">
        <v>50</v>
      </c>
      <c r="L11" s="154">
        <v>50</v>
      </c>
      <c r="M11" s="154">
        <v>50</v>
      </c>
      <c r="N11" s="154">
        <v>50</v>
      </c>
    </row>
    <row r="12" spans="1:14" ht="11.1" customHeight="1" x14ac:dyDescent="0.25">
      <c r="A12" s="156"/>
      <c r="B12" s="157">
        <v>2024</v>
      </c>
      <c r="C12" s="158">
        <v>50</v>
      </c>
      <c r="D12" s="158">
        <v>50</v>
      </c>
      <c r="E12" s="154" t="s">
        <v>29</v>
      </c>
      <c r="F12" s="158">
        <v>56</v>
      </c>
      <c r="G12" s="158">
        <v>55</v>
      </c>
      <c r="H12" s="158">
        <v>55</v>
      </c>
      <c r="I12" s="159"/>
      <c r="J12" s="158"/>
      <c r="K12" s="158"/>
      <c r="L12" s="158"/>
      <c r="M12" s="158"/>
      <c r="N12" s="158"/>
    </row>
    <row r="13" spans="1:14" ht="11.1" customHeight="1" x14ac:dyDescent="0.25">
      <c r="A13" s="160" t="s">
        <v>434</v>
      </c>
      <c r="B13" s="161">
        <v>2018</v>
      </c>
      <c r="C13" s="162">
        <v>39.4</v>
      </c>
      <c r="D13" s="162">
        <v>39.299999999999997</v>
      </c>
      <c r="E13" s="162">
        <v>39.299999999999997</v>
      </c>
      <c r="F13" s="162">
        <v>39.595238095238088</v>
      </c>
      <c r="G13" s="162">
        <v>38.5</v>
      </c>
      <c r="H13" s="162">
        <v>38.5</v>
      </c>
      <c r="I13" s="163">
        <v>40.200000000000003</v>
      </c>
      <c r="J13" s="162">
        <v>39.5</v>
      </c>
      <c r="K13" s="162">
        <v>39.5</v>
      </c>
      <c r="L13" s="162">
        <v>38.904761904761912</v>
      </c>
      <c r="M13" s="163">
        <v>38.904761904761912</v>
      </c>
      <c r="N13" s="162">
        <v>38.5</v>
      </c>
    </row>
    <row r="14" spans="1:14" ht="11.1" customHeight="1" x14ac:dyDescent="0.25">
      <c r="A14" s="164"/>
      <c r="B14" s="153">
        <v>2019</v>
      </c>
      <c r="C14" s="154">
        <v>36.595238095238088</v>
      </c>
      <c r="D14" s="154">
        <v>39</v>
      </c>
      <c r="E14" s="154">
        <v>40.5</v>
      </c>
      <c r="F14" s="154">
        <v>41</v>
      </c>
      <c r="G14" s="154">
        <v>40.5</v>
      </c>
      <c r="H14" s="154">
        <v>40.5</v>
      </c>
      <c r="I14" s="155">
        <v>40.5</v>
      </c>
      <c r="J14" s="154">
        <v>41</v>
      </c>
      <c r="K14" s="154">
        <v>48</v>
      </c>
      <c r="L14" s="154">
        <v>44</v>
      </c>
      <c r="M14" s="155">
        <v>46.5</v>
      </c>
      <c r="N14" s="154">
        <v>45</v>
      </c>
    </row>
    <row r="15" spans="1:14" ht="11.1" customHeight="1" x14ac:dyDescent="0.25">
      <c r="A15" s="164"/>
      <c r="B15" s="153">
        <v>2020</v>
      </c>
      <c r="C15" s="154">
        <v>51</v>
      </c>
      <c r="D15" s="154" t="s">
        <v>29</v>
      </c>
      <c r="E15" s="154" t="s">
        <v>29</v>
      </c>
      <c r="F15" s="154" t="s">
        <v>29</v>
      </c>
      <c r="G15" s="154" t="s">
        <v>29</v>
      </c>
      <c r="H15" s="154" t="s">
        <v>29</v>
      </c>
      <c r="I15" s="155" t="s">
        <v>29</v>
      </c>
      <c r="J15" s="154">
        <v>50</v>
      </c>
      <c r="K15" s="154">
        <v>50</v>
      </c>
      <c r="L15" s="154">
        <v>50</v>
      </c>
      <c r="M15" s="155">
        <v>50</v>
      </c>
      <c r="N15" s="154">
        <v>50</v>
      </c>
    </row>
    <row r="16" spans="1:14" ht="11.1" customHeight="1" x14ac:dyDescent="0.25">
      <c r="A16" s="164"/>
      <c r="B16" s="153">
        <v>2021</v>
      </c>
      <c r="C16" s="154">
        <v>52.5</v>
      </c>
      <c r="D16" s="154">
        <v>45</v>
      </c>
      <c r="E16" s="154">
        <v>50</v>
      </c>
      <c r="F16" s="154">
        <v>50</v>
      </c>
      <c r="G16" s="154">
        <v>50</v>
      </c>
      <c r="H16" s="154">
        <v>55</v>
      </c>
      <c r="I16" s="155">
        <v>55</v>
      </c>
      <c r="J16" s="154">
        <v>55</v>
      </c>
      <c r="K16" s="154">
        <v>55</v>
      </c>
      <c r="L16" s="154">
        <v>55</v>
      </c>
      <c r="M16" s="155">
        <v>60</v>
      </c>
      <c r="N16" s="154">
        <v>60</v>
      </c>
    </row>
    <row r="17" spans="1:14" ht="11.1" customHeight="1" x14ac:dyDescent="0.25">
      <c r="A17" s="164"/>
      <c r="B17" s="153">
        <v>2022</v>
      </c>
      <c r="C17" s="154">
        <v>60</v>
      </c>
      <c r="D17" s="154">
        <v>60</v>
      </c>
      <c r="E17" s="154">
        <v>60</v>
      </c>
      <c r="F17" s="154">
        <v>60</v>
      </c>
      <c r="G17" s="154">
        <v>60</v>
      </c>
      <c r="H17" s="154">
        <v>55</v>
      </c>
      <c r="I17" s="155">
        <v>55</v>
      </c>
      <c r="J17" s="154">
        <v>55</v>
      </c>
      <c r="K17" s="154">
        <v>55</v>
      </c>
      <c r="L17" s="154">
        <v>55</v>
      </c>
      <c r="M17" s="155">
        <v>55</v>
      </c>
      <c r="N17" s="154">
        <v>55</v>
      </c>
    </row>
    <row r="18" spans="1:14" ht="11.1" customHeight="1" x14ac:dyDescent="0.25">
      <c r="A18" s="164"/>
      <c r="B18" s="153">
        <v>2023</v>
      </c>
      <c r="C18" s="154">
        <v>60</v>
      </c>
      <c r="D18" s="154">
        <v>62.5</v>
      </c>
      <c r="E18" s="154">
        <v>62.5</v>
      </c>
      <c r="F18" s="154">
        <v>62</v>
      </c>
      <c r="G18" s="154">
        <v>60</v>
      </c>
      <c r="H18" s="154">
        <v>60</v>
      </c>
      <c r="I18" s="155">
        <v>77</v>
      </c>
      <c r="J18" s="154">
        <v>73</v>
      </c>
      <c r="K18" s="154">
        <v>76</v>
      </c>
      <c r="L18" s="154">
        <v>70</v>
      </c>
      <c r="M18" s="154">
        <v>73</v>
      </c>
      <c r="N18" s="154">
        <v>77.5</v>
      </c>
    </row>
    <row r="19" spans="1:14" ht="11.1" customHeight="1" x14ac:dyDescent="0.25">
      <c r="A19" s="165"/>
      <c r="B19" s="157">
        <v>2024</v>
      </c>
      <c r="C19" s="158">
        <v>68</v>
      </c>
      <c r="D19" s="158">
        <v>83</v>
      </c>
      <c r="E19" s="158">
        <v>83</v>
      </c>
      <c r="F19" s="158">
        <v>79</v>
      </c>
      <c r="G19" s="158">
        <v>79</v>
      </c>
      <c r="H19" s="158">
        <v>95</v>
      </c>
      <c r="I19" s="159"/>
      <c r="J19" s="158"/>
      <c r="K19" s="158"/>
      <c r="L19" s="158"/>
      <c r="M19" s="158"/>
      <c r="N19" s="158"/>
    </row>
    <row r="20" spans="1:14" ht="11.1" customHeight="1" x14ac:dyDescent="0.2">
      <c r="A20" s="672" t="s">
        <v>543</v>
      </c>
      <c r="B20" s="157">
        <v>2024</v>
      </c>
      <c r="C20" s="383" t="s">
        <v>29</v>
      </c>
      <c r="D20" s="383" t="s">
        <v>29</v>
      </c>
      <c r="E20" s="383">
        <v>90</v>
      </c>
      <c r="F20" s="383">
        <v>90</v>
      </c>
      <c r="G20" s="383">
        <v>95</v>
      </c>
      <c r="H20" s="383">
        <v>95</v>
      </c>
      <c r="I20" s="384"/>
      <c r="J20" s="383"/>
      <c r="K20" s="383"/>
      <c r="L20" s="383"/>
      <c r="M20" s="383"/>
      <c r="N20" s="383"/>
    </row>
    <row r="21" spans="1:14" ht="11.1" customHeight="1" x14ac:dyDescent="0.25">
      <c r="A21" s="160" t="s">
        <v>435</v>
      </c>
      <c r="B21" s="161">
        <v>2018</v>
      </c>
      <c r="C21" s="162">
        <v>43</v>
      </c>
      <c r="D21" s="162">
        <v>42</v>
      </c>
      <c r="E21" s="162">
        <v>42.5</v>
      </c>
      <c r="F21" s="162">
        <v>40.5</v>
      </c>
      <c r="G21" s="162">
        <v>42</v>
      </c>
      <c r="H21" s="162">
        <v>42</v>
      </c>
      <c r="I21" s="163">
        <v>42</v>
      </c>
      <c r="J21" s="162">
        <v>43</v>
      </c>
      <c r="K21" s="162">
        <v>42.5</v>
      </c>
      <c r="L21" s="162">
        <v>44</v>
      </c>
      <c r="M21" s="163">
        <v>44</v>
      </c>
      <c r="N21" s="162">
        <v>44</v>
      </c>
    </row>
    <row r="22" spans="1:14" ht="11.1" customHeight="1" x14ac:dyDescent="0.25">
      <c r="A22" s="164"/>
      <c r="B22" s="153">
        <v>2019</v>
      </c>
      <c r="C22" s="154">
        <v>41.5</v>
      </c>
      <c r="D22" s="154">
        <v>43</v>
      </c>
      <c r="E22" s="154">
        <v>42.5</v>
      </c>
      <c r="F22" s="154">
        <v>43.5</v>
      </c>
      <c r="G22" s="154">
        <v>44</v>
      </c>
      <c r="H22" s="154">
        <v>43.5</v>
      </c>
      <c r="I22" s="155">
        <v>42.5</v>
      </c>
      <c r="J22" s="154">
        <v>44.5</v>
      </c>
      <c r="K22" s="154">
        <v>45</v>
      </c>
      <c r="L22" s="154">
        <v>47.5</v>
      </c>
      <c r="M22" s="155">
        <v>47.5</v>
      </c>
      <c r="N22" s="154">
        <v>45</v>
      </c>
    </row>
    <row r="23" spans="1:14" ht="11.1" customHeight="1" x14ac:dyDescent="0.25">
      <c r="A23" s="164"/>
      <c r="B23" s="153">
        <v>2020</v>
      </c>
      <c r="C23" s="154">
        <v>40</v>
      </c>
      <c r="D23" s="154">
        <v>40</v>
      </c>
      <c r="E23" s="154">
        <v>40</v>
      </c>
      <c r="F23" s="154">
        <v>40</v>
      </c>
      <c r="G23" s="154">
        <v>40</v>
      </c>
      <c r="H23" s="154">
        <v>45</v>
      </c>
      <c r="I23" s="155">
        <v>40</v>
      </c>
      <c r="J23" s="154">
        <v>40</v>
      </c>
      <c r="K23" s="154">
        <v>40</v>
      </c>
      <c r="L23" s="154">
        <v>40</v>
      </c>
      <c r="M23" s="155">
        <v>45</v>
      </c>
      <c r="N23" s="154">
        <v>45</v>
      </c>
    </row>
    <row r="24" spans="1:14" ht="11.1" customHeight="1" x14ac:dyDescent="0.25">
      <c r="A24" s="164"/>
      <c r="B24" s="153">
        <v>2021</v>
      </c>
      <c r="C24" s="154">
        <v>45</v>
      </c>
      <c r="D24" s="154">
        <v>52.5</v>
      </c>
      <c r="E24" s="154">
        <v>45</v>
      </c>
      <c r="F24" s="154">
        <v>52.5</v>
      </c>
      <c r="G24" s="154">
        <v>47.5</v>
      </c>
      <c r="H24" s="154">
        <v>55</v>
      </c>
      <c r="I24" s="155">
        <v>47.5</v>
      </c>
      <c r="J24" s="154">
        <v>50</v>
      </c>
      <c r="K24" s="154">
        <v>47.5</v>
      </c>
      <c r="L24" s="154">
        <v>52.5</v>
      </c>
      <c r="M24" s="155">
        <v>50</v>
      </c>
      <c r="N24" s="154">
        <v>47.5</v>
      </c>
    </row>
    <row r="25" spans="1:14" ht="11.1" customHeight="1" x14ac:dyDescent="0.25">
      <c r="A25" s="164"/>
      <c r="B25" s="153">
        <v>2022</v>
      </c>
      <c r="C25" s="154">
        <v>50</v>
      </c>
      <c r="D25" s="154">
        <v>50</v>
      </c>
      <c r="E25" s="154">
        <v>50</v>
      </c>
      <c r="F25" s="154">
        <v>50</v>
      </c>
      <c r="G25" s="154">
        <v>50</v>
      </c>
      <c r="H25" s="154">
        <v>50</v>
      </c>
      <c r="I25" s="155">
        <v>50</v>
      </c>
      <c r="J25" s="154">
        <v>50</v>
      </c>
      <c r="K25" s="154">
        <v>50</v>
      </c>
      <c r="L25" s="154">
        <v>55</v>
      </c>
      <c r="M25" s="155">
        <v>48</v>
      </c>
      <c r="N25" s="154">
        <v>55</v>
      </c>
    </row>
    <row r="26" spans="1:14" ht="11.1" customHeight="1" x14ac:dyDescent="0.25">
      <c r="A26" s="164"/>
      <c r="B26" s="153">
        <v>2023</v>
      </c>
      <c r="C26" s="154">
        <v>55</v>
      </c>
      <c r="D26" s="154">
        <v>55</v>
      </c>
      <c r="E26" s="154">
        <v>50</v>
      </c>
      <c r="F26" s="154">
        <v>52.5</v>
      </c>
      <c r="G26" s="154">
        <v>55</v>
      </c>
      <c r="H26" s="154">
        <v>60</v>
      </c>
      <c r="I26" s="155">
        <v>55</v>
      </c>
      <c r="J26" s="154">
        <v>60</v>
      </c>
      <c r="K26" s="154">
        <v>60</v>
      </c>
      <c r="L26" s="154">
        <v>70</v>
      </c>
      <c r="M26" s="154">
        <v>67.5</v>
      </c>
      <c r="N26" s="154">
        <v>67.5</v>
      </c>
    </row>
    <row r="27" spans="1:14" ht="11.1" customHeight="1" x14ac:dyDescent="0.25">
      <c r="A27" s="165"/>
      <c r="B27" s="157">
        <v>2024</v>
      </c>
      <c r="C27" s="158">
        <v>70</v>
      </c>
      <c r="D27" s="158">
        <v>68</v>
      </c>
      <c r="E27" s="158">
        <v>63</v>
      </c>
      <c r="F27" s="158">
        <v>63</v>
      </c>
      <c r="G27" s="158">
        <v>63</v>
      </c>
      <c r="H27" s="158">
        <v>65</v>
      </c>
      <c r="I27" s="159"/>
      <c r="J27" s="158"/>
      <c r="K27" s="158"/>
      <c r="L27" s="158"/>
      <c r="M27" s="158"/>
      <c r="N27" s="158"/>
    </row>
    <row r="28" spans="1:14" ht="11.1" customHeight="1" x14ac:dyDescent="0.25">
      <c r="A28" s="160" t="s">
        <v>43</v>
      </c>
      <c r="B28" s="161">
        <v>2018</v>
      </c>
      <c r="C28" s="162">
        <v>32</v>
      </c>
      <c r="D28" s="162">
        <v>32</v>
      </c>
      <c r="E28" s="162">
        <v>31.5</v>
      </c>
      <c r="F28" s="162">
        <v>32</v>
      </c>
      <c r="G28" s="162">
        <v>32</v>
      </c>
      <c r="H28" s="162">
        <v>32</v>
      </c>
      <c r="I28" s="163">
        <v>32</v>
      </c>
      <c r="J28" s="162">
        <v>32</v>
      </c>
      <c r="K28" s="162">
        <v>32.5</v>
      </c>
      <c r="L28" s="162">
        <v>32.5</v>
      </c>
      <c r="M28" s="163">
        <v>32.5</v>
      </c>
      <c r="N28" s="162">
        <v>32.5</v>
      </c>
    </row>
    <row r="29" spans="1:14" ht="11.1" customHeight="1" x14ac:dyDescent="0.25">
      <c r="A29" s="164"/>
      <c r="B29" s="153">
        <v>2019</v>
      </c>
      <c r="C29" s="154">
        <v>31.5</v>
      </c>
      <c r="D29" s="154">
        <v>30.5</v>
      </c>
      <c r="E29" s="154">
        <v>30.5</v>
      </c>
      <c r="F29" s="154">
        <v>31</v>
      </c>
      <c r="G29" s="154">
        <v>34</v>
      </c>
      <c r="H29" s="154">
        <v>32</v>
      </c>
      <c r="I29" s="155">
        <v>32</v>
      </c>
      <c r="J29" s="154">
        <v>33</v>
      </c>
      <c r="K29" s="154">
        <v>33.5</v>
      </c>
      <c r="L29" s="154">
        <v>32.5</v>
      </c>
      <c r="M29" s="155">
        <v>33</v>
      </c>
      <c r="N29" s="154">
        <v>32.5</v>
      </c>
    </row>
    <row r="30" spans="1:14" ht="11.1" customHeight="1" x14ac:dyDescent="0.25">
      <c r="A30" s="164"/>
      <c r="B30" s="153">
        <v>2020</v>
      </c>
      <c r="C30" s="154">
        <v>32.5</v>
      </c>
      <c r="D30" s="154" t="s">
        <v>29</v>
      </c>
      <c r="E30" s="154" t="s">
        <v>29</v>
      </c>
      <c r="F30" s="154" t="s">
        <v>29</v>
      </c>
      <c r="G30" s="154" t="s">
        <v>29</v>
      </c>
      <c r="H30" s="154">
        <v>37.5</v>
      </c>
      <c r="I30" s="155">
        <v>37.5</v>
      </c>
      <c r="J30" s="154">
        <v>32.5</v>
      </c>
      <c r="K30" s="154">
        <v>37.5</v>
      </c>
      <c r="L30" s="154">
        <v>37.5</v>
      </c>
      <c r="M30" s="155">
        <v>40</v>
      </c>
      <c r="N30" s="154">
        <v>37.5</v>
      </c>
    </row>
    <row r="31" spans="1:14" ht="11.1" customHeight="1" x14ac:dyDescent="0.25">
      <c r="A31" s="164"/>
      <c r="B31" s="153">
        <v>2021</v>
      </c>
      <c r="C31" s="154">
        <v>37.5</v>
      </c>
      <c r="D31" s="154">
        <v>37.5</v>
      </c>
      <c r="E31" s="154">
        <v>37.5</v>
      </c>
      <c r="F31" s="154">
        <v>40</v>
      </c>
      <c r="G31" s="154">
        <v>37.5</v>
      </c>
      <c r="H31" s="154">
        <v>37.5</v>
      </c>
      <c r="I31" s="155">
        <v>37.5</v>
      </c>
      <c r="J31" s="154">
        <v>37.5</v>
      </c>
      <c r="K31" s="154">
        <v>37.5</v>
      </c>
      <c r="L31" s="154">
        <v>37.5</v>
      </c>
      <c r="M31" s="155">
        <v>37.5</v>
      </c>
      <c r="N31" s="154">
        <v>37.5</v>
      </c>
    </row>
    <row r="32" spans="1:14" ht="11.1" customHeight="1" x14ac:dyDescent="0.25">
      <c r="A32" s="164"/>
      <c r="B32" s="153">
        <v>2022</v>
      </c>
      <c r="C32" s="154">
        <v>37.5</v>
      </c>
      <c r="D32" s="154">
        <v>45</v>
      </c>
      <c r="E32" s="154">
        <v>45</v>
      </c>
      <c r="F32" s="154">
        <v>45</v>
      </c>
      <c r="G32" s="154">
        <v>45</v>
      </c>
      <c r="H32" s="154">
        <v>45</v>
      </c>
      <c r="I32" s="155">
        <v>47.5</v>
      </c>
      <c r="J32" s="154">
        <v>47.5</v>
      </c>
      <c r="K32" s="154">
        <v>50</v>
      </c>
      <c r="L32" s="154">
        <v>47.5</v>
      </c>
      <c r="M32" s="155">
        <v>47.5</v>
      </c>
      <c r="N32" s="154">
        <v>47.5</v>
      </c>
    </row>
    <row r="33" spans="1:14" ht="11.1" customHeight="1" x14ac:dyDescent="0.25">
      <c r="A33" s="164"/>
      <c r="B33" s="153">
        <v>2023</v>
      </c>
      <c r="C33" s="154">
        <v>47.5</v>
      </c>
      <c r="D33" s="154">
        <v>48</v>
      </c>
      <c r="E33" s="154">
        <v>48</v>
      </c>
      <c r="F33" s="154">
        <v>48</v>
      </c>
      <c r="G33" s="154">
        <v>48</v>
      </c>
      <c r="H33" s="154">
        <v>47</v>
      </c>
      <c r="I33" s="155">
        <v>50</v>
      </c>
      <c r="J33" s="154">
        <v>52</v>
      </c>
      <c r="K33" s="154">
        <v>50</v>
      </c>
      <c r="L33" s="154">
        <v>50</v>
      </c>
      <c r="M33" s="154">
        <v>50</v>
      </c>
      <c r="N33" s="154">
        <v>50</v>
      </c>
    </row>
    <row r="34" spans="1:14" ht="11.1" customHeight="1" x14ac:dyDescent="0.25">
      <c r="A34" s="165"/>
      <c r="B34" s="157">
        <v>2024</v>
      </c>
      <c r="C34" s="158">
        <v>45</v>
      </c>
      <c r="D34" s="158">
        <v>45</v>
      </c>
      <c r="E34" s="158">
        <v>48</v>
      </c>
      <c r="F34" s="158">
        <v>55</v>
      </c>
      <c r="G34" s="158">
        <v>70</v>
      </c>
      <c r="H34" s="158">
        <v>90</v>
      </c>
      <c r="I34" s="159"/>
      <c r="J34" s="158"/>
      <c r="K34" s="158"/>
      <c r="L34" s="158"/>
      <c r="M34" s="158"/>
      <c r="N34" s="158"/>
    </row>
    <row r="35" spans="1:14" ht="11.1" customHeight="1" x14ac:dyDescent="0.25">
      <c r="A35" s="166" t="s">
        <v>54</v>
      </c>
      <c r="B35" s="161">
        <v>2018</v>
      </c>
      <c r="C35" s="167">
        <v>37</v>
      </c>
      <c r="D35" s="167">
        <v>34.5</v>
      </c>
      <c r="E35" s="162">
        <v>36</v>
      </c>
      <c r="F35" s="162">
        <v>35</v>
      </c>
      <c r="G35" s="162">
        <v>35</v>
      </c>
      <c r="H35" s="162">
        <v>35</v>
      </c>
      <c r="I35" s="163">
        <v>35</v>
      </c>
      <c r="J35" s="162">
        <v>35</v>
      </c>
      <c r="K35" s="162">
        <v>35.5</v>
      </c>
      <c r="L35" s="162">
        <v>35</v>
      </c>
      <c r="M35" s="163">
        <v>35</v>
      </c>
      <c r="N35" s="162">
        <v>36</v>
      </c>
    </row>
    <row r="36" spans="1:14" ht="11.1" customHeight="1" x14ac:dyDescent="0.25">
      <c r="A36" s="152"/>
      <c r="B36" s="153">
        <v>2019</v>
      </c>
      <c r="C36" s="154">
        <v>32.5</v>
      </c>
      <c r="D36" s="168">
        <v>34</v>
      </c>
      <c r="E36" s="154">
        <v>30</v>
      </c>
      <c r="F36" s="154">
        <v>38</v>
      </c>
      <c r="G36" s="154">
        <v>39.700000000000003</v>
      </c>
      <c r="H36" s="154">
        <v>40</v>
      </c>
      <c r="I36" s="155">
        <v>37</v>
      </c>
      <c r="J36" s="154">
        <v>40</v>
      </c>
      <c r="K36" s="154">
        <v>50</v>
      </c>
      <c r="L36" s="154">
        <v>50</v>
      </c>
      <c r="M36" s="155">
        <v>55</v>
      </c>
      <c r="N36" s="154">
        <v>55</v>
      </c>
    </row>
    <row r="37" spans="1:14" ht="11.1" customHeight="1" x14ac:dyDescent="0.25">
      <c r="A37" s="152"/>
      <c r="B37" s="153">
        <v>2020</v>
      </c>
      <c r="C37" s="154">
        <v>55</v>
      </c>
      <c r="D37" s="154" t="s">
        <v>29</v>
      </c>
      <c r="E37" s="154" t="s">
        <v>29</v>
      </c>
      <c r="F37" s="154" t="s">
        <v>29</v>
      </c>
      <c r="G37" s="154" t="s">
        <v>29</v>
      </c>
      <c r="H37" s="154" t="s">
        <v>29</v>
      </c>
      <c r="I37" s="155" t="s">
        <v>29</v>
      </c>
      <c r="J37" s="154" t="s">
        <v>29</v>
      </c>
      <c r="K37" s="154" t="s">
        <v>29</v>
      </c>
      <c r="L37" s="154" t="s">
        <v>29</v>
      </c>
      <c r="M37" s="155" t="s">
        <v>29</v>
      </c>
      <c r="N37" s="154" t="s">
        <v>29</v>
      </c>
    </row>
    <row r="38" spans="1:14" ht="11.1" customHeight="1" x14ac:dyDescent="0.25">
      <c r="A38" s="164"/>
      <c r="B38" s="153">
        <v>2021</v>
      </c>
      <c r="C38" s="154" t="s">
        <v>29</v>
      </c>
      <c r="D38" s="154" t="s">
        <v>29</v>
      </c>
      <c r="E38" s="154" t="s">
        <v>29</v>
      </c>
      <c r="F38" s="154" t="s">
        <v>29</v>
      </c>
      <c r="G38" s="154" t="s">
        <v>29</v>
      </c>
      <c r="H38" s="154" t="s">
        <v>29</v>
      </c>
      <c r="I38" s="155">
        <v>57.5</v>
      </c>
      <c r="J38" s="154">
        <v>57.5</v>
      </c>
      <c r="K38" s="154" t="s">
        <v>29</v>
      </c>
      <c r="L38" s="154" t="s">
        <v>29</v>
      </c>
      <c r="M38" s="155">
        <v>62.5</v>
      </c>
      <c r="N38" s="154" t="s">
        <v>29</v>
      </c>
    </row>
    <row r="39" spans="1:14" ht="11.1" customHeight="1" x14ac:dyDescent="0.25">
      <c r="A39" s="164"/>
      <c r="B39" s="153">
        <v>2022</v>
      </c>
      <c r="C39" s="154">
        <v>62.5</v>
      </c>
      <c r="D39" s="154">
        <v>57.5</v>
      </c>
      <c r="E39" s="154">
        <v>57.5</v>
      </c>
      <c r="F39" s="154">
        <v>57.5</v>
      </c>
      <c r="G39" s="154">
        <v>62.5</v>
      </c>
      <c r="H39" s="154">
        <v>62.5</v>
      </c>
      <c r="I39" s="155">
        <v>57.5</v>
      </c>
      <c r="J39" s="154">
        <v>57.5</v>
      </c>
      <c r="K39" s="154">
        <v>57.5</v>
      </c>
      <c r="L39" s="154">
        <v>57.5</v>
      </c>
      <c r="M39" s="155" t="s">
        <v>29</v>
      </c>
      <c r="N39" s="154">
        <v>57.5</v>
      </c>
    </row>
    <row r="40" spans="1:14" ht="11.1" customHeight="1" x14ac:dyDescent="0.25">
      <c r="A40" s="164"/>
      <c r="B40" s="153">
        <v>2023</v>
      </c>
      <c r="C40" s="154">
        <v>57.5</v>
      </c>
      <c r="D40" s="154">
        <v>57.5</v>
      </c>
      <c r="E40" s="154">
        <v>67.5</v>
      </c>
      <c r="F40" s="154">
        <v>67.5</v>
      </c>
      <c r="G40" s="154" t="s">
        <v>29</v>
      </c>
      <c r="H40" s="154" t="s">
        <v>29</v>
      </c>
      <c r="I40" s="154" t="s">
        <v>29</v>
      </c>
      <c r="J40" s="154" t="s">
        <v>29</v>
      </c>
      <c r="K40" s="154" t="s">
        <v>29</v>
      </c>
      <c r="L40" s="154">
        <v>57.5</v>
      </c>
      <c r="M40" s="154">
        <v>63</v>
      </c>
      <c r="N40" s="154">
        <v>64</v>
      </c>
    </row>
    <row r="41" spans="1:14" ht="11.1" customHeight="1" x14ac:dyDescent="0.25">
      <c r="A41" s="165"/>
      <c r="B41" s="157">
        <v>2024</v>
      </c>
      <c r="C41" s="158">
        <v>57.5</v>
      </c>
      <c r="D41" s="158">
        <v>54</v>
      </c>
      <c r="E41" s="158">
        <v>50</v>
      </c>
      <c r="F41" s="158">
        <v>53</v>
      </c>
      <c r="G41" s="158">
        <v>60</v>
      </c>
      <c r="H41" s="158">
        <v>60</v>
      </c>
      <c r="I41" s="158"/>
      <c r="J41" s="158"/>
      <c r="K41" s="158"/>
      <c r="L41" s="158"/>
      <c r="M41" s="158"/>
      <c r="N41" s="158"/>
    </row>
    <row r="42" spans="1:14" ht="11.1" customHeight="1" x14ac:dyDescent="0.25">
      <c r="A42" s="166" t="s">
        <v>65</v>
      </c>
      <c r="B42" s="161">
        <v>2018</v>
      </c>
      <c r="C42" s="162">
        <v>36.5</v>
      </c>
      <c r="D42" s="162">
        <v>36.5</v>
      </c>
      <c r="E42" s="162">
        <v>36.5</v>
      </c>
      <c r="F42" s="162">
        <v>36.799999999999997</v>
      </c>
      <c r="G42" s="162">
        <v>38</v>
      </c>
      <c r="H42" s="162">
        <v>38</v>
      </c>
      <c r="I42" s="163">
        <v>38</v>
      </c>
      <c r="J42" s="162">
        <v>34</v>
      </c>
      <c r="K42" s="162">
        <v>34</v>
      </c>
      <c r="L42" s="162">
        <v>34</v>
      </c>
      <c r="M42" s="163">
        <v>34</v>
      </c>
      <c r="N42" s="162">
        <v>36</v>
      </c>
    </row>
    <row r="43" spans="1:14" ht="11.1" customHeight="1" x14ac:dyDescent="0.25">
      <c r="A43" s="152"/>
      <c r="B43" s="153">
        <v>2019</v>
      </c>
      <c r="C43" s="154">
        <v>38</v>
      </c>
      <c r="D43" s="154">
        <v>38</v>
      </c>
      <c r="E43" s="154">
        <v>38</v>
      </c>
      <c r="F43" s="154">
        <v>38</v>
      </c>
      <c r="G43" s="154">
        <v>40</v>
      </c>
      <c r="H43" s="154">
        <v>40</v>
      </c>
      <c r="I43" s="155">
        <v>40</v>
      </c>
      <c r="J43" s="154">
        <v>40</v>
      </c>
      <c r="K43" s="154">
        <v>40</v>
      </c>
      <c r="L43" s="154">
        <v>40</v>
      </c>
      <c r="M43" s="155">
        <v>40</v>
      </c>
      <c r="N43" s="154">
        <v>40</v>
      </c>
    </row>
    <row r="44" spans="1:14" ht="11.1" customHeight="1" x14ac:dyDescent="0.25">
      <c r="A44" s="152"/>
      <c r="B44" s="153">
        <v>2020</v>
      </c>
      <c r="C44" s="154">
        <v>40</v>
      </c>
      <c r="D44" s="154" t="s">
        <v>29</v>
      </c>
      <c r="E44" s="154" t="s">
        <v>29</v>
      </c>
      <c r="F44" s="154" t="s">
        <v>29</v>
      </c>
      <c r="G44" s="154">
        <v>40</v>
      </c>
      <c r="H44" s="154">
        <v>40</v>
      </c>
      <c r="I44" s="155">
        <v>40</v>
      </c>
      <c r="J44" s="154">
        <v>40</v>
      </c>
      <c r="K44" s="154" t="s">
        <v>29</v>
      </c>
      <c r="L44" s="154">
        <v>40</v>
      </c>
      <c r="M44" s="155">
        <v>40</v>
      </c>
      <c r="N44" s="154">
        <v>40</v>
      </c>
    </row>
    <row r="45" spans="1:14" ht="11.1" customHeight="1" x14ac:dyDescent="0.25">
      <c r="A45" s="152"/>
      <c r="B45" s="153">
        <v>2021</v>
      </c>
      <c r="C45" s="154">
        <v>40</v>
      </c>
      <c r="D45" s="154">
        <v>40</v>
      </c>
      <c r="E45" s="154">
        <v>40</v>
      </c>
      <c r="F45" s="154">
        <v>40</v>
      </c>
      <c r="G45" s="154">
        <v>40</v>
      </c>
      <c r="H45" s="154">
        <v>40</v>
      </c>
      <c r="I45" s="155">
        <v>40</v>
      </c>
      <c r="J45" s="154">
        <v>40</v>
      </c>
      <c r="K45" s="154">
        <v>40</v>
      </c>
      <c r="L45" s="154">
        <v>40</v>
      </c>
      <c r="M45" s="155">
        <v>40</v>
      </c>
      <c r="N45" s="154">
        <v>42.5</v>
      </c>
    </row>
    <row r="46" spans="1:14" ht="11.1" customHeight="1" x14ac:dyDescent="0.25">
      <c r="A46" s="152"/>
      <c r="B46" s="153">
        <v>2022</v>
      </c>
      <c r="C46" s="154">
        <v>42.5</v>
      </c>
      <c r="D46" s="154">
        <v>42.5</v>
      </c>
      <c r="E46" s="154">
        <v>42.5</v>
      </c>
      <c r="F46" s="154">
        <v>43</v>
      </c>
      <c r="G46" s="154">
        <v>42.5</v>
      </c>
      <c r="H46" s="154">
        <v>43</v>
      </c>
      <c r="I46" s="155">
        <v>47.5</v>
      </c>
      <c r="J46" s="154">
        <v>47.5</v>
      </c>
      <c r="K46" s="154">
        <v>47.5</v>
      </c>
      <c r="L46" s="154">
        <v>47.5</v>
      </c>
      <c r="M46" s="155">
        <v>47.5</v>
      </c>
      <c r="N46" s="154">
        <v>47.5</v>
      </c>
    </row>
    <row r="47" spans="1:14" ht="11.1" customHeight="1" x14ac:dyDescent="0.25">
      <c r="A47" s="152"/>
      <c r="B47" s="153">
        <v>2023</v>
      </c>
      <c r="C47" s="154">
        <v>47.5</v>
      </c>
      <c r="D47" s="154">
        <v>47.5</v>
      </c>
      <c r="E47" s="154">
        <v>47.5</v>
      </c>
      <c r="F47" s="154">
        <v>47.5</v>
      </c>
      <c r="G47" s="154">
        <v>48</v>
      </c>
      <c r="H47" s="154">
        <v>47.5</v>
      </c>
      <c r="I47" s="155">
        <v>48</v>
      </c>
      <c r="J47" s="155">
        <v>48</v>
      </c>
      <c r="K47" s="154">
        <v>43</v>
      </c>
      <c r="L47" s="154">
        <v>48</v>
      </c>
      <c r="M47" s="154">
        <v>48</v>
      </c>
      <c r="N47" s="154">
        <v>48</v>
      </c>
    </row>
    <row r="48" spans="1:14" ht="11.1" customHeight="1" x14ac:dyDescent="0.25">
      <c r="A48" s="156"/>
      <c r="B48" s="157">
        <v>2024</v>
      </c>
      <c r="C48" s="158">
        <v>50</v>
      </c>
      <c r="D48" s="158">
        <v>58</v>
      </c>
      <c r="E48" s="158">
        <v>60</v>
      </c>
      <c r="F48" s="158">
        <v>58</v>
      </c>
      <c r="G48" s="158">
        <v>53</v>
      </c>
      <c r="H48" s="158">
        <v>53</v>
      </c>
      <c r="I48" s="159"/>
      <c r="J48" s="159"/>
      <c r="K48" s="158"/>
      <c r="L48" s="158"/>
      <c r="M48" s="158"/>
      <c r="N48" s="158"/>
    </row>
    <row r="49" spans="1:14" ht="11.1" customHeight="1" x14ac:dyDescent="0.25">
      <c r="A49" s="166" t="s">
        <v>70</v>
      </c>
      <c r="B49" s="161">
        <v>2018</v>
      </c>
      <c r="C49" s="162">
        <v>32</v>
      </c>
      <c r="D49" s="162">
        <v>32</v>
      </c>
      <c r="E49" s="162">
        <v>33</v>
      </c>
      <c r="F49" s="162">
        <v>34</v>
      </c>
      <c r="G49" s="162">
        <v>34</v>
      </c>
      <c r="H49" s="162">
        <v>34</v>
      </c>
      <c r="I49" s="163">
        <v>34</v>
      </c>
      <c r="J49" s="162">
        <v>34</v>
      </c>
      <c r="K49" s="162">
        <v>34</v>
      </c>
      <c r="L49" s="162">
        <v>33</v>
      </c>
      <c r="M49" s="163">
        <v>33</v>
      </c>
      <c r="N49" s="162">
        <v>33</v>
      </c>
    </row>
    <row r="50" spans="1:14" ht="11.1" customHeight="1" x14ac:dyDescent="0.25">
      <c r="A50" s="152"/>
      <c r="B50" s="153">
        <v>2019</v>
      </c>
      <c r="C50" s="154">
        <v>33</v>
      </c>
      <c r="D50" s="154">
        <v>33.5</v>
      </c>
      <c r="E50" s="154">
        <v>33.5</v>
      </c>
      <c r="F50" s="154">
        <v>34</v>
      </c>
      <c r="G50" s="154">
        <v>34</v>
      </c>
      <c r="H50" s="154">
        <v>37</v>
      </c>
      <c r="I50" s="155">
        <v>37</v>
      </c>
      <c r="J50" s="154">
        <v>37</v>
      </c>
      <c r="K50" s="154">
        <v>38</v>
      </c>
      <c r="L50" s="154">
        <v>35</v>
      </c>
      <c r="M50" s="155">
        <v>38</v>
      </c>
      <c r="N50" s="154">
        <v>38</v>
      </c>
    </row>
    <row r="51" spans="1:14" ht="11.1" customHeight="1" x14ac:dyDescent="0.25">
      <c r="A51" s="152"/>
      <c r="B51" s="153">
        <v>2020</v>
      </c>
      <c r="C51" s="154">
        <v>43</v>
      </c>
      <c r="D51" s="154">
        <v>43</v>
      </c>
      <c r="E51" s="154" t="s">
        <v>29</v>
      </c>
      <c r="F51" s="154">
        <v>43</v>
      </c>
      <c r="G51" s="154">
        <v>43</v>
      </c>
      <c r="H51" s="154">
        <v>43</v>
      </c>
      <c r="I51" s="155">
        <v>43</v>
      </c>
      <c r="J51" s="154">
        <v>43</v>
      </c>
      <c r="K51" s="154">
        <v>43</v>
      </c>
      <c r="L51" s="154">
        <v>63</v>
      </c>
      <c r="M51" s="155">
        <v>63</v>
      </c>
      <c r="N51" s="154">
        <v>63</v>
      </c>
    </row>
    <row r="52" spans="1:14" ht="11.1" customHeight="1" x14ac:dyDescent="0.25">
      <c r="A52" s="152"/>
      <c r="B52" s="153">
        <v>2021</v>
      </c>
      <c r="C52" s="154">
        <v>62.5</v>
      </c>
      <c r="D52" s="154">
        <v>62.5</v>
      </c>
      <c r="E52" s="154">
        <v>62.5</v>
      </c>
      <c r="F52" s="154">
        <v>62.5</v>
      </c>
      <c r="G52" s="154">
        <v>62.5</v>
      </c>
      <c r="H52" s="154">
        <v>62.5</v>
      </c>
      <c r="I52" s="155">
        <v>62.5</v>
      </c>
      <c r="J52" s="154">
        <v>62.5</v>
      </c>
      <c r="K52" s="154">
        <v>62.5</v>
      </c>
      <c r="L52" s="154">
        <v>62.5</v>
      </c>
      <c r="M52" s="155">
        <v>62.5</v>
      </c>
      <c r="N52" s="154">
        <v>62.5</v>
      </c>
    </row>
    <row r="53" spans="1:14" ht="11.1" customHeight="1" x14ac:dyDescent="0.25">
      <c r="A53" s="152"/>
      <c r="B53" s="153">
        <v>2022</v>
      </c>
      <c r="C53" s="154">
        <v>62.5</v>
      </c>
      <c r="D53" s="154">
        <v>65</v>
      </c>
      <c r="E53" s="154">
        <v>75</v>
      </c>
      <c r="F53" s="154">
        <v>72.5</v>
      </c>
      <c r="G53" s="154">
        <v>62.5</v>
      </c>
      <c r="H53" s="154">
        <v>75</v>
      </c>
      <c r="I53" s="155">
        <v>67.5</v>
      </c>
      <c r="J53" s="154">
        <v>65</v>
      </c>
      <c r="K53" s="154">
        <v>62.5</v>
      </c>
      <c r="L53" s="154">
        <v>65</v>
      </c>
      <c r="M53" s="155">
        <v>75</v>
      </c>
      <c r="N53" s="154">
        <v>65</v>
      </c>
    </row>
    <row r="54" spans="1:14" ht="11.1" customHeight="1" x14ac:dyDescent="0.25">
      <c r="A54" s="152"/>
      <c r="B54" s="153">
        <v>2023</v>
      </c>
      <c r="C54" s="154">
        <v>65</v>
      </c>
      <c r="D54" s="154">
        <v>67.5</v>
      </c>
      <c r="E54" s="154">
        <v>50</v>
      </c>
      <c r="F54" s="154">
        <v>60</v>
      </c>
      <c r="G54" s="154">
        <v>65</v>
      </c>
      <c r="H54" s="154">
        <v>70</v>
      </c>
      <c r="I54" s="154">
        <v>65</v>
      </c>
      <c r="J54" s="154">
        <v>65</v>
      </c>
      <c r="K54" s="154">
        <v>68</v>
      </c>
      <c r="L54" s="154">
        <v>55</v>
      </c>
      <c r="M54" s="154">
        <v>55</v>
      </c>
      <c r="N54" s="154">
        <v>60</v>
      </c>
    </row>
    <row r="55" spans="1:14" ht="11.1" customHeight="1" x14ac:dyDescent="0.25">
      <c r="A55" s="156"/>
      <c r="B55" s="157">
        <v>2024</v>
      </c>
      <c r="C55" s="158">
        <v>55</v>
      </c>
      <c r="D55" s="158">
        <v>55</v>
      </c>
      <c r="E55" s="158">
        <v>55</v>
      </c>
      <c r="F55" s="158">
        <v>49</v>
      </c>
      <c r="G55" s="158">
        <v>58</v>
      </c>
      <c r="H55" s="158">
        <v>65</v>
      </c>
      <c r="I55" s="158"/>
      <c r="J55" s="158"/>
      <c r="K55" s="158"/>
      <c r="L55" s="158"/>
      <c r="M55" s="158"/>
      <c r="N55" s="158"/>
    </row>
    <row r="56" spans="1:14" ht="11.1" customHeight="1" x14ac:dyDescent="0.25">
      <c r="A56" s="166" t="s">
        <v>185</v>
      </c>
      <c r="B56" s="161">
        <v>2018</v>
      </c>
      <c r="C56" s="162">
        <v>49</v>
      </c>
      <c r="D56" s="162">
        <v>49</v>
      </c>
      <c r="E56" s="162">
        <v>49</v>
      </c>
      <c r="F56" s="162">
        <v>50</v>
      </c>
      <c r="G56" s="162">
        <v>50</v>
      </c>
      <c r="H56" s="162">
        <v>50</v>
      </c>
      <c r="I56" s="163">
        <v>44</v>
      </c>
      <c r="J56" s="162">
        <v>44</v>
      </c>
      <c r="K56" s="162">
        <v>50</v>
      </c>
      <c r="L56" s="162">
        <v>49</v>
      </c>
      <c r="M56" s="163">
        <v>49</v>
      </c>
      <c r="N56" s="162">
        <v>49</v>
      </c>
    </row>
    <row r="57" spans="1:14" ht="11.1" customHeight="1" x14ac:dyDescent="0.25">
      <c r="A57" s="152"/>
      <c r="B57" s="153">
        <v>2019</v>
      </c>
      <c r="C57" s="154">
        <v>43</v>
      </c>
      <c r="D57" s="154">
        <v>44</v>
      </c>
      <c r="E57" s="154">
        <v>50</v>
      </c>
      <c r="F57" s="154">
        <v>50</v>
      </c>
      <c r="G57" s="154">
        <v>45</v>
      </c>
      <c r="H57" s="154">
        <v>45</v>
      </c>
      <c r="I57" s="155">
        <v>40</v>
      </c>
      <c r="J57" s="154">
        <v>40</v>
      </c>
      <c r="K57" s="154">
        <v>40</v>
      </c>
      <c r="L57" s="154">
        <v>40</v>
      </c>
      <c r="M57" s="154">
        <v>40</v>
      </c>
      <c r="N57" s="154">
        <v>40</v>
      </c>
    </row>
    <row r="58" spans="1:14" ht="11.1" customHeight="1" x14ac:dyDescent="0.25">
      <c r="A58" s="152"/>
      <c r="B58" s="153">
        <v>2020</v>
      </c>
      <c r="C58" s="154">
        <v>40</v>
      </c>
      <c r="D58" s="154" t="s">
        <v>29</v>
      </c>
      <c r="E58" s="154" t="s">
        <v>29</v>
      </c>
      <c r="F58" s="154" t="s">
        <v>29</v>
      </c>
      <c r="G58" s="154" t="s">
        <v>29</v>
      </c>
      <c r="H58" s="154" t="s">
        <v>29</v>
      </c>
      <c r="I58" s="155" t="s">
        <v>29</v>
      </c>
      <c r="J58" s="154" t="s">
        <v>29</v>
      </c>
      <c r="K58" s="154" t="s">
        <v>29</v>
      </c>
      <c r="L58" s="154" t="s">
        <v>29</v>
      </c>
      <c r="M58" s="155" t="s">
        <v>29</v>
      </c>
      <c r="N58" s="154" t="s">
        <v>29</v>
      </c>
    </row>
    <row r="59" spans="1:14" ht="11.1" customHeight="1" x14ac:dyDescent="0.25">
      <c r="A59" s="152"/>
      <c r="B59" s="153">
        <v>2021</v>
      </c>
      <c r="C59" s="154">
        <v>42.5</v>
      </c>
      <c r="D59" s="154">
        <v>42.5</v>
      </c>
      <c r="E59" s="154">
        <v>47.5</v>
      </c>
      <c r="F59" s="154">
        <v>47.5</v>
      </c>
      <c r="G59" s="154">
        <v>50</v>
      </c>
      <c r="H59" s="154">
        <v>50</v>
      </c>
      <c r="I59" s="155">
        <v>47.5</v>
      </c>
      <c r="J59" s="154">
        <v>47.5</v>
      </c>
      <c r="K59" s="154">
        <v>46</v>
      </c>
      <c r="L59" s="154">
        <v>49</v>
      </c>
      <c r="M59" s="155">
        <v>47.5</v>
      </c>
      <c r="N59" s="154">
        <v>49</v>
      </c>
    </row>
    <row r="60" spans="1:14" ht="11.1" customHeight="1" x14ac:dyDescent="0.25">
      <c r="A60" s="152"/>
      <c r="B60" s="153">
        <v>2022</v>
      </c>
      <c r="C60" s="154">
        <v>57.5</v>
      </c>
      <c r="D60" s="154">
        <v>57.5</v>
      </c>
      <c r="E60" s="154">
        <v>57.5</v>
      </c>
      <c r="F60" s="154">
        <v>57.5</v>
      </c>
      <c r="G60" s="154">
        <v>53</v>
      </c>
      <c r="H60" s="154">
        <v>53</v>
      </c>
      <c r="I60" s="155">
        <v>60</v>
      </c>
      <c r="J60" s="154">
        <v>65</v>
      </c>
      <c r="K60" s="154">
        <v>60</v>
      </c>
      <c r="L60" s="154">
        <v>57.5</v>
      </c>
      <c r="M60" s="155" t="s">
        <v>29</v>
      </c>
      <c r="N60" s="155" t="s">
        <v>29</v>
      </c>
    </row>
    <row r="61" spans="1:14" ht="11.1" customHeight="1" x14ac:dyDescent="0.25">
      <c r="A61" s="152"/>
      <c r="B61" s="153">
        <v>2023</v>
      </c>
      <c r="C61" s="154" t="s">
        <v>29</v>
      </c>
      <c r="D61" s="154" t="s">
        <v>29</v>
      </c>
      <c r="E61" s="154" t="s">
        <v>29</v>
      </c>
      <c r="F61" s="154" t="s">
        <v>29</v>
      </c>
      <c r="G61" s="154" t="s">
        <v>29</v>
      </c>
      <c r="H61" s="154" t="s">
        <v>29</v>
      </c>
      <c r="I61" s="155">
        <v>55</v>
      </c>
      <c r="J61" s="154">
        <v>65</v>
      </c>
      <c r="K61" s="154">
        <v>57.5</v>
      </c>
      <c r="L61" s="154">
        <v>63</v>
      </c>
      <c r="M61" s="154">
        <v>61</v>
      </c>
      <c r="N61" s="154">
        <v>62</v>
      </c>
    </row>
    <row r="62" spans="1:14" ht="11.1" customHeight="1" x14ac:dyDescent="0.25">
      <c r="A62" s="156"/>
      <c r="B62" s="157">
        <v>2024</v>
      </c>
      <c r="C62" s="158">
        <v>67</v>
      </c>
      <c r="D62" s="158">
        <v>66</v>
      </c>
      <c r="E62" s="158">
        <v>65</v>
      </c>
      <c r="F62" s="158">
        <v>60</v>
      </c>
      <c r="G62" s="158">
        <v>63</v>
      </c>
      <c r="H62" s="158">
        <v>67</v>
      </c>
      <c r="I62" s="159"/>
      <c r="J62" s="158"/>
      <c r="K62" s="158"/>
      <c r="L62" s="158"/>
      <c r="M62" s="158"/>
      <c r="N62" s="158"/>
    </row>
    <row r="63" spans="1:14" ht="11.1" customHeight="1" x14ac:dyDescent="0.2">
      <c r="A63" s="170"/>
      <c r="B63" s="171"/>
      <c r="C63" s="172"/>
      <c r="D63" s="172"/>
      <c r="E63" s="172"/>
      <c r="F63" s="172"/>
      <c r="G63" s="173"/>
      <c r="H63" s="173"/>
      <c r="I63" s="173"/>
      <c r="J63" s="172"/>
      <c r="K63" s="172"/>
      <c r="L63" s="173"/>
      <c r="M63" s="173"/>
      <c r="N63" s="174" t="s">
        <v>78</v>
      </c>
    </row>
    <row r="64" spans="1:14" ht="11.1" customHeight="1" x14ac:dyDescent="0.25">
      <c r="A64" s="989" t="s">
        <v>437</v>
      </c>
      <c r="B64" s="989"/>
      <c r="C64" s="989"/>
      <c r="D64" s="989"/>
      <c r="E64" s="989"/>
      <c r="F64" s="989"/>
      <c r="G64" s="8"/>
      <c r="H64" s="8"/>
      <c r="I64" s="9"/>
      <c r="J64" s="175"/>
      <c r="K64" s="154"/>
      <c r="L64" s="155"/>
      <c r="M64" s="155"/>
      <c r="N64" s="155"/>
    </row>
    <row r="65" spans="1:14" ht="18" customHeight="1" x14ac:dyDescent="0.2">
      <c r="A65" s="388" t="s">
        <v>433</v>
      </c>
      <c r="B65" s="388" t="s">
        <v>410</v>
      </c>
      <c r="C65" s="388" t="s">
        <v>412</v>
      </c>
      <c r="D65" s="388" t="s">
        <v>413</v>
      </c>
      <c r="E65" s="388" t="s">
        <v>414</v>
      </c>
      <c r="F65" s="388" t="s">
        <v>415</v>
      </c>
      <c r="G65" s="388" t="s">
        <v>416</v>
      </c>
      <c r="H65" s="388" t="s">
        <v>417</v>
      </c>
      <c r="I65" s="388" t="s">
        <v>418</v>
      </c>
      <c r="J65" s="389" t="s">
        <v>419</v>
      </c>
      <c r="K65" s="389" t="s">
        <v>420</v>
      </c>
      <c r="L65" s="388" t="s">
        <v>421</v>
      </c>
      <c r="M65" s="388" t="s">
        <v>422</v>
      </c>
      <c r="N65" s="388" t="s">
        <v>423</v>
      </c>
    </row>
    <row r="66" spans="1:14" ht="5.0999999999999996" customHeight="1" x14ac:dyDescent="0.2">
      <c r="A66" s="385"/>
      <c r="B66" s="385"/>
      <c r="C66" s="385"/>
      <c r="D66" s="385"/>
      <c r="E66" s="385"/>
      <c r="F66" s="385"/>
      <c r="G66" s="385"/>
      <c r="H66" s="385"/>
      <c r="I66" s="385"/>
      <c r="J66" s="386"/>
      <c r="K66" s="386"/>
      <c r="L66" s="385"/>
      <c r="M66" s="385"/>
      <c r="N66" s="385"/>
    </row>
    <row r="67" spans="1:14" ht="12" customHeight="1" x14ac:dyDescent="0.25">
      <c r="A67" s="381" t="s">
        <v>84</v>
      </c>
      <c r="B67" s="382">
        <v>2018</v>
      </c>
      <c r="C67" s="383">
        <v>45.625</v>
      </c>
      <c r="D67" s="383">
        <v>45.625</v>
      </c>
      <c r="E67" s="383">
        <v>45.625</v>
      </c>
      <c r="F67" s="383">
        <v>45</v>
      </c>
      <c r="G67" s="383">
        <v>45</v>
      </c>
      <c r="H67" s="383">
        <v>45</v>
      </c>
      <c r="I67" s="384">
        <v>47.2</v>
      </c>
      <c r="J67" s="383">
        <v>47.2</v>
      </c>
      <c r="K67" s="383">
        <v>47.5</v>
      </c>
      <c r="L67" s="383">
        <v>47.5</v>
      </c>
      <c r="M67" s="384">
        <v>47.5</v>
      </c>
      <c r="N67" s="383">
        <v>47.5</v>
      </c>
    </row>
    <row r="68" spans="1:14" ht="12" customHeight="1" x14ac:dyDescent="0.25">
      <c r="A68" s="152"/>
      <c r="B68" s="153">
        <v>2019</v>
      </c>
      <c r="C68" s="154">
        <v>45</v>
      </c>
      <c r="D68" s="154">
        <v>47</v>
      </c>
      <c r="E68" s="154">
        <v>47</v>
      </c>
      <c r="F68" s="154">
        <v>46</v>
      </c>
      <c r="G68" s="154">
        <v>46</v>
      </c>
      <c r="H68" s="154">
        <v>46</v>
      </c>
      <c r="I68" s="155">
        <v>45.5</v>
      </c>
      <c r="J68" s="154">
        <v>45.7</v>
      </c>
      <c r="K68" s="154">
        <v>45</v>
      </c>
      <c r="L68" s="154">
        <v>45</v>
      </c>
      <c r="M68" s="155">
        <v>45</v>
      </c>
      <c r="N68" s="154">
        <v>45</v>
      </c>
    </row>
    <row r="69" spans="1:14" ht="12" customHeight="1" x14ac:dyDescent="0.25">
      <c r="A69" s="152"/>
      <c r="B69" s="153">
        <v>2020</v>
      </c>
      <c r="C69" s="154">
        <v>45</v>
      </c>
      <c r="D69" s="154">
        <v>45</v>
      </c>
      <c r="E69" s="154">
        <v>45</v>
      </c>
      <c r="F69" s="154">
        <v>47.5</v>
      </c>
      <c r="G69" s="154">
        <v>47.5</v>
      </c>
      <c r="H69" s="154">
        <v>47.5</v>
      </c>
      <c r="I69" s="155">
        <v>50</v>
      </c>
      <c r="J69" s="154">
        <v>47.5</v>
      </c>
      <c r="K69" s="154">
        <v>47.5</v>
      </c>
      <c r="L69" s="154">
        <v>50</v>
      </c>
      <c r="M69" s="155">
        <v>50</v>
      </c>
      <c r="N69" s="154">
        <v>47.5</v>
      </c>
    </row>
    <row r="70" spans="1:14" ht="12" customHeight="1" x14ac:dyDescent="0.25">
      <c r="A70" s="152"/>
      <c r="B70" s="153">
        <v>2021</v>
      </c>
      <c r="C70" s="154">
        <v>47.5</v>
      </c>
      <c r="D70" s="154">
        <v>47.5</v>
      </c>
      <c r="E70" s="154">
        <v>50</v>
      </c>
      <c r="F70" s="154">
        <v>50</v>
      </c>
      <c r="G70" s="154">
        <v>50</v>
      </c>
      <c r="H70" s="154">
        <v>50</v>
      </c>
      <c r="I70" s="155">
        <v>50</v>
      </c>
      <c r="J70" s="154">
        <v>50</v>
      </c>
      <c r="K70" s="154">
        <v>50</v>
      </c>
      <c r="L70" s="154">
        <v>50</v>
      </c>
      <c r="M70" s="155">
        <v>50</v>
      </c>
      <c r="N70" s="154">
        <v>50</v>
      </c>
    </row>
    <row r="71" spans="1:14" ht="12" customHeight="1" x14ac:dyDescent="0.25">
      <c r="A71" s="152"/>
      <c r="B71" s="153">
        <v>2022</v>
      </c>
      <c r="C71" s="154">
        <v>50</v>
      </c>
      <c r="D71" s="154">
        <v>50</v>
      </c>
      <c r="E71" s="154">
        <v>55</v>
      </c>
      <c r="F71" s="154">
        <v>55</v>
      </c>
      <c r="G71" s="154">
        <v>55</v>
      </c>
      <c r="H71" s="154">
        <v>55</v>
      </c>
      <c r="I71" s="155">
        <v>62</v>
      </c>
      <c r="J71" s="154">
        <v>60</v>
      </c>
      <c r="K71" s="154">
        <v>60</v>
      </c>
      <c r="L71" s="154">
        <v>60</v>
      </c>
      <c r="M71" s="155">
        <v>60</v>
      </c>
      <c r="N71" s="154">
        <v>60</v>
      </c>
    </row>
    <row r="72" spans="1:14" ht="12" customHeight="1" x14ac:dyDescent="0.25">
      <c r="A72" s="152"/>
      <c r="B72" s="153">
        <v>2023</v>
      </c>
      <c r="C72" s="154">
        <v>55</v>
      </c>
      <c r="D72" s="154">
        <v>50</v>
      </c>
      <c r="E72" s="154">
        <v>65</v>
      </c>
      <c r="F72" s="154">
        <v>60</v>
      </c>
      <c r="G72" s="154">
        <v>60</v>
      </c>
      <c r="H72" s="154">
        <v>60</v>
      </c>
      <c r="I72" s="155">
        <v>55</v>
      </c>
      <c r="J72" s="154">
        <v>55</v>
      </c>
      <c r="K72" s="154">
        <v>60</v>
      </c>
      <c r="L72" s="154">
        <v>60</v>
      </c>
      <c r="M72" s="154">
        <v>65</v>
      </c>
      <c r="N72" s="154">
        <v>60</v>
      </c>
    </row>
    <row r="73" spans="1:14" ht="12" customHeight="1" x14ac:dyDescent="0.25">
      <c r="A73" s="156"/>
      <c r="B73" s="157">
        <v>2024</v>
      </c>
      <c r="C73" s="158">
        <v>65</v>
      </c>
      <c r="D73" s="158">
        <v>60</v>
      </c>
      <c r="E73" s="158">
        <v>60</v>
      </c>
      <c r="F73" s="158">
        <v>62</v>
      </c>
      <c r="G73" s="158">
        <v>63</v>
      </c>
      <c r="H73" s="158">
        <v>75</v>
      </c>
      <c r="I73" s="159"/>
      <c r="J73" s="158"/>
      <c r="K73" s="158"/>
      <c r="L73" s="158"/>
      <c r="M73" s="158"/>
      <c r="N73" s="158"/>
    </row>
    <row r="74" spans="1:14" ht="12" customHeight="1" x14ac:dyDescent="0.25">
      <c r="A74" s="152" t="s">
        <v>436</v>
      </c>
      <c r="B74" s="153">
        <v>2018</v>
      </c>
      <c r="C74" s="154">
        <v>34</v>
      </c>
      <c r="D74" s="154">
        <v>35</v>
      </c>
      <c r="E74" s="154">
        <v>34</v>
      </c>
      <c r="F74" s="154">
        <v>34</v>
      </c>
      <c r="G74" s="154">
        <v>34</v>
      </c>
      <c r="H74" s="154">
        <v>34</v>
      </c>
      <c r="I74" s="155">
        <v>34</v>
      </c>
      <c r="J74" s="154">
        <v>34</v>
      </c>
      <c r="K74" s="154">
        <v>34</v>
      </c>
      <c r="L74" s="154">
        <v>34</v>
      </c>
      <c r="M74" s="155">
        <v>34</v>
      </c>
      <c r="N74" s="154">
        <v>34</v>
      </c>
    </row>
    <row r="75" spans="1:14" ht="12" customHeight="1" x14ac:dyDescent="0.25">
      <c r="A75" s="152"/>
      <c r="B75" s="153">
        <v>2019</v>
      </c>
      <c r="C75" s="154">
        <v>35</v>
      </c>
      <c r="D75" s="154">
        <v>35</v>
      </c>
      <c r="E75" s="154">
        <v>35</v>
      </c>
      <c r="F75" s="154">
        <v>35</v>
      </c>
      <c r="G75" s="154">
        <v>35</v>
      </c>
      <c r="H75" s="154">
        <v>35</v>
      </c>
      <c r="I75" s="155">
        <v>35</v>
      </c>
      <c r="J75" s="154">
        <v>36</v>
      </c>
      <c r="K75" s="154">
        <v>40</v>
      </c>
      <c r="L75" s="154">
        <v>38</v>
      </c>
      <c r="M75" s="155">
        <v>35</v>
      </c>
      <c r="N75" s="154">
        <v>38</v>
      </c>
    </row>
    <row r="76" spans="1:14" ht="12" customHeight="1" x14ac:dyDescent="0.25">
      <c r="A76" s="152"/>
      <c r="B76" s="153">
        <v>2020</v>
      </c>
      <c r="C76" s="154">
        <v>38</v>
      </c>
      <c r="D76" s="154" t="s">
        <v>29</v>
      </c>
      <c r="E76" s="154" t="s">
        <v>29</v>
      </c>
      <c r="F76" s="154" t="s">
        <v>29</v>
      </c>
      <c r="G76" s="154" t="s">
        <v>29</v>
      </c>
      <c r="H76" s="154" t="s">
        <v>29</v>
      </c>
      <c r="I76" s="155">
        <v>35</v>
      </c>
      <c r="J76" s="154">
        <v>30</v>
      </c>
      <c r="K76" s="154">
        <v>38</v>
      </c>
      <c r="L76" s="154">
        <v>38</v>
      </c>
      <c r="M76" s="155">
        <v>40</v>
      </c>
      <c r="N76" s="154">
        <v>40</v>
      </c>
    </row>
    <row r="77" spans="1:14" ht="12" customHeight="1" x14ac:dyDescent="0.25">
      <c r="A77" s="152"/>
      <c r="B77" s="153">
        <v>2021</v>
      </c>
      <c r="C77" s="154">
        <v>45</v>
      </c>
      <c r="D77" s="154">
        <v>43</v>
      </c>
      <c r="E77" s="154">
        <v>42.5</v>
      </c>
      <c r="F77" s="154">
        <v>42.5</v>
      </c>
      <c r="G77" s="154">
        <v>42.5</v>
      </c>
      <c r="H77" s="154">
        <v>42.5</v>
      </c>
      <c r="I77" s="155">
        <v>42.5</v>
      </c>
      <c r="J77" s="154">
        <v>42.5</v>
      </c>
      <c r="K77" s="154">
        <v>42.5</v>
      </c>
      <c r="L77" s="154">
        <v>42.5</v>
      </c>
      <c r="M77" s="155">
        <v>42.5</v>
      </c>
      <c r="N77" s="154">
        <v>42.5</v>
      </c>
    </row>
    <row r="78" spans="1:14" ht="12" customHeight="1" x14ac:dyDescent="0.25">
      <c r="A78" s="152"/>
      <c r="B78" s="153">
        <v>2022</v>
      </c>
      <c r="C78" s="154">
        <v>42.5</v>
      </c>
      <c r="D78" s="154">
        <v>42.5</v>
      </c>
      <c r="E78" s="154">
        <v>45</v>
      </c>
      <c r="F78" s="154">
        <v>45</v>
      </c>
      <c r="G78" s="154">
        <v>45</v>
      </c>
      <c r="H78" s="154">
        <v>45</v>
      </c>
      <c r="I78" s="155">
        <v>45</v>
      </c>
      <c r="J78" s="154">
        <v>45</v>
      </c>
      <c r="K78" s="154">
        <v>45</v>
      </c>
      <c r="L78" s="154">
        <v>47.5</v>
      </c>
      <c r="M78" s="155">
        <v>45</v>
      </c>
      <c r="N78" s="154">
        <v>47.5</v>
      </c>
    </row>
    <row r="79" spans="1:14" ht="12" customHeight="1" x14ac:dyDescent="0.25">
      <c r="A79" s="152"/>
      <c r="B79" s="153">
        <v>2023</v>
      </c>
      <c r="C79" s="154">
        <v>47.5</v>
      </c>
      <c r="D79" s="154">
        <v>50</v>
      </c>
      <c r="E79" s="154">
        <v>50</v>
      </c>
      <c r="F79" s="154">
        <v>50</v>
      </c>
      <c r="G79" s="154">
        <v>50</v>
      </c>
      <c r="H79" s="154">
        <v>50</v>
      </c>
      <c r="I79" s="155">
        <v>48</v>
      </c>
      <c r="J79" s="155">
        <v>48</v>
      </c>
      <c r="K79" s="154">
        <v>48</v>
      </c>
      <c r="L79" s="154">
        <v>45</v>
      </c>
      <c r="M79" s="154">
        <v>50</v>
      </c>
      <c r="N79" s="154">
        <v>50</v>
      </c>
    </row>
    <row r="80" spans="1:14" ht="12" customHeight="1" x14ac:dyDescent="0.25">
      <c r="A80" s="156"/>
      <c r="B80" s="157">
        <v>2024</v>
      </c>
      <c r="C80" s="158">
        <v>51</v>
      </c>
      <c r="D80" s="158">
        <v>59</v>
      </c>
      <c r="E80" s="158">
        <v>50</v>
      </c>
      <c r="F80" s="158">
        <v>45</v>
      </c>
      <c r="G80" s="158">
        <v>45</v>
      </c>
      <c r="H80" s="158">
        <v>45</v>
      </c>
      <c r="I80" s="159"/>
      <c r="J80" s="159"/>
      <c r="K80" s="158"/>
      <c r="L80" s="158"/>
      <c r="M80" s="158"/>
      <c r="N80" s="158"/>
    </row>
    <row r="81" spans="1:14" ht="12" customHeight="1" x14ac:dyDescent="0.25">
      <c r="A81" s="152" t="s">
        <v>100</v>
      </c>
      <c r="B81" s="153">
        <v>2018</v>
      </c>
      <c r="C81" s="154">
        <v>35</v>
      </c>
      <c r="D81" s="154">
        <v>41</v>
      </c>
      <c r="E81" s="154">
        <v>35</v>
      </c>
      <c r="F81" s="154">
        <v>35</v>
      </c>
      <c r="G81" s="154">
        <v>35</v>
      </c>
      <c r="H81" s="154">
        <v>35</v>
      </c>
      <c r="I81" s="155">
        <v>41</v>
      </c>
      <c r="J81" s="154">
        <v>41</v>
      </c>
      <c r="K81" s="154">
        <v>43</v>
      </c>
      <c r="L81" s="154">
        <v>44</v>
      </c>
      <c r="M81" s="155">
        <v>44</v>
      </c>
      <c r="N81" s="154">
        <v>44</v>
      </c>
    </row>
    <row r="82" spans="1:14" ht="12" customHeight="1" x14ac:dyDescent="0.25">
      <c r="A82" s="152"/>
      <c r="B82" s="153">
        <v>2019</v>
      </c>
      <c r="C82" s="154">
        <v>37</v>
      </c>
      <c r="D82" s="154">
        <v>39</v>
      </c>
      <c r="E82" s="154">
        <v>39</v>
      </c>
      <c r="F82" s="154">
        <v>37.5</v>
      </c>
      <c r="G82" s="154">
        <v>36</v>
      </c>
      <c r="H82" s="154">
        <v>34</v>
      </c>
      <c r="I82" s="155">
        <v>34</v>
      </c>
      <c r="J82" s="154">
        <v>34</v>
      </c>
      <c r="K82" s="154">
        <v>28</v>
      </c>
      <c r="L82" s="154">
        <v>28.8</v>
      </c>
      <c r="M82" s="155">
        <v>37.5</v>
      </c>
      <c r="N82" s="154">
        <v>35</v>
      </c>
    </row>
    <row r="83" spans="1:14" ht="12" customHeight="1" x14ac:dyDescent="0.25">
      <c r="A83" s="152"/>
      <c r="B83" s="153">
        <v>2020</v>
      </c>
      <c r="C83" s="154">
        <v>40</v>
      </c>
      <c r="D83" s="154">
        <v>41</v>
      </c>
      <c r="E83" s="154">
        <v>39</v>
      </c>
      <c r="F83" s="154" t="s">
        <v>29</v>
      </c>
      <c r="G83" s="154" t="s">
        <v>29</v>
      </c>
      <c r="H83" s="154">
        <v>33</v>
      </c>
      <c r="I83" s="155">
        <v>42</v>
      </c>
      <c r="J83" s="154">
        <v>33</v>
      </c>
      <c r="K83" s="154">
        <v>33</v>
      </c>
      <c r="L83" s="154" t="s">
        <v>29</v>
      </c>
      <c r="M83" s="155">
        <v>33</v>
      </c>
      <c r="N83" s="154">
        <v>33.5</v>
      </c>
    </row>
    <row r="84" spans="1:14" ht="12" customHeight="1" x14ac:dyDescent="0.25">
      <c r="A84" s="169"/>
      <c r="B84" s="153">
        <v>2021</v>
      </c>
      <c r="C84" s="154">
        <v>42.5</v>
      </c>
      <c r="D84" s="154">
        <v>45</v>
      </c>
      <c r="E84" s="154">
        <v>45</v>
      </c>
      <c r="F84" s="154">
        <v>40</v>
      </c>
      <c r="G84" s="154">
        <v>39</v>
      </c>
      <c r="H84" s="154">
        <v>37.5</v>
      </c>
      <c r="I84" s="155">
        <v>42.5</v>
      </c>
      <c r="J84" s="154">
        <v>37.5</v>
      </c>
      <c r="K84" s="154">
        <v>37.5</v>
      </c>
      <c r="L84" s="154">
        <v>38.5</v>
      </c>
      <c r="M84" s="155">
        <v>41</v>
      </c>
      <c r="N84" s="154">
        <v>42.5</v>
      </c>
    </row>
    <row r="85" spans="1:14" ht="12" customHeight="1" x14ac:dyDescent="0.25">
      <c r="A85" s="169"/>
      <c r="B85" s="153">
        <v>2022</v>
      </c>
      <c r="C85" s="154">
        <v>45</v>
      </c>
      <c r="D85" s="154">
        <v>45</v>
      </c>
      <c r="E85" s="154">
        <v>50</v>
      </c>
      <c r="F85" s="154">
        <v>50</v>
      </c>
      <c r="G85" s="154">
        <v>50</v>
      </c>
      <c r="H85" s="154">
        <v>55</v>
      </c>
      <c r="I85" s="155">
        <v>55</v>
      </c>
      <c r="J85" s="154">
        <v>55</v>
      </c>
      <c r="K85" s="154">
        <v>55</v>
      </c>
      <c r="L85" s="154">
        <v>60</v>
      </c>
      <c r="M85" s="155">
        <v>60</v>
      </c>
      <c r="N85" s="154">
        <v>60</v>
      </c>
    </row>
    <row r="86" spans="1:14" ht="12" customHeight="1" x14ac:dyDescent="0.25">
      <c r="A86" s="169"/>
      <c r="B86" s="153">
        <v>2023</v>
      </c>
      <c r="C86" s="154">
        <v>55</v>
      </c>
      <c r="D86" s="154">
        <v>55</v>
      </c>
      <c r="E86" s="154">
        <v>50</v>
      </c>
      <c r="F86" s="154">
        <v>50</v>
      </c>
      <c r="G86" s="154">
        <v>50</v>
      </c>
      <c r="H86" s="154">
        <v>50</v>
      </c>
      <c r="I86" s="155">
        <v>50</v>
      </c>
      <c r="J86" s="155">
        <v>50</v>
      </c>
      <c r="K86" s="154">
        <v>50</v>
      </c>
      <c r="L86" s="154">
        <v>50</v>
      </c>
      <c r="M86" s="154">
        <v>50</v>
      </c>
      <c r="N86" s="154">
        <v>50</v>
      </c>
    </row>
    <row r="87" spans="1:14" ht="12" customHeight="1" x14ac:dyDescent="0.25">
      <c r="A87" s="428"/>
      <c r="B87" s="429">
        <v>2024</v>
      </c>
      <c r="C87" s="430">
        <v>50</v>
      </c>
      <c r="D87" s="430">
        <v>50</v>
      </c>
      <c r="E87" s="430">
        <v>50</v>
      </c>
      <c r="F87" s="430">
        <v>50</v>
      </c>
      <c r="G87" s="430">
        <v>50</v>
      </c>
      <c r="H87" s="430">
        <v>50</v>
      </c>
      <c r="I87" s="431"/>
      <c r="J87" s="431"/>
      <c r="K87" s="430"/>
      <c r="L87" s="430"/>
      <c r="M87" s="430"/>
      <c r="N87" s="430"/>
    </row>
    <row r="88" spans="1:14" ht="12" customHeight="1" x14ac:dyDescent="0.25">
      <c r="A88" s="25" t="s">
        <v>438</v>
      </c>
      <c r="B88" s="24">
        <v>2018</v>
      </c>
      <c r="C88" s="155">
        <v>56</v>
      </c>
      <c r="D88" s="155">
        <v>56</v>
      </c>
      <c r="E88" s="155">
        <v>56</v>
      </c>
      <c r="F88" s="154">
        <v>56</v>
      </c>
      <c r="G88" s="154">
        <v>56</v>
      </c>
      <c r="H88" s="154">
        <v>56</v>
      </c>
      <c r="I88" s="155">
        <v>56</v>
      </c>
      <c r="J88" s="155">
        <v>56</v>
      </c>
      <c r="K88" s="154">
        <v>56</v>
      </c>
      <c r="L88" s="154">
        <v>56</v>
      </c>
      <c r="M88" s="155">
        <v>56</v>
      </c>
      <c r="N88" s="154">
        <v>56</v>
      </c>
    </row>
    <row r="89" spans="1:14" ht="12" customHeight="1" x14ac:dyDescent="0.25">
      <c r="A89" s="25"/>
      <c r="B89" s="24">
        <v>2019</v>
      </c>
      <c r="C89" s="155">
        <v>52.5</v>
      </c>
      <c r="D89" s="155">
        <v>52</v>
      </c>
      <c r="E89" s="155">
        <v>52.5</v>
      </c>
      <c r="F89" s="154">
        <v>52</v>
      </c>
      <c r="G89" s="154">
        <v>52</v>
      </c>
      <c r="H89" s="154">
        <v>50</v>
      </c>
      <c r="I89" s="155">
        <v>51</v>
      </c>
      <c r="J89" s="155">
        <v>51</v>
      </c>
      <c r="K89" s="154">
        <v>50</v>
      </c>
      <c r="L89" s="154">
        <v>55</v>
      </c>
      <c r="M89" s="155">
        <v>55</v>
      </c>
      <c r="N89" s="154">
        <v>55</v>
      </c>
    </row>
    <row r="90" spans="1:14" ht="12" customHeight="1" x14ac:dyDescent="0.25">
      <c r="A90" s="25"/>
      <c r="B90" s="24">
        <v>2020</v>
      </c>
      <c r="C90" s="155">
        <v>55</v>
      </c>
      <c r="D90" s="155">
        <v>55</v>
      </c>
      <c r="E90" s="155" t="s">
        <v>29</v>
      </c>
      <c r="F90" s="154" t="s">
        <v>29</v>
      </c>
      <c r="G90" s="154" t="s">
        <v>29</v>
      </c>
      <c r="H90" s="154" t="s">
        <v>29</v>
      </c>
      <c r="I90" s="155">
        <v>50</v>
      </c>
      <c r="J90" s="155">
        <v>50</v>
      </c>
      <c r="K90" s="154" t="s">
        <v>29</v>
      </c>
      <c r="L90" s="154">
        <v>50</v>
      </c>
      <c r="M90" s="155">
        <v>50</v>
      </c>
      <c r="N90" s="154">
        <v>52.5</v>
      </c>
    </row>
    <row r="91" spans="1:14" ht="12" customHeight="1" x14ac:dyDescent="0.25">
      <c r="A91" s="25"/>
      <c r="B91" s="24">
        <v>2021</v>
      </c>
      <c r="C91" s="155">
        <v>52.5</v>
      </c>
      <c r="D91" s="155" t="s">
        <v>29</v>
      </c>
      <c r="E91" s="155" t="s">
        <v>29</v>
      </c>
      <c r="F91" s="154" t="s">
        <v>29</v>
      </c>
      <c r="G91" s="154" t="s">
        <v>29</v>
      </c>
      <c r="H91" s="154">
        <v>65</v>
      </c>
      <c r="I91" s="155">
        <v>65</v>
      </c>
      <c r="J91" s="155">
        <v>65</v>
      </c>
      <c r="K91" s="154">
        <v>60</v>
      </c>
      <c r="L91" s="154">
        <v>60</v>
      </c>
      <c r="M91" s="155">
        <v>65</v>
      </c>
      <c r="N91" s="154">
        <v>65</v>
      </c>
    </row>
    <row r="92" spans="1:14" ht="12" customHeight="1" x14ac:dyDescent="0.25">
      <c r="A92" s="25"/>
      <c r="B92" s="24">
        <v>2022</v>
      </c>
      <c r="C92" s="155">
        <v>65</v>
      </c>
      <c r="D92" s="155">
        <v>65</v>
      </c>
      <c r="E92" s="155">
        <v>65</v>
      </c>
      <c r="F92" s="154">
        <v>60</v>
      </c>
      <c r="G92" s="154">
        <v>65</v>
      </c>
      <c r="H92" s="154">
        <v>65</v>
      </c>
      <c r="I92" s="155">
        <v>65</v>
      </c>
      <c r="J92" s="155">
        <v>65</v>
      </c>
      <c r="K92" s="154">
        <v>65</v>
      </c>
      <c r="L92" s="154">
        <v>65</v>
      </c>
      <c r="M92" s="155">
        <v>65</v>
      </c>
      <c r="N92" s="154">
        <v>65</v>
      </c>
    </row>
    <row r="93" spans="1:14" ht="12" customHeight="1" x14ac:dyDescent="0.25">
      <c r="A93" s="25"/>
      <c r="B93" s="24">
        <v>2023</v>
      </c>
      <c r="C93" s="154">
        <v>60</v>
      </c>
      <c r="D93" s="154">
        <v>60</v>
      </c>
      <c r="E93" s="154">
        <v>55</v>
      </c>
      <c r="F93" s="154">
        <v>55</v>
      </c>
      <c r="G93" s="154">
        <v>55</v>
      </c>
      <c r="H93" s="154">
        <v>55</v>
      </c>
      <c r="I93" s="155">
        <v>60</v>
      </c>
      <c r="J93" s="155">
        <v>60</v>
      </c>
      <c r="K93" s="154">
        <v>65</v>
      </c>
      <c r="L93" s="155">
        <v>85</v>
      </c>
      <c r="M93" s="154">
        <v>85</v>
      </c>
      <c r="N93" s="154">
        <v>75</v>
      </c>
    </row>
    <row r="94" spans="1:14" ht="12" customHeight="1" x14ac:dyDescent="0.25">
      <c r="A94" s="176"/>
      <c r="B94" s="157">
        <v>2024</v>
      </c>
      <c r="C94" s="158">
        <v>75</v>
      </c>
      <c r="D94" s="158">
        <v>65</v>
      </c>
      <c r="E94" s="158">
        <v>73</v>
      </c>
      <c r="F94" s="158">
        <v>75</v>
      </c>
      <c r="G94" s="158">
        <v>75</v>
      </c>
      <c r="H94" s="158">
        <v>75</v>
      </c>
      <c r="I94" s="159"/>
      <c r="J94" s="159"/>
      <c r="K94" s="158"/>
      <c r="L94" s="158"/>
      <c r="M94" s="158"/>
      <c r="N94" s="158"/>
    </row>
    <row r="95" spans="1:14" ht="12" customHeight="1" x14ac:dyDescent="0.25">
      <c r="A95" s="152" t="s">
        <v>439</v>
      </c>
      <c r="B95" s="153">
        <v>2018</v>
      </c>
      <c r="C95" s="154">
        <v>42</v>
      </c>
      <c r="D95" s="154">
        <v>42</v>
      </c>
      <c r="E95" s="154">
        <v>42</v>
      </c>
      <c r="F95" s="154">
        <v>42</v>
      </c>
      <c r="G95" s="154">
        <v>42</v>
      </c>
      <c r="H95" s="154">
        <v>42</v>
      </c>
      <c r="I95" s="155" t="s">
        <v>29</v>
      </c>
      <c r="J95" s="155" t="s">
        <v>29</v>
      </c>
      <c r="K95" s="154" t="s">
        <v>29</v>
      </c>
      <c r="L95" s="154" t="s">
        <v>29</v>
      </c>
      <c r="M95" s="155" t="s">
        <v>29</v>
      </c>
      <c r="N95" s="154" t="s">
        <v>29</v>
      </c>
    </row>
    <row r="96" spans="1:14" ht="12" customHeight="1" x14ac:dyDescent="0.25">
      <c r="A96" s="152"/>
      <c r="B96" s="153">
        <v>2019</v>
      </c>
      <c r="C96" s="154">
        <v>42</v>
      </c>
      <c r="D96" s="154">
        <v>42.5</v>
      </c>
      <c r="E96" s="154">
        <v>42.5</v>
      </c>
      <c r="F96" s="154">
        <v>42.5</v>
      </c>
      <c r="G96" s="154">
        <v>44</v>
      </c>
      <c r="H96" s="154">
        <v>44</v>
      </c>
      <c r="I96" s="155">
        <v>44</v>
      </c>
      <c r="J96" s="155">
        <v>45</v>
      </c>
      <c r="K96" s="154">
        <v>48</v>
      </c>
      <c r="L96" s="154">
        <v>47.5</v>
      </c>
      <c r="M96" s="155">
        <v>47.5</v>
      </c>
      <c r="N96" s="154">
        <v>47.5</v>
      </c>
    </row>
    <row r="97" spans="1:14" ht="12" customHeight="1" x14ac:dyDescent="0.25">
      <c r="A97" s="152"/>
      <c r="B97" s="153">
        <v>2020</v>
      </c>
      <c r="C97" s="154">
        <v>47.5</v>
      </c>
      <c r="D97" s="154">
        <v>40</v>
      </c>
      <c r="E97" s="154" t="s">
        <v>29</v>
      </c>
      <c r="F97" s="154" t="s">
        <v>29</v>
      </c>
      <c r="G97" s="154">
        <v>47.5</v>
      </c>
      <c r="H97" s="154">
        <v>47.5</v>
      </c>
      <c r="I97" s="155">
        <v>50</v>
      </c>
      <c r="J97" s="155">
        <v>47.5</v>
      </c>
      <c r="K97" s="154">
        <v>47.5</v>
      </c>
      <c r="L97" s="154">
        <v>47.5</v>
      </c>
      <c r="M97" s="155" t="s">
        <v>29</v>
      </c>
      <c r="N97" s="154">
        <v>47.5</v>
      </c>
    </row>
    <row r="98" spans="1:14" ht="12" customHeight="1" x14ac:dyDescent="0.25">
      <c r="A98" s="152"/>
      <c r="B98" s="153">
        <v>2021</v>
      </c>
      <c r="C98" s="154">
        <v>49</v>
      </c>
      <c r="D98" s="154">
        <v>47.5</v>
      </c>
      <c r="E98" s="154">
        <v>50</v>
      </c>
      <c r="F98" s="154">
        <v>50</v>
      </c>
      <c r="G98" s="154">
        <v>50</v>
      </c>
      <c r="H98" s="154">
        <v>50</v>
      </c>
      <c r="I98" s="155">
        <v>50</v>
      </c>
      <c r="J98" s="155">
        <v>50</v>
      </c>
      <c r="K98" s="154">
        <v>52</v>
      </c>
      <c r="L98" s="154" t="s">
        <v>440</v>
      </c>
      <c r="M98" s="155">
        <v>53</v>
      </c>
      <c r="N98" s="154" t="s">
        <v>440</v>
      </c>
    </row>
    <row r="99" spans="1:14" ht="12" customHeight="1" x14ac:dyDescent="0.25">
      <c r="A99" s="152"/>
      <c r="B99" s="153">
        <v>2022</v>
      </c>
      <c r="C99" s="154">
        <v>55</v>
      </c>
      <c r="D99" s="154">
        <v>52.5</v>
      </c>
      <c r="E99" s="154">
        <v>55</v>
      </c>
      <c r="F99" s="154">
        <v>55</v>
      </c>
      <c r="G99" s="154">
        <v>55</v>
      </c>
      <c r="H99" s="154">
        <v>57.5</v>
      </c>
      <c r="I99" s="155">
        <v>60</v>
      </c>
      <c r="J99" s="155">
        <v>60</v>
      </c>
      <c r="K99" s="154">
        <v>60</v>
      </c>
      <c r="L99" s="154">
        <v>60</v>
      </c>
      <c r="M99" s="155">
        <v>60</v>
      </c>
      <c r="N99" s="154">
        <v>60</v>
      </c>
    </row>
    <row r="100" spans="1:14" ht="12" customHeight="1" x14ac:dyDescent="0.25">
      <c r="A100" s="152"/>
      <c r="B100" s="153">
        <v>2023</v>
      </c>
      <c r="C100" s="154">
        <v>63</v>
      </c>
      <c r="D100" s="154">
        <v>53</v>
      </c>
      <c r="E100" s="154">
        <v>55</v>
      </c>
      <c r="F100" s="154">
        <v>55</v>
      </c>
      <c r="G100" s="154">
        <v>63</v>
      </c>
      <c r="H100" s="154">
        <v>57.5</v>
      </c>
      <c r="I100" s="155">
        <v>63</v>
      </c>
      <c r="J100" s="155">
        <v>63</v>
      </c>
      <c r="K100" s="154">
        <v>63</v>
      </c>
      <c r="L100" s="154">
        <v>63</v>
      </c>
      <c r="M100" s="154">
        <v>63</v>
      </c>
      <c r="N100" s="154">
        <v>64</v>
      </c>
    </row>
    <row r="101" spans="1:14" ht="12" customHeight="1" x14ac:dyDescent="0.25">
      <c r="A101" s="156"/>
      <c r="B101" s="157">
        <v>2024</v>
      </c>
      <c r="C101" s="158">
        <v>61</v>
      </c>
      <c r="D101" s="158">
        <v>60</v>
      </c>
      <c r="E101" s="158">
        <v>66</v>
      </c>
      <c r="F101" s="158">
        <v>61</v>
      </c>
      <c r="G101" s="158">
        <v>62</v>
      </c>
      <c r="H101" s="158">
        <v>67</v>
      </c>
      <c r="I101" s="159"/>
      <c r="J101" s="159"/>
      <c r="K101" s="158"/>
      <c r="L101" s="158"/>
      <c r="M101" s="158"/>
      <c r="N101" s="158"/>
    </row>
    <row r="102" spans="1:14" ht="12" customHeight="1" x14ac:dyDescent="0.25">
      <c r="A102" s="152" t="s">
        <v>441</v>
      </c>
      <c r="B102" s="153">
        <v>2018</v>
      </c>
      <c r="C102" s="168">
        <v>33</v>
      </c>
      <c r="D102" s="168">
        <v>33</v>
      </c>
      <c r="E102" s="168">
        <v>33</v>
      </c>
      <c r="F102" s="168">
        <v>33</v>
      </c>
      <c r="G102" s="168">
        <v>33</v>
      </c>
      <c r="H102" s="168">
        <v>33</v>
      </c>
      <c r="I102" s="177">
        <v>33</v>
      </c>
      <c r="J102" s="177">
        <v>33</v>
      </c>
      <c r="K102" s="168">
        <v>33</v>
      </c>
      <c r="L102" s="168">
        <v>33</v>
      </c>
      <c r="M102" s="177">
        <v>33</v>
      </c>
      <c r="N102" s="168">
        <v>33</v>
      </c>
    </row>
    <row r="103" spans="1:14" ht="12" customHeight="1" x14ac:dyDescent="0.25">
      <c r="A103" s="152"/>
      <c r="B103" s="153">
        <v>2019</v>
      </c>
      <c r="C103" s="168">
        <v>33</v>
      </c>
      <c r="D103" s="168">
        <v>33</v>
      </c>
      <c r="E103" s="168">
        <v>33</v>
      </c>
      <c r="F103" s="168">
        <v>33</v>
      </c>
      <c r="G103" s="168">
        <v>33</v>
      </c>
      <c r="H103" s="168">
        <v>33</v>
      </c>
      <c r="I103" s="177">
        <v>33</v>
      </c>
      <c r="J103" s="177">
        <v>34</v>
      </c>
      <c r="K103" s="168">
        <v>37.5</v>
      </c>
      <c r="L103" s="168">
        <v>37.5</v>
      </c>
      <c r="M103" s="177">
        <v>37.5</v>
      </c>
      <c r="N103" s="168">
        <v>37.5</v>
      </c>
    </row>
    <row r="104" spans="1:14" ht="12" customHeight="1" x14ac:dyDescent="0.25">
      <c r="A104" s="152"/>
      <c r="B104" s="153">
        <v>2020</v>
      </c>
      <c r="C104" s="168">
        <v>32.5</v>
      </c>
      <c r="D104" s="154" t="s">
        <v>29</v>
      </c>
      <c r="E104" s="154" t="s">
        <v>29</v>
      </c>
      <c r="F104" s="154" t="s">
        <v>29</v>
      </c>
      <c r="G104" s="154" t="s">
        <v>29</v>
      </c>
      <c r="H104" s="154" t="s">
        <v>29</v>
      </c>
      <c r="I104" s="155" t="s">
        <v>29</v>
      </c>
      <c r="J104" s="155" t="s">
        <v>29</v>
      </c>
      <c r="K104" s="154" t="s">
        <v>29</v>
      </c>
      <c r="L104" s="154" t="s">
        <v>29</v>
      </c>
      <c r="M104" s="177">
        <v>37.5</v>
      </c>
      <c r="N104" s="168">
        <v>37.5</v>
      </c>
    </row>
    <row r="105" spans="1:14" ht="12" customHeight="1" x14ac:dyDescent="0.25">
      <c r="A105" s="152"/>
      <c r="B105" s="153">
        <v>2021</v>
      </c>
      <c r="C105" s="154">
        <v>37.5</v>
      </c>
      <c r="D105" s="154">
        <v>40</v>
      </c>
      <c r="E105" s="154">
        <v>45</v>
      </c>
      <c r="F105" s="154">
        <v>37.5</v>
      </c>
      <c r="G105" s="154">
        <v>45</v>
      </c>
      <c r="H105" s="154">
        <v>37.5</v>
      </c>
      <c r="I105" s="155">
        <v>45</v>
      </c>
      <c r="J105" s="155">
        <v>37.5</v>
      </c>
      <c r="K105" s="154">
        <v>45</v>
      </c>
      <c r="L105" s="154">
        <v>38</v>
      </c>
      <c r="M105" s="177">
        <v>38</v>
      </c>
      <c r="N105" s="168">
        <v>37.5</v>
      </c>
    </row>
    <row r="106" spans="1:14" ht="12" customHeight="1" x14ac:dyDescent="0.25">
      <c r="A106" s="152"/>
      <c r="B106" s="153">
        <v>2022</v>
      </c>
      <c r="C106" s="154">
        <v>45</v>
      </c>
      <c r="D106" s="154">
        <v>45</v>
      </c>
      <c r="E106" s="154">
        <v>37.5</v>
      </c>
      <c r="F106" s="154">
        <v>45</v>
      </c>
      <c r="G106" s="154">
        <v>45</v>
      </c>
      <c r="H106" s="154">
        <v>45</v>
      </c>
      <c r="I106" s="155">
        <v>43</v>
      </c>
      <c r="J106" s="155">
        <v>45</v>
      </c>
      <c r="K106" s="154">
        <v>45</v>
      </c>
      <c r="L106" s="154">
        <v>55</v>
      </c>
      <c r="M106" s="177">
        <v>50</v>
      </c>
      <c r="N106" s="168">
        <v>50</v>
      </c>
    </row>
    <row r="107" spans="1:14" ht="12" customHeight="1" x14ac:dyDescent="0.25">
      <c r="A107" s="152"/>
      <c r="B107" s="153">
        <v>2023</v>
      </c>
      <c r="C107" s="154">
        <v>55</v>
      </c>
      <c r="D107" s="154">
        <v>50</v>
      </c>
      <c r="E107" s="154">
        <v>50</v>
      </c>
      <c r="F107" s="154">
        <v>50</v>
      </c>
      <c r="G107" s="154">
        <v>63</v>
      </c>
      <c r="H107" s="154">
        <v>50</v>
      </c>
      <c r="I107" s="155">
        <v>55</v>
      </c>
      <c r="J107" s="155">
        <v>55</v>
      </c>
      <c r="K107" s="154">
        <v>50</v>
      </c>
      <c r="L107" s="154">
        <v>60</v>
      </c>
      <c r="M107" s="168">
        <v>55</v>
      </c>
      <c r="N107" s="168">
        <v>55</v>
      </c>
    </row>
    <row r="108" spans="1:14" ht="12" customHeight="1" x14ac:dyDescent="0.25">
      <c r="A108" s="156"/>
      <c r="B108" s="157">
        <v>2024</v>
      </c>
      <c r="C108" s="158">
        <v>50</v>
      </c>
      <c r="D108" s="158">
        <v>50</v>
      </c>
      <c r="E108" s="158">
        <v>54</v>
      </c>
      <c r="F108" s="158">
        <v>50</v>
      </c>
      <c r="G108" s="158">
        <v>50</v>
      </c>
      <c r="H108" s="158">
        <v>50</v>
      </c>
      <c r="I108" s="159"/>
      <c r="J108" s="159"/>
      <c r="K108" s="158"/>
      <c r="L108" s="158"/>
      <c r="M108" s="178"/>
      <c r="N108" s="178"/>
    </row>
    <row r="109" spans="1:14" ht="12" customHeight="1" x14ac:dyDescent="0.25">
      <c r="A109" s="152" t="s">
        <v>442</v>
      </c>
      <c r="B109" s="153">
        <v>2018</v>
      </c>
      <c r="C109" s="154">
        <v>47</v>
      </c>
      <c r="D109" s="154">
        <v>47</v>
      </c>
      <c r="E109" s="154">
        <v>47</v>
      </c>
      <c r="F109" s="154">
        <v>47</v>
      </c>
      <c r="G109" s="154">
        <v>47</v>
      </c>
      <c r="H109" s="154">
        <v>47</v>
      </c>
      <c r="I109" s="155">
        <v>47</v>
      </c>
      <c r="J109" s="155">
        <v>47</v>
      </c>
      <c r="K109" s="154">
        <v>47</v>
      </c>
      <c r="L109" s="154">
        <v>47</v>
      </c>
      <c r="M109" s="155">
        <v>47</v>
      </c>
      <c r="N109" s="154">
        <v>47</v>
      </c>
    </row>
    <row r="110" spans="1:14" ht="12" customHeight="1" x14ac:dyDescent="0.25">
      <c r="A110" s="152"/>
      <c r="B110" s="153">
        <v>2019</v>
      </c>
      <c r="C110" s="154">
        <v>47</v>
      </c>
      <c r="D110" s="154">
        <v>47</v>
      </c>
      <c r="E110" s="154">
        <v>47</v>
      </c>
      <c r="F110" s="154">
        <v>47</v>
      </c>
      <c r="G110" s="154">
        <v>47</v>
      </c>
      <c r="H110" s="154">
        <v>47</v>
      </c>
      <c r="I110" s="155">
        <v>47</v>
      </c>
      <c r="J110" s="177">
        <v>50</v>
      </c>
      <c r="K110" s="168">
        <v>55</v>
      </c>
      <c r="L110" s="168">
        <v>50</v>
      </c>
      <c r="M110" s="177">
        <v>55</v>
      </c>
      <c r="N110" s="168">
        <v>52.5</v>
      </c>
    </row>
    <row r="111" spans="1:14" ht="12" customHeight="1" x14ac:dyDescent="0.25">
      <c r="A111" s="152"/>
      <c r="B111" s="153">
        <v>2020</v>
      </c>
      <c r="C111" s="168">
        <v>52.5</v>
      </c>
      <c r="D111" s="168">
        <v>52.5</v>
      </c>
      <c r="E111" s="154">
        <v>70</v>
      </c>
      <c r="F111" s="154" t="s">
        <v>29</v>
      </c>
      <c r="G111" s="154">
        <v>55</v>
      </c>
      <c r="H111" s="154">
        <v>55</v>
      </c>
      <c r="I111" s="155">
        <v>67.5</v>
      </c>
      <c r="J111" s="155" t="s">
        <v>29</v>
      </c>
      <c r="K111" s="154" t="s">
        <v>29</v>
      </c>
      <c r="L111" s="154" t="s">
        <v>29</v>
      </c>
      <c r="M111" s="155" t="s">
        <v>29</v>
      </c>
      <c r="N111" s="154" t="s">
        <v>29</v>
      </c>
    </row>
    <row r="112" spans="1:14" ht="12" customHeight="1" x14ac:dyDescent="0.25">
      <c r="A112" s="152"/>
      <c r="B112" s="153">
        <v>2021</v>
      </c>
      <c r="C112" s="154">
        <v>55</v>
      </c>
      <c r="D112" s="154">
        <v>55</v>
      </c>
      <c r="E112" s="154">
        <v>55</v>
      </c>
      <c r="F112" s="154">
        <v>55</v>
      </c>
      <c r="G112" s="154">
        <v>55</v>
      </c>
      <c r="H112" s="154">
        <v>55</v>
      </c>
      <c r="I112" s="155">
        <v>55</v>
      </c>
      <c r="J112" s="155">
        <v>55</v>
      </c>
      <c r="K112" s="154">
        <v>55</v>
      </c>
      <c r="L112" s="154">
        <v>55</v>
      </c>
      <c r="M112" s="155">
        <v>55</v>
      </c>
      <c r="N112" s="168">
        <v>57.5</v>
      </c>
    </row>
    <row r="113" spans="1:14" ht="12" customHeight="1" x14ac:dyDescent="0.25">
      <c r="A113" s="152"/>
      <c r="B113" s="153">
        <v>2022</v>
      </c>
      <c r="C113" s="168">
        <v>57.5</v>
      </c>
      <c r="D113" s="168">
        <v>57.5</v>
      </c>
      <c r="E113" s="154">
        <v>60</v>
      </c>
      <c r="F113" s="154">
        <v>60</v>
      </c>
      <c r="G113" s="154">
        <v>65</v>
      </c>
      <c r="H113" s="154">
        <v>65</v>
      </c>
      <c r="I113" s="155">
        <v>67.5</v>
      </c>
      <c r="J113" s="155">
        <v>67.5</v>
      </c>
      <c r="K113" s="154">
        <v>67.5</v>
      </c>
      <c r="L113" s="154">
        <v>72.5</v>
      </c>
      <c r="M113" s="155">
        <v>72.5</v>
      </c>
      <c r="N113" s="154">
        <v>72.5</v>
      </c>
    </row>
    <row r="114" spans="1:14" ht="12" customHeight="1" x14ac:dyDescent="0.25">
      <c r="A114" s="152"/>
      <c r="B114" s="153">
        <v>2023</v>
      </c>
      <c r="C114" s="168">
        <v>70</v>
      </c>
      <c r="D114" s="168">
        <v>70</v>
      </c>
      <c r="E114" s="154">
        <v>70</v>
      </c>
      <c r="F114" s="154">
        <v>65</v>
      </c>
      <c r="G114" s="154">
        <v>70</v>
      </c>
      <c r="H114" s="154">
        <v>65</v>
      </c>
      <c r="I114" s="155">
        <v>70</v>
      </c>
      <c r="J114" s="155">
        <v>75</v>
      </c>
      <c r="K114" s="155">
        <v>75</v>
      </c>
      <c r="L114" s="154">
        <v>65</v>
      </c>
      <c r="M114" s="154">
        <v>80</v>
      </c>
      <c r="N114" s="154">
        <v>75</v>
      </c>
    </row>
    <row r="115" spans="1:14" ht="12" customHeight="1" x14ac:dyDescent="0.25">
      <c r="A115" s="156"/>
      <c r="B115" s="157">
        <v>2024</v>
      </c>
      <c r="C115" s="158">
        <v>80</v>
      </c>
      <c r="D115" s="158">
        <v>80</v>
      </c>
      <c r="E115" s="158">
        <v>78</v>
      </c>
      <c r="F115" s="158">
        <v>80</v>
      </c>
      <c r="G115" s="158">
        <v>80</v>
      </c>
      <c r="H115" s="158">
        <v>80</v>
      </c>
      <c r="I115" s="159"/>
      <c r="J115" s="159"/>
      <c r="K115" s="158"/>
      <c r="L115" s="158"/>
      <c r="M115" s="178"/>
      <c r="N115" s="178"/>
    </row>
    <row r="116" spans="1:14" ht="11.1" customHeight="1" x14ac:dyDescent="0.2">
      <c r="A116" s="170"/>
      <c r="B116" s="171"/>
      <c r="C116" s="172"/>
      <c r="D116" s="172"/>
      <c r="E116" s="172"/>
      <c r="F116" s="172"/>
      <c r="G116" s="173"/>
      <c r="H116" s="173"/>
      <c r="I116" s="173"/>
      <c r="J116" s="172"/>
      <c r="K116" s="172"/>
      <c r="L116" s="173"/>
      <c r="M116" s="173"/>
      <c r="N116" s="174" t="s">
        <v>78</v>
      </c>
    </row>
    <row r="117" spans="1:14" ht="14.1" customHeight="1" x14ac:dyDescent="0.25">
      <c r="A117" s="989" t="s">
        <v>437</v>
      </c>
      <c r="B117" s="989"/>
      <c r="C117" s="989"/>
      <c r="D117" s="989"/>
      <c r="E117" s="989"/>
      <c r="F117" s="989"/>
      <c r="G117" s="8"/>
      <c r="H117" s="8"/>
      <c r="I117" s="9"/>
      <c r="J117" s="175"/>
      <c r="K117" s="154"/>
      <c r="L117" s="155"/>
      <c r="M117" s="155"/>
      <c r="N117" s="155"/>
    </row>
    <row r="118" spans="1:14" ht="18" customHeight="1" x14ac:dyDescent="0.2">
      <c r="A118" s="388" t="s">
        <v>433</v>
      </c>
      <c r="B118" s="388" t="s">
        <v>410</v>
      </c>
      <c r="C118" s="388" t="s">
        <v>412</v>
      </c>
      <c r="D118" s="388" t="s">
        <v>413</v>
      </c>
      <c r="E118" s="388" t="s">
        <v>414</v>
      </c>
      <c r="F118" s="388" t="s">
        <v>415</v>
      </c>
      <c r="G118" s="388" t="s">
        <v>416</v>
      </c>
      <c r="H118" s="388" t="s">
        <v>417</v>
      </c>
      <c r="I118" s="388" t="s">
        <v>418</v>
      </c>
      <c r="J118" s="389" t="s">
        <v>419</v>
      </c>
      <c r="K118" s="389" t="s">
        <v>420</v>
      </c>
      <c r="L118" s="388" t="s">
        <v>421</v>
      </c>
      <c r="M118" s="388" t="s">
        <v>422</v>
      </c>
      <c r="N118" s="388" t="s">
        <v>423</v>
      </c>
    </row>
    <row r="119" spans="1:14" ht="5.0999999999999996" customHeight="1" x14ac:dyDescent="0.25">
      <c r="A119" s="381"/>
      <c r="B119" s="382"/>
      <c r="C119" s="383"/>
      <c r="D119" s="383"/>
      <c r="E119" s="383"/>
      <c r="F119" s="383"/>
      <c r="G119" s="383"/>
      <c r="H119" s="383"/>
      <c r="I119" s="384"/>
      <c r="J119" s="384"/>
      <c r="K119" s="383"/>
      <c r="L119" s="383"/>
      <c r="M119" s="387"/>
      <c r="N119" s="387"/>
    </row>
    <row r="120" spans="1:14" ht="11.1" customHeight="1" x14ac:dyDescent="0.25">
      <c r="A120" s="152" t="s">
        <v>443</v>
      </c>
      <c r="B120" s="153">
        <v>2018</v>
      </c>
      <c r="C120" s="168">
        <v>43</v>
      </c>
      <c r="D120" s="168">
        <v>46</v>
      </c>
      <c r="E120" s="168">
        <v>47.5</v>
      </c>
      <c r="F120" s="168">
        <v>47.5</v>
      </c>
      <c r="G120" s="168">
        <v>47.5</v>
      </c>
      <c r="H120" s="168">
        <v>47.5</v>
      </c>
      <c r="I120" s="177">
        <v>47.5</v>
      </c>
      <c r="J120" s="177">
        <v>47.5</v>
      </c>
      <c r="K120" s="168">
        <v>51</v>
      </c>
      <c r="L120" s="168">
        <v>50</v>
      </c>
      <c r="M120" s="177">
        <v>50</v>
      </c>
      <c r="N120" s="168">
        <v>50</v>
      </c>
    </row>
    <row r="121" spans="1:14" ht="11.1" customHeight="1" x14ac:dyDescent="0.25">
      <c r="A121" s="152"/>
      <c r="B121" s="153">
        <v>2019</v>
      </c>
      <c r="C121" s="168">
        <v>48</v>
      </c>
      <c r="D121" s="168">
        <v>48</v>
      </c>
      <c r="E121" s="168">
        <v>48</v>
      </c>
      <c r="F121" s="168">
        <v>48</v>
      </c>
      <c r="G121" s="168">
        <v>48</v>
      </c>
      <c r="H121" s="168">
        <v>48</v>
      </c>
      <c r="I121" s="177">
        <v>48</v>
      </c>
      <c r="J121" s="177">
        <v>48</v>
      </c>
      <c r="K121" s="168">
        <v>53</v>
      </c>
      <c r="L121" s="168">
        <v>52.5</v>
      </c>
      <c r="M121" s="177">
        <v>53</v>
      </c>
      <c r="N121" s="168">
        <v>52.5</v>
      </c>
    </row>
    <row r="122" spans="1:14" ht="11.1" customHeight="1" x14ac:dyDescent="0.25">
      <c r="A122" s="152"/>
      <c r="B122" s="153">
        <v>2020</v>
      </c>
      <c r="C122" s="168">
        <v>52.5</v>
      </c>
      <c r="D122" s="154" t="s">
        <v>29</v>
      </c>
      <c r="E122" s="154" t="s">
        <v>29</v>
      </c>
      <c r="F122" s="154" t="s">
        <v>29</v>
      </c>
      <c r="G122" s="154" t="s">
        <v>29</v>
      </c>
      <c r="H122" s="154" t="s">
        <v>29</v>
      </c>
      <c r="I122" s="155" t="s">
        <v>29</v>
      </c>
      <c r="J122" s="155" t="s">
        <v>29</v>
      </c>
      <c r="K122" s="154" t="s">
        <v>29</v>
      </c>
      <c r="L122" s="154" t="s">
        <v>29</v>
      </c>
      <c r="M122" s="155" t="s">
        <v>29</v>
      </c>
      <c r="N122" s="154" t="s">
        <v>29</v>
      </c>
    </row>
    <row r="123" spans="1:14" ht="11.1" customHeight="1" x14ac:dyDescent="0.25">
      <c r="A123" s="152"/>
      <c r="B123" s="153">
        <v>2021</v>
      </c>
      <c r="C123" s="154" t="s">
        <v>29</v>
      </c>
      <c r="D123" s="154" t="s">
        <v>29</v>
      </c>
      <c r="E123" s="154" t="s">
        <v>29</v>
      </c>
      <c r="F123" s="154" t="s">
        <v>29</v>
      </c>
      <c r="G123" s="154" t="s">
        <v>29</v>
      </c>
      <c r="H123" s="154">
        <v>57.5</v>
      </c>
      <c r="I123" s="155">
        <v>60</v>
      </c>
      <c r="J123" s="155">
        <v>60</v>
      </c>
      <c r="K123" s="154" t="s">
        <v>29</v>
      </c>
      <c r="L123" s="154">
        <v>65</v>
      </c>
      <c r="M123" s="155" t="s">
        <v>29</v>
      </c>
      <c r="N123" s="154" t="s">
        <v>29</v>
      </c>
    </row>
    <row r="124" spans="1:14" ht="11.1" customHeight="1" x14ac:dyDescent="0.25">
      <c r="A124" s="152"/>
      <c r="B124" s="153">
        <v>2022</v>
      </c>
      <c r="C124" s="154">
        <v>70</v>
      </c>
      <c r="D124" s="154">
        <v>70</v>
      </c>
      <c r="E124" s="154">
        <v>70</v>
      </c>
      <c r="F124" s="154">
        <v>70</v>
      </c>
      <c r="G124" s="154" t="s">
        <v>29</v>
      </c>
      <c r="H124" s="154">
        <v>70</v>
      </c>
      <c r="I124" s="155">
        <v>70</v>
      </c>
      <c r="J124" s="155">
        <v>70</v>
      </c>
      <c r="K124" s="154">
        <v>80</v>
      </c>
      <c r="L124" s="154">
        <v>80</v>
      </c>
      <c r="M124" s="155">
        <v>80</v>
      </c>
      <c r="N124" s="154">
        <v>80</v>
      </c>
    </row>
    <row r="125" spans="1:14" ht="11.1" customHeight="1" x14ac:dyDescent="0.25">
      <c r="A125" s="152"/>
      <c r="B125" s="153">
        <v>2023</v>
      </c>
      <c r="C125" s="154">
        <v>80</v>
      </c>
      <c r="D125" s="154">
        <v>80</v>
      </c>
      <c r="E125" s="154">
        <v>80</v>
      </c>
      <c r="F125" s="154" t="s">
        <v>29</v>
      </c>
      <c r="G125" s="154">
        <v>70</v>
      </c>
      <c r="H125" s="154">
        <v>80</v>
      </c>
      <c r="I125" s="155">
        <v>80</v>
      </c>
      <c r="J125" s="155">
        <v>80</v>
      </c>
      <c r="K125" s="155">
        <v>80</v>
      </c>
      <c r="L125" s="154">
        <v>80</v>
      </c>
      <c r="M125" s="154">
        <v>80</v>
      </c>
      <c r="N125" s="154">
        <v>80</v>
      </c>
    </row>
    <row r="126" spans="1:14" ht="11.1" customHeight="1" x14ac:dyDescent="0.25">
      <c r="A126" s="156"/>
      <c r="B126" s="157">
        <v>2024</v>
      </c>
      <c r="C126" s="158">
        <v>80</v>
      </c>
      <c r="D126" s="158">
        <v>80</v>
      </c>
      <c r="E126" s="158">
        <v>78</v>
      </c>
      <c r="F126" s="158">
        <v>80</v>
      </c>
      <c r="G126" s="158">
        <v>80</v>
      </c>
      <c r="H126" s="158">
        <v>85</v>
      </c>
      <c r="I126" s="158"/>
      <c r="J126" s="159"/>
      <c r="K126" s="159"/>
      <c r="L126" s="158"/>
      <c r="M126" s="158"/>
      <c r="N126" s="178"/>
    </row>
    <row r="127" spans="1:14" ht="11.1" customHeight="1" x14ac:dyDescent="0.25">
      <c r="A127" s="152" t="s">
        <v>120</v>
      </c>
      <c r="B127" s="153">
        <v>2018</v>
      </c>
      <c r="C127" s="168">
        <v>36</v>
      </c>
      <c r="D127" s="168">
        <v>37.5</v>
      </c>
      <c r="E127" s="168">
        <v>37.5</v>
      </c>
      <c r="F127" s="168">
        <v>37.5</v>
      </c>
      <c r="G127" s="168">
        <v>37.5</v>
      </c>
      <c r="H127" s="168">
        <v>37.5</v>
      </c>
      <c r="I127" s="177">
        <v>37.5</v>
      </c>
      <c r="J127" s="177">
        <v>37.5</v>
      </c>
      <c r="K127" s="168">
        <v>37.5</v>
      </c>
      <c r="L127" s="168">
        <v>37.5</v>
      </c>
      <c r="M127" s="177">
        <v>37.5</v>
      </c>
      <c r="N127" s="168">
        <v>37.5</v>
      </c>
    </row>
    <row r="128" spans="1:14" ht="11.1" customHeight="1" x14ac:dyDescent="0.25">
      <c r="A128" s="152"/>
      <c r="B128" s="153">
        <v>2019</v>
      </c>
      <c r="C128" s="168">
        <v>40</v>
      </c>
      <c r="D128" s="168">
        <v>40</v>
      </c>
      <c r="E128" s="168">
        <v>40</v>
      </c>
      <c r="F128" s="168">
        <v>40</v>
      </c>
      <c r="G128" s="168">
        <v>39</v>
      </c>
      <c r="H128" s="168">
        <v>40</v>
      </c>
      <c r="I128" s="177">
        <v>40</v>
      </c>
      <c r="J128" s="177">
        <v>40</v>
      </c>
      <c r="K128" s="168">
        <v>40</v>
      </c>
      <c r="L128" s="168">
        <v>40</v>
      </c>
      <c r="M128" s="177">
        <v>42.5</v>
      </c>
      <c r="N128" s="168">
        <v>42.5</v>
      </c>
    </row>
    <row r="129" spans="1:14" ht="11.1" customHeight="1" x14ac:dyDescent="0.25">
      <c r="A129" s="152"/>
      <c r="B129" s="153">
        <v>2020</v>
      </c>
      <c r="C129" s="168">
        <v>42.5</v>
      </c>
      <c r="D129" s="154">
        <v>40</v>
      </c>
      <c r="E129" s="154">
        <v>40</v>
      </c>
      <c r="F129" s="154" t="s">
        <v>29</v>
      </c>
      <c r="G129" s="154" t="s">
        <v>29</v>
      </c>
      <c r="H129" s="154" t="s">
        <v>29</v>
      </c>
      <c r="I129" s="155">
        <v>40</v>
      </c>
      <c r="J129" s="155">
        <v>45</v>
      </c>
      <c r="K129" s="154" t="s">
        <v>29</v>
      </c>
      <c r="L129" s="154" t="s">
        <v>29</v>
      </c>
      <c r="M129" s="155">
        <v>45</v>
      </c>
      <c r="N129" s="154">
        <v>45</v>
      </c>
    </row>
    <row r="130" spans="1:14" ht="11.1" customHeight="1" x14ac:dyDescent="0.25">
      <c r="A130" s="152"/>
      <c r="B130" s="153">
        <v>2021</v>
      </c>
      <c r="C130" s="168">
        <v>40</v>
      </c>
      <c r="D130" s="168">
        <v>40</v>
      </c>
      <c r="E130" s="168">
        <v>40</v>
      </c>
      <c r="F130" s="154">
        <v>37.5</v>
      </c>
      <c r="G130" s="154">
        <v>35</v>
      </c>
      <c r="H130" s="154">
        <v>40</v>
      </c>
      <c r="I130" s="155">
        <v>40</v>
      </c>
      <c r="J130" s="155">
        <v>40</v>
      </c>
      <c r="K130" s="154">
        <v>40</v>
      </c>
      <c r="L130" s="154">
        <v>40</v>
      </c>
      <c r="M130" s="155">
        <v>40</v>
      </c>
      <c r="N130" s="154">
        <v>37.5</v>
      </c>
    </row>
    <row r="131" spans="1:14" ht="11.1" customHeight="1" x14ac:dyDescent="0.25">
      <c r="A131" s="152"/>
      <c r="B131" s="153">
        <v>2022</v>
      </c>
      <c r="C131" s="168">
        <v>37.5</v>
      </c>
      <c r="D131" s="168">
        <v>42.5</v>
      </c>
      <c r="E131" s="168">
        <v>42.5</v>
      </c>
      <c r="F131" s="168">
        <v>42.5</v>
      </c>
      <c r="G131" s="168">
        <v>42.5</v>
      </c>
      <c r="H131" s="168">
        <v>42.5</v>
      </c>
      <c r="I131" s="177">
        <v>42.5</v>
      </c>
      <c r="J131" s="177">
        <v>42.5</v>
      </c>
      <c r="K131" s="154">
        <v>44.5</v>
      </c>
      <c r="L131" s="168">
        <v>45</v>
      </c>
      <c r="M131" s="155">
        <v>50</v>
      </c>
      <c r="N131" s="154">
        <v>47</v>
      </c>
    </row>
    <row r="132" spans="1:14" ht="11.1" customHeight="1" x14ac:dyDescent="0.25">
      <c r="A132" s="152"/>
      <c r="B132" s="153">
        <v>2023</v>
      </c>
      <c r="C132" s="168">
        <v>53</v>
      </c>
      <c r="D132" s="168">
        <v>46.5</v>
      </c>
      <c r="E132" s="168">
        <v>52</v>
      </c>
      <c r="F132" s="168">
        <v>52</v>
      </c>
      <c r="G132" s="168">
        <v>53</v>
      </c>
      <c r="H132" s="168">
        <v>52.5</v>
      </c>
      <c r="I132" s="177">
        <v>53</v>
      </c>
      <c r="J132" s="177">
        <v>53</v>
      </c>
      <c r="K132" s="177">
        <v>53</v>
      </c>
      <c r="L132" s="168">
        <v>53</v>
      </c>
      <c r="M132" s="168">
        <v>53</v>
      </c>
      <c r="N132" s="154">
        <v>51</v>
      </c>
    </row>
    <row r="133" spans="1:14" ht="11.1" customHeight="1" x14ac:dyDescent="0.25">
      <c r="A133" s="156"/>
      <c r="B133" s="157">
        <v>2024</v>
      </c>
      <c r="C133" s="178">
        <v>53</v>
      </c>
      <c r="D133" s="178">
        <v>53</v>
      </c>
      <c r="E133" s="178">
        <v>50</v>
      </c>
      <c r="F133" s="178">
        <v>53</v>
      </c>
      <c r="G133" s="178">
        <v>53</v>
      </c>
      <c r="H133" s="178">
        <v>53</v>
      </c>
      <c r="I133" s="179"/>
      <c r="J133" s="179"/>
      <c r="K133" s="179"/>
      <c r="L133" s="178"/>
      <c r="M133" s="178"/>
      <c r="N133" s="158"/>
    </row>
    <row r="134" spans="1:14" ht="11.1" customHeight="1" x14ac:dyDescent="0.25">
      <c r="A134" s="166" t="s">
        <v>125</v>
      </c>
      <c r="B134" s="161">
        <v>2018</v>
      </c>
      <c r="C134" s="167">
        <v>32.5</v>
      </c>
      <c r="D134" s="167">
        <v>32.5</v>
      </c>
      <c r="E134" s="167">
        <v>32.5</v>
      </c>
      <c r="F134" s="167">
        <v>34</v>
      </c>
      <c r="G134" s="167">
        <v>34</v>
      </c>
      <c r="H134" s="167">
        <v>35</v>
      </c>
      <c r="I134" s="180">
        <v>39</v>
      </c>
      <c r="J134" s="180">
        <v>39</v>
      </c>
      <c r="K134" s="167">
        <v>39</v>
      </c>
      <c r="L134" s="167">
        <v>39</v>
      </c>
      <c r="M134" s="180">
        <v>39</v>
      </c>
      <c r="N134" s="167">
        <v>40</v>
      </c>
    </row>
    <row r="135" spans="1:14" ht="11.1" customHeight="1" x14ac:dyDescent="0.25">
      <c r="A135" s="152"/>
      <c r="B135" s="153">
        <v>2019</v>
      </c>
      <c r="C135" s="168">
        <v>38</v>
      </c>
      <c r="D135" s="168">
        <v>38</v>
      </c>
      <c r="E135" s="168">
        <v>38</v>
      </c>
      <c r="F135" s="168">
        <v>37</v>
      </c>
      <c r="G135" s="168">
        <v>38</v>
      </c>
      <c r="H135" s="168">
        <v>41</v>
      </c>
      <c r="I135" s="177">
        <v>41</v>
      </c>
      <c r="J135" s="177">
        <v>40</v>
      </c>
      <c r="K135" s="168">
        <v>35</v>
      </c>
      <c r="L135" s="168">
        <v>35</v>
      </c>
      <c r="M135" s="177">
        <v>35</v>
      </c>
      <c r="N135" s="168">
        <v>35</v>
      </c>
    </row>
    <row r="136" spans="1:14" ht="11.1" customHeight="1" x14ac:dyDescent="0.25">
      <c r="A136" s="152"/>
      <c r="B136" s="153">
        <v>2020</v>
      </c>
      <c r="C136" s="168">
        <v>37.5</v>
      </c>
      <c r="D136" s="168">
        <v>37.5</v>
      </c>
      <c r="E136" s="168">
        <v>37.5</v>
      </c>
      <c r="F136" s="168">
        <v>37.5</v>
      </c>
      <c r="G136" s="168">
        <v>37.5</v>
      </c>
      <c r="H136" s="168">
        <v>37.5</v>
      </c>
      <c r="I136" s="177">
        <v>37.5</v>
      </c>
      <c r="J136" s="177">
        <v>37.5</v>
      </c>
      <c r="K136" s="168">
        <v>35</v>
      </c>
      <c r="L136" s="168">
        <v>35</v>
      </c>
      <c r="M136" s="177">
        <v>35</v>
      </c>
      <c r="N136" s="168">
        <v>37.5</v>
      </c>
    </row>
    <row r="137" spans="1:14" ht="11.1" customHeight="1" x14ac:dyDescent="0.25">
      <c r="A137" s="152"/>
      <c r="B137" s="153">
        <v>2021</v>
      </c>
      <c r="C137" s="168">
        <v>37.5</v>
      </c>
      <c r="D137" s="168">
        <v>37.5</v>
      </c>
      <c r="E137" s="168">
        <v>37.5</v>
      </c>
      <c r="F137" s="168">
        <v>35</v>
      </c>
      <c r="G137" s="168">
        <v>37.5</v>
      </c>
      <c r="H137" s="168">
        <v>37.5</v>
      </c>
      <c r="I137" s="177">
        <v>35</v>
      </c>
      <c r="J137" s="177">
        <v>52.5</v>
      </c>
      <c r="K137" s="168">
        <v>52.5</v>
      </c>
      <c r="L137" s="168">
        <v>50</v>
      </c>
      <c r="M137" s="177">
        <v>52.5</v>
      </c>
      <c r="N137" s="168">
        <v>52.5</v>
      </c>
    </row>
    <row r="138" spans="1:14" ht="11.1" customHeight="1" x14ac:dyDescent="0.25">
      <c r="A138" s="152"/>
      <c r="B138" s="153">
        <v>2022</v>
      </c>
      <c r="C138" s="168">
        <v>52.5</v>
      </c>
      <c r="D138" s="168">
        <v>53</v>
      </c>
      <c r="E138" s="168">
        <v>53</v>
      </c>
      <c r="F138" s="168">
        <v>53</v>
      </c>
      <c r="G138" s="168">
        <v>53</v>
      </c>
      <c r="H138" s="168">
        <v>47.5</v>
      </c>
      <c r="I138" s="177">
        <v>47.5</v>
      </c>
      <c r="J138" s="177">
        <v>47.5</v>
      </c>
      <c r="K138" s="168">
        <v>47.5</v>
      </c>
      <c r="L138" s="168">
        <v>55</v>
      </c>
      <c r="M138" s="177">
        <v>48</v>
      </c>
      <c r="N138" s="168">
        <v>47.5</v>
      </c>
    </row>
    <row r="139" spans="1:14" ht="11.1" customHeight="1" x14ac:dyDescent="0.25">
      <c r="A139" s="152"/>
      <c r="B139" s="153">
        <v>2023</v>
      </c>
      <c r="C139" s="168">
        <v>47.5</v>
      </c>
      <c r="D139" s="168">
        <v>47.5</v>
      </c>
      <c r="E139" s="168">
        <v>47.5</v>
      </c>
      <c r="F139" s="168">
        <v>47.5</v>
      </c>
      <c r="G139" s="168">
        <v>52</v>
      </c>
      <c r="H139" s="168">
        <v>57.5</v>
      </c>
      <c r="I139" s="177">
        <v>55</v>
      </c>
      <c r="J139" s="177">
        <v>53</v>
      </c>
      <c r="K139" s="168">
        <v>53</v>
      </c>
      <c r="L139" s="168">
        <v>50</v>
      </c>
      <c r="M139" s="168">
        <v>50</v>
      </c>
      <c r="N139" s="168">
        <v>43</v>
      </c>
    </row>
    <row r="140" spans="1:14" ht="11.1" customHeight="1" x14ac:dyDescent="0.25">
      <c r="A140" s="156"/>
      <c r="B140" s="157">
        <v>2024</v>
      </c>
      <c r="C140" s="178">
        <v>48</v>
      </c>
      <c r="D140" s="178">
        <v>50</v>
      </c>
      <c r="E140" s="178">
        <v>52</v>
      </c>
      <c r="F140" s="566">
        <v>47.5</v>
      </c>
      <c r="G140" s="178">
        <v>48</v>
      </c>
      <c r="H140" s="178">
        <v>48</v>
      </c>
      <c r="I140" s="179"/>
      <c r="J140" s="179"/>
      <c r="K140" s="178"/>
      <c r="L140" s="178"/>
      <c r="M140" s="178"/>
      <c r="N140" s="178"/>
    </row>
    <row r="141" spans="1:14" ht="11.1" customHeight="1" x14ac:dyDescent="0.25">
      <c r="A141" s="166" t="s">
        <v>498</v>
      </c>
      <c r="B141" s="153">
        <v>2018</v>
      </c>
      <c r="C141" s="168">
        <v>37.5</v>
      </c>
      <c r="D141" s="168">
        <v>36.81818181818182</v>
      </c>
      <c r="E141" s="168">
        <v>38.18181818181818</v>
      </c>
      <c r="F141" s="168">
        <v>38.636363636363633</v>
      </c>
      <c r="G141" s="168">
        <v>38.5</v>
      </c>
      <c r="H141" s="177">
        <v>38.5</v>
      </c>
      <c r="I141" s="177">
        <v>38.636363636363633</v>
      </c>
      <c r="J141" s="177">
        <v>40.68181818181818</v>
      </c>
      <c r="K141" s="177">
        <v>40.227272727272727</v>
      </c>
      <c r="L141" s="177">
        <v>40.454545454545453</v>
      </c>
      <c r="M141" s="177">
        <v>40.454545454545453</v>
      </c>
      <c r="N141" s="168">
        <v>40.454545454545453</v>
      </c>
    </row>
    <row r="142" spans="1:14" ht="11.1" customHeight="1" x14ac:dyDescent="0.25">
      <c r="A142" s="381"/>
      <c r="B142" s="153">
        <v>2019</v>
      </c>
      <c r="C142" s="168">
        <v>40</v>
      </c>
      <c r="D142" s="168">
        <v>40</v>
      </c>
      <c r="E142" s="168">
        <v>41.8</v>
      </c>
      <c r="F142" s="168">
        <v>41.8</v>
      </c>
      <c r="G142" s="168">
        <v>41.8</v>
      </c>
      <c r="H142" s="177">
        <v>43.5</v>
      </c>
      <c r="I142" s="177">
        <v>43.8</v>
      </c>
      <c r="J142" s="177">
        <v>44.5</v>
      </c>
      <c r="K142" s="177">
        <v>45</v>
      </c>
      <c r="L142" s="177">
        <v>45</v>
      </c>
      <c r="M142" s="177">
        <v>45</v>
      </c>
      <c r="N142" s="168">
        <v>47.5</v>
      </c>
    </row>
    <row r="143" spans="1:14" ht="11.1" customHeight="1" x14ac:dyDescent="0.25">
      <c r="A143" s="381"/>
      <c r="B143" s="153">
        <v>2020</v>
      </c>
      <c r="C143" s="168">
        <v>45</v>
      </c>
      <c r="D143" s="168">
        <v>45</v>
      </c>
      <c r="E143" s="154" t="s">
        <v>29</v>
      </c>
      <c r="F143" s="154" t="s">
        <v>29</v>
      </c>
      <c r="G143" s="168">
        <v>47.5</v>
      </c>
      <c r="H143" s="177">
        <v>47.5</v>
      </c>
      <c r="I143" s="155" t="s">
        <v>29</v>
      </c>
      <c r="J143" s="177">
        <v>47.5</v>
      </c>
      <c r="K143" s="177">
        <v>47.5</v>
      </c>
      <c r="L143" s="177">
        <v>45</v>
      </c>
      <c r="M143" s="177">
        <v>45</v>
      </c>
      <c r="N143" s="168">
        <v>45</v>
      </c>
    </row>
    <row r="144" spans="1:14" ht="11.1" customHeight="1" x14ac:dyDescent="0.25">
      <c r="A144" s="381"/>
      <c r="B144" s="153">
        <v>2021</v>
      </c>
      <c r="C144" s="168">
        <v>45</v>
      </c>
      <c r="D144" s="168">
        <v>45</v>
      </c>
      <c r="E144" s="168">
        <v>45</v>
      </c>
      <c r="F144" s="168">
        <v>45</v>
      </c>
      <c r="G144" s="168">
        <v>45</v>
      </c>
      <c r="H144" s="177">
        <v>45</v>
      </c>
      <c r="I144" s="177">
        <v>45</v>
      </c>
      <c r="J144" s="177">
        <v>45</v>
      </c>
      <c r="K144" s="177">
        <v>45</v>
      </c>
      <c r="L144" s="177">
        <v>45</v>
      </c>
      <c r="M144" s="177">
        <v>45</v>
      </c>
      <c r="N144" s="168">
        <v>45</v>
      </c>
    </row>
    <row r="145" spans="1:14" ht="11.1" customHeight="1" x14ac:dyDescent="0.25">
      <c r="A145" s="381"/>
      <c r="B145" s="153">
        <v>2022</v>
      </c>
      <c r="C145" s="168">
        <v>47.5</v>
      </c>
      <c r="D145" s="168">
        <v>52.5</v>
      </c>
      <c r="E145" s="168">
        <v>57.5</v>
      </c>
      <c r="F145" s="168">
        <v>55</v>
      </c>
      <c r="G145" s="168">
        <v>55</v>
      </c>
      <c r="H145" s="177">
        <v>58</v>
      </c>
      <c r="I145" s="177">
        <v>58</v>
      </c>
      <c r="J145" s="177">
        <v>62.5</v>
      </c>
      <c r="K145" s="177">
        <v>75.5</v>
      </c>
      <c r="L145" s="177">
        <v>58</v>
      </c>
      <c r="M145" s="177">
        <v>58</v>
      </c>
      <c r="N145" s="168">
        <v>62.5</v>
      </c>
    </row>
    <row r="146" spans="1:14" ht="11.1" customHeight="1" x14ac:dyDescent="0.25">
      <c r="A146" s="381"/>
      <c r="B146" s="153">
        <v>2023</v>
      </c>
      <c r="C146" s="168">
        <v>65</v>
      </c>
      <c r="D146" s="168">
        <v>65</v>
      </c>
      <c r="E146" s="168">
        <v>65</v>
      </c>
      <c r="F146" s="154" t="s">
        <v>29</v>
      </c>
      <c r="G146" s="154" t="s">
        <v>29</v>
      </c>
      <c r="H146" s="155" t="s">
        <v>29</v>
      </c>
      <c r="I146" s="155" t="s">
        <v>29</v>
      </c>
      <c r="J146" s="155" t="s">
        <v>29</v>
      </c>
      <c r="K146" s="155" t="s">
        <v>29</v>
      </c>
      <c r="L146" s="155" t="s">
        <v>29</v>
      </c>
      <c r="M146" s="155" t="s">
        <v>29</v>
      </c>
      <c r="N146" s="155" t="s">
        <v>29</v>
      </c>
    </row>
    <row r="147" spans="1:14" ht="11.1" customHeight="1" x14ac:dyDescent="0.25">
      <c r="A147" s="571"/>
      <c r="B147" s="429">
        <v>2024</v>
      </c>
      <c r="C147" s="430" t="s">
        <v>29</v>
      </c>
      <c r="D147" s="430" t="s">
        <v>29</v>
      </c>
      <c r="E147" s="560">
        <v>62</v>
      </c>
      <c r="F147" s="404">
        <v>68</v>
      </c>
      <c r="G147" s="404">
        <v>63</v>
      </c>
      <c r="H147" s="431" t="s">
        <v>29</v>
      </c>
      <c r="I147" s="404"/>
      <c r="J147" s="404"/>
      <c r="K147" s="404"/>
      <c r="L147" s="405"/>
      <c r="M147" s="405"/>
      <c r="N147" s="405"/>
    </row>
    <row r="148" spans="1:14" ht="11.1" customHeight="1" x14ac:dyDescent="0.25">
      <c r="A148" s="152" t="s">
        <v>444</v>
      </c>
      <c r="B148" s="153">
        <v>2018</v>
      </c>
      <c r="C148" s="168">
        <v>35</v>
      </c>
      <c r="D148" s="168">
        <v>35</v>
      </c>
      <c r="E148" s="168">
        <v>35</v>
      </c>
      <c r="F148" s="168">
        <v>35</v>
      </c>
      <c r="G148" s="168">
        <v>35</v>
      </c>
      <c r="H148" s="168">
        <v>36</v>
      </c>
      <c r="I148" s="177">
        <v>35</v>
      </c>
      <c r="J148" s="177">
        <v>34</v>
      </c>
      <c r="K148" s="168">
        <v>35</v>
      </c>
      <c r="L148" s="168">
        <v>35</v>
      </c>
      <c r="M148" s="177">
        <v>35</v>
      </c>
      <c r="N148" s="168">
        <v>35</v>
      </c>
    </row>
    <row r="149" spans="1:14" ht="11.1" customHeight="1" x14ac:dyDescent="0.25">
      <c r="A149" s="152"/>
      <c r="B149" s="153">
        <v>2019</v>
      </c>
      <c r="C149" s="168">
        <v>34</v>
      </c>
      <c r="D149" s="168">
        <v>34</v>
      </c>
      <c r="E149" s="168">
        <v>34</v>
      </c>
      <c r="F149" s="168">
        <v>35</v>
      </c>
      <c r="G149" s="168">
        <v>35</v>
      </c>
      <c r="H149" s="168">
        <v>36</v>
      </c>
      <c r="I149" s="177">
        <v>35</v>
      </c>
      <c r="J149" s="177">
        <v>35</v>
      </c>
      <c r="K149" s="168">
        <v>37.5</v>
      </c>
      <c r="L149" s="168">
        <v>37.5</v>
      </c>
      <c r="M149" s="177">
        <v>40</v>
      </c>
      <c r="N149" s="168">
        <v>40</v>
      </c>
    </row>
    <row r="150" spans="1:14" ht="11.1" customHeight="1" x14ac:dyDescent="0.25">
      <c r="A150" s="152"/>
      <c r="B150" s="153">
        <v>2020</v>
      </c>
      <c r="C150" s="168">
        <v>40</v>
      </c>
      <c r="D150" s="168">
        <v>40</v>
      </c>
      <c r="E150" s="168">
        <v>40</v>
      </c>
      <c r="F150" s="168">
        <v>40</v>
      </c>
      <c r="G150" s="168">
        <v>40</v>
      </c>
      <c r="H150" s="168">
        <v>40</v>
      </c>
      <c r="I150" s="177">
        <v>40</v>
      </c>
      <c r="J150" s="177">
        <v>40</v>
      </c>
      <c r="K150" s="168">
        <v>40</v>
      </c>
      <c r="L150" s="168">
        <v>40</v>
      </c>
      <c r="M150" s="177">
        <v>40</v>
      </c>
      <c r="N150" s="168">
        <v>38</v>
      </c>
    </row>
    <row r="151" spans="1:14" ht="11.1" customHeight="1" x14ac:dyDescent="0.25">
      <c r="A151" s="152"/>
      <c r="B151" s="153">
        <v>2021</v>
      </c>
      <c r="C151" s="168">
        <v>40</v>
      </c>
      <c r="D151" s="168">
        <v>40</v>
      </c>
      <c r="E151" s="168">
        <v>40</v>
      </c>
      <c r="F151" s="168">
        <v>40</v>
      </c>
      <c r="G151" s="168">
        <v>40</v>
      </c>
      <c r="H151" s="168">
        <v>45</v>
      </c>
      <c r="I151" s="177">
        <v>45</v>
      </c>
      <c r="J151" s="177">
        <v>45</v>
      </c>
      <c r="K151" s="168">
        <v>45</v>
      </c>
      <c r="L151" s="168">
        <v>45</v>
      </c>
      <c r="M151" s="177">
        <v>45</v>
      </c>
      <c r="N151" s="168">
        <v>40</v>
      </c>
    </row>
    <row r="152" spans="1:14" ht="11.1" customHeight="1" x14ac:dyDescent="0.25">
      <c r="A152" s="152"/>
      <c r="B152" s="153">
        <v>2022</v>
      </c>
      <c r="C152" s="168">
        <v>40</v>
      </c>
      <c r="D152" s="168">
        <v>45</v>
      </c>
      <c r="E152" s="168">
        <v>45</v>
      </c>
      <c r="F152" s="168">
        <v>40</v>
      </c>
      <c r="G152" s="168">
        <v>40</v>
      </c>
      <c r="H152" s="168">
        <v>45</v>
      </c>
      <c r="I152" s="177">
        <v>52.5</v>
      </c>
      <c r="J152" s="177">
        <v>52.5</v>
      </c>
      <c r="K152" s="168">
        <v>52.5</v>
      </c>
      <c r="L152" s="168">
        <v>53</v>
      </c>
      <c r="M152" s="177">
        <v>57.5</v>
      </c>
      <c r="N152" s="168">
        <v>57.5</v>
      </c>
    </row>
    <row r="153" spans="1:14" ht="11.1" customHeight="1" x14ac:dyDescent="0.25">
      <c r="A153" s="152"/>
      <c r="B153" s="153">
        <v>2023</v>
      </c>
      <c r="C153" s="168" t="s">
        <v>29</v>
      </c>
      <c r="D153" s="168" t="s">
        <v>29</v>
      </c>
      <c r="E153" s="168" t="s">
        <v>29</v>
      </c>
      <c r="F153" s="168">
        <v>67.5</v>
      </c>
      <c r="G153" s="168">
        <v>60</v>
      </c>
      <c r="H153" s="168">
        <v>57.5</v>
      </c>
      <c r="I153" s="177">
        <v>60</v>
      </c>
      <c r="J153" s="177">
        <v>62</v>
      </c>
      <c r="K153" s="168">
        <v>60</v>
      </c>
      <c r="L153" s="168">
        <v>60</v>
      </c>
      <c r="M153" s="168">
        <v>60</v>
      </c>
      <c r="N153" s="168">
        <v>60</v>
      </c>
    </row>
    <row r="154" spans="1:14" ht="11.1" customHeight="1" x14ac:dyDescent="0.25">
      <c r="A154" s="156"/>
      <c r="B154" s="157">
        <v>2024</v>
      </c>
      <c r="C154" s="178">
        <v>60</v>
      </c>
      <c r="D154" s="178">
        <v>60</v>
      </c>
      <c r="E154" s="178">
        <v>56</v>
      </c>
      <c r="F154" s="178">
        <v>80</v>
      </c>
      <c r="G154" s="178">
        <v>80</v>
      </c>
      <c r="H154" s="178">
        <v>55</v>
      </c>
      <c r="I154" s="179"/>
      <c r="J154" s="179"/>
      <c r="K154" s="178"/>
      <c r="L154" s="178"/>
      <c r="M154" s="178"/>
      <c r="N154" s="178"/>
    </row>
    <row r="155" spans="1:14" ht="11.1" customHeight="1" x14ac:dyDescent="0.25">
      <c r="A155" s="152" t="s">
        <v>167</v>
      </c>
      <c r="B155" s="153">
        <v>2018</v>
      </c>
      <c r="C155" s="168">
        <v>57</v>
      </c>
      <c r="D155" s="168">
        <v>57</v>
      </c>
      <c r="E155" s="168">
        <v>57</v>
      </c>
      <c r="F155" s="168">
        <v>57</v>
      </c>
      <c r="G155" s="168">
        <v>57</v>
      </c>
      <c r="H155" s="168">
        <v>57</v>
      </c>
      <c r="I155" s="177">
        <v>54</v>
      </c>
      <c r="J155" s="177">
        <v>54.5</v>
      </c>
      <c r="K155" s="168">
        <v>55</v>
      </c>
      <c r="L155" s="168">
        <v>55</v>
      </c>
      <c r="M155" s="177">
        <v>55</v>
      </c>
      <c r="N155" s="168">
        <v>55</v>
      </c>
    </row>
    <row r="156" spans="1:14" ht="11.1" customHeight="1" x14ac:dyDescent="0.25">
      <c r="A156" s="152"/>
      <c r="B156" s="153">
        <v>2019</v>
      </c>
      <c r="C156" s="168">
        <v>57.5</v>
      </c>
      <c r="D156" s="168">
        <v>56</v>
      </c>
      <c r="E156" s="168">
        <v>56</v>
      </c>
      <c r="F156" s="168">
        <v>56</v>
      </c>
      <c r="G156" s="168">
        <v>59</v>
      </c>
      <c r="H156" s="168">
        <v>58</v>
      </c>
      <c r="I156" s="177">
        <v>57.5</v>
      </c>
      <c r="J156" s="177">
        <v>57.5</v>
      </c>
      <c r="K156" s="168">
        <v>57.5</v>
      </c>
      <c r="L156" s="168">
        <v>57.5</v>
      </c>
      <c r="M156" s="177">
        <v>57.5</v>
      </c>
      <c r="N156" s="168">
        <v>57.5</v>
      </c>
    </row>
    <row r="157" spans="1:14" ht="11.1" customHeight="1" x14ac:dyDescent="0.25">
      <c r="A157" s="152"/>
      <c r="B157" s="153">
        <v>2020</v>
      </c>
      <c r="C157" s="168">
        <v>57.5</v>
      </c>
      <c r="D157" s="168">
        <v>57.5</v>
      </c>
      <c r="E157" s="168">
        <v>59</v>
      </c>
      <c r="F157" s="168">
        <v>56.5</v>
      </c>
      <c r="G157" s="168">
        <v>56.5</v>
      </c>
      <c r="H157" s="168">
        <v>56.5</v>
      </c>
      <c r="I157" s="177">
        <v>59</v>
      </c>
      <c r="J157" s="177">
        <v>57.5</v>
      </c>
      <c r="K157" s="168">
        <v>57.5</v>
      </c>
      <c r="L157" s="168">
        <v>59</v>
      </c>
      <c r="M157" s="177">
        <v>62.5</v>
      </c>
      <c r="N157" s="168">
        <v>57.5</v>
      </c>
    </row>
    <row r="158" spans="1:14" ht="11.1" customHeight="1" x14ac:dyDescent="0.25">
      <c r="A158" s="152"/>
      <c r="B158" s="153">
        <v>2021</v>
      </c>
      <c r="C158" s="168" t="s">
        <v>29</v>
      </c>
      <c r="D158" s="168" t="s">
        <v>29</v>
      </c>
      <c r="E158" s="168" t="s">
        <v>29</v>
      </c>
      <c r="F158" s="168" t="s">
        <v>29</v>
      </c>
      <c r="G158" s="168" t="s">
        <v>29</v>
      </c>
      <c r="H158" s="168" t="s">
        <v>29</v>
      </c>
      <c r="I158" s="177" t="s">
        <v>29</v>
      </c>
      <c r="J158" s="177" t="s">
        <v>29</v>
      </c>
      <c r="K158" s="168" t="s">
        <v>29</v>
      </c>
      <c r="L158" s="168" t="s">
        <v>29</v>
      </c>
      <c r="M158" s="177" t="s">
        <v>29</v>
      </c>
      <c r="N158" s="168" t="s">
        <v>29</v>
      </c>
    </row>
    <row r="159" spans="1:14" ht="11.1" customHeight="1" x14ac:dyDescent="0.25">
      <c r="A159" s="152"/>
      <c r="B159" s="153">
        <v>2022</v>
      </c>
      <c r="C159" s="168">
        <v>63</v>
      </c>
      <c r="D159" s="168">
        <v>60</v>
      </c>
      <c r="E159" s="168">
        <v>60</v>
      </c>
      <c r="F159" s="168">
        <v>70</v>
      </c>
      <c r="G159" s="168">
        <v>70</v>
      </c>
      <c r="H159" s="168">
        <v>70</v>
      </c>
      <c r="I159" s="177">
        <v>70</v>
      </c>
      <c r="J159" s="177">
        <v>70</v>
      </c>
      <c r="K159" s="168">
        <v>70</v>
      </c>
      <c r="L159" s="168">
        <v>70</v>
      </c>
      <c r="M159" s="177">
        <v>75</v>
      </c>
      <c r="N159" s="168">
        <v>80</v>
      </c>
    </row>
    <row r="160" spans="1:14" ht="11.1" customHeight="1" x14ac:dyDescent="0.25">
      <c r="A160" s="152"/>
      <c r="B160" s="153">
        <v>2023</v>
      </c>
      <c r="C160" s="168">
        <v>80</v>
      </c>
      <c r="D160" s="168">
        <v>80</v>
      </c>
      <c r="E160" s="168">
        <v>82</v>
      </c>
      <c r="F160" s="168">
        <v>82</v>
      </c>
      <c r="G160" s="168">
        <v>83</v>
      </c>
      <c r="H160" s="168">
        <v>83</v>
      </c>
      <c r="I160" s="177">
        <v>85</v>
      </c>
      <c r="J160" s="177">
        <v>79</v>
      </c>
      <c r="K160" s="168">
        <v>78</v>
      </c>
      <c r="L160" s="168">
        <v>80</v>
      </c>
      <c r="M160" s="168">
        <v>80</v>
      </c>
      <c r="N160" s="168">
        <v>80</v>
      </c>
    </row>
    <row r="161" spans="1:14" ht="11.1" customHeight="1" x14ac:dyDescent="0.25">
      <c r="A161" s="156"/>
      <c r="B161" s="157">
        <v>2024</v>
      </c>
      <c r="C161" s="178">
        <v>80</v>
      </c>
      <c r="D161" s="178">
        <v>80</v>
      </c>
      <c r="E161" s="178">
        <v>80</v>
      </c>
      <c r="F161" s="178">
        <v>80</v>
      </c>
      <c r="G161" s="178">
        <v>80</v>
      </c>
      <c r="H161" s="178">
        <v>80</v>
      </c>
      <c r="I161" s="179"/>
      <c r="J161" s="179"/>
      <c r="K161" s="178"/>
      <c r="L161" s="178"/>
      <c r="M161" s="178"/>
      <c r="N161" s="178"/>
    </row>
    <row r="162" spans="1:14" ht="11.1" customHeight="1" x14ac:dyDescent="0.25">
      <c r="A162" s="166" t="s">
        <v>129</v>
      </c>
      <c r="B162" s="161">
        <v>2018</v>
      </c>
      <c r="C162" s="167">
        <v>42.5</v>
      </c>
      <c r="D162" s="167">
        <v>42.5</v>
      </c>
      <c r="E162" s="167">
        <v>42</v>
      </c>
      <c r="F162" s="167">
        <v>42.5</v>
      </c>
      <c r="G162" s="167">
        <v>42.5</v>
      </c>
      <c r="H162" s="167">
        <v>42.5</v>
      </c>
      <c r="I162" s="180">
        <v>42.5</v>
      </c>
      <c r="J162" s="180">
        <v>42.5</v>
      </c>
      <c r="K162" s="167">
        <v>42.5</v>
      </c>
      <c r="L162" s="167">
        <v>43.5</v>
      </c>
      <c r="M162" s="180">
        <v>43.5</v>
      </c>
      <c r="N162" s="167">
        <v>43.5</v>
      </c>
    </row>
    <row r="163" spans="1:14" ht="11.1" customHeight="1" x14ac:dyDescent="0.25">
      <c r="A163" s="152"/>
      <c r="B163" s="153">
        <v>2019</v>
      </c>
      <c r="C163" s="168">
        <v>43</v>
      </c>
      <c r="D163" s="168">
        <v>42.5</v>
      </c>
      <c r="E163" s="168">
        <v>43.4</v>
      </c>
      <c r="F163" s="168">
        <v>43.4</v>
      </c>
      <c r="G163" s="168">
        <v>42.5</v>
      </c>
      <c r="H163" s="168">
        <v>44.5</v>
      </c>
      <c r="I163" s="177">
        <v>43.5</v>
      </c>
      <c r="J163" s="177">
        <v>42.5</v>
      </c>
      <c r="K163" s="168">
        <v>43</v>
      </c>
      <c r="L163" s="168">
        <v>45</v>
      </c>
      <c r="M163" s="177">
        <v>45</v>
      </c>
      <c r="N163" s="168">
        <v>45</v>
      </c>
    </row>
    <row r="164" spans="1:14" ht="11.1" customHeight="1" x14ac:dyDescent="0.25">
      <c r="A164" s="152"/>
      <c r="B164" s="153">
        <v>2020</v>
      </c>
      <c r="C164" s="168">
        <v>45</v>
      </c>
      <c r="D164" s="168">
        <v>45</v>
      </c>
      <c r="E164" s="168">
        <v>45</v>
      </c>
      <c r="F164" s="168">
        <v>45</v>
      </c>
      <c r="G164" s="168">
        <v>45</v>
      </c>
      <c r="H164" s="168">
        <v>50</v>
      </c>
      <c r="I164" s="177">
        <v>45</v>
      </c>
      <c r="J164" s="177">
        <v>45</v>
      </c>
      <c r="K164" s="168">
        <v>45</v>
      </c>
      <c r="L164" s="168">
        <v>45</v>
      </c>
      <c r="M164" s="177">
        <v>45</v>
      </c>
      <c r="N164" s="168">
        <v>45</v>
      </c>
    </row>
    <row r="165" spans="1:14" ht="11.1" customHeight="1" x14ac:dyDescent="0.25">
      <c r="A165" s="152"/>
      <c r="B165" s="153">
        <v>2021</v>
      </c>
      <c r="C165" s="168">
        <v>45</v>
      </c>
      <c r="D165" s="168">
        <v>45</v>
      </c>
      <c r="E165" s="168">
        <v>45</v>
      </c>
      <c r="F165" s="168">
        <v>50</v>
      </c>
      <c r="G165" s="168">
        <v>45</v>
      </c>
      <c r="H165" s="168">
        <v>47.5</v>
      </c>
      <c r="I165" s="177">
        <v>45</v>
      </c>
      <c r="J165" s="177">
        <v>45</v>
      </c>
      <c r="K165" s="168">
        <v>45</v>
      </c>
      <c r="L165" s="168">
        <v>45</v>
      </c>
      <c r="M165" s="177">
        <v>50</v>
      </c>
      <c r="N165" s="168">
        <v>50</v>
      </c>
    </row>
    <row r="166" spans="1:14" ht="11.1" customHeight="1" x14ac:dyDescent="0.25">
      <c r="A166" s="152"/>
      <c r="B166" s="153">
        <v>2022</v>
      </c>
      <c r="C166" s="168">
        <v>50</v>
      </c>
      <c r="D166" s="168">
        <v>60</v>
      </c>
      <c r="E166" s="168">
        <v>50</v>
      </c>
      <c r="F166" s="168">
        <v>62.5</v>
      </c>
      <c r="G166" s="168">
        <v>62.5</v>
      </c>
      <c r="H166" s="168">
        <v>65</v>
      </c>
      <c r="I166" s="177">
        <v>65</v>
      </c>
      <c r="J166" s="177">
        <v>65</v>
      </c>
      <c r="K166" s="168">
        <v>65</v>
      </c>
      <c r="L166" s="168">
        <v>65</v>
      </c>
      <c r="M166" s="177">
        <v>65</v>
      </c>
      <c r="N166" s="168">
        <v>65</v>
      </c>
    </row>
    <row r="167" spans="1:14" ht="11.1" customHeight="1" x14ac:dyDescent="0.25">
      <c r="A167" s="152"/>
      <c r="B167" s="153">
        <v>2023</v>
      </c>
      <c r="C167" s="168">
        <v>65</v>
      </c>
      <c r="D167" s="168">
        <v>65</v>
      </c>
      <c r="E167" s="168">
        <v>65</v>
      </c>
      <c r="F167" s="168">
        <v>65</v>
      </c>
      <c r="G167" s="168">
        <v>65</v>
      </c>
      <c r="H167" s="168">
        <v>65</v>
      </c>
      <c r="I167" s="177">
        <v>65</v>
      </c>
      <c r="J167" s="177">
        <v>65</v>
      </c>
      <c r="K167" s="168">
        <v>65</v>
      </c>
      <c r="L167" s="168">
        <v>65</v>
      </c>
      <c r="M167" s="168">
        <v>65</v>
      </c>
      <c r="N167" s="168">
        <v>65</v>
      </c>
    </row>
    <row r="168" spans="1:14" ht="11.1" customHeight="1" x14ac:dyDescent="0.25">
      <c r="A168" s="156"/>
      <c r="B168" s="157">
        <v>2024</v>
      </c>
      <c r="C168" s="178">
        <v>65</v>
      </c>
      <c r="D168" s="178">
        <v>65</v>
      </c>
      <c r="E168" s="178">
        <v>68</v>
      </c>
      <c r="F168" s="178">
        <v>65</v>
      </c>
      <c r="G168" s="178">
        <v>65</v>
      </c>
      <c r="H168" s="178">
        <v>65</v>
      </c>
      <c r="I168" s="179"/>
      <c r="J168" s="179"/>
      <c r="K168" s="178"/>
      <c r="L168" s="178"/>
      <c r="M168" s="178"/>
      <c r="N168" s="178"/>
    </row>
    <row r="169" spans="1:14" ht="11.1" customHeight="1" x14ac:dyDescent="0.25">
      <c r="A169" s="152" t="s">
        <v>111</v>
      </c>
      <c r="B169" s="153">
        <v>2018</v>
      </c>
      <c r="C169" s="154">
        <v>30</v>
      </c>
      <c r="D169" s="154">
        <v>30</v>
      </c>
      <c r="E169" s="154">
        <v>30</v>
      </c>
      <c r="F169" s="154">
        <v>30</v>
      </c>
      <c r="G169" s="154">
        <v>30.5</v>
      </c>
      <c r="H169" s="154">
        <v>31</v>
      </c>
      <c r="I169" s="155">
        <v>31</v>
      </c>
      <c r="J169" s="155">
        <v>31</v>
      </c>
      <c r="K169" s="154">
        <v>31</v>
      </c>
      <c r="L169" s="154">
        <v>31</v>
      </c>
      <c r="M169" s="155">
        <v>31</v>
      </c>
      <c r="N169" s="154">
        <v>32</v>
      </c>
    </row>
    <row r="170" spans="1:14" ht="11.1" customHeight="1" x14ac:dyDescent="0.25">
      <c r="A170" s="152"/>
      <c r="B170" s="153">
        <v>2019</v>
      </c>
      <c r="C170" s="154">
        <v>35</v>
      </c>
      <c r="D170" s="154">
        <v>35</v>
      </c>
      <c r="E170" s="154">
        <v>35</v>
      </c>
      <c r="F170" s="154">
        <v>35</v>
      </c>
      <c r="G170" s="154">
        <v>35</v>
      </c>
      <c r="H170" s="154">
        <v>30</v>
      </c>
      <c r="I170" s="155">
        <v>36.5</v>
      </c>
      <c r="J170" s="155">
        <v>37.5</v>
      </c>
      <c r="K170" s="154">
        <v>33</v>
      </c>
      <c r="L170" s="154">
        <v>32.5</v>
      </c>
      <c r="M170" s="155">
        <v>35</v>
      </c>
      <c r="N170" s="154">
        <v>32.5</v>
      </c>
    </row>
    <row r="171" spans="1:14" ht="11.1" customHeight="1" x14ac:dyDescent="0.25">
      <c r="A171" s="169"/>
      <c r="B171" s="153">
        <v>2020</v>
      </c>
      <c r="C171" s="168">
        <v>42.5</v>
      </c>
      <c r="D171" s="168" t="s">
        <v>29</v>
      </c>
      <c r="E171" s="168" t="s">
        <v>29</v>
      </c>
      <c r="F171" s="168" t="s">
        <v>29</v>
      </c>
      <c r="G171" s="168" t="s">
        <v>29</v>
      </c>
      <c r="H171" s="168" t="s">
        <v>29</v>
      </c>
      <c r="I171" s="177" t="s">
        <v>29</v>
      </c>
      <c r="J171" s="177" t="s">
        <v>29</v>
      </c>
      <c r="K171" s="168" t="s">
        <v>29</v>
      </c>
      <c r="L171" s="168" t="s">
        <v>29</v>
      </c>
      <c r="M171" s="177" t="s">
        <v>29</v>
      </c>
      <c r="N171" s="168" t="s">
        <v>29</v>
      </c>
    </row>
    <row r="172" spans="1:14" ht="11.1" customHeight="1" x14ac:dyDescent="0.25">
      <c r="A172" s="169"/>
      <c r="B172" s="153">
        <v>2021</v>
      </c>
      <c r="C172" s="168" t="s">
        <v>29</v>
      </c>
      <c r="D172" s="168">
        <v>37.5</v>
      </c>
      <c r="E172" s="168" t="s">
        <v>29</v>
      </c>
      <c r="F172" s="168">
        <v>37.5</v>
      </c>
      <c r="G172" s="168">
        <v>37.5</v>
      </c>
      <c r="H172" s="168">
        <v>40</v>
      </c>
      <c r="I172" s="177">
        <v>42.5</v>
      </c>
      <c r="J172" s="177">
        <v>42.5</v>
      </c>
      <c r="K172" s="168">
        <v>42.5</v>
      </c>
      <c r="L172" s="168">
        <v>45</v>
      </c>
      <c r="M172" s="177">
        <v>47.5</v>
      </c>
      <c r="N172" s="168">
        <v>47.5</v>
      </c>
    </row>
    <row r="173" spans="1:14" ht="11.1" customHeight="1" x14ac:dyDescent="0.25">
      <c r="A173" s="169"/>
      <c r="B173" s="153">
        <v>2022</v>
      </c>
      <c r="C173" s="168">
        <v>48</v>
      </c>
      <c r="D173" s="168">
        <v>48</v>
      </c>
      <c r="E173" s="168">
        <v>62</v>
      </c>
      <c r="F173" s="168">
        <v>57</v>
      </c>
      <c r="G173" s="168">
        <v>62.5</v>
      </c>
      <c r="H173" s="168">
        <v>42.5</v>
      </c>
      <c r="I173" s="177">
        <v>42.5</v>
      </c>
      <c r="J173" s="177">
        <v>47</v>
      </c>
      <c r="K173" s="168">
        <v>48</v>
      </c>
      <c r="L173" s="168">
        <v>48</v>
      </c>
      <c r="M173" s="177">
        <v>48</v>
      </c>
      <c r="N173" s="168">
        <v>52</v>
      </c>
    </row>
    <row r="174" spans="1:14" ht="11.1" customHeight="1" x14ac:dyDescent="0.25">
      <c r="A174" s="169"/>
      <c r="B174" s="153">
        <v>2023</v>
      </c>
      <c r="C174" s="168">
        <v>50</v>
      </c>
      <c r="D174" s="168">
        <v>50</v>
      </c>
      <c r="E174" s="168">
        <v>55</v>
      </c>
      <c r="F174" s="168">
        <v>62.5</v>
      </c>
      <c r="G174" s="168">
        <v>55</v>
      </c>
      <c r="H174" s="168">
        <v>55</v>
      </c>
      <c r="I174" s="177">
        <v>55</v>
      </c>
      <c r="J174" s="177">
        <v>53</v>
      </c>
      <c r="K174" s="168">
        <v>53</v>
      </c>
      <c r="L174" s="168">
        <v>53</v>
      </c>
      <c r="M174" s="168">
        <v>53</v>
      </c>
      <c r="N174" s="168">
        <v>53</v>
      </c>
    </row>
    <row r="175" spans="1:14" ht="11.1" customHeight="1" x14ac:dyDescent="0.25">
      <c r="A175" s="169"/>
      <c r="B175" s="153">
        <v>2024</v>
      </c>
      <c r="C175" s="168">
        <v>60</v>
      </c>
      <c r="D175" s="168">
        <v>53</v>
      </c>
      <c r="E175" s="168">
        <v>53</v>
      </c>
      <c r="F175" s="168">
        <v>55</v>
      </c>
      <c r="G175" s="168">
        <v>55</v>
      </c>
      <c r="H175" s="168">
        <v>55</v>
      </c>
      <c r="I175" s="177"/>
      <c r="J175" s="177"/>
      <c r="K175" s="168"/>
      <c r="L175" s="168"/>
      <c r="M175" s="168"/>
      <c r="N175" s="168"/>
    </row>
    <row r="176" spans="1:14" ht="13.5" x14ac:dyDescent="0.25">
      <c r="A176" s="181" t="s">
        <v>135</v>
      </c>
      <c r="B176" s="182"/>
      <c r="C176" s="182"/>
      <c r="D176" s="182"/>
      <c r="E176" s="182"/>
      <c r="F176" s="182"/>
      <c r="G176" s="182"/>
      <c r="H176" s="56"/>
      <c r="I176" s="56"/>
      <c r="J176" s="56"/>
      <c r="K176" s="56"/>
      <c r="L176" s="56"/>
      <c r="M176" s="56"/>
      <c r="N176" s="56"/>
    </row>
    <row r="177" spans="1:14" ht="9" customHeight="1" x14ac:dyDescent="0.25">
      <c r="A177" s="988" t="s">
        <v>428</v>
      </c>
      <c r="B177" s="988"/>
      <c r="C177" s="988"/>
      <c r="D177" s="988"/>
      <c r="E177" s="988"/>
      <c r="F177" s="988"/>
      <c r="G177" s="988"/>
      <c r="H177" s="2"/>
      <c r="I177" s="2"/>
      <c r="J177" s="2"/>
      <c r="K177" s="2"/>
      <c r="L177" s="2"/>
      <c r="M177" s="2"/>
      <c r="N177" s="2"/>
    </row>
    <row r="178" spans="1:14" x14ac:dyDescent="0.2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</row>
    <row r="179" spans="1:14" x14ac:dyDescent="0.2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</row>
    <row r="180" spans="1:14" x14ac:dyDescent="0.2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</row>
    <row r="181" spans="1:14" x14ac:dyDescent="0.2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</row>
    <row r="182" spans="1:14" x14ac:dyDescent="0.2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</row>
  </sheetData>
  <mergeCells count="5">
    <mergeCell ref="A1:N1"/>
    <mergeCell ref="A2:N2"/>
    <mergeCell ref="A177:G177"/>
    <mergeCell ref="A64:F64"/>
    <mergeCell ref="A117:F117"/>
  </mergeCells>
  <pageMargins left="0" right="0" top="0" bottom="0" header="0" footer="0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10DEF-6126-4D54-A0B3-3E7FA7462B2D}">
  <dimension ref="A1:N110"/>
  <sheetViews>
    <sheetView showGridLines="0" tabSelected="1" zoomScaleNormal="100" workbookViewId="0"/>
  </sheetViews>
  <sheetFormatPr baseColWidth="10" defaultColWidth="10.85546875" defaultRowHeight="12.75" x14ac:dyDescent="0.2"/>
  <cols>
    <col min="1" max="1" width="13" style="54" customWidth="1"/>
    <col min="2" max="3" width="5.85546875" style="54" customWidth="1"/>
    <col min="4" max="4" width="4.85546875" style="54" customWidth="1"/>
    <col min="5" max="5" width="1.85546875" style="54" customWidth="1"/>
    <col min="6" max="6" width="13.42578125" style="54" customWidth="1"/>
    <col min="7" max="8" width="5.85546875" style="54" customWidth="1"/>
    <col min="9" max="9" width="4.85546875" style="54" customWidth="1"/>
    <col min="10" max="10" width="1.85546875" style="54" customWidth="1"/>
    <col min="11" max="11" width="13" style="54" customWidth="1"/>
    <col min="12" max="13" width="5.85546875" style="54" customWidth="1"/>
    <col min="14" max="14" width="4.85546875" style="54" customWidth="1"/>
    <col min="15" max="16384" width="10.85546875" style="54"/>
  </cols>
  <sheetData>
    <row r="1" spans="1:14" ht="13.5" x14ac:dyDescent="0.25">
      <c r="A1" s="183" t="s">
        <v>660</v>
      </c>
      <c r="B1" s="184"/>
      <c r="C1" s="184"/>
      <c r="D1" s="185"/>
      <c r="E1" s="185"/>
      <c r="F1" s="184"/>
      <c r="G1" s="184"/>
      <c r="H1" s="184"/>
      <c r="I1" s="2"/>
      <c r="J1" s="2"/>
      <c r="K1" s="2"/>
      <c r="L1" s="2"/>
      <c r="M1" s="2"/>
    </row>
    <row r="2" spans="1:14" ht="13.5" x14ac:dyDescent="0.25">
      <c r="A2" s="186" t="s">
        <v>445</v>
      </c>
      <c r="B2" s="184"/>
      <c r="C2" s="184"/>
      <c r="D2" s="184"/>
      <c r="E2" s="184"/>
      <c r="F2" s="184"/>
      <c r="G2" s="184"/>
      <c r="H2" s="184"/>
      <c r="I2" s="2"/>
      <c r="J2" s="2"/>
      <c r="K2" s="2"/>
      <c r="L2" s="2"/>
      <c r="M2" s="2"/>
    </row>
    <row r="3" spans="1:14" ht="5.0999999999999996" customHeight="1" x14ac:dyDescent="0.25">
      <c r="A3" s="184"/>
      <c r="B3" s="184"/>
      <c r="C3" s="184"/>
      <c r="D3" s="184"/>
      <c r="E3" s="184"/>
      <c r="F3" s="184"/>
      <c r="G3" s="184"/>
      <c r="H3" s="184"/>
      <c r="I3" s="2"/>
      <c r="J3" s="2"/>
      <c r="K3" s="2"/>
      <c r="L3" s="2"/>
      <c r="M3" s="2"/>
    </row>
    <row r="4" spans="1:14" ht="12.95" customHeight="1" x14ac:dyDescent="0.2">
      <c r="A4" s="993" t="s">
        <v>639</v>
      </c>
      <c r="B4" s="990" t="s">
        <v>661</v>
      </c>
      <c r="C4" s="991"/>
      <c r="D4" s="992"/>
      <c r="E4" s="16"/>
      <c r="F4" s="993" t="s">
        <v>639</v>
      </c>
      <c r="G4" s="990" t="s">
        <v>661</v>
      </c>
      <c r="H4" s="991"/>
      <c r="I4" s="992"/>
      <c r="J4" s="16"/>
      <c r="K4" s="993" t="s">
        <v>639</v>
      </c>
      <c r="L4" s="990" t="s">
        <v>661</v>
      </c>
      <c r="M4" s="991"/>
      <c r="N4" s="992"/>
    </row>
    <row r="5" spans="1:14" ht="12.95" customHeight="1" x14ac:dyDescent="0.2">
      <c r="A5" s="994"/>
      <c r="B5" s="388">
        <v>2023</v>
      </c>
      <c r="C5" s="388">
        <v>2024</v>
      </c>
      <c r="D5" s="388" t="s">
        <v>23</v>
      </c>
      <c r="E5" s="16"/>
      <c r="F5" s="994"/>
      <c r="G5" s="388">
        <v>2023</v>
      </c>
      <c r="H5" s="388">
        <v>2024</v>
      </c>
      <c r="I5" s="388" t="s">
        <v>23</v>
      </c>
      <c r="J5" s="16"/>
      <c r="K5" s="994"/>
      <c r="L5" s="388">
        <v>2023</v>
      </c>
      <c r="M5" s="388">
        <v>2024</v>
      </c>
      <c r="N5" s="388" t="s">
        <v>23</v>
      </c>
    </row>
    <row r="6" spans="1:14" ht="3.95" customHeight="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  <c r="K6" s="500"/>
      <c r="L6" s="500"/>
      <c r="M6" s="500"/>
      <c r="N6" s="500"/>
    </row>
    <row r="7" spans="1:14" ht="10.5" customHeight="1" x14ac:dyDescent="0.2">
      <c r="A7" s="390" t="s">
        <v>597</v>
      </c>
      <c r="B7" s="16"/>
      <c r="C7" s="16"/>
      <c r="D7" s="16">
        <v>4</v>
      </c>
      <c r="E7" s="16"/>
      <c r="F7" s="391" t="s">
        <v>61</v>
      </c>
      <c r="G7" s="191"/>
      <c r="H7" s="191"/>
      <c r="I7" s="201"/>
      <c r="J7" s="16"/>
      <c r="K7" s="392" t="s">
        <v>112</v>
      </c>
      <c r="L7" s="195"/>
      <c r="M7" s="188"/>
      <c r="N7" s="16"/>
    </row>
    <row r="8" spans="1:14" ht="10.5" customHeight="1" x14ac:dyDescent="0.25">
      <c r="A8" s="506" t="s">
        <v>589</v>
      </c>
      <c r="B8" s="721">
        <v>55</v>
      </c>
      <c r="C8" s="248">
        <v>58</v>
      </c>
      <c r="D8" s="192">
        <f>((C8/B8)-    1)*100</f>
        <v>5.4545454545454453</v>
      </c>
      <c r="E8" s="192"/>
      <c r="F8" s="193" t="s">
        <v>62</v>
      </c>
      <c r="G8" s="681">
        <v>55</v>
      </c>
      <c r="H8" s="168">
        <v>45</v>
      </c>
      <c r="I8" s="192">
        <f t="shared" ref="I8:I10" si="0">((H8/G8)-    1)*100</f>
        <v>-18.181818181818176</v>
      </c>
      <c r="J8" s="16"/>
      <c r="K8" s="194" t="s">
        <v>481</v>
      </c>
      <c r="L8" s="211">
        <v>65</v>
      </c>
      <c r="M8" s="211">
        <v>80</v>
      </c>
      <c r="N8" s="192">
        <f>((M8/L8)-    1)*100</f>
        <v>23.076923076923084</v>
      </c>
    </row>
    <row r="9" spans="1:14" ht="10.5" customHeight="1" x14ac:dyDescent="0.25">
      <c r="A9" s="506" t="s">
        <v>590</v>
      </c>
      <c r="B9" s="721">
        <v>47.5</v>
      </c>
      <c r="C9" s="211">
        <v>55</v>
      </c>
      <c r="D9" s="192">
        <f t="shared" ref="D9:D14" si="1">((C9/B9)-    1)*100</f>
        <v>15.789473684210531</v>
      </c>
      <c r="E9" s="192"/>
      <c r="F9" s="193" t="s">
        <v>63</v>
      </c>
      <c r="G9" s="681">
        <v>47.5</v>
      </c>
      <c r="H9" s="168">
        <v>48</v>
      </c>
      <c r="I9" s="192">
        <f t="shared" si="0"/>
        <v>1.0526315789473717</v>
      </c>
      <c r="J9" s="16"/>
      <c r="K9" s="194" t="s">
        <v>114</v>
      </c>
      <c r="L9" s="211">
        <v>65</v>
      </c>
      <c r="M9" s="211">
        <v>75</v>
      </c>
      <c r="N9" s="192">
        <f>((M9/L9)-    1)*100</f>
        <v>15.384615384615374</v>
      </c>
    </row>
    <row r="10" spans="1:14" ht="10.5" customHeight="1" x14ac:dyDescent="0.25">
      <c r="A10" s="506" t="s">
        <v>591</v>
      </c>
      <c r="B10" s="721">
        <v>45</v>
      </c>
      <c r="C10" s="248">
        <v>55</v>
      </c>
      <c r="D10" s="192">
        <f t="shared" si="1"/>
        <v>22.222222222222232</v>
      </c>
      <c r="E10" s="192"/>
      <c r="F10" s="193" t="s">
        <v>484</v>
      </c>
      <c r="G10" s="681">
        <v>42.5</v>
      </c>
      <c r="H10" s="168">
        <v>50</v>
      </c>
      <c r="I10" s="192">
        <f t="shared" si="0"/>
        <v>17.647058823529417</v>
      </c>
      <c r="J10" s="16"/>
      <c r="K10" s="197" t="s">
        <v>113</v>
      </c>
      <c r="L10" s="680">
        <v>75</v>
      </c>
      <c r="M10" s="680">
        <v>80</v>
      </c>
      <c r="N10" s="725">
        <f>((M10/L10)-    1)*100</f>
        <v>6.6666666666666652</v>
      </c>
    </row>
    <row r="11" spans="1:14" ht="10.5" customHeight="1" x14ac:dyDescent="0.25">
      <c r="A11" s="506" t="s">
        <v>592</v>
      </c>
      <c r="B11" s="721">
        <v>42.5</v>
      </c>
      <c r="C11" s="248">
        <v>55</v>
      </c>
      <c r="D11" s="192">
        <f t="shared" si="1"/>
        <v>29.411764705882359</v>
      </c>
      <c r="E11" s="192"/>
      <c r="F11" s="193" t="s">
        <v>64</v>
      </c>
      <c r="G11" s="681">
        <v>37.5</v>
      </c>
      <c r="H11" s="168">
        <v>38</v>
      </c>
      <c r="I11" s="192">
        <f>((H11/G11)-    1)*100</f>
        <v>1.3333333333333419</v>
      </c>
      <c r="J11" s="16"/>
      <c r="K11" s="392" t="s">
        <v>115</v>
      </c>
      <c r="L11" s="699"/>
      <c r="M11" s="211"/>
      <c r="N11" s="700"/>
    </row>
    <row r="12" spans="1:14" ht="10.5" customHeight="1" x14ac:dyDescent="0.25">
      <c r="A12" s="506" t="s">
        <v>593</v>
      </c>
      <c r="B12" s="721">
        <v>42.5</v>
      </c>
      <c r="C12" s="248">
        <v>55</v>
      </c>
      <c r="D12" s="192">
        <f t="shared" si="1"/>
        <v>29.411764705882359</v>
      </c>
      <c r="E12" s="192"/>
      <c r="F12" s="194" t="s">
        <v>65</v>
      </c>
      <c r="G12" s="681">
        <v>55</v>
      </c>
      <c r="H12" s="168">
        <v>58</v>
      </c>
      <c r="I12" s="192">
        <f t="shared" ref="I12:I13" si="2">((H12/G12)-    1)*100</f>
        <v>5.4545454545454453</v>
      </c>
      <c r="J12" s="16"/>
      <c r="K12" s="194" t="s">
        <v>146</v>
      </c>
      <c r="L12" s="211">
        <v>80</v>
      </c>
      <c r="M12" s="211">
        <v>90</v>
      </c>
      <c r="N12" s="192">
        <f>((M12/L12)-    1)*100</f>
        <v>12.5</v>
      </c>
    </row>
    <row r="13" spans="1:14" ht="10.5" customHeight="1" x14ac:dyDescent="0.25">
      <c r="A13" s="506" t="s">
        <v>594</v>
      </c>
      <c r="B13" s="721">
        <v>47.5</v>
      </c>
      <c r="C13" s="248">
        <v>55</v>
      </c>
      <c r="D13" s="192">
        <f t="shared" si="1"/>
        <v>15.789473684210531</v>
      </c>
      <c r="E13" s="192"/>
      <c r="F13" s="194" t="s">
        <v>485</v>
      </c>
      <c r="G13" s="681">
        <v>47.5</v>
      </c>
      <c r="H13" s="168">
        <v>45</v>
      </c>
      <c r="I13" s="192">
        <f t="shared" si="2"/>
        <v>-5.2631578947368478</v>
      </c>
      <c r="J13" s="16"/>
      <c r="K13" s="197" t="s">
        <v>116</v>
      </c>
      <c r="L13" s="680">
        <v>105</v>
      </c>
      <c r="M13" s="680">
        <v>105</v>
      </c>
      <c r="N13" s="720">
        <f>((M13/L13)-    1)*100</f>
        <v>0</v>
      </c>
    </row>
    <row r="14" spans="1:14" ht="10.5" customHeight="1" x14ac:dyDescent="0.25">
      <c r="A14" s="437" t="s">
        <v>595</v>
      </c>
      <c r="B14" s="722">
        <v>45</v>
      </c>
      <c r="C14" s="250">
        <v>53</v>
      </c>
      <c r="D14" s="725">
        <f t="shared" si="1"/>
        <v>17.777777777777782</v>
      </c>
      <c r="E14" s="192"/>
      <c r="F14" s="197" t="s">
        <v>66</v>
      </c>
      <c r="G14" s="682">
        <v>55</v>
      </c>
      <c r="H14" s="178">
        <v>65</v>
      </c>
      <c r="I14" s="725">
        <f>((H14/G14)-    1)*100</f>
        <v>18.181818181818187</v>
      </c>
      <c r="J14" s="16"/>
      <c r="K14" s="392" t="s">
        <v>117</v>
      </c>
      <c r="L14" s="690"/>
      <c r="M14" s="211"/>
      <c r="N14" s="692"/>
    </row>
    <row r="15" spans="1:14" ht="10.5" customHeight="1" x14ac:dyDescent="0.2">
      <c r="A15" s="390" t="s">
        <v>161</v>
      </c>
      <c r="B15" s="198"/>
      <c r="C15" s="198"/>
      <c r="D15" s="676"/>
      <c r="E15" s="676"/>
      <c r="F15" s="394" t="s">
        <v>67</v>
      </c>
      <c r="G15" s="683"/>
      <c r="H15" s="683"/>
      <c r="I15" s="684"/>
      <c r="J15" s="16"/>
      <c r="K15" s="194" t="s">
        <v>118</v>
      </c>
      <c r="L15" s="168">
        <v>53</v>
      </c>
      <c r="M15" s="168">
        <v>53</v>
      </c>
      <c r="N15" s="192">
        <f>((M15/L15)-    1)*100</f>
        <v>0</v>
      </c>
    </row>
    <row r="16" spans="1:14" ht="10.5" customHeight="1" x14ac:dyDescent="0.2">
      <c r="A16" s="199" t="s">
        <v>25</v>
      </c>
      <c r="B16" s="723">
        <v>60</v>
      </c>
      <c r="C16" s="168">
        <v>95</v>
      </c>
      <c r="D16" s="192">
        <f>((C16/B16)-    1)*100</f>
        <v>58.333333333333329</v>
      </c>
      <c r="E16" s="192"/>
      <c r="F16" s="193" t="s">
        <v>68</v>
      </c>
      <c r="G16" s="726">
        <v>47.5</v>
      </c>
      <c r="H16" s="387">
        <v>50</v>
      </c>
      <c r="I16" s="192">
        <f t="shared" ref="I16:I25" si="3">((H16/G16)-    1)*100</f>
        <v>5.2631578947368363</v>
      </c>
      <c r="J16" s="16"/>
      <c r="K16" s="194" t="s">
        <v>119</v>
      </c>
      <c r="L16" s="168">
        <v>50</v>
      </c>
      <c r="M16" s="168">
        <v>55</v>
      </c>
      <c r="N16" s="192">
        <f>((M16/L16)-    1)*100</f>
        <v>10.000000000000009</v>
      </c>
    </row>
    <row r="17" spans="1:14" ht="10.5" customHeight="1" x14ac:dyDescent="0.2">
      <c r="A17" s="193" t="s">
        <v>297</v>
      </c>
      <c r="B17" s="723">
        <v>65</v>
      </c>
      <c r="C17" s="168">
        <v>90</v>
      </c>
      <c r="D17" s="192">
        <f>((C17/B17)-    1)*100</f>
        <v>38.46153846153846</v>
      </c>
      <c r="E17" s="192"/>
      <c r="F17" s="193" t="s">
        <v>69</v>
      </c>
      <c r="G17" s="726">
        <v>37.5</v>
      </c>
      <c r="H17" s="539">
        <v>45</v>
      </c>
      <c r="I17" s="192">
        <f t="shared" si="3"/>
        <v>19.999999999999996</v>
      </c>
      <c r="J17" s="16"/>
      <c r="K17" s="197" t="s">
        <v>120</v>
      </c>
      <c r="L17" s="566">
        <v>55</v>
      </c>
      <c r="M17" s="178">
        <v>55</v>
      </c>
      <c r="N17" s="720">
        <f>((M17/L17)-    1)*100</f>
        <v>0</v>
      </c>
    </row>
    <row r="18" spans="1:14" ht="10.5" customHeight="1" x14ac:dyDescent="0.2">
      <c r="A18" s="193" t="s">
        <v>596</v>
      </c>
      <c r="B18" s="723">
        <v>45</v>
      </c>
      <c r="C18" s="677" t="s">
        <v>446</v>
      </c>
      <c r="D18" s="192" t="s">
        <v>173</v>
      </c>
      <c r="E18" s="192"/>
      <c r="F18" s="193" t="s">
        <v>71</v>
      </c>
      <c r="G18" s="726">
        <v>42.5</v>
      </c>
      <c r="H18" s="539">
        <v>43</v>
      </c>
      <c r="I18" s="192">
        <f t="shared" si="3"/>
        <v>1.1764705882352899</v>
      </c>
      <c r="J18" s="16"/>
      <c r="K18" s="392" t="s">
        <v>121</v>
      </c>
      <c r="L18" s="177"/>
      <c r="M18" s="211"/>
      <c r="N18" s="692"/>
    </row>
    <row r="19" spans="1:14" ht="10.5" customHeight="1" x14ac:dyDescent="0.2">
      <c r="A19" s="193" t="s">
        <v>449</v>
      </c>
      <c r="B19" s="723" t="s">
        <v>151</v>
      </c>
      <c r="C19" s="168">
        <v>60</v>
      </c>
      <c r="D19" s="192" t="s">
        <v>173</v>
      </c>
      <c r="E19" s="192"/>
      <c r="F19" s="193" t="s">
        <v>70</v>
      </c>
      <c r="G19" s="723">
        <v>40</v>
      </c>
      <c r="H19" s="168">
        <v>78</v>
      </c>
      <c r="I19" s="192">
        <f t="shared" si="3"/>
        <v>95</v>
      </c>
      <c r="J19" s="16"/>
      <c r="K19" s="194" t="s">
        <v>122</v>
      </c>
      <c r="L19" s="211">
        <v>48</v>
      </c>
      <c r="M19" s="211">
        <v>55</v>
      </c>
      <c r="N19" s="192">
        <f>((M19/L19)-    1)*100</f>
        <v>14.583333333333325</v>
      </c>
    </row>
    <row r="20" spans="1:14" ht="10.5" customHeight="1" x14ac:dyDescent="0.2">
      <c r="A20" s="193" t="s">
        <v>450</v>
      </c>
      <c r="B20" s="723">
        <v>55</v>
      </c>
      <c r="C20" s="387">
        <v>78</v>
      </c>
      <c r="D20" s="192">
        <f>((C20/B20)-    1)*100</f>
        <v>41.81818181818182</v>
      </c>
      <c r="E20" s="192"/>
      <c r="F20" s="193" t="s">
        <v>72</v>
      </c>
      <c r="G20" s="726">
        <v>40</v>
      </c>
      <c r="H20" s="539">
        <v>45</v>
      </c>
      <c r="I20" s="192">
        <f t="shared" si="3"/>
        <v>12.5</v>
      </c>
      <c r="J20" s="16"/>
      <c r="K20" s="194" t="s">
        <v>123</v>
      </c>
      <c r="L20" s="211">
        <v>28</v>
      </c>
      <c r="M20" s="211">
        <v>28</v>
      </c>
      <c r="N20" s="192">
        <f>((M20/L20)-    1)*100</f>
        <v>0</v>
      </c>
    </row>
    <row r="21" spans="1:14" ht="10.5" customHeight="1" x14ac:dyDescent="0.2">
      <c r="A21" s="193" t="s">
        <v>598</v>
      </c>
      <c r="B21" s="723" t="s">
        <v>151</v>
      </c>
      <c r="C21" s="211">
        <v>44</v>
      </c>
      <c r="D21" s="192" t="s">
        <v>173</v>
      </c>
      <c r="E21" s="192"/>
      <c r="F21" s="193" t="s">
        <v>447</v>
      </c>
      <c r="G21" s="723">
        <v>40</v>
      </c>
      <c r="H21" s="539">
        <v>45</v>
      </c>
      <c r="I21" s="192">
        <f t="shared" si="3"/>
        <v>12.5</v>
      </c>
      <c r="J21" s="16"/>
      <c r="K21" s="194" t="s">
        <v>124</v>
      </c>
      <c r="L21" s="211">
        <v>65</v>
      </c>
      <c r="M21" s="211">
        <v>55</v>
      </c>
      <c r="N21" s="192">
        <f>((M21/L21)-    1)*100</f>
        <v>-15.384615384615385</v>
      </c>
    </row>
    <row r="22" spans="1:14" ht="10.5" customHeight="1" x14ac:dyDescent="0.2">
      <c r="A22" s="432" t="s">
        <v>547</v>
      </c>
      <c r="B22" s="724">
        <v>45</v>
      </c>
      <c r="C22" s="678" t="s">
        <v>446</v>
      </c>
      <c r="D22" s="720" t="s">
        <v>173</v>
      </c>
      <c r="E22" s="192"/>
      <c r="F22" s="193" t="s">
        <v>73</v>
      </c>
      <c r="G22" s="726">
        <v>45</v>
      </c>
      <c r="H22" s="539">
        <v>55</v>
      </c>
      <c r="I22" s="192">
        <f t="shared" si="3"/>
        <v>22.222222222222232</v>
      </c>
      <c r="J22" s="16"/>
      <c r="K22" s="194" t="s">
        <v>125</v>
      </c>
      <c r="L22" s="211">
        <v>45</v>
      </c>
      <c r="M22" s="211">
        <v>55</v>
      </c>
      <c r="N22" s="192">
        <f>((M22/L22)-    1)*100</f>
        <v>22.222222222222232</v>
      </c>
    </row>
    <row r="23" spans="1:14" ht="10.5" customHeight="1" x14ac:dyDescent="0.2">
      <c r="A23" s="392" t="s">
        <v>27</v>
      </c>
      <c r="B23" s="168"/>
      <c r="C23" s="567"/>
      <c r="D23" s="679"/>
      <c r="E23" s="679"/>
      <c r="F23" s="193" t="s">
        <v>74</v>
      </c>
      <c r="G23" s="726">
        <v>45</v>
      </c>
      <c r="H23" s="539">
        <v>45</v>
      </c>
      <c r="I23" s="192">
        <f t="shared" si="3"/>
        <v>0</v>
      </c>
      <c r="J23" s="16"/>
      <c r="K23" s="197" t="s">
        <v>126</v>
      </c>
      <c r="L23" s="680">
        <v>73</v>
      </c>
      <c r="M23" s="680">
        <v>53</v>
      </c>
      <c r="N23" s="725">
        <f>((M23/L23)-    1)*100</f>
        <v>-27.397260273972602</v>
      </c>
    </row>
    <row r="24" spans="1:14" ht="10.5" customHeight="1" x14ac:dyDescent="0.2">
      <c r="A24" s="194" t="s">
        <v>30</v>
      </c>
      <c r="B24" s="177" t="s">
        <v>151</v>
      </c>
      <c r="C24" s="211">
        <v>100</v>
      </c>
      <c r="D24" s="192" t="s">
        <v>173</v>
      </c>
      <c r="E24" s="192"/>
      <c r="F24" s="193" t="s">
        <v>75</v>
      </c>
      <c r="G24" s="726">
        <v>47.5</v>
      </c>
      <c r="H24" s="727">
        <v>50</v>
      </c>
      <c r="I24" s="192">
        <f t="shared" si="3"/>
        <v>5.2631578947368363</v>
      </c>
      <c r="J24" s="16"/>
      <c r="K24" s="392" t="s">
        <v>575</v>
      </c>
      <c r="L24" s="701"/>
      <c r="M24" s="701"/>
      <c r="N24" s="701"/>
    </row>
    <row r="25" spans="1:14" ht="10.5" customHeight="1" x14ac:dyDescent="0.2">
      <c r="A25" s="194" t="s">
        <v>453</v>
      </c>
      <c r="B25" s="177" t="s">
        <v>151</v>
      </c>
      <c r="C25" s="211">
        <v>105</v>
      </c>
      <c r="D25" s="192" t="s">
        <v>173</v>
      </c>
      <c r="E25" s="192"/>
      <c r="F25" s="200" t="s">
        <v>448</v>
      </c>
      <c r="G25" s="728">
        <v>32.5</v>
      </c>
      <c r="H25" s="729">
        <v>43</v>
      </c>
      <c r="I25" s="720">
        <f t="shared" si="3"/>
        <v>32.307692307692307</v>
      </c>
      <c r="J25" s="16"/>
      <c r="K25" s="194" t="s">
        <v>576</v>
      </c>
      <c r="L25" s="211" t="s">
        <v>446</v>
      </c>
      <c r="M25" s="211">
        <v>60</v>
      </c>
      <c r="N25" s="192" t="s">
        <v>173</v>
      </c>
    </row>
    <row r="26" spans="1:14" ht="10.5" customHeight="1" x14ac:dyDescent="0.2">
      <c r="A26" s="194" t="s">
        <v>455</v>
      </c>
      <c r="B26" s="177" t="s">
        <v>151</v>
      </c>
      <c r="C26" s="211">
        <v>95</v>
      </c>
      <c r="D26" s="192" t="s">
        <v>173</v>
      </c>
      <c r="E26" s="192"/>
      <c r="F26" s="591" t="s">
        <v>76</v>
      </c>
      <c r="G26" s="202"/>
      <c r="H26" s="687"/>
      <c r="I26" s="187"/>
      <c r="J26" s="16"/>
      <c r="K26" s="194" t="s">
        <v>577</v>
      </c>
      <c r="L26" s="202">
        <v>68</v>
      </c>
      <c r="M26" s="211">
        <v>68</v>
      </c>
      <c r="N26" s="201">
        <f t="shared" ref="N26:N27" si="4">((M26/L26)-    1)*100</f>
        <v>0</v>
      </c>
    </row>
    <row r="27" spans="1:14" ht="10.5" customHeight="1" x14ac:dyDescent="0.2">
      <c r="A27" s="194" t="s">
        <v>306</v>
      </c>
      <c r="B27" s="177" t="s">
        <v>151</v>
      </c>
      <c r="C27" s="211">
        <v>85</v>
      </c>
      <c r="D27" s="192" t="s">
        <v>173</v>
      </c>
      <c r="E27" s="192"/>
      <c r="F27" s="194" t="s">
        <v>451</v>
      </c>
      <c r="G27" s="688" t="s">
        <v>446</v>
      </c>
      <c r="H27" s="211">
        <v>56</v>
      </c>
      <c r="I27" s="192" t="s">
        <v>173</v>
      </c>
      <c r="J27" s="16"/>
      <c r="K27" s="194" t="s">
        <v>578</v>
      </c>
      <c r="L27" s="702">
        <v>55</v>
      </c>
      <c r="M27" s="211">
        <v>55</v>
      </c>
      <c r="N27" s="201">
        <f t="shared" si="4"/>
        <v>0</v>
      </c>
    </row>
    <row r="28" spans="1:14" ht="10.5" customHeight="1" x14ac:dyDescent="0.2">
      <c r="A28" s="194" t="s">
        <v>307</v>
      </c>
      <c r="B28" s="177" t="s">
        <v>151</v>
      </c>
      <c r="C28" s="211">
        <v>90</v>
      </c>
      <c r="D28" s="192" t="s">
        <v>173</v>
      </c>
      <c r="E28" s="192"/>
      <c r="F28" s="194" t="s">
        <v>185</v>
      </c>
      <c r="G28" s="688" t="s">
        <v>446</v>
      </c>
      <c r="H28" s="211">
        <v>44</v>
      </c>
      <c r="I28" s="192" t="s">
        <v>173</v>
      </c>
      <c r="J28" s="16"/>
      <c r="K28" s="194" t="s">
        <v>579</v>
      </c>
      <c r="L28" s="211" t="s">
        <v>446</v>
      </c>
      <c r="M28" s="211">
        <v>68</v>
      </c>
      <c r="N28" s="192" t="s">
        <v>173</v>
      </c>
    </row>
    <row r="29" spans="1:14" ht="10.5" customHeight="1" x14ac:dyDescent="0.2">
      <c r="A29" s="194" t="s">
        <v>406</v>
      </c>
      <c r="B29" s="177" t="s">
        <v>151</v>
      </c>
      <c r="C29" s="211">
        <v>70</v>
      </c>
      <c r="D29" s="192" t="s">
        <v>173</v>
      </c>
      <c r="E29" s="192"/>
      <c r="F29" s="194" t="s">
        <v>452</v>
      </c>
      <c r="G29" s="688" t="s">
        <v>446</v>
      </c>
      <c r="H29" s="211">
        <v>75</v>
      </c>
      <c r="I29" s="192" t="s">
        <v>173</v>
      </c>
      <c r="J29" s="16"/>
      <c r="K29" s="194" t="s">
        <v>580</v>
      </c>
      <c r="L29" s="211" t="s">
        <v>446</v>
      </c>
      <c r="M29" s="211">
        <v>65</v>
      </c>
      <c r="N29" s="192" t="s">
        <v>173</v>
      </c>
    </row>
    <row r="30" spans="1:14" ht="10.5" customHeight="1" x14ac:dyDescent="0.2">
      <c r="A30" s="194" t="s">
        <v>309</v>
      </c>
      <c r="B30" s="177" t="s">
        <v>151</v>
      </c>
      <c r="C30" s="211">
        <v>85</v>
      </c>
      <c r="D30" s="192" t="s">
        <v>173</v>
      </c>
      <c r="E30" s="192"/>
      <c r="F30" s="194" t="s">
        <v>454</v>
      </c>
      <c r="G30" s="688" t="s">
        <v>446</v>
      </c>
      <c r="H30" s="211">
        <v>70</v>
      </c>
      <c r="I30" s="192" t="s">
        <v>173</v>
      </c>
      <c r="J30" s="16"/>
      <c r="K30" s="194" t="s">
        <v>581</v>
      </c>
      <c r="L30" s="211" t="s">
        <v>446</v>
      </c>
      <c r="M30" s="211">
        <v>55</v>
      </c>
      <c r="N30" s="192" t="s">
        <v>173</v>
      </c>
    </row>
    <row r="31" spans="1:14" ht="10.5" customHeight="1" x14ac:dyDescent="0.2">
      <c r="A31" s="197" t="s">
        <v>457</v>
      </c>
      <c r="B31" s="600" t="s">
        <v>151</v>
      </c>
      <c r="C31" s="680">
        <v>80</v>
      </c>
      <c r="D31" s="725" t="s">
        <v>173</v>
      </c>
      <c r="E31" s="192"/>
      <c r="F31" s="197" t="s">
        <v>299</v>
      </c>
      <c r="G31" s="689" t="s">
        <v>446</v>
      </c>
      <c r="H31" s="680">
        <v>55</v>
      </c>
      <c r="I31" s="731" t="s">
        <v>173</v>
      </c>
      <c r="J31" s="16"/>
      <c r="K31" s="194" t="s">
        <v>572</v>
      </c>
      <c r="L31" s="202">
        <v>55</v>
      </c>
      <c r="M31" s="211">
        <v>60</v>
      </c>
      <c r="N31" s="201">
        <f t="shared" ref="N31:N60" si="5">((M31/L31)-    1)*100</f>
        <v>9.0909090909090828</v>
      </c>
    </row>
    <row r="32" spans="1:14" ht="10.5" customHeight="1" x14ac:dyDescent="0.2">
      <c r="A32" s="392" t="s">
        <v>32</v>
      </c>
      <c r="B32" s="168"/>
      <c r="C32" s="168"/>
      <c r="D32" s="679"/>
      <c r="E32" s="679"/>
      <c r="F32" s="395" t="s">
        <v>456</v>
      </c>
      <c r="G32" s="690"/>
      <c r="H32" s="691"/>
      <c r="I32" s="692"/>
      <c r="J32" s="16"/>
      <c r="K32" s="194" t="s">
        <v>582</v>
      </c>
      <c r="L32" s="211" t="s">
        <v>446</v>
      </c>
      <c r="M32" s="211">
        <v>53</v>
      </c>
      <c r="N32" s="192" t="s">
        <v>173</v>
      </c>
    </row>
    <row r="33" spans="1:14" ht="10.5" customHeight="1" x14ac:dyDescent="0.2">
      <c r="A33" s="194" t="s">
        <v>33</v>
      </c>
      <c r="B33" s="211">
        <v>50</v>
      </c>
      <c r="C33" s="211">
        <v>50</v>
      </c>
      <c r="D33" s="192">
        <f>((C33/B33)-    1)*100</f>
        <v>0</v>
      </c>
      <c r="E33" s="192"/>
      <c r="F33" s="194" t="s">
        <v>187</v>
      </c>
      <c r="G33" s="312">
        <v>60</v>
      </c>
      <c r="H33" s="168">
        <v>58</v>
      </c>
      <c r="I33" s="201">
        <f>((H33/G33)-    1)*100</f>
        <v>-3.3333333333333326</v>
      </c>
      <c r="J33" s="16"/>
      <c r="K33" s="194" t="s">
        <v>574</v>
      </c>
      <c r="L33" s="202">
        <v>73</v>
      </c>
      <c r="M33" s="211">
        <v>78</v>
      </c>
      <c r="N33" s="201">
        <f t="shared" si="5"/>
        <v>6.8493150684931559</v>
      </c>
    </row>
    <row r="34" spans="1:14" ht="10.5" customHeight="1" x14ac:dyDescent="0.2">
      <c r="A34" s="194" t="s">
        <v>34</v>
      </c>
      <c r="B34" s="211">
        <v>42.5</v>
      </c>
      <c r="C34" s="211">
        <v>48</v>
      </c>
      <c r="D34" s="192">
        <f>((C34/B34)-    1)*100</f>
        <v>12.941176470588234</v>
      </c>
      <c r="E34" s="192"/>
      <c r="F34" s="194" t="s">
        <v>188</v>
      </c>
      <c r="G34" s="685">
        <v>70</v>
      </c>
      <c r="H34" s="539">
        <v>83</v>
      </c>
      <c r="I34" s="201">
        <f t="shared" ref="I34:I40" si="6">((H34/G34)-    1)*100</f>
        <v>18.571428571428573</v>
      </c>
      <c r="J34" s="16"/>
      <c r="K34" s="194" t="s">
        <v>583</v>
      </c>
      <c r="L34" s="211" t="s">
        <v>446</v>
      </c>
      <c r="M34" s="211">
        <v>55</v>
      </c>
      <c r="N34" s="192" t="s">
        <v>173</v>
      </c>
    </row>
    <row r="35" spans="1:14" ht="10.5" customHeight="1" x14ac:dyDescent="0.2">
      <c r="A35" s="194" t="s">
        <v>462</v>
      </c>
      <c r="B35" s="211">
        <v>60</v>
      </c>
      <c r="C35" s="211">
        <v>60</v>
      </c>
      <c r="D35" s="192">
        <f t="shared" ref="D35:D43" si="7">((C35/B35)-    1)*100</f>
        <v>0</v>
      </c>
      <c r="E35" s="192"/>
      <c r="F35" s="204" t="s">
        <v>82</v>
      </c>
      <c r="G35" s="685">
        <v>70</v>
      </c>
      <c r="H35" s="539">
        <v>65</v>
      </c>
      <c r="I35" s="201">
        <f t="shared" si="6"/>
        <v>-7.1428571428571397</v>
      </c>
      <c r="J35" s="16"/>
      <c r="K35" s="194" t="s">
        <v>584</v>
      </c>
      <c r="L35" s="202">
        <v>55</v>
      </c>
      <c r="M35" s="211">
        <v>55</v>
      </c>
      <c r="N35" s="201">
        <f t="shared" si="5"/>
        <v>0</v>
      </c>
    </row>
    <row r="36" spans="1:14" ht="10.5" customHeight="1" x14ac:dyDescent="0.2">
      <c r="A36" s="194" t="s">
        <v>35</v>
      </c>
      <c r="B36" s="211">
        <v>60</v>
      </c>
      <c r="C36" s="211">
        <v>53</v>
      </c>
      <c r="D36" s="192">
        <f t="shared" si="7"/>
        <v>-11.66666666666667</v>
      </c>
      <c r="E36" s="192"/>
      <c r="F36" s="204" t="s">
        <v>83</v>
      </c>
      <c r="G36" s="685">
        <v>65</v>
      </c>
      <c r="H36" s="539">
        <v>65</v>
      </c>
      <c r="I36" s="201">
        <f t="shared" si="6"/>
        <v>0</v>
      </c>
      <c r="J36" s="16"/>
      <c r="K36" s="194" t="s">
        <v>585</v>
      </c>
      <c r="L36" s="211" t="s">
        <v>446</v>
      </c>
      <c r="M36" s="211">
        <v>75</v>
      </c>
      <c r="N36" s="192" t="s">
        <v>173</v>
      </c>
    </row>
    <row r="37" spans="1:14" ht="10.5" customHeight="1" x14ac:dyDescent="0.2">
      <c r="A37" s="194" t="s">
        <v>36</v>
      </c>
      <c r="B37" s="211">
        <v>45</v>
      </c>
      <c r="C37" s="211">
        <v>70</v>
      </c>
      <c r="D37" s="192">
        <f t="shared" si="7"/>
        <v>55.555555555555557</v>
      </c>
      <c r="E37" s="192"/>
      <c r="F37" s="204" t="s">
        <v>460</v>
      </c>
      <c r="G37" s="685">
        <v>55</v>
      </c>
      <c r="H37" s="539">
        <v>68</v>
      </c>
      <c r="I37" s="201">
        <f t="shared" si="6"/>
        <v>23.636363636363633</v>
      </c>
      <c r="J37" s="16"/>
      <c r="K37" s="433" t="s">
        <v>573</v>
      </c>
      <c r="L37" s="703">
        <v>68</v>
      </c>
      <c r="M37" s="211">
        <v>65</v>
      </c>
      <c r="N37" s="201">
        <f t="shared" si="5"/>
        <v>-4.4117647058823479</v>
      </c>
    </row>
    <row r="38" spans="1:14" ht="10.5" customHeight="1" x14ac:dyDescent="0.2">
      <c r="A38" s="194" t="s">
        <v>37</v>
      </c>
      <c r="B38" s="211">
        <v>60</v>
      </c>
      <c r="C38" s="211">
        <v>70</v>
      </c>
      <c r="D38" s="192">
        <f t="shared" si="7"/>
        <v>16.666666666666675</v>
      </c>
      <c r="E38" s="192"/>
      <c r="F38" s="204" t="s">
        <v>85</v>
      </c>
      <c r="G38" s="685">
        <v>57.5</v>
      </c>
      <c r="H38" s="539">
        <v>58</v>
      </c>
      <c r="I38" s="201">
        <f t="shared" si="6"/>
        <v>0.86956521739129933</v>
      </c>
      <c r="J38" s="16"/>
      <c r="K38" s="392" t="s">
        <v>180</v>
      </c>
      <c r="L38" s="701"/>
      <c r="M38" s="704"/>
      <c r="N38" s="704"/>
    </row>
    <row r="39" spans="1:14" ht="10.5" customHeight="1" x14ac:dyDescent="0.25">
      <c r="A39" s="194" t="s">
        <v>463</v>
      </c>
      <c r="B39" s="211">
        <v>55</v>
      </c>
      <c r="C39" s="211">
        <v>65</v>
      </c>
      <c r="D39" s="192">
        <f t="shared" si="7"/>
        <v>18.181818181818187</v>
      </c>
      <c r="E39" s="192"/>
      <c r="F39" s="194" t="s">
        <v>86</v>
      </c>
      <c r="G39" s="685">
        <v>45</v>
      </c>
      <c r="H39" s="539">
        <v>58</v>
      </c>
      <c r="I39" s="201">
        <f t="shared" si="6"/>
        <v>28.888888888888896</v>
      </c>
      <c r="J39" s="16"/>
      <c r="K39" s="190" t="s">
        <v>181</v>
      </c>
      <c r="L39" s="694">
        <v>50</v>
      </c>
      <c r="M39" s="735">
        <v>55</v>
      </c>
      <c r="N39" s="201">
        <f>((M39/L39)-    1)*100</f>
        <v>10.000000000000009</v>
      </c>
    </row>
    <row r="40" spans="1:14" ht="10.5" customHeight="1" x14ac:dyDescent="0.25">
      <c r="A40" s="194" t="s">
        <v>39</v>
      </c>
      <c r="B40" s="211">
        <v>70</v>
      </c>
      <c r="C40" s="211">
        <v>70</v>
      </c>
      <c r="D40" s="192">
        <f t="shared" si="7"/>
        <v>0</v>
      </c>
      <c r="E40" s="192"/>
      <c r="F40" s="433" t="s">
        <v>87</v>
      </c>
      <c r="G40" s="686">
        <v>55</v>
      </c>
      <c r="H40" s="730">
        <v>55</v>
      </c>
      <c r="I40" s="719">
        <f t="shared" si="6"/>
        <v>0</v>
      </c>
      <c r="J40" s="16"/>
      <c r="K40" s="190" t="s">
        <v>545</v>
      </c>
      <c r="L40" s="694">
        <v>45</v>
      </c>
      <c r="M40" s="735">
        <v>50</v>
      </c>
      <c r="N40" s="201">
        <f>((M40/L40)-    1)*100</f>
        <v>11.111111111111116</v>
      </c>
    </row>
    <row r="41" spans="1:14" ht="10.5" customHeight="1" x14ac:dyDescent="0.25">
      <c r="A41" s="194" t="s">
        <v>41</v>
      </c>
      <c r="B41" s="211">
        <v>55</v>
      </c>
      <c r="C41" s="211">
        <v>65</v>
      </c>
      <c r="D41" s="192">
        <f t="shared" si="7"/>
        <v>18.181818181818187</v>
      </c>
      <c r="E41" s="192"/>
      <c r="F41" s="392" t="s">
        <v>88</v>
      </c>
      <c r="G41" s="690"/>
      <c r="H41" s="690"/>
      <c r="I41" s="693"/>
      <c r="J41" s="16"/>
      <c r="K41" s="190" t="s">
        <v>302</v>
      </c>
      <c r="L41" s="694">
        <v>50</v>
      </c>
      <c r="M41" s="735">
        <v>48</v>
      </c>
      <c r="N41" s="201">
        <f>((M41/L41)-    1)*100</f>
        <v>-4.0000000000000036</v>
      </c>
    </row>
    <row r="42" spans="1:14" ht="10.5" customHeight="1" x14ac:dyDescent="0.25">
      <c r="A42" s="194" t="s">
        <v>156</v>
      </c>
      <c r="B42" s="211">
        <v>53</v>
      </c>
      <c r="C42" s="211">
        <v>50</v>
      </c>
      <c r="D42" s="192">
        <f t="shared" si="7"/>
        <v>-5.6603773584905648</v>
      </c>
      <c r="E42" s="192"/>
      <c r="F42" s="194" t="s">
        <v>89</v>
      </c>
      <c r="G42" s="694">
        <v>53</v>
      </c>
      <c r="H42" s="211">
        <v>48</v>
      </c>
      <c r="I42" s="201">
        <f t="shared" ref="I42:I43" si="8">((H42/G42)-    1)*100</f>
        <v>-9.4339622641509422</v>
      </c>
      <c r="J42" s="16"/>
      <c r="K42" s="190" t="s">
        <v>304</v>
      </c>
      <c r="L42" s="694">
        <v>50</v>
      </c>
      <c r="M42" s="735">
        <v>45</v>
      </c>
      <c r="N42" s="201">
        <f t="shared" si="5"/>
        <v>-9.9999999999999982</v>
      </c>
    </row>
    <row r="43" spans="1:14" ht="10.5" customHeight="1" x14ac:dyDescent="0.25">
      <c r="A43" s="433" t="s">
        <v>40</v>
      </c>
      <c r="B43" s="678">
        <v>45</v>
      </c>
      <c r="C43" s="678">
        <v>58</v>
      </c>
      <c r="D43" s="720">
        <f t="shared" si="7"/>
        <v>28.888888888888896</v>
      </c>
      <c r="E43" s="192"/>
      <c r="F43" s="194" t="s">
        <v>90</v>
      </c>
      <c r="G43" s="694">
        <v>47.5</v>
      </c>
      <c r="H43" s="211">
        <v>48</v>
      </c>
      <c r="I43" s="201">
        <f t="shared" si="8"/>
        <v>1.0526315789473717</v>
      </c>
      <c r="J43" s="16"/>
      <c r="K43" s="190" t="s">
        <v>183</v>
      </c>
      <c r="L43" s="694">
        <v>67</v>
      </c>
      <c r="M43" s="735">
        <v>55</v>
      </c>
      <c r="N43" s="201">
        <f t="shared" si="5"/>
        <v>-17.910447761194025</v>
      </c>
    </row>
    <row r="44" spans="1:14" ht="10.5" customHeight="1" x14ac:dyDescent="0.25">
      <c r="A44" s="392" t="s">
        <v>42</v>
      </c>
      <c r="B44" s="387"/>
      <c r="C44" s="387"/>
      <c r="D44" s="679"/>
      <c r="E44" s="679"/>
      <c r="F44" s="194" t="s">
        <v>464</v>
      </c>
      <c r="G44" s="694">
        <v>45</v>
      </c>
      <c r="H44" s="211">
        <v>45</v>
      </c>
      <c r="I44" s="201">
        <f t="shared" ref="I44:I45" si="9">((H44/G44)-    1)*100</f>
        <v>0</v>
      </c>
      <c r="J44" s="16"/>
      <c r="K44" s="190" t="s">
        <v>303</v>
      </c>
      <c r="L44" s="694">
        <v>55</v>
      </c>
      <c r="M44" s="735">
        <v>45</v>
      </c>
      <c r="N44" s="201">
        <f t="shared" si="5"/>
        <v>-18.181818181818176</v>
      </c>
    </row>
    <row r="45" spans="1:14" ht="10.5" customHeight="1" x14ac:dyDescent="0.25">
      <c r="A45" s="194" t="s">
        <v>157</v>
      </c>
      <c r="B45" s="211" t="s">
        <v>151</v>
      </c>
      <c r="C45" s="168">
        <v>78</v>
      </c>
      <c r="D45" s="192" t="s">
        <v>173</v>
      </c>
      <c r="E45" s="192"/>
      <c r="F45" s="194" t="s">
        <v>465</v>
      </c>
      <c r="G45" s="312">
        <v>50</v>
      </c>
      <c r="H45" s="168">
        <v>40</v>
      </c>
      <c r="I45" s="201">
        <f t="shared" si="9"/>
        <v>-19.999999999999996</v>
      </c>
      <c r="J45" s="16"/>
      <c r="K45" s="190" t="s">
        <v>182</v>
      </c>
      <c r="L45" s="694">
        <v>55</v>
      </c>
      <c r="M45" s="735">
        <v>55</v>
      </c>
      <c r="N45" s="201">
        <f t="shared" si="5"/>
        <v>0</v>
      </c>
    </row>
    <row r="46" spans="1:14" ht="10.5" customHeight="1" x14ac:dyDescent="0.25">
      <c r="A46" s="194" t="s">
        <v>43</v>
      </c>
      <c r="B46" s="211" t="s">
        <v>151</v>
      </c>
      <c r="C46" s="168">
        <v>48</v>
      </c>
      <c r="D46" s="192" t="s">
        <v>173</v>
      </c>
      <c r="E46" s="192"/>
      <c r="F46" s="194" t="s">
        <v>92</v>
      </c>
      <c r="G46" s="694">
        <v>50</v>
      </c>
      <c r="H46" s="211">
        <v>50</v>
      </c>
      <c r="I46" s="201">
        <f t="shared" ref="I46:I50" si="10">((H46/G46)-    1)*100</f>
        <v>0</v>
      </c>
      <c r="J46" s="16"/>
      <c r="K46" s="506" t="s">
        <v>190</v>
      </c>
      <c r="L46" s="673">
        <v>60</v>
      </c>
      <c r="M46" s="735">
        <v>55</v>
      </c>
      <c r="N46" s="201">
        <f t="shared" si="5"/>
        <v>-8.3333333333333375</v>
      </c>
    </row>
    <row r="47" spans="1:14" ht="10.5" customHeight="1" x14ac:dyDescent="0.25">
      <c r="A47" s="194" t="s">
        <v>469</v>
      </c>
      <c r="B47" s="211" t="s">
        <v>151</v>
      </c>
      <c r="C47" s="168">
        <v>55</v>
      </c>
      <c r="D47" s="192" t="s">
        <v>173</v>
      </c>
      <c r="E47" s="192"/>
      <c r="F47" s="194" t="s">
        <v>189</v>
      </c>
      <c r="G47" s="694">
        <v>47.5</v>
      </c>
      <c r="H47" s="211">
        <v>53</v>
      </c>
      <c r="I47" s="201">
        <f t="shared" si="10"/>
        <v>11.578947368421044</v>
      </c>
      <c r="J47" s="16"/>
      <c r="K47" s="437" t="s">
        <v>546</v>
      </c>
      <c r="L47" s="678" t="s">
        <v>446</v>
      </c>
      <c r="M47" s="736">
        <v>60</v>
      </c>
      <c r="N47" s="720" t="s">
        <v>173</v>
      </c>
    </row>
    <row r="48" spans="1:14" ht="10.5" customHeight="1" x14ac:dyDescent="0.2">
      <c r="A48" s="194" t="s">
        <v>44</v>
      </c>
      <c r="B48" s="211">
        <v>45</v>
      </c>
      <c r="C48" s="168">
        <v>45</v>
      </c>
      <c r="D48" s="192">
        <f t="shared" ref="D48" si="11">((C48/B48)-    1)*100</f>
        <v>0</v>
      </c>
      <c r="E48" s="192"/>
      <c r="F48" s="194" t="s">
        <v>93</v>
      </c>
      <c r="G48" s="694">
        <v>50</v>
      </c>
      <c r="H48" s="211">
        <v>55</v>
      </c>
      <c r="I48" s="201">
        <f t="shared" si="10"/>
        <v>10.000000000000009</v>
      </c>
      <c r="J48" s="16"/>
      <c r="K48" s="392" t="s">
        <v>166</v>
      </c>
      <c r="L48" s="701"/>
      <c r="M48" s="701"/>
      <c r="N48" s="701"/>
    </row>
    <row r="49" spans="1:14" ht="10.5" customHeight="1" x14ac:dyDescent="0.2">
      <c r="A49" s="194" t="s">
        <v>169</v>
      </c>
      <c r="B49" s="211" t="s">
        <v>151</v>
      </c>
      <c r="C49" s="168">
        <v>55</v>
      </c>
      <c r="D49" s="192" t="s">
        <v>173</v>
      </c>
      <c r="E49" s="192"/>
      <c r="F49" s="194" t="s">
        <v>95</v>
      </c>
      <c r="G49" s="694">
        <v>45</v>
      </c>
      <c r="H49" s="211">
        <v>45</v>
      </c>
      <c r="I49" s="201">
        <f t="shared" si="10"/>
        <v>0</v>
      </c>
      <c r="J49" s="16"/>
      <c r="K49" s="205" t="s">
        <v>458</v>
      </c>
      <c r="L49" s="312">
        <v>80</v>
      </c>
      <c r="M49" s="211">
        <v>78</v>
      </c>
      <c r="N49" s="201">
        <f t="shared" si="5"/>
        <v>-2.5000000000000022</v>
      </c>
    </row>
    <row r="50" spans="1:14" ht="10.5" customHeight="1" x14ac:dyDescent="0.2">
      <c r="A50" s="194" t="s">
        <v>470</v>
      </c>
      <c r="B50" s="211">
        <v>45</v>
      </c>
      <c r="C50" s="168">
        <v>35</v>
      </c>
      <c r="D50" s="192">
        <f t="shared" ref="D50:D51" si="12">((C50/B50)-    1)*100</f>
        <v>-22.222222222222221</v>
      </c>
      <c r="E50" s="192"/>
      <c r="F50" s="197" t="s">
        <v>96</v>
      </c>
      <c r="G50" s="675">
        <v>50</v>
      </c>
      <c r="H50" s="680">
        <v>50</v>
      </c>
      <c r="I50" s="731">
        <f t="shared" si="10"/>
        <v>0</v>
      </c>
      <c r="J50" s="16"/>
      <c r="K50" s="205" t="s">
        <v>459</v>
      </c>
      <c r="L50" s="312">
        <v>85</v>
      </c>
      <c r="M50" s="211">
        <v>85</v>
      </c>
      <c r="N50" s="201">
        <f t="shared" si="5"/>
        <v>0</v>
      </c>
    </row>
    <row r="51" spans="1:14" ht="10.5" customHeight="1" x14ac:dyDescent="0.2">
      <c r="A51" s="194" t="s">
        <v>472</v>
      </c>
      <c r="B51" s="211">
        <v>55</v>
      </c>
      <c r="C51" s="168">
        <v>55</v>
      </c>
      <c r="D51" s="192">
        <f t="shared" si="12"/>
        <v>0</v>
      </c>
      <c r="E51" s="192"/>
      <c r="F51" s="393" t="s">
        <v>468</v>
      </c>
      <c r="G51" s="695"/>
      <c r="H51" s="167"/>
      <c r="I51" s="696"/>
      <c r="J51" s="16"/>
      <c r="K51" s="205" t="s">
        <v>167</v>
      </c>
      <c r="L51" s="312">
        <v>78</v>
      </c>
      <c r="M51" s="211">
        <v>85</v>
      </c>
      <c r="N51" s="201">
        <f t="shared" si="5"/>
        <v>8.9743589743589638</v>
      </c>
    </row>
    <row r="52" spans="1:14" ht="10.5" customHeight="1" x14ac:dyDescent="0.2">
      <c r="A52" s="194" t="s">
        <v>473</v>
      </c>
      <c r="B52" s="211">
        <v>50</v>
      </c>
      <c r="C52" s="168">
        <v>48</v>
      </c>
      <c r="D52" s="192">
        <f t="shared" ref="D52:D53" si="13">((C52/B52)-    1)*100</f>
        <v>-4.0000000000000036</v>
      </c>
      <c r="E52" s="192"/>
      <c r="F52" s="194" t="s">
        <v>98</v>
      </c>
      <c r="G52" s="387">
        <v>50</v>
      </c>
      <c r="H52" s="211">
        <v>50</v>
      </c>
      <c r="I52" s="201">
        <f>((H52/G52)-    1)*100</f>
        <v>0</v>
      </c>
      <c r="J52" s="16"/>
      <c r="K52" s="433" t="s">
        <v>461</v>
      </c>
      <c r="L52" s="682">
        <v>80</v>
      </c>
      <c r="M52" s="211">
        <v>75</v>
      </c>
      <c r="N52" s="719">
        <f t="shared" si="5"/>
        <v>-6.25</v>
      </c>
    </row>
    <row r="53" spans="1:14" ht="10.5" customHeight="1" x14ac:dyDescent="0.2">
      <c r="A53" s="194" t="s">
        <v>474</v>
      </c>
      <c r="B53" s="211">
        <v>50</v>
      </c>
      <c r="C53" s="168">
        <v>45</v>
      </c>
      <c r="D53" s="192">
        <f t="shared" si="13"/>
        <v>-9.9999999999999982</v>
      </c>
      <c r="E53" s="192"/>
      <c r="F53" s="194" t="s">
        <v>99</v>
      </c>
      <c r="G53" s="387">
        <v>50</v>
      </c>
      <c r="H53" s="211">
        <v>50</v>
      </c>
      <c r="I53" s="201">
        <f t="shared" ref="I53:I55" si="14">((H53/G53)-    1)*100</f>
        <v>0</v>
      </c>
      <c r="J53" s="16"/>
      <c r="K53" s="392" t="s">
        <v>466</v>
      </c>
      <c r="L53" s="701"/>
      <c r="M53" s="704"/>
      <c r="N53" s="701"/>
    </row>
    <row r="54" spans="1:14" ht="10.5" customHeight="1" x14ac:dyDescent="0.2">
      <c r="A54" s="194" t="s">
        <v>46</v>
      </c>
      <c r="B54" s="211" t="s">
        <v>151</v>
      </c>
      <c r="C54" s="168">
        <v>45</v>
      </c>
      <c r="D54" s="192" t="s">
        <v>173</v>
      </c>
      <c r="E54" s="192"/>
      <c r="F54" s="433" t="s">
        <v>100</v>
      </c>
      <c r="G54" s="566">
        <v>50</v>
      </c>
      <c r="H54" s="678">
        <v>50</v>
      </c>
      <c r="I54" s="719">
        <f t="shared" si="14"/>
        <v>0</v>
      </c>
      <c r="J54" s="16"/>
      <c r="K54" s="438" t="s">
        <v>467</v>
      </c>
      <c r="L54" s="312">
        <v>65</v>
      </c>
      <c r="M54" s="211">
        <v>65</v>
      </c>
      <c r="N54" s="201">
        <f t="shared" si="5"/>
        <v>0</v>
      </c>
    </row>
    <row r="55" spans="1:14" ht="10.5" customHeight="1" x14ac:dyDescent="0.2">
      <c r="A55" s="194" t="s">
        <v>158</v>
      </c>
      <c r="B55" s="211" t="s">
        <v>151</v>
      </c>
      <c r="C55" s="168">
        <v>50</v>
      </c>
      <c r="D55" s="192" t="s">
        <v>173</v>
      </c>
      <c r="E55" s="192"/>
      <c r="F55" s="396" t="s">
        <v>471</v>
      </c>
      <c r="G55" s="697">
        <v>65</v>
      </c>
      <c r="H55" s="732">
        <v>75</v>
      </c>
      <c r="I55" s="738">
        <f t="shared" si="14"/>
        <v>15.384615384615374</v>
      </c>
      <c r="J55" s="16"/>
      <c r="K55" s="194" t="s">
        <v>466</v>
      </c>
      <c r="L55" s="312">
        <v>55</v>
      </c>
      <c r="M55" s="211">
        <v>65</v>
      </c>
      <c r="N55" s="201">
        <f t="shared" si="5"/>
        <v>18.181818181818187</v>
      </c>
    </row>
    <row r="56" spans="1:14" ht="10.5" customHeight="1" x14ac:dyDescent="0.25">
      <c r="A56" s="194" t="s">
        <v>47</v>
      </c>
      <c r="B56" s="211" t="s">
        <v>151</v>
      </c>
      <c r="C56" s="168">
        <v>35</v>
      </c>
      <c r="D56" s="192" t="s">
        <v>173</v>
      </c>
      <c r="E56" s="192"/>
      <c r="F56" s="397" t="s">
        <v>171</v>
      </c>
      <c r="G56" s="202"/>
      <c r="H56" s="211"/>
      <c r="I56" s="674"/>
      <c r="J56" s="16"/>
      <c r="K56" s="197" t="s">
        <v>130</v>
      </c>
      <c r="L56" s="682">
        <v>53</v>
      </c>
      <c r="M56" s="211">
        <v>53</v>
      </c>
      <c r="N56" s="201">
        <f t="shared" si="5"/>
        <v>0</v>
      </c>
    </row>
    <row r="57" spans="1:14" ht="10.5" customHeight="1" x14ac:dyDescent="0.25">
      <c r="A57" s="197" t="s">
        <v>476</v>
      </c>
      <c r="B57" s="678">
        <v>43</v>
      </c>
      <c r="C57" s="178">
        <v>55</v>
      </c>
      <c r="D57" s="725">
        <f t="shared" ref="D57" si="15">((C57/B57)-    1)*100</f>
        <v>27.906976744186053</v>
      </c>
      <c r="E57" s="192"/>
      <c r="F57" s="208" t="s">
        <v>144</v>
      </c>
      <c r="G57" s="677">
        <v>50</v>
      </c>
      <c r="H57" s="211">
        <v>65</v>
      </c>
      <c r="I57" s="201">
        <f t="shared" ref="I57:I58" si="16">((H57/G57)-    1)*100</f>
        <v>30.000000000000004</v>
      </c>
      <c r="J57" s="16"/>
      <c r="K57" s="392" t="s">
        <v>131</v>
      </c>
      <c r="L57" s="701"/>
      <c r="M57" s="704"/>
      <c r="N57" s="704"/>
    </row>
    <row r="58" spans="1:14" ht="10.5" customHeight="1" x14ac:dyDescent="0.25">
      <c r="A58" s="568" t="s">
        <v>48</v>
      </c>
      <c r="B58" s="198"/>
      <c r="C58" s="168"/>
      <c r="D58" s="674"/>
      <c r="E58" s="674"/>
      <c r="F58" s="208" t="s">
        <v>103</v>
      </c>
      <c r="G58" s="211">
        <v>70</v>
      </c>
      <c r="H58" s="211">
        <v>70</v>
      </c>
      <c r="I58" s="201">
        <f t="shared" si="16"/>
        <v>0</v>
      </c>
      <c r="J58" s="16"/>
      <c r="K58" s="438" t="s">
        <v>132</v>
      </c>
      <c r="L58" s="304">
        <v>55</v>
      </c>
      <c r="M58" s="211">
        <v>45</v>
      </c>
      <c r="N58" s="201">
        <f t="shared" si="5"/>
        <v>-18.181818181818176</v>
      </c>
    </row>
    <row r="59" spans="1:14" ht="10.5" customHeight="1" x14ac:dyDescent="0.25">
      <c r="A59" s="193" t="s">
        <v>49</v>
      </c>
      <c r="B59" s="191">
        <v>32.5</v>
      </c>
      <c r="C59" s="168">
        <v>50</v>
      </c>
      <c r="D59" s="192">
        <f t="shared" ref="D59:D71" si="17">((C59/B59)-    1)*100</f>
        <v>53.846153846153854</v>
      </c>
      <c r="E59" s="192"/>
      <c r="F59" s="208" t="s">
        <v>475</v>
      </c>
      <c r="G59" s="677">
        <v>50</v>
      </c>
      <c r="H59" s="211">
        <v>60</v>
      </c>
      <c r="I59" s="201">
        <f t="shared" ref="I59:I62" si="18">((H59/G59)-    1)*100</f>
        <v>19.999999999999996</v>
      </c>
      <c r="J59" s="16"/>
      <c r="K59" s="194" t="s">
        <v>133</v>
      </c>
      <c r="L59" s="312">
        <v>60</v>
      </c>
      <c r="M59" s="211">
        <v>60</v>
      </c>
      <c r="N59" s="201">
        <f t="shared" si="5"/>
        <v>0</v>
      </c>
    </row>
    <row r="60" spans="1:14" ht="10.5" customHeight="1" x14ac:dyDescent="0.25">
      <c r="A60" s="193" t="s">
        <v>50</v>
      </c>
      <c r="B60" s="191">
        <v>45</v>
      </c>
      <c r="C60" s="168">
        <v>48</v>
      </c>
      <c r="D60" s="192">
        <f t="shared" si="17"/>
        <v>6.6666666666666652</v>
      </c>
      <c r="E60" s="192"/>
      <c r="F60" s="208" t="s">
        <v>106</v>
      </c>
      <c r="G60" s="677">
        <v>50</v>
      </c>
      <c r="H60" s="211">
        <v>65</v>
      </c>
      <c r="I60" s="201">
        <f t="shared" si="18"/>
        <v>30.000000000000004</v>
      </c>
      <c r="J60" s="16"/>
      <c r="K60" s="197" t="s">
        <v>134</v>
      </c>
      <c r="L60" s="682">
        <v>50</v>
      </c>
      <c r="M60" s="678">
        <v>60</v>
      </c>
      <c r="N60" s="719">
        <f t="shared" si="5"/>
        <v>19.999999999999996</v>
      </c>
    </row>
    <row r="61" spans="1:14" ht="10.5" customHeight="1" x14ac:dyDescent="0.25">
      <c r="A61" s="193" t="s">
        <v>170</v>
      </c>
      <c r="B61" s="191">
        <v>42.5</v>
      </c>
      <c r="C61" s="168">
        <v>50</v>
      </c>
      <c r="D61" s="192">
        <f t="shared" si="17"/>
        <v>17.647058823529417</v>
      </c>
      <c r="E61" s="192"/>
      <c r="F61" s="208" t="s">
        <v>165</v>
      </c>
      <c r="G61" s="677">
        <v>63</v>
      </c>
      <c r="H61" s="677">
        <v>63</v>
      </c>
      <c r="I61" s="201">
        <f t="shared" si="18"/>
        <v>0</v>
      </c>
      <c r="J61" s="16"/>
      <c r="K61" s="206" t="s">
        <v>135</v>
      </c>
      <c r="L61" s="206"/>
      <c r="M61" s="206"/>
      <c r="N61" s="504"/>
    </row>
    <row r="62" spans="1:14" ht="10.5" customHeight="1" x14ac:dyDescent="0.25">
      <c r="A62" s="193" t="s">
        <v>174</v>
      </c>
      <c r="B62" s="191">
        <v>45</v>
      </c>
      <c r="C62" s="168">
        <v>50</v>
      </c>
      <c r="D62" s="192">
        <f t="shared" si="17"/>
        <v>11.111111111111116</v>
      </c>
      <c r="E62" s="192"/>
      <c r="F62" s="436" t="s">
        <v>105</v>
      </c>
      <c r="G62" s="678">
        <v>38</v>
      </c>
      <c r="H62" s="678">
        <v>82</v>
      </c>
      <c r="I62" s="719">
        <f t="shared" si="18"/>
        <v>115.78947368421053</v>
      </c>
      <c r="J62" s="16"/>
      <c r="K62" s="957" t="s">
        <v>428</v>
      </c>
      <c r="L62" s="207"/>
      <c r="M62" s="207"/>
      <c r="N62" s="555"/>
    </row>
    <row r="63" spans="1:14" ht="10.5" customHeight="1" x14ac:dyDescent="0.2">
      <c r="A63" s="193" t="s">
        <v>53</v>
      </c>
      <c r="B63" s="191">
        <v>42.5</v>
      </c>
      <c r="C63" s="168">
        <v>50</v>
      </c>
      <c r="D63" s="192">
        <f t="shared" si="17"/>
        <v>17.647058823529417</v>
      </c>
      <c r="E63" s="192"/>
      <c r="F63" s="392" t="s">
        <v>107</v>
      </c>
      <c r="G63" s="698"/>
      <c r="H63" s="211"/>
      <c r="I63" s="692"/>
      <c r="J63" s="597"/>
      <c r="K63" s="206"/>
      <c r="L63" s="206"/>
      <c r="M63" s="614"/>
      <c r="N63" s="504"/>
    </row>
    <row r="64" spans="1:14" ht="10.5" customHeight="1" x14ac:dyDescent="0.2">
      <c r="A64" s="193" t="s">
        <v>54</v>
      </c>
      <c r="B64" s="191">
        <v>50</v>
      </c>
      <c r="C64" s="168">
        <v>58</v>
      </c>
      <c r="D64" s="192">
        <f t="shared" si="17"/>
        <v>15.999999999999993</v>
      </c>
      <c r="E64" s="192"/>
      <c r="F64" s="194" t="s">
        <v>477</v>
      </c>
      <c r="G64" s="211">
        <v>43</v>
      </c>
      <c r="H64" s="211">
        <v>43</v>
      </c>
      <c r="I64" s="201">
        <f t="shared" ref="I64:I70" si="19">((H64/G64)-    1)*100</f>
        <v>0</v>
      </c>
      <c r="J64" s="597"/>
      <c r="K64" s="737"/>
      <c r="L64" s="733"/>
      <c r="M64" s="434"/>
      <c r="N64" s="189"/>
    </row>
    <row r="65" spans="1:14" ht="10.5" customHeight="1" x14ac:dyDescent="0.2">
      <c r="A65" s="193" t="s">
        <v>480</v>
      </c>
      <c r="B65" s="191">
        <v>58</v>
      </c>
      <c r="C65" s="168">
        <v>65</v>
      </c>
      <c r="D65" s="192">
        <f t="shared" si="17"/>
        <v>12.06896551724137</v>
      </c>
      <c r="E65" s="192"/>
      <c r="F65" s="194" t="s">
        <v>478</v>
      </c>
      <c r="G65" s="211">
        <v>43</v>
      </c>
      <c r="H65" s="211">
        <v>43</v>
      </c>
      <c r="I65" s="201">
        <f t="shared" si="19"/>
        <v>0</v>
      </c>
      <c r="J65" s="597"/>
      <c r="K65" s="194"/>
      <c r="L65" s="734"/>
      <c r="M65" s="434"/>
      <c r="N65" s="201"/>
    </row>
    <row r="66" spans="1:14" ht="10.5" customHeight="1" x14ac:dyDescent="0.2">
      <c r="A66" s="193" t="s">
        <v>55</v>
      </c>
      <c r="B66" s="191">
        <v>55</v>
      </c>
      <c r="C66" s="168">
        <v>50</v>
      </c>
      <c r="D66" s="192">
        <f t="shared" si="17"/>
        <v>-9.0909090909090935</v>
      </c>
      <c r="E66" s="192"/>
      <c r="F66" s="194" t="s">
        <v>441</v>
      </c>
      <c r="G66" s="211">
        <v>43</v>
      </c>
      <c r="H66" s="211">
        <v>43</v>
      </c>
      <c r="I66" s="201">
        <f t="shared" si="19"/>
        <v>0</v>
      </c>
      <c r="J66" s="597"/>
      <c r="K66" s="194"/>
      <c r="L66" s="734"/>
      <c r="M66" s="434"/>
      <c r="N66" s="201"/>
    </row>
    <row r="67" spans="1:14" ht="10.5" customHeight="1" x14ac:dyDescent="0.2">
      <c r="A67" s="193" t="s">
        <v>482</v>
      </c>
      <c r="B67" s="191">
        <v>35</v>
      </c>
      <c r="C67" s="168">
        <v>58</v>
      </c>
      <c r="D67" s="192">
        <f t="shared" si="17"/>
        <v>65.714285714285722</v>
      </c>
      <c r="E67" s="192"/>
      <c r="F67" s="194" t="s">
        <v>110</v>
      </c>
      <c r="G67" s="211">
        <v>55</v>
      </c>
      <c r="H67" s="211">
        <v>55</v>
      </c>
      <c r="I67" s="201">
        <f t="shared" si="19"/>
        <v>0</v>
      </c>
      <c r="J67" s="597"/>
      <c r="K67" s="194"/>
      <c r="L67" s="734"/>
      <c r="M67" s="434"/>
      <c r="N67" s="201"/>
    </row>
    <row r="68" spans="1:14" ht="10.5" customHeight="1" x14ac:dyDescent="0.2">
      <c r="A68" s="193" t="s">
        <v>56</v>
      </c>
      <c r="B68" s="191">
        <v>35</v>
      </c>
      <c r="C68" s="168">
        <v>53</v>
      </c>
      <c r="D68" s="192">
        <f t="shared" si="17"/>
        <v>51.428571428571423</v>
      </c>
      <c r="E68" s="192"/>
      <c r="F68" s="194" t="s">
        <v>109</v>
      </c>
      <c r="G68" s="211">
        <v>43</v>
      </c>
      <c r="H68" s="211">
        <v>43</v>
      </c>
      <c r="I68" s="201">
        <f t="shared" si="19"/>
        <v>0</v>
      </c>
      <c r="J68" s="597"/>
      <c r="K68" s="194"/>
      <c r="L68" s="734"/>
      <c r="M68" s="434"/>
      <c r="N68" s="201"/>
    </row>
    <row r="69" spans="1:14" ht="10.5" customHeight="1" x14ac:dyDescent="0.2">
      <c r="A69" s="193" t="s">
        <v>483</v>
      </c>
      <c r="B69" s="191">
        <v>45</v>
      </c>
      <c r="C69" s="168">
        <v>53</v>
      </c>
      <c r="D69" s="192">
        <f t="shared" si="17"/>
        <v>17.777777777777782</v>
      </c>
      <c r="E69" s="192"/>
      <c r="F69" s="194" t="s">
        <v>479</v>
      </c>
      <c r="G69" s="211">
        <v>43</v>
      </c>
      <c r="H69" s="211">
        <v>43</v>
      </c>
      <c r="I69" s="201">
        <f t="shared" si="19"/>
        <v>0</v>
      </c>
      <c r="J69" s="16"/>
      <c r="K69" s="194"/>
      <c r="L69" s="734"/>
      <c r="M69" s="434"/>
      <c r="N69" s="201"/>
    </row>
    <row r="70" spans="1:14" ht="10.5" customHeight="1" x14ac:dyDescent="0.2">
      <c r="A70" s="193" t="s">
        <v>59</v>
      </c>
      <c r="B70" s="191">
        <v>37.5</v>
      </c>
      <c r="C70" s="168">
        <v>53</v>
      </c>
      <c r="D70" s="192">
        <f t="shared" si="17"/>
        <v>41.333333333333336</v>
      </c>
      <c r="E70" s="192"/>
      <c r="F70" s="197" t="s">
        <v>111</v>
      </c>
      <c r="G70" s="680">
        <v>43</v>
      </c>
      <c r="H70" s="678">
        <v>43</v>
      </c>
      <c r="I70" s="731">
        <f t="shared" si="19"/>
        <v>0</v>
      </c>
      <c r="J70" s="638"/>
      <c r="K70" s="194"/>
      <c r="L70" s="734"/>
      <c r="M70" s="434"/>
      <c r="N70" s="201"/>
    </row>
    <row r="71" spans="1:14" ht="10.5" customHeight="1" x14ac:dyDescent="0.2">
      <c r="A71" s="432" t="s">
        <v>60</v>
      </c>
      <c r="B71" s="718">
        <v>45</v>
      </c>
      <c r="C71" s="566">
        <v>50</v>
      </c>
      <c r="D71" s="720">
        <f t="shared" si="17"/>
        <v>11.111111111111116</v>
      </c>
      <c r="E71" s="192"/>
      <c r="I71" s="210" t="s">
        <v>78</v>
      </c>
      <c r="J71" s="638"/>
      <c r="K71" s="194"/>
      <c r="L71" s="734"/>
      <c r="M71" s="434"/>
      <c r="N71" s="201"/>
    </row>
    <row r="72" spans="1:14" ht="11.1" customHeight="1" x14ac:dyDescent="0.3">
      <c r="D72" s="210" t="s">
        <v>78</v>
      </c>
      <c r="E72" s="210"/>
      <c r="J72" s="638"/>
      <c r="K72" s="907"/>
      <c r="L72" s="908"/>
      <c r="M72" s="909"/>
      <c r="N72" s="908"/>
    </row>
    <row r="73" spans="1:14" ht="11.1" customHeight="1" x14ac:dyDescent="0.3">
      <c r="J73" s="594"/>
      <c r="K73" s="907"/>
      <c r="L73" s="910"/>
      <c r="M73" s="909"/>
      <c r="N73" s="910"/>
    </row>
    <row r="74" spans="1:14" ht="11.1" customHeight="1" x14ac:dyDescent="0.3">
      <c r="J74" s="594"/>
      <c r="K74" s="907"/>
      <c r="L74" s="910"/>
      <c r="M74" s="909"/>
      <c r="N74" s="910"/>
    </row>
    <row r="75" spans="1:14" ht="11.1" customHeight="1" x14ac:dyDescent="0.2">
      <c r="J75" s="594"/>
      <c r="K75" s="55"/>
      <c r="L75" s="55"/>
      <c r="M75" s="55"/>
      <c r="N75" s="55"/>
    </row>
    <row r="76" spans="1:14" ht="11.1" customHeight="1" x14ac:dyDescent="0.3">
      <c r="J76" s="594"/>
      <c r="K76" s="592"/>
      <c r="L76" s="592"/>
      <c r="M76" s="592"/>
      <c r="N76" s="645"/>
    </row>
    <row r="77" spans="1:14" ht="11.1" customHeight="1" x14ac:dyDescent="0.3">
      <c r="J77" s="594"/>
      <c r="K77" s="592"/>
      <c r="L77" s="592"/>
      <c r="M77" s="592"/>
      <c r="N77" s="645"/>
    </row>
    <row r="78" spans="1:14" ht="11.1" customHeight="1" x14ac:dyDescent="0.3">
      <c r="J78" s="594"/>
      <c r="K78" s="592"/>
      <c r="L78" s="592"/>
      <c r="M78" s="592"/>
      <c r="N78" s="592"/>
    </row>
    <row r="79" spans="1:14" ht="11.1" customHeight="1" x14ac:dyDescent="0.3">
      <c r="J79" s="594"/>
      <c r="K79" s="592"/>
      <c r="L79" s="592"/>
      <c r="M79" s="592"/>
      <c r="N79" s="592"/>
    </row>
    <row r="80" spans="1:14" ht="12.75" customHeight="1" x14ac:dyDescent="0.3">
      <c r="J80" s="594"/>
      <c r="K80" s="592"/>
      <c r="L80" s="592"/>
      <c r="M80" s="592"/>
      <c r="N80" s="592"/>
    </row>
    <row r="81" spans="1:14" ht="11.1" customHeight="1" x14ac:dyDescent="0.3">
      <c r="J81" s="594"/>
      <c r="K81" s="592"/>
      <c r="L81" s="592"/>
      <c r="M81" s="592"/>
      <c r="N81" s="645"/>
    </row>
    <row r="82" spans="1:14" ht="11.1" customHeight="1" x14ac:dyDescent="0.3">
      <c r="J82" s="594"/>
      <c r="K82" s="592"/>
      <c r="L82" s="592"/>
      <c r="M82" s="592"/>
      <c r="N82" s="592"/>
    </row>
    <row r="83" spans="1:14" ht="11.1" customHeight="1" x14ac:dyDescent="0.3">
      <c r="J83" s="594"/>
      <c r="K83" s="646"/>
      <c r="L83" s="646"/>
      <c r="M83" s="646"/>
      <c r="N83" s="592"/>
    </row>
    <row r="84" spans="1:14" ht="11.1" customHeight="1" x14ac:dyDescent="0.3">
      <c r="J84" s="594"/>
      <c r="K84" s="592"/>
      <c r="L84" s="592"/>
      <c r="M84" s="592"/>
      <c r="N84" s="592"/>
    </row>
    <row r="85" spans="1:14" ht="11.1" customHeight="1" x14ac:dyDescent="0.3">
      <c r="J85" s="594"/>
      <c r="K85" s="592"/>
      <c r="L85" s="592"/>
      <c r="M85" s="592"/>
      <c r="N85" s="647"/>
    </row>
    <row r="86" spans="1:14" ht="11.1" customHeight="1" x14ac:dyDescent="0.3">
      <c r="J86" s="594"/>
      <c r="K86" s="592"/>
      <c r="L86" s="592"/>
      <c r="M86" s="592"/>
      <c r="N86" s="644"/>
    </row>
    <row r="87" spans="1:14" ht="11.1" customHeight="1" x14ac:dyDescent="0.3">
      <c r="J87" s="594"/>
      <c r="K87" s="592"/>
      <c r="L87" s="592"/>
      <c r="M87" s="592"/>
      <c r="N87" s="643"/>
    </row>
    <row r="88" spans="1:14" ht="11.1" customHeight="1" x14ac:dyDescent="0.3">
      <c r="F88" s="194"/>
      <c r="G88" s="188"/>
      <c r="H88" s="209"/>
      <c r="I88" s="210" t="s">
        <v>78</v>
      </c>
      <c r="J88" s="594"/>
      <c r="K88" s="645"/>
      <c r="L88" s="645"/>
      <c r="M88" s="645"/>
      <c r="N88" s="643"/>
    </row>
    <row r="89" spans="1:14" ht="11.1" customHeight="1" x14ac:dyDescent="0.3">
      <c r="J89" s="594"/>
      <c r="K89" s="592"/>
      <c r="L89" s="570"/>
      <c r="M89" s="570"/>
      <c r="N89" s="201"/>
    </row>
    <row r="90" spans="1:14" ht="11.1" customHeight="1" x14ac:dyDescent="0.3">
      <c r="J90" s="594"/>
      <c r="K90" s="592"/>
      <c r="L90" s="570"/>
      <c r="M90" s="570"/>
      <c r="N90" s="201"/>
    </row>
    <row r="91" spans="1:14" ht="11.1" customHeight="1" x14ac:dyDescent="0.3">
      <c r="A91" s="194"/>
      <c r="B91" s="503"/>
      <c r="C91" s="499"/>
      <c r="F91" s="194"/>
      <c r="G91" s="434"/>
      <c r="H91" s="501"/>
      <c r="I91" s="637"/>
      <c r="J91" s="594"/>
      <c r="K91" s="592"/>
      <c r="L91" s="570"/>
      <c r="M91" s="570"/>
      <c r="N91" s="201"/>
    </row>
    <row r="92" spans="1:14" ht="11.1" customHeight="1" x14ac:dyDescent="0.3">
      <c r="A92" s="194"/>
      <c r="B92" s="503"/>
      <c r="C92" s="499"/>
      <c r="D92" s="210"/>
      <c r="E92" s="210"/>
      <c r="F92" s="641"/>
      <c r="G92" s="596"/>
      <c r="H92" s="598"/>
      <c r="I92" s="556"/>
      <c r="J92" s="599"/>
      <c r="K92" s="643"/>
      <c r="L92" s="642"/>
      <c r="M92" s="642"/>
      <c r="N92" s="201"/>
    </row>
    <row r="93" spans="1:14" ht="11.1" customHeight="1" x14ac:dyDescent="0.3">
      <c r="A93" s="194"/>
      <c r="B93" s="503"/>
      <c r="C93" s="499"/>
      <c r="D93" s="210"/>
      <c r="E93" s="210"/>
      <c r="F93" s="641"/>
      <c r="G93" s="648"/>
      <c r="H93" s="592"/>
      <c r="I93" s="644"/>
      <c r="J93" s="592"/>
      <c r="K93" s="643"/>
      <c r="L93" s="642"/>
      <c r="M93" s="642"/>
      <c r="N93" s="201"/>
    </row>
    <row r="94" spans="1:14" ht="11.1" customHeight="1" x14ac:dyDescent="0.3">
      <c r="A94" s="193"/>
      <c r="B94" s="196"/>
      <c r="C94" s="196"/>
      <c r="D94" s="192"/>
      <c r="E94" s="192"/>
      <c r="F94" s="641"/>
      <c r="G94" s="643"/>
      <c r="H94" s="643"/>
      <c r="I94" s="643"/>
      <c r="J94" s="643"/>
      <c r="K94" s="643"/>
      <c r="L94" s="642"/>
      <c r="M94" s="642"/>
      <c r="N94" s="201"/>
    </row>
    <row r="95" spans="1:14" ht="11.1" customHeight="1" x14ac:dyDescent="0.3">
      <c r="A95" s="193"/>
      <c r="B95" s="196"/>
      <c r="C95" s="196"/>
      <c r="D95" s="192"/>
      <c r="E95" s="192"/>
      <c r="F95" s="641"/>
      <c r="G95" s="643"/>
      <c r="H95" s="643"/>
      <c r="I95" s="643"/>
      <c r="J95" s="643"/>
      <c r="K95" s="643"/>
      <c r="L95" s="642"/>
      <c r="M95" s="642"/>
      <c r="N95" s="201"/>
    </row>
    <row r="96" spans="1:14" ht="11.1" customHeight="1" x14ac:dyDescent="0.3">
      <c r="A96" s="193"/>
      <c r="B96" s="196"/>
      <c r="C96" s="557"/>
      <c r="D96" s="192"/>
      <c r="E96" s="192"/>
      <c r="F96" s="506"/>
      <c r="G96" s="592"/>
      <c r="H96" s="592"/>
      <c r="I96" s="592"/>
      <c r="J96" s="592"/>
      <c r="K96" s="596"/>
      <c r="L96" s="194"/>
      <c r="M96" s="194"/>
      <c r="N96" s="201"/>
    </row>
    <row r="97" spans="1:14" ht="11.1" customHeight="1" x14ac:dyDescent="0.3">
      <c r="A97" s="193"/>
      <c r="B97" s="565"/>
      <c r="C97" s="196"/>
      <c r="D97" s="192"/>
      <c r="E97" s="192"/>
      <c r="F97" s="506"/>
      <c r="G97" s="592"/>
      <c r="H97" s="592"/>
      <c r="I97" s="592"/>
      <c r="J97" s="592"/>
      <c r="K97" s="194"/>
      <c r="L97" s="194"/>
      <c r="M97" s="194"/>
      <c r="N97" s="201"/>
    </row>
    <row r="98" spans="1:14" ht="11.1" customHeight="1" x14ac:dyDescent="0.3">
      <c r="A98" s="194"/>
      <c r="B98" s="503"/>
      <c r="C98" s="499"/>
      <c r="D98" s="502"/>
      <c r="E98" s="502"/>
      <c r="F98" s="506"/>
      <c r="G98" s="649"/>
      <c r="H98" s="592"/>
      <c r="I98" s="643"/>
      <c r="J98" s="592"/>
      <c r="K98" s="194"/>
      <c r="L98" s="194"/>
      <c r="M98" s="194"/>
      <c r="N98" s="201"/>
    </row>
    <row r="99" spans="1:14" ht="11.1" customHeight="1" x14ac:dyDescent="0.3">
      <c r="A99" s="55"/>
      <c r="B99" s="55"/>
      <c r="C99" s="55"/>
      <c r="D99" s="502"/>
      <c r="E99" s="502"/>
      <c r="F99" s="506"/>
      <c r="G99" s="648"/>
      <c r="H99" s="592"/>
      <c r="I99" s="644"/>
      <c r="J99" s="592"/>
      <c r="K99" s="194"/>
      <c r="L99" s="194"/>
      <c r="M99" s="194"/>
      <c r="N99" s="201"/>
    </row>
    <row r="100" spans="1:14" ht="11.1" customHeight="1" x14ac:dyDescent="0.3">
      <c r="A100" s="193"/>
      <c r="B100" s="503"/>
      <c r="C100" s="499"/>
      <c r="D100" s="55"/>
      <c r="E100" s="55"/>
      <c r="F100" s="506"/>
      <c r="G100" s="592"/>
      <c r="H100" s="592"/>
      <c r="I100" s="643"/>
      <c r="J100" s="643"/>
      <c r="K100" s="592"/>
      <c r="L100" s="592"/>
      <c r="M100" s="592"/>
      <c r="N100" s="558"/>
    </row>
    <row r="101" spans="1:14" ht="16.5" x14ac:dyDescent="0.3">
      <c r="A101" s="194"/>
      <c r="B101" s="503"/>
      <c r="C101" s="499"/>
      <c r="D101" s="192"/>
      <c r="E101" s="192"/>
      <c r="F101" s="506"/>
      <c r="G101" s="592"/>
      <c r="H101" s="592"/>
      <c r="I101" s="643"/>
      <c r="J101" s="643"/>
      <c r="K101" s="592"/>
      <c r="L101" s="592"/>
      <c r="M101" s="592"/>
      <c r="N101" s="558"/>
    </row>
    <row r="102" spans="1:14" ht="16.5" x14ac:dyDescent="0.3">
      <c r="A102" s="194"/>
      <c r="B102" s="195"/>
      <c r="C102" s="203"/>
      <c r="D102" s="192"/>
      <c r="E102" s="192"/>
      <c r="F102" s="506"/>
      <c r="G102" s="646"/>
      <c r="H102" s="646"/>
      <c r="I102" s="646"/>
      <c r="J102" s="646"/>
      <c r="K102" s="646"/>
      <c r="L102" s="646"/>
      <c r="M102" s="646"/>
      <c r="N102" s="339"/>
    </row>
    <row r="103" spans="1:14" ht="16.5" x14ac:dyDescent="0.3">
      <c r="A103" s="194"/>
      <c r="B103" s="195"/>
      <c r="C103" s="203"/>
      <c r="D103" s="192"/>
      <c r="E103" s="192"/>
      <c r="G103" s="335"/>
      <c r="H103" s="335"/>
      <c r="I103" s="335"/>
      <c r="J103" s="435"/>
      <c r="K103" s="337"/>
      <c r="L103" s="337"/>
      <c r="M103" s="337"/>
    </row>
    <row r="104" spans="1:14" ht="16.5" x14ac:dyDescent="0.3">
      <c r="D104" s="210"/>
      <c r="E104" s="210"/>
      <c r="F104" s="325"/>
      <c r="G104" s="341"/>
      <c r="H104" s="338"/>
      <c r="I104" s="342"/>
      <c r="J104" s="337"/>
      <c r="K104" s="337"/>
      <c r="L104" s="337"/>
      <c r="M104" s="337"/>
    </row>
    <row r="105" spans="1:14" ht="16.5" x14ac:dyDescent="0.3">
      <c r="F105" s="325"/>
      <c r="G105" s="337"/>
      <c r="H105" s="338"/>
      <c r="I105" s="340"/>
      <c r="J105" s="340"/>
      <c r="K105" s="337"/>
      <c r="L105" s="337"/>
      <c r="M105" s="337"/>
      <c r="N105" s="201"/>
    </row>
    <row r="106" spans="1:14" ht="16.5" x14ac:dyDescent="0.3">
      <c r="F106" s="325"/>
      <c r="G106" s="337"/>
      <c r="H106" s="338"/>
      <c r="I106" s="340"/>
      <c r="J106" s="340"/>
      <c r="K106" s="337"/>
      <c r="L106" s="337"/>
      <c r="M106" s="337"/>
      <c r="N106" s="343"/>
    </row>
    <row r="107" spans="1:14" ht="16.5" x14ac:dyDescent="0.3">
      <c r="A107" s="193"/>
      <c r="B107" s="211"/>
      <c r="C107" s="191"/>
      <c r="D107" s="192"/>
      <c r="E107" s="192"/>
      <c r="F107" s="44"/>
      <c r="G107" s="344"/>
      <c r="H107" s="344"/>
      <c r="I107" s="344"/>
      <c r="J107" s="344"/>
      <c r="K107" s="344"/>
      <c r="L107" s="344"/>
      <c r="M107" s="344"/>
      <c r="N107" s="345"/>
    </row>
    <row r="108" spans="1:14" ht="13.5" x14ac:dyDescent="0.25">
      <c r="F108" s="44"/>
      <c r="G108" s="346"/>
      <c r="H108" s="346"/>
      <c r="I108" s="347"/>
      <c r="J108" s="346"/>
      <c r="K108" s="348"/>
      <c r="L108" s="348"/>
      <c r="M108" s="348"/>
    </row>
    <row r="109" spans="1:14" ht="13.5" x14ac:dyDescent="0.25">
      <c r="F109" s="44"/>
      <c r="G109" s="346"/>
      <c r="H109" s="349"/>
      <c r="I109" s="349"/>
      <c r="J109" s="349"/>
      <c r="K109" s="349"/>
      <c r="L109" s="349"/>
      <c r="M109" s="349"/>
    </row>
    <row r="110" spans="1:14" ht="13.5" x14ac:dyDescent="0.25">
      <c r="F110" s="44"/>
      <c r="G110" s="346"/>
      <c r="H110" s="349"/>
      <c r="I110" s="346"/>
      <c r="J110" s="346"/>
      <c r="K110" s="348"/>
      <c r="L110" s="348"/>
      <c r="M110" s="348"/>
    </row>
  </sheetData>
  <mergeCells count="6">
    <mergeCell ref="L4:N4"/>
    <mergeCell ref="A4:A5"/>
    <mergeCell ref="B4:D4"/>
    <mergeCell ref="F4:F5"/>
    <mergeCell ref="G4:I4"/>
    <mergeCell ref="K4:K5"/>
  </mergeCells>
  <pageMargins left="0" right="0" top="0" bottom="0" header="0" footer="0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F6256-3069-4854-8868-67FC0B82D891}">
  <dimension ref="A1:N181"/>
  <sheetViews>
    <sheetView showGridLines="0" topLeftCell="A67" zoomScaleNormal="100" workbookViewId="0">
      <selection activeCell="B39" sqref="B39:F40"/>
    </sheetView>
  </sheetViews>
  <sheetFormatPr baseColWidth="10" defaultColWidth="10.85546875" defaultRowHeight="12.75" x14ac:dyDescent="0.2"/>
  <cols>
    <col min="1" max="1" width="10.140625" style="54" customWidth="1"/>
    <col min="2" max="2" width="5.42578125" style="54" customWidth="1"/>
    <col min="3" max="14" width="6.28515625" style="54" customWidth="1"/>
    <col min="15" max="16384" width="10.85546875" style="54"/>
  </cols>
  <sheetData>
    <row r="1" spans="1:14" ht="13.5" x14ac:dyDescent="0.25">
      <c r="A1" s="985" t="s">
        <v>663</v>
      </c>
      <c r="B1" s="985"/>
      <c r="C1" s="985"/>
      <c r="D1" s="985"/>
      <c r="E1" s="985"/>
      <c r="F1" s="985"/>
      <c r="G1" s="985"/>
      <c r="H1" s="985"/>
      <c r="I1" s="985"/>
      <c r="J1" s="985"/>
      <c r="K1" s="985"/>
      <c r="L1" s="985"/>
      <c r="M1" s="986"/>
      <c r="N1" s="986"/>
    </row>
    <row r="2" spans="1:14" ht="13.5" x14ac:dyDescent="0.25">
      <c r="A2" s="120" t="s">
        <v>486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50"/>
      <c r="N2" s="150"/>
    </row>
    <row r="3" spans="1:14" ht="6.95" customHeight="1" x14ac:dyDescent="0.25">
      <c r="A3" s="184"/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</row>
    <row r="4" spans="1:14" ht="15.95" customHeight="1" x14ac:dyDescent="0.2">
      <c r="A4" s="388" t="s">
        <v>433</v>
      </c>
      <c r="B4" s="388" t="s">
        <v>487</v>
      </c>
      <c r="C4" s="388" t="s">
        <v>412</v>
      </c>
      <c r="D4" s="388" t="s">
        <v>413</v>
      </c>
      <c r="E4" s="388" t="s">
        <v>414</v>
      </c>
      <c r="F4" s="388" t="s">
        <v>415</v>
      </c>
      <c r="G4" s="388" t="s">
        <v>416</v>
      </c>
      <c r="H4" s="388" t="s">
        <v>417</v>
      </c>
      <c r="I4" s="388" t="s">
        <v>418</v>
      </c>
      <c r="J4" s="388" t="s">
        <v>419</v>
      </c>
      <c r="K4" s="388" t="s">
        <v>420</v>
      </c>
      <c r="L4" s="388" t="s">
        <v>421</v>
      </c>
      <c r="M4" s="388" t="s">
        <v>422</v>
      </c>
      <c r="N4" s="388" t="s">
        <v>423</v>
      </c>
    </row>
    <row r="5" spans="1:14" ht="6.75" customHeight="1" x14ac:dyDescent="0.25">
      <c r="A5" s="184"/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</row>
    <row r="6" spans="1:14" ht="11.1" customHeight="1" x14ac:dyDescent="0.25">
      <c r="A6" s="25" t="s">
        <v>184</v>
      </c>
      <c r="B6" s="24">
        <v>2018</v>
      </c>
      <c r="C6" s="212">
        <v>97</v>
      </c>
      <c r="D6" s="212">
        <v>98.5</v>
      </c>
      <c r="E6" s="213">
        <v>100.5</v>
      </c>
      <c r="F6" s="214">
        <v>100.5</v>
      </c>
      <c r="G6" s="215">
        <v>100.5</v>
      </c>
      <c r="H6" s="214">
        <v>100</v>
      </c>
      <c r="I6" s="214">
        <v>102</v>
      </c>
      <c r="J6" s="214">
        <v>102</v>
      </c>
      <c r="K6" s="214">
        <v>102</v>
      </c>
      <c r="L6" s="214">
        <v>102</v>
      </c>
      <c r="M6" s="214">
        <v>102</v>
      </c>
      <c r="N6" s="215">
        <v>102</v>
      </c>
    </row>
    <row r="7" spans="1:14" ht="11.1" customHeight="1" x14ac:dyDescent="0.25">
      <c r="A7" s="25"/>
      <c r="B7" s="24">
        <v>2019</v>
      </c>
      <c r="C7" s="215">
        <v>101.5</v>
      </c>
      <c r="D7" s="215">
        <v>101.5</v>
      </c>
      <c r="E7" s="214">
        <v>100.5</v>
      </c>
      <c r="F7" s="214">
        <v>100.5</v>
      </c>
      <c r="G7" s="215">
        <v>100.5</v>
      </c>
      <c r="H7" s="214">
        <v>100.5</v>
      </c>
      <c r="I7" s="214">
        <v>100.5</v>
      </c>
      <c r="J7" s="214">
        <v>100.5</v>
      </c>
      <c r="K7" s="214">
        <v>102.5</v>
      </c>
      <c r="L7" s="214">
        <v>102.5</v>
      </c>
      <c r="M7" s="214">
        <v>102.5</v>
      </c>
      <c r="N7" s="212">
        <v>102.5</v>
      </c>
    </row>
    <row r="8" spans="1:14" ht="11.1" customHeight="1" x14ac:dyDescent="0.25">
      <c r="A8" s="25"/>
      <c r="B8" s="24">
        <v>2020</v>
      </c>
      <c r="C8" s="212">
        <v>102.5</v>
      </c>
      <c r="D8" s="215">
        <v>127</v>
      </c>
      <c r="E8" s="214">
        <v>130</v>
      </c>
      <c r="F8" s="214">
        <v>102.5</v>
      </c>
      <c r="G8" s="215">
        <v>129</v>
      </c>
      <c r="H8" s="214">
        <v>129</v>
      </c>
      <c r="I8" s="214">
        <v>129</v>
      </c>
      <c r="J8" s="214">
        <v>129</v>
      </c>
      <c r="K8" s="214">
        <v>129</v>
      </c>
      <c r="L8" s="214">
        <v>104</v>
      </c>
      <c r="M8" s="214">
        <v>129</v>
      </c>
      <c r="N8" s="215">
        <v>129</v>
      </c>
    </row>
    <row r="9" spans="1:14" ht="11.1" customHeight="1" x14ac:dyDescent="0.25">
      <c r="A9" s="25"/>
      <c r="B9" s="24">
        <v>2021</v>
      </c>
      <c r="C9" s="216">
        <v>102.5</v>
      </c>
      <c r="D9" s="212">
        <v>102.5</v>
      </c>
      <c r="E9" s="213">
        <v>102.5</v>
      </c>
      <c r="F9" s="213">
        <v>102.5</v>
      </c>
      <c r="G9" s="212">
        <v>102.5</v>
      </c>
      <c r="H9" s="213">
        <v>102.5</v>
      </c>
      <c r="I9" s="214">
        <v>129</v>
      </c>
      <c r="J9" s="213">
        <v>102.5</v>
      </c>
      <c r="K9" s="213">
        <v>102.5</v>
      </c>
      <c r="L9" s="213">
        <v>102.5</v>
      </c>
      <c r="M9" s="214">
        <v>107.5</v>
      </c>
      <c r="N9" s="212">
        <v>102.5</v>
      </c>
    </row>
    <row r="10" spans="1:14" ht="11.1" customHeight="1" x14ac:dyDescent="0.25">
      <c r="A10" s="25"/>
      <c r="B10" s="24">
        <v>2022</v>
      </c>
      <c r="C10" s="216">
        <v>117.5</v>
      </c>
      <c r="D10" s="212">
        <v>107.5</v>
      </c>
      <c r="E10" s="213">
        <v>107.5</v>
      </c>
      <c r="F10" s="213">
        <v>117.5</v>
      </c>
      <c r="G10" s="212">
        <v>107.5</v>
      </c>
      <c r="H10" s="213">
        <v>107.5</v>
      </c>
      <c r="I10" s="213">
        <v>107.5</v>
      </c>
      <c r="J10" s="213">
        <v>109</v>
      </c>
      <c r="K10" s="213">
        <v>119</v>
      </c>
      <c r="L10" s="213">
        <v>118</v>
      </c>
      <c r="M10" s="217" t="s">
        <v>488</v>
      </c>
      <c r="N10" s="212">
        <v>118</v>
      </c>
    </row>
    <row r="11" spans="1:14" ht="11.1" customHeight="1" x14ac:dyDescent="0.25">
      <c r="A11" s="25"/>
      <c r="B11" s="24">
        <v>2023</v>
      </c>
      <c r="C11" s="218" t="s">
        <v>29</v>
      </c>
      <c r="D11" s="218" t="s">
        <v>29</v>
      </c>
      <c r="E11" s="218" t="s">
        <v>29</v>
      </c>
      <c r="F11" s="213">
        <v>118</v>
      </c>
      <c r="G11" s="212">
        <v>115</v>
      </c>
      <c r="H11" s="213">
        <v>133</v>
      </c>
      <c r="I11" s="213">
        <v>152</v>
      </c>
      <c r="J11" s="213">
        <v>152</v>
      </c>
      <c r="K11" s="213">
        <v>155</v>
      </c>
      <c r="L11" s="213">
        <v>143</v>
      </c>
      <c r="M11" s="214">
        <v>123</v>
      </c>
      <c r="N11" s="213">
        <v>113</v>
      </c>
    </row>
    <row r="12" spans="1:14" ht="11.1" customHeight="1" x14ac:dyDescent="0.25">
      <c r="A12" s="219"/>
      <c r="B12" s="220">
        <v>2024</v>
      </c>
      <c r="C12" s="221">
        <v>113</v>
      </c>
      <c r="D12" s="221">
        <v>118</v>
      </c>
      <c r="E12" s="221" t="s">
        <v>29</v>
      </c>
      <c r="F12" s="222">
        <v>125</v>
      </c>
      <c r="G12" s="601">
        <v>133</v>
      </c>
      <c r="H12" s="222">
        <v>133</v>
      </c>
      <c r="I12" s="222"/>
      <c r="J12" s="222"/>
      <c r="K12" s="222"/>
      <c r="L12" s="222"/>
      <c r="M12" s="223"/>
      <c r="N12" s="222"/>
    </row>
    <row r="13" spans="1:14" ht="11.1" customHeight="1" x14ac:dyDescent="0.25">
      <c r="A13" s="224" t="s">
        <v>434</v>
      </c>
      <c r="B13" s="24">
        <v>2018</v>
      </c>
      <c r="C13" s="213">
        <v>73</v>
      </c>
      <c r="D13" s="212">
        <v>71</v>
      </c>
      <c r="E13" s="213">
        <v>70.5</v>
      </c>
      <c r="F13" s="213">
        <v>71</v>
      </c>
      <c r="G13" s="215">
        <v>71.5</v>
      </c>
      <c r="H13" s="214">
        <v>71.5</v>
      </c>
      <c r="I13" s="214">
        <v>71.5</v>
      </c>
      <c r="J13" s="214">
        <v>72</v>
      </c>
      <c r="K13" s="214">
        <v>71.5</v>
      </c>
      <c r="L13" s="214">
        <v>71.5</v>
      </c>
      <c r="M13" s="214">
        <v>71.5</v>
      </c>
      <c r="N13" s="215">
        <v>69.5</v>
      </c>
    </row>
    <row r="14" spans="1:14" ht="11.1" customHeight="1" x14ac:dyDescent="0.25">
      <c r="A14" s="224"/>
      <c r="B14" s="24">
        <v>2019</v>
      </c>
      <c r="C14" s="214">
        <v>68</v>
      </c>
      <c r="D14" s="215">
        <v>66</v>
      </c>
      <c r="E14" s="214">
        <v>67</v>
      </c>
      <c r="F14" s="214">
        <v>67</v>
      </c>
      <c r="G14" s="215">
        <v>67</v>
      </c>
      <c r="H14" s="214">
        <v>70</v>
      </c>
      <c r="I14" s="214">
        <v>69.599999999999994</v>
      </c>
      <c r="J14" s="213">
        <v>70.5</v>
      </c>
      <c r="K14" s="213">
        <v>70</v>
      </c>
      <c r="L14" s="213">
        <v>71</v>
      </c>
      <c r="M14" s="213">
        <v>71</v>
      </c>
      <c r="N14" s="212">
        <v>82.5</v>
      </c>
    </row>
    <row r="15" spans="1:14" ht="11.1" customHeight="1" x14ac:dyDescent="0.25">
      <c r="A15" s="224"/>
      <c r="B15" s="24">
        <v>2020</v>
      </c>
      <c r="C15" s="213">
        <v>82.5</v>
      </c>
      <c r="D15" s="13" t="s">
        <v>29</v>
      </c>
      <c r="E15" s="217" t="s">
        <v>488</v>
      </c>
      <c r="F15" s="217" t="s">
        <v>488</v>
      </c>
      <c r="G15" s="13" t="s">
        <v>488</v>
      </c>
      <c r="H15" s="217" t="s">
        <v>488</v>
      </c>
      <c r="I15" s="217" t="s">
        <v>29</v>
      </c>
      <c r="J15" s="214">
        <v>90</v>
      </c>
      <c r="K15" s="214">
        <v>90</v>
      </c>
      <c r="L15" s="213">
        <v>80</v>
      </c>
      <c r="M15" s="213">
        <v>80</v>
      </c>
      <c r="N15" s="212">
        <v>82.5</v>
      </c>
    </row>
    <row r="16" spans="1:14" ht="11.1" customHeight="1" x14ac:dyDescent="0.25">
      <c r="A16" s="224"/>
      <c r="B16" s="24">
        <v>2021</v>
      </c>
      <c r="C16" s="213">
        <v>82</v>
      </c>
      <c r="D16" s="215">
        <v>90</v>
      </c>
      <c r="E16" s="214">
        <v>90</v>
      </c>
      <c r="F16" s="214">
        <v>90</v>
      </c>
      <c r="G16" s="215">
        <v>90</v>
      </c>
      <c r="H16" s="225">
        <v>90</v>
      </c>
      <c r="I16" s="214">
        <v>90</v>
      </c>
      <c r="J16" s="214">
        <v>90</v>
      </c>
      <c r="K16" s="214">
        <v>95</v>
      </c>
      <c r="L16" s="214">
        <v>90</v>
      </c>
      <c r="M16" s="213">
        <v>95</v>
      </c>
      <c r="N16" s="212">
        <v>95</v>
      </c>
    </row>
    <row r="17" spans="1:14" ht="11.1" customHeight="1" x14ac:dyDescent="0.25">
      <c r="A17" s="224"/>
      <c r="B17" s="24">
        <v>2022</v>
      </c>
      <c r="C17" s="213">
        <v>95</v>
      </c>
      <c r="D17" s="215">
        <v>97.5</v>
      </c>
      <c r="E17" s="213">
        <v>95</v>
      </c>
      <c r="F17" s="213">
        <v>95</v>
      </c>
      <c r="G17" s="215">
        <v>95</v>
      </c>
      <c r="H17" s="225">
        <v>95</v>
      </c>
      <c r="I17" s="225">
        <v>95</v>
      </c>
      <c r="J17" s="214">
        <v>100</v>
      </c>
      <c r="K17" s="225">
        <v>95</v>
      </c>
      <c r="L17" s="214">
        <v>100</v>
      </c>
      <c r="M17" s="214">
        <v>100</v>
      </c>
      <c r="N17" s="215">
        <v>100</v>
      </c>
    </row>
    <row r="18" spans="1:14" ht="11.1" customHeight="1" x14ac:dyDescent="0.25">
      <c r="A18" s="224"/>
      <c r="B18" s="24">
        <v>2023</v>
      </c>
      <c r="C18" s="213">
        <v>95</v>
      </c>
      <c r="D18" s="214">
        <v>97.5</v>
      </c>
      <c r="E18" s="213">
        <v>100</v>
      </c>
      <c r="F18" s="213">
        <v>90</v>
      </c>
      <c r="G18" s="212">
        <v>90</v>
      </c>
      <c r="H18" s="213">
        <v>90</v>
      </c>
      <c r="I18" s="225">
        <v>88</v>
      </c>
      <c r="J18" s="225">
        <v>88</v>
      </c>
      <c r="K18" s="225">
        <v>89</v>
      </c>
      <c r="L18" s="214">
        <v>95</v>
      </c>
      <c r="M18" s="214">
        <v>105</v>
      </c>
      <c r="N18" s="226">
        <v>93</v>
      </c>
    </row>
    <row r="19" spans="1:14" ht="11.1" customHeight="1" x14ac:dyDescent="0.25">
      <c r="A19" s="227"/>
      <c r="B19" s="220">
        <v>2024</v>
      </c>
      <c r="C19" s="222">
        <v>90</v>
      </c>
      <c r="D19" s="223">
        <v>90</v>
      </c>
      <c r="E19" s="222">
        <v>90</v>
      </c>
      <c r="F19" s="222">
        <v>92</v>
      </c>
      <c r="G19" s="601">
        <v>93</v>
      </c>
      <c r="H19" s="222">
        <v>95</v>
      </c>
      <c r="I19" s="228"/>
      <c r="J19" s="228"/>
      <c r="K19" s="228"/>
      <c r="L19" s="223"/>
      <c r="M19" s="223"/>
      <c r="N19" s="229"/>
    </row>
    <row r="20" spans="1:14" ht="14.1" customHeight="1" x14ac:dyDescent="0.2">
      <c r="A20" s="705" t="s">
        <v>30</v>
      </c>
      <c r="B20" s="220">
        <v>2024</v>
      </c>
      <c r="C20" s="615" t="s">
        <v>29</v>
      </c>
      <c r="D20" s="615" t="s">
        <v>29</v>
      </c>
      <c r="E20" s="493">
        <v>110</v>
      </c>
      <c r="F20" s="493">
        <v>110</v>
      </c>
      <c r="G20" s="602">
        <v>115</v>
      </c>
      <c r="H20" s="493">
        <v>133</v>
      </c>
      <c r="I20" s="495"/>
      <c r="J20" s="495"/>
      <c r="K20" s="495"/>
      <c r="L20" s="494"/>
      <c r="M20" s="494"/>
      <c r="N20" s="496"/>
    </row>
    <row r="21" spans="1:14" ht="11.1" customHeight="1" x14ac:dyDescent="0.25">
      <c r="A21" s="224" t="s">
        <v>435</v>
      </c>
      <c r="B21" s="24">
        <v>2018</v>
      </c>
      <c r="C21" s="213">
        <v>73</v>
      </c>
      <c r="D21" s="214">
        <v>68</v>
      </c>
      <c r="E21" s="213">
        <v>70</v>
      </c>
      <c r="F21" s="213">
        <v>70</v>
      </c>
      <c r="G21" s="215">
        <v>71</v>
      </c>
      <c r="H21" s="214">
        <v>71</v>
      </c>
      <c r="I21" s="214">
        <v>72.3</v>
      </c>
      <c r="J21" s="214">
        <v>71</v>
      </c>
      <c r="K21" s="214">
        <v>71</v>
      </c>
      <c r="L21" s="214">
        <v>74.5</v>
      </c>
      <c r="M21" s="214">
        <v>74.5</v>
      </c>
      <c r="N21" s="215">
        <v>74.5</v>
      </c>
    </row>
    <row r="22" spans="1:14" ht="11.1" customHeight="1" x14ac:dyDescent="0.25">
      <c r="A22" s="224"/>
      <c r="B22" s="24">
        <v>2019</v>
      </c>
      <c r="C22" s="214">
        <v>71</v>
      </c>
      <c r="D22" s="214">
        <v>72</v>
      </c>
      <c r="E22" s="214">
        <v>74</v>
      </c>
      <c r="F22" s="214">
        <v>74</v>
      </c>
      <c r="G22" s="215">
        <v>75</v>
      </c>
      <c r="H22" s="214">
        <v>75</v>
      </c>
      <c r="I22" s="214">
        <v>74.45</v>
      </c>
      <c r="J22" s="213">
        <v>74.5</v>
      </c>
      <c r="K22" s="213">
        <v>82.5</v>
      </c>
      <c r="L22" s="213">
        <v>82.5</v>
      </c>
      <c r="M22" s="213">
        <v>82.5</v>
      </c>
      <c r="N22" s="212">
        <v>100</v>
      </c>
    </row>
    <row r="23" spans="1:14" ht="11.1" customHeight="1" x14ac:dyDescent="0.25">
      <c r="A23" s="224"/>
      <c r="B23" s="24">
        <v>2020</v>
      </c>
      <c r="C23" s="213">
        <v>120</v>
      </c>
      <c r="D23" s="214" t="s">
        <v>489</v>
      </c>
      <c r="E23" s="214">
        <v>117.5</v>
      </c>
      <c r="F23" s="214">
        <v>117.5</v>
      </c>
      <c r="G23" s="215">
        <v>117.5</v>
      </c>
      <c r="H23" s="214">
        <v>117.5</v>
      </c>
      <c r="I23" s="214">
        <v>95</v>
      </c>
      <c r="J23" s="214">
        <v>95</v>
      </c>
      <c r="K23" s="213">
        <v>112.5</v>
      </c>
      <c r="L23" s="213">
        <v>120</v>
      </c>
      <c r="M23" s="213">
        <v>112.5</v>
      </c>
      <c r="N23" s="212">
        <v>112.5</v>
      </c>
    </row>
    <row r="24" spans="1:14" ht="11.1" customHeight="1" x14ac:dyDescent="0.25">
      <c r="A24" s="224"/>
      <c r="B24" s="24">
        <v>2021</v>
      </c>
      <c r="C24" s="213">
        <v>112.5</v>
      </c>
      <c r="D24" s="213">
        <v>107.5</v>
      </c>
      <c r="E24" s="214">
        <v>72.5</v>
      </c>
      <c r="F24" s="214">
        <v>72.5</v>
      </c>
      <c r="G24" s="215">
        <v>80</v>
      </c>
      <c r="H24" s="214">
        <v>90</v>
      </c>
      <c r="I24" s="214">
        <v>77.5</v>
      </c>
      <c r="J24" s="230">
        <v>105</v>
      </c>
      <c r="K24" s="214">
        <v>80</v>
      </c>
      <c r="L24" s="214">
        <v>80</v>
      </c>
      <c r="M24" s="213">
        <v>110</v>
      </c>
      <c r="N24" s="212">
        <v>110</v>
      </c>
    </row>
    <row r="25" spans="1:14" ht="11.1" customHeight="1" x14ac:dyDescent="0.25">
      <c r="A25" s="224"/>
      <c r="B25" s="24">
        <v>2022</v>
      </c>
      <c r="C25" s="213">
        <v>102.5</v>
      </c>
      <c r="D25" s="214">
        <v>80</v>
      </c>
      <c r="E25" s="214">
        <v>85</v>
      </c>
      <c r="F25" s="214">
        <v>85</v>
      </c>
      <c r="G25" s="215">
        <v>85</v>
      </c>
      <c r="H25" s="214">
        <v>85</v>
      </c>
      <c r="I25" s="214">
        <v>85</v>
      </c>
      <c r="J25" s="214">
        <v>85</v>
      </c>
      <c r="K25" s="214">
        <v>105</v>
      </c>
      <c r="L25" s="214">
        <v>115</v>
      </c>
      <c r="M25" s="213">
        <v>90</v>
      </c>
      <c r="N25" s="212">
        <v>95</v>
      </c>
    </row>
    <row r="26" spans="1:14" ht="11.1" customHeight="1" x14ac:dyDescent="0.25">
      <c r="A26" s="224"/>
      <c r="B26" s="24">
        <v>2023</v>
      </c>
      <c r="C26" s="213">
        <v>100</v>
      </c>
      <c r="D26" s="214">
        <v>80</v>
      </c>
      <c r="E26" s="214">
        <v>80</v>
      </c>
      <c r="F26" s="214">
        <v>85</v>
      </c>
      <c r="G26" s="215">
        <v>90</v>
      </c>
      <c r="H26" s="214">
        <v>105</v>
      </c>
      <c r="I26" s="214">
        <v>105</v>
      </c>
      <c r="J26" s="214">
        <v>105</v>
      </c>
      <c r="K26" s="214">
        <v>105</v>
      </c>
      <c r="L26" s="214">
        <v>125</v>
      </c>
      <c r="M26" s="213">
        <v>120</v>
      </c>
      <c r="N26" s="213">
        <v>120</v>
      </c>
    </row>
    <row r="27" spans="1:14" ht="11.1" customHeight="1" x14ac:dyDescent="0.25">
      <c r="A27" s="227"/>
      <c r="B27" s="220">
        <v>2024</v>
      </c>
      <c r="C27" s="222">
        <v>115</v>
      </c>
      <c r="D27" s="223">
        <v>120</v>
      </c>
      <c r="E27" s="223">
        <v>130</v>
      </c>
      <c r="F27" s="223">
        <v>120</v>
      </c>
      <c r="G27" s="603">
        <v>120</v>
      </c>
      <c r="H27" s="223">
        <v>120</v>
      </c>
      <c r="I27" s="223"/>
      <c r="J27" s="223"/>
      <c r="K27" s="223"/>
      <c r="L27" s="223"/>
      <c r="M27" s="222"/>
      <c r="N27" s="222"/>
    </row>
    <row r="28" spans="1:14" ht="11.1" customHeight="1" x14ac:dyDescent="0.25">
      <c r="A28" s="164" t="s">
        <v>43</v>
      </c>
      <c r="B28" s="24">
        <v>2018</v>
      </c>
      <c r="C28" s="213">
        <v>60</v>
      </c>
      <c r="D28" s="213">
        <v>60</v>
      </c>
      <c r="E28" s="213">
        <v>60</v>
      </c>
      <c r="F28" s="213">
        <v>60</v>
      </c>
      <c r="G28" s="212">
        <v>60</v>
      </c>
      <c r="H28" s="213">
        <v>60</v>
      </c>
      <c r="I28" s="214">
        <v>60.269230769230766</v>
      </c>
      <c r="J28" s="213">
        <v>60</v>
      </c>
      <c r="K28" s="213">
        <v>60</v>
      </c>
      <c r="L28" s="213">
        <v>60</v>
      </c>
      <c r="M28" s="213">
        <v>60</v>
      </c>
      <c r="N28" s="212">
        <v>60</v>
      </c>
    </row>
    <row r="29" spans="1:14" ht="11.1" customHeight="1" x14ac:dyDescent="0.25">
      <c r="A29" s="224"/>
      <c r="B29" s="24">
        <v>2019</v>
      </c>
      <c r="C29" s="214">
        <v>61</v>
      </c>
      <c r="D29" s="214">
        <v>61</v>
      </c>
      <c r="E29" s="214">
        <v>61</v>
      </c>
      <c r="F29" s="214">
        <v>63</v>
      </c>
      <c r="G29" s="215">
        <v>69</v>
      </c>
      <c r="H29" s="214">
        <v>61</v>
      </c>
      <c r="I29" s="214">
        <v>60.653846153846153</v>
      </c>
      <c r="J29" s="213">
        <v>63</v>
      </c>
      <c r="K29" s="213">
        <v>60</v>
      </c>
      <c r="L29" s="214">
        <v>77.5</v>
      </c>
      <c r="M29" s="213">
        <v>72.5</v>
      </c>
      <c r="N29" s="212">
        <v>80</v>
      </c>
    </row>
    <row r="30" spans="1:14" ht="11.1" customHeight="1" x14ac:dyDescent="0.25">
      <c r="A30" s="224"/>
      <c r="B30" s="24">
        <v>2020</v>
      </c>
      <c r="C30" s="213">
        <v>102.5</v>
      </c>
      <c r="D30" s="217" t="s">
        <v>29</v>
      </c>
      <c r="E30" s="217" t="s">
        <v>488</v>
      </c>
      <c r="F30" s="217" t="s">
        <v>488</v>
      </c>
      <c r="G30" s="13" t="s">
        <v>488</v>
      </c>
      <c r="H30" s="214">
        <v>107</v>
      </c>
      <c r="I30" s="214">
        <v>100.25</v>
      </c>
      <c r="J30" s="213">
        <v>89</v>
      </c>
      <c r="K30" s="213">
        <v>102.5</v>
      </c>
      <c r="L30" s="213">
        <v>102.5</v>
      </c>
      <c r="M30" s="213">
        <v>80</v>
      </c>
      <c r="N30" s="212">
        <v>80</v>
      </c>
    </row>
    <row r="31" spans="1:14" ht="11.1" customHeight="1" x14ac:dyDescent="0.25">
      <c r="A31" s="224"/>
      <c r="B31" s="24">
        <v>2021</v>
      </c>
      <c r="C31" s="213">
        <v>100</v>
      </c>
      <c r="D31" s="213">
        <v>100</v>
      </c>
      <c r="E31" s="213">
        <v>100</v>
      </c>
      <c r="F31" s="214">
        <v>95</v>
      </c>
      <c r="G31" s="212">
        <v>100</v>
      </c>
      <c r="H31" s="217" t="s">
        <v>488</v>
      </c>
      <c r="I31" s="225">
        <v>112.5</v>
      </c>
      <c r="J31" s="214">
        <v>107.5</v>
      </c>
      <c r="K31" s="214">
        <v>107.5</v>
      </c>
      <c r="L31" s="214">
        <v>107.5</v>
      </c>
      <c r="M31" s="213">
        <v>95</v>
      </c>
      <c r="N31" s="213">
        <v>95</v>
      </c>
    </row>
    <row r="32" spans="1:14" ht="11.1" customHeight="1" x14ac:dyDescent="0.25">
      <c r="A32" s="224"/>
      <c r="B32" s="24">
        <v>2022</v>
      </c>
      <c r="C32" s="213">
        <v>122.5</v>
      </c>
      <c r="D32" s="213">
        <v>110.5</v>
      </c>
      <c r="E32" s="213">
        <v>107.5</v>
      </c>
      <c r="F32" s="214">
        <v>95</v>
      </c>
      <c r="G32" s="212">
        <v>106</v>
      </c>
      <c r="H32" s="214">
        <v>112.5</v>
      </c>
      <c r="I32" s="214">
        <v>113</v>
      </c>
      <c r="J32" s="214">
        <v>113</v>
      </c>
      <c r="K32" s="214">
        <v>112.5</v>
      </c>
      <c r="L32" s="214">
        <v>113</v>
      </c>
      <c r="M32" s="213">
        <v>120</v>
      </c>
      <c r="N32" s="212">
        <v>113</v>
      </c>
    </row>
    <row r="33" spans="1:14" ht="11.1" customHeight="1" x14ac:dyDescent="0.25">
      <c r="A33" s="224"/>
      <c r="B33" s="24">
        <v>2023</v>
      </c>
      <c r="C33" s="231" t="s">
        <v>29</v>
      </c>
      <c r="D33" s="213">
        <v>82</v>
      </c>
      <c r="E33" s="213">
        <v>82</v>
      </c>
      <c r="F33" s="213">
        <v>82</v>
      </c>
      <c r="G33" s="212">
        <v>82</v>
      </c>
      <c r="H33" s="214">
        <v>81</v>
      </c>
      <c r="I33" s="214">
        <v>86</v>
      </c>
      <c r="J33" s="214">
        <v>86</v>
      </c>
      <c r="K33" s="214">
        <v>90</v>
      </c>
      <c r="L33" s="214">
        <v>93</v>
      </c>
      <c r="M33" s="213">
        <v>91</v>
      </c>
      <c r="N33" s="213">
        <v>93</v>
      </c>
    </row>
    <row r="34" spans="1:14" ht="11.1" customHeight="1" x14ac:dyDescent="0.25">
      <c r="A34" s="227"/>
      <c r="B34" s="220">
        <v>2024</v>
      </c>
      <c r="C34" s="221">
        <v>93</v>
      </c>
      <c r="D34" s="222">
        <v>118</v>
      </c>
      <c r="E34" s="222">
        <v>106</v>
      </c>
      <c r="F34" s="222">
        <v>118</v>
      </c>
      <c r="G34" s="601">
        <v>100</v>
      </c>
      <c r="H34" s="223">
        <v>118</v>
      </c>
      <c r="I34" s="223"/>
      <c r="J34" s="223"/>
      <c r="K34" s="223"/>
      <c r="L34" s="223"/>
      <c r="M34" s="222"/>
      <c r="N34" s="232"/>
    </row>
    <row r="35" spans="1:14" ht="11.1" customHeight="1" x14ac:dyDescent="0.25">
      <c r="A35" s="224" t="s">
        <v>490</v>
      </c>
      <c r="B35" s="24">
        <v>2018</v>
      </c>
      <c r="C35" s="213">
        <v>64</v>
      </c>
      <c r="D35" s="212">
        <v>64</v>
      </c>
      <c r="E35" s="213">
        <v>62</v>
      </c>
      <c r="F35" s="214">
        <v>63</v>
      </c>
      <c r="G35" s="212">
        <v>62</v>
      </c>
      <c r="H35" s="214">
        <v>66</v>
      </c>
      <c r="I35" s="214">
        <v>65.13636363636364</v>
      </c>
      <c r="J35" s="214">
        <v>63</v>
      </c>
      <c r="K35" s="217" t="s">
        <v>488</v>
      </c>
      <c r="L35" s="214">
        <v>65</v>
      </c>
      <c r="M35" s="214">
        <v>65</v>
      </c>
      <c r="N35" s="215">
        <v>66</v>
      </c>
    </row>
    <row r="36" spans="1:14" ht="11.1" customHeight="1" x14ac:dyDescent="0.25">
      <c r="A36" s="224"/>
      <c r="B36" s="24">
        <v>2019</v>
      </c>
      <c r="C36" s="214">
        <v>72</v>
      </c>
      <c r="D36" s="215">
        <v>71</v>
      </c>
      <c r="E36" s="214">
        <v>71</v>
      </c>
      <c r="F36" s="214">
        <v>70</v>
      </c>
      <c r="G36" s="215">
        <v>68.5</v>
      </c>
      <c r="H36" s="214">
        <v>69.5</v>
      </c>
      <c r="I36" s="214">
        <v>69.5</v>
      </c>
      <c r="J36" s="213">
        <v>69</v>
      </c>
      <c r="K36" s="213">
        <v>82</v>
      </c>
      <c r="L36" s="213">
        <v>83</v>
      </c>
      <c r="M36" s="213">
        <v>83</v>
      </c>
      <c r="N36" s="212">
        <v>83</v>
      </c>
    </row>
    <row r="37" spans="1:14" ht="11.1" customHeight="1" x14ac:dyDescent="0.25">
      <c r="A37" s="224"/>
      <c r="B37" s="24">
        <v>2020</v>
      </c>
      <c r="C37" s="213">
        <v>83</v>
      </c>
      <c r="D37" s="13" t="s">
        <v>29</v>
      </c>
      <c r="E37" s="217" t="s">
        <v>488</v>
      </c>
      <c r="F37" s="217" t="s">
        <v>488</v>
      </c>
      <c r="G37" s="13" t="s">
        <v>488</v>
      </c>
      <c r="H37" s="217" t="s">
        <v>488</v>
      </c>
      <c r="I37" s="217" t="s">
        <v>29</v>
      </c>
      <c r="J37" s="217" t="s">
        <v>488</v>
      </c>
      <c r="K37" s="217" t="s">
        <v>488</v>
      </c>
      <c r="L37" s="217" t="s">
        <v>488</v>
      </c>
      <c r="M37" s="217" t="s">
        <v>488</v>
      </c>
      <c r="N37" s="13" t="s">
        <v>488</v>
      </c>
    </row>
    <row r="38" spans="1:14" ht="11.1" customHeight="1" x14ac:dyDescent="0.25">
      <c r="A38" s="224"/>
      <c r="B38" s="24">
        <v>2021</v>
      </c>
      <c r="C38" s="217" t="s">
        <v>488</v>
      </c>
      <c r="D38" s="13" t="s">
        <v>29</v>
      </c>
      <c r="E38" s="217" t="s">
        <v>488</v>
      </c>
      <c r="F38" s="217" t="s">
        <v>488</v>
      </c>
      <c r="G38" s="13" t="s">
        <v>488</v>
      </c>
      <c r="H38" s="217" t="s">
        <v>488</v>
      </c>
      <c r="I38" s="225">
        <v>77.5</v>
      </c>
      <c r="J38" s="225">
        <v>77.5</v>
      </c>
      <c r="K38" s="217" t="s">
        <v>488</v>
      </c>
      <c r="L38" s="217" t="s">
        <v>488</v>
      </c>
      <c r="M38" s="213">
        <v>77.5</v>
      </c>
      <c r="N38" s="13" t="s">
        <v>488</v>
      </c>
    </row>
    <row r="39" spans="1:14" ht="11.1" customHeight="1" x14ac:dyDescent="0.25">
      <c r="A39" s="224"/>
      <c r="B39" s="24">
        <v>2022</v>
      </c>
      <c r="C39" s="213">
        <v>75</v>
      </c>
      <c r="D39" s="212">
        <v>77.5</v>
      </c>
      <c r="E39" s="213">
        <v>90</v>
      </c>
      <c r="F39" s="214">
        <v>77.5</v>
      </c>
      <c r="G39" s="215">
        <v>77.5</v>
      </c>
      <c r="H39" s="214">
        <v>77.5</v>
      </c>
      <c r="I39" s="214">
        <v>77.5</v>
      </c>
      <c r="J39" s="214">
        <v>77.5</v>
      </c>
      <c r="K39" s="214">
        <v>77.5</v>
      </c>
      <c r="L39" s="214">
        <v>77.5</v>
      </c>
      <c r="M39" s="217" t="s">
        <v>488</v>
      </c>
      <c r="N39" s="215">
        <v>77.5</v>
      </c>
    </row>
    <row r="40" spans="1:14" ht="11.1" customHeight="1" x14ac:dyDescent="0.25">
      <c r="A40" s="224"/>
      <c r="B40" s="24">
        <v>2023</v>
      </c>
      <c r="C40" s="213">
        <v>77.5</v>
      </c>
      <c r="D40" s="213">
        <v>77.5</v>
      </c>
      <c r="E40" s="213">
        <v>77.5</v>
      </c>
      <c r="F40" s="217" t="s">
        <v>488</v>
      </c>
      <c r="G40" s="13" t="s">
        <v>488</v>
      </c>
      <c r="H40" s="214">
        <v>77.5</v>
      </c>
      <c r="I40" s="214">
        <v>78</v>
      </c>
      <c r="J40" s="214">
        <v>78</v>
      </c>
      <c r="K40" s="214">
        <v>78</v>
      </c>
      <c r="L40" s="214">
        <v>78</v>
      </c>
      <c r="M40" s="214">
        <v>78</v>
      </c>
      <c r="N40" s="214">
        <v>90</v>
      </c>
    </row>
    <row r="41" spans="1:14" ht="11.1" customHeight="1" x14ac:dyDescent="0.25">
      <c r="A41" s="227"/>
      <c r="B41" s="220">
        <v>2024</v>
      </c>
      <c r="C41" s="222">
        <v>90</v>
      </c>
      <c r="D41" s="222">
        <v>90</v>
      </c>
      <c r="E41" s="222">
        <v>90</v>
      </c>
      <c r="F41" s="404">
        <v>90</v>
      </c>
      <c r="G41" s="604">
        <v>90</v>
      </c>
      <c r="H41" s="404">
        <v>90</v>
      </c>
      <c r="I41" s="223"/>
      <c r="J41" s="223"/>
      <c r="K41" s="223"/>
      <c r="L41" s="223"/>
      <c r="M41" s="223"/>
      <c r="N41" s="223"/>
    </row>
    <row r="42" spans="1:14" ht="11.1" customHeight="1" x14ac:dyDescent="0.25">
      <c r="A42" s="25" t="s">
        <v>65</v>
      </c>
      <c r="B42" s="24">
        <v>2018</v>
      </c>
      <c r="C42" s="213">
        <v>70</v>
      </c>
      <c r="D42" s="212">
        <v>70</v>
      </c>
      <c r="E42" s="213">
        <v>70</v>
      </c>
      <c r="F42" s="214">
        <v>71</v>
      </c>
      <c r="G42" s="215">
        <v>73</v>
      </c>
      <c r="H42" s="214">
        <v>73</v>
      </c>
      <c r="I42" s="214">
        <v>72.900000000000006</v>
      </c>
      <c r="J42" s="214">
        <v>73</v>
      </c>
      <c r="K42" s="214">
        <v>73</v>
      </c>
      <c r="L42" s="214">
        <v>75</v>
      </c>
      <c r="M42" s="214">
        <v>75</v>
      </c>
      <c r="N42" s="215">
        <v>74</v>
      </c>
    </row>
    <row r="43" spans="1:14" ht="11.1" customHeight="1" x14ac:dyDescent="0.25">
      <c r="A43" s="25"/>
      <c r="B43" s="24">
        <v>2019</v>
      </c>
      <c r="C43" s="214">
        <v>74</v>
      </c>
      <c r="D43" s="215">
        <v>74</v>
      </c>
      <c r="E43" s="214">
        <v>74</v>
      </c>
      <c r="F43" s="214">
        <v>74</v>
      </c>
      <c r="G43" s="215">
        <v>74</v>
      </c>
      <c r="H43" s="214">
        <v>74</v>
      </c>
      <c r="I43" s="214">
        <v>74.285714285714292</v>
      </c>
      <c r="J43" s="214">
        <v>74</v>
      </c>
      <c r="K43" s="213">
        <v>75</v>
      </c>
      <c r="L43" s="213">
        <v>75</v>
      </c>
      <c r="M43" s="213">
        <v>75</v>
      </c>
      <c r="N43" s="212">
        <v>75</v>
      </c>
    </row>
    <row r="44" spans="1:14" ht="11.1" customHeight="1" x14ac:dyDescent="0.25">
      <c r="A44" s="25"/>
      <c r="B44" s="24">
        <v>2020</v>
      </c>
      <c r="C44" s="213">
        <v>75</v>
      </c>
      <c r="D44" s="13" t="s">
        <v>29</v>
      </c>
      <c r="E44" s="217" t="s">
        <v>488</v>
      </c>
      <c r="F44" s="217" t="s">
        <v>488</v>
      </c>
      <c r="G44" s="212">
        <v>75</v>
      </c>
      <c r="H44" s="213">
        <v>75</v>
      </c>
      <c r="I44" s="213">
        <v>75</v>
      </c>
      <c r="J44" s="225">
        <v>75</v>
      </c>
      <c r="K44" s="217" t="s">
        <v>488</v>
      </c>
      <c r="L44" s="233">
        <v>75</v>
      </c>
      <c r="M44" s="233">
        <v>75</v>
      </c>
      <c r="N44" s="234">
        <v>75</v>
      </c>
    </row>
    <row r="45" spans="1:14" ht="11.1" customHeight="1" x14ac:dyDescent="0.25">
      <c r="A45" s="25"/>
      <c r="B45" s="24">
        <v>2021</v>
      </c>
      <c r="C45" s="213">
        <v>75</v>
      </c>
      <c r="D45" s="212">
        <v>75</v>
      </c>
      <c r="E45" s="213">
        <v>75</v>
      </c>
      <c r="F45" s="213">
        <v>75</v>
      </c>
      <c r="G45" s="212">
        <v>75</v>
      </c>
      <c r="H45" s="213">
        <v>75</v>
      </c>
      <c r="I45" s="213">
        <v>75</v>
      </c>
      <c r="J45" s="213">
        <v>75</v>
      </c>
      <c r="K45" s="213">
        <v>75</v>
      </c>
      <c r="L45" s="213">
        <v>75</v>
      </c>
      <c r="M45" s="213">
        <v>75</v>
      </c>
      <c r="N45" s="234">
        <v>85</v>
      </c>
    </row>
    <row r="46" spans="1:14" ht="11.1" customHeight="1" x14ac:dyDescent="0.25">
      <c r="A46" s="25"/>
      <c r="B46" s="24">
        <v>2022</v>
      </c>
      <c r="C46" s="233">
        <v>85</v>
      </c>
      <c r="D46" s="234">
        <v>85</v>
      </c>
      <c r="E46" s="213">
        <v>85</v>
      </c>
      <c r="F46" s="213">
        <v>85</v>
      </c>
      <c r="G46" s="212">
        <v>85</v>
      </c>
      <c r="H46" s="213">
        <v>85</v>
      </c>
      <c r="I46" s="213">
        <v>85</v>
      </c>
      <c r="J46" s="213">
        <v>85</v>
      </c>
      <c r="K46" s="213">
        <v>85</v>
      </c>
      <c r="L46" s="213">
        <v>85</v>
      </c>
      <c r="M46" s="213">
        <v>85</v>
      </c>
      <c r="N46" s="234">
        <v>85</v>
      </c>
    </row>
    <row r="47" spans="1:14" ht="11.1" customHeight="1" x14ac:dyDescent="0.25">
      <c r="A47" s="25"/>
      <c r="B47" s="24">
        <v>2023</v>
      </c>
      <c r="C47" s="233">
        <v>85</v>
      </c>
      <c r="D47" s="233">
        <v>85</v>
      </c>
      <c r="E47" s="233">
        <v>85</v>
      </c>
      <c r="F47" s="233">
        <v>85</v>
      </c>
      <c r="G47" s="212">
        <v>85</v>
      </c>
      <c r="H47" s="213">
        <v>85</v>
      </c>
      <c r="I47" s="213">
        <v>85</v>
      </c>
      <c r="J47" s="213">
        <v>85</v>
      </c>
      <c r="K47" s="213">
        <v>85</v>
      </c>
      <c r="L47" s="213">
        <v>85</v>
      </c>
      <c r="M47" s="213">
        <v>85</v>
      </c>
      <c r="N47" s="213">
        <v>85</v>
      </c>
    </row>
    <row r="48" spans="1:14" ht="11.1" customHeight="1" x14ac:dyDescent="0.25">
      <c r="A48" s="219"/>
      <c r="B48" s="220">
        <v>2024</v>
      </c>
      <c r="C48" s="235">
        <v>85</v>
      </c>
      <c r="D48" s="235">
        <v>90</v>
      </c>
      <c r="E48" s="235">
        <v>90</v>
      </c>
      <c r="F48" s="235">
        <v>90</v>
      </c>
      <c r="G48" s="601">
        <v>90</v>
      </c>
      <c r="H48" s="222">
        <v>90</v>
      </c>
      <c r="I48" s="222"/>
      <c r="J48" s="222"/>
      <c r="K48" s="222"/>
      <c r="L48" s="222"/>
      <c r="M48" s="222"/>
      <c r="N48" s="222"/>
    </row>
    <row r="49" spans="1:14" ht="11.1" customHeight="1" x14ac:dyDescent="0.25">
      <c r="A49" s="25" t="s">
        <v>70</v>
      </c>
      <c r="B49" s="24">
        <v>2018</v>
      </c>
      <c r="C49" s="213">
        <v>86.571428571428569</v>
      </c>
      <c r="D49" s="212">
        <v>86.5</v>
      </c>
      <c r="E49" s="213">
        <v>82</v>
      </c>
      <c r="F49" s="214">
        <v>89</v>
      </c>
      <c r="G49" s="215">
        <v>89</v>
      </c>
      <c r="H49" s="214">
        <v>84</v>
      </c>
      <c r="I49" s="214">
        <v>83.357142857142861</v>
      </c>
      <c r="J49" s="214">
        <v>96</v>
      </c>
      <c r="K49" s="214">
        <v>96</v>
      </c>
      <c r="L49" s="214">
        <v>97</v>
      </c>
      <c r="M49" s="214">
        <v>97</v>
      </c>
      <c r="N49" s="215">
        <v>94.6</v>
      </c>
    </row>
    <row r="50" spans="1:14" ht="11.1" customHeight="1" x14ac:dyDescent="0.25">
      <c r="A50" s="25"/>
      <c r="B50" s="24">
        <v>2019</v>
      </c>
      <c r="C50" s="214">
        <v>95</v>
      </c>
      <c r="D50" s="215">
        <v>97</v>
      </c>
      <c r="E50" s="214">
        <v>98</v>
      </c>
      <c r="F50" s="214">
        <v>98</v>
      </c>
      <c r="G50" s="215">
        <v>99</v>
      </c>
      <c r="H50" s="214">
        <v>98</v>
      </c>
      <c r="I50" s="214">
        <v>97.055555555555557</v>
      </c>
      <c r="J50" s="213">
        <v>97</v>
      </c>
      <c r="K50" s="213">
        <v>100</v>
      </c>
      <c r="L50" s="213">
        <v>100</v>
      </c>
      <c r="M50" s="213">
        <v>100</v>
      </c>
      <c r="N50" s="212">
        <v>105</v>
      </c>
    </row>
    <row r="51" spans="1:14" ht="11.1" customHeight="1" x14ac:dyDescent="0.25">
      <c r="A51" s="25"/>
      <c r="B51" s="24">
        <v>2020</v>
      </c>
      <c r="C51" s="214">
        <v>100</v>
      </c>
      <c r="D51" s="215">
        <v>95</v>
      </c>
      <c r="E51" s="217" t="s">
        <v>488</v>
      </c>
      <c r="F51" s="214">
        <v>90</v>
      </c>
      <c r="G51" s="215">
        <v>100</v>
      </c>
      <c r="H51" s="214">
        <v>100</v>
      </c>
      <c r="I51" s="214">
        <v>100</v>
      </c>
      <c r="J51" s="214">
        <v>100</v>
      </c>
      <c r="K51" s="214">
        <v>100</v>
      </c>
      <c r="L51" s="214">
        <v>100</v>
      </c>
      <c r="M51" s="213">
        <v>95</v>
      </c>
      <c r="N51" s="212">
        <v>100</v>
      </c>
    </row>
    <row r="52" spans="1:14" ht="11.1" customHeight="1" x14ac:dyDescent="0.25">
      <c r="A52" s="25"/>
      <c r="B52" s="24">
        <v>2021</v>
      </c>
      <c r="C52" s="214">
        <v>105</v>
      </c>
      <c r="D52" s="215">
        <v>100</v>
      </c>
      <c r="E52" s="214">
        <v>105</v>
      </c>
      <c r="F52" s="214">
        <v>100</v>
      </c>
      <c r="G52" s="215">
        <v>100</v>
      </c>
      <c r="H52" s="214">
        <v>100</v>
      </c>
      <c r="I52" s="214">
        <v>100</v>
      </c>
      <c r="J52" s="214">
        <v>125</v>
      </c>
      <c r="K52" s="214">
        <v>110</v>
      </c>
      <c r="L52" s="213">
        <v>95</v>
      </c>
      <c r="M52" s="213">
        <v>100</v>
      </c>
      <c r="N52" s="212">
        <v>105</v>
      </c>
    </row>
    <row r="53" spans="1:14" ht="11.1" customHeight="1" x14ac:dyDescent="0.25">
      <c r="A53" s="25"/>
      <c r="B53" s="24">
        <v>2022</v>
      </c>
      <c r="C53" s="214">
        <v>125</v>
      </c>
      <c r="D53" s="215">
        <v>125</v>
      </c>
      <c r="E53" s="214">
        <v>150</v>
      </c>
      <c r="F53" s="214">
        <v>125</v>
      </c>
      <c r="G53" s="215">
        <v>117.5</v>
      </c>
      <c r="H53" s="214">
        <v>145</v>
      </c>
      <c r="I53" s="214">
        <v>145</v>
      </c>
      <c r="J53" s="214">
        <v>140</v>
      </c>
      <c r="K53" s="214">
        <v>140</v>
      </c>
      <c r="L53" s="213">
        <v>135</v>
      </c>
      <c r="M53" s="213">
        <v>135</v>
      </c>
      <c r="N53" s="212">
        <v>130</v>
      </c>
    </row>
    <row r="54" spans="1:14" ht="11.1" customHeight="1" x14ac:dyDescent="0.25">
      <c r="A54" s="25"/>
      <c r="B54" s="24">
        <v>2023</v>
      </c>
      <c r="C54" s="214">
        <v>130</v>
      </c>
      <c r="D54" s="214">
        <v>130</v>
      </c>
      <c r="E54" s="214">
        <v>130</v>
      </c>
      <c r="F54" s="214">
        <v>130</v>
      </c>
      <c r="G54" s="215">
        <v>140</v>
      </c>
      <c r="H54" s="214">
        <v>135</v>
      </c>
      <c r="I54" s="214">
        <v>125</v>
      </c>
      <c r="J54" s="214">
        <v>125</v>
      </c>
      <c r="K54" s="214">
        <v>130</v>
      </c>
      <c r="L54" s="213">
        <v>130</v>
      </c>
      <c r="M54" s="213">
        <v>130</v>
      </c>
      <c r="N54" s="213">
        <v>133</v>
      </c>
    </row>
    <row r="55" spans="1:14" ht="11.1" customHeight="1" x14ac:dyDescent="0.25">
      <c r="A55" s="219"/>
      <c r="B55" s="220">
        <v>2024</v>
      </c>
      <c r="C55" s="222">
        <v>133</v>
      </c>
      <c r="D55" s="223">
        <v>133</v>
      </c>
      <c r="E55" s="223">
        <v>135</v>
      </c>
      <c r="F55" s="223">
        <v>130</v>
      </c>
      <c r="G55" s="603">
        <v>135</v>
      </c>
      <c r="H55" s="223">
        <v>135</v>
      </c>
      <c r="I55" s="223"/>
      <c r="J55" s="223"/>
      <c r="K55" s="223"/>
      <c r="L55" s="222"/>
      <c r="M55" s="222"/>
      <c r="N55" s="222"/>
    </row>
    <row r="56" spans="1:14" ht="11.1" customHeight="1" x14ac:dyDescent="0.25">
      <c r="A56" s="236" t="s">
        <v>185</v>
      </c>
      <c r="B56" s="237">
        <v>2018</v>
      </c>
      <c r="C56" s="238">
        <v>88.49</v>
      </c>
      <c r="D56" s="239">
        <v>88.405000000000001</v>
      </c>
      <c r="E56" s="238">
        <v>88.474999999999994</v>
      </c>
      <c r="F56" s="240">
        <v>89.424999999999997</v>
      </c>
      <c r="G56" s="241">
        <v>89.575000000000003</v>
      </c>
      <c r="H56" s="240">
        <v>89.275000000000006</v>
      </c>
      <c r="I56" s="240">
        <v>91.22</v>
      </c>
      <c r="J56" s="240">
        <v>89.3</v>
      </c>
      <c r="K56" s="240">
        <v>89.26</v>
      </c>
      <c r="L56" s="240">
        <v>90.034999999999997</v>
      </c>
      <c r="M56" s="240">
        <v>90.034999999999997</v>
      </c>
      <c r="N56" s="241">
        <v>90.034999999999997</v>
      </c>
    </row>
    <row r="57" spans="1:14" ht="11.1" customHeight="1" x14ac:dyDescent="0.25">
      <c r="A57" s="25"/>
      <c r="B57" s="24">
        <v>2019</v>
      </c>
      <c r="C57" s="214">
        <v>101.25</v>
      </c>
      <c r="D57" s="215">
        <v>103.75</v>
      </c>
      <c r="E57" s="214">
        <v>104.375</v>
      </c>
      <c r="F57" s="214">
        <v>104.375</v>
      </c>
      <c r="G57" s="215">
        <v>103.75</v>
      </c>
      <c r="H57" s="214">
        <v>104.375</v>
      </c>
      <c r="I57" s="214">
        <v>104.375</v>
      </c>
      <c r="J57" s="213">
        <v>106.875</v>
      </c>
      <c r="K57" s="213">
        <v>125</v>
      </c>
      <c r="L57" s="213">
        <v>97.5</v>
      </c>
      <c r="M57" s="214">
        <v>95</v>
      </c>
      <c r="N57" s="215">
        <v>95</v>
      </c>
    </row>
    <row r="58" spans="1:14" ht="11.1" customHeight="1" x14ac:dyDescent="0.25">
      <c r="A58" s="25"/>
      <c r="B58" s="24">
        <v>2020</v>
      </c>
      <c r="C58" s="214">
        <v>95</v>
      </c>
      <c r="D58" s="13" t="s">
        <v>29</v>
      </c>
      <c r="E58" s="217" t="s">
        <v>488</v>
      </c>
      <c r="F58" s="217" t="s">
        <v>488</v>
      </c>
      <c r="G58" s="13" t="s">
        <v>488</v>
      </c>
      <c r="H58" s="217" t="s">
        <v>488</v>
      </c>
      <c r="I58" s="217" t="s">
        <v>29</v>
      </c>
      <c r="J58" s="217" t="s">
        <v>488</v>
      </c>
      <c r="K58" s="217" t="s">
        <v>488</v>
      </c>
      <c r="L58" s="217" t="s">
        <v>488</v>
      </c>
      <c r="M58" s="217" t="s">
        <v>488</v>
      </c>
      <c r="N58" s="13" t="s">
        <v>488</v>
      </c>
    </row>
    <row r="59" spans="1:14" ht="11.1" customHeight="1" x14ac:dyDescent="0.25">
      <c r="A59" s="25"/>
      <c r="B59" s="24">
        <v>2021</v>
      </c>
      <c r="C59" s="214">
        <v>85</v>
      </c>
      <c r="D59" s="215">
        <v>85</v>
      </c>
      <c r="E59" s="214">
        <v>90</v>
      </c>
      <c r="F59" s="214">
        <v>95</v>
      </c>
      <c r="G59" s="215">
        <v>100</v>
      </c>
      <c r="H59" s="214">
        <v>100</v>
      </c>
      <c r="I59" s="214">
        <v>100</v>
      </c>
      <c r="J59" s="214">
        <v>105</v>
      </c>
      <c r="K59" s="214">
        <v>105</v>
      </c>
      <c r="L59" s="214">
        <v>105</v>
      </c>
      <c r="M59" s="214">
        <v>105</v>
      </c>
      <c r="N59" s="215">
        <v>105</v>
      </c>
    </row>
    <row r="60" spans="1:14" ht="11.1" customHeight="1" x14ac:dyDescent="0.25">
      <c r="A60" s="25"/>
      <c r="B60" s="24">
        <v>2022</v>
      </c>
      <c r="C60" s="214">
        <v>105</v>
      </c>
      <c r="D60" s="215">
        <v>105</v>
      </c>
      <c r="E60" s="214">
        <v>117</v>
      </c>
      <c r="F60" s="214">
        <v>102</v>
      </c>
      <c r="G60" s="215">
        <v>115</v>
      </c>
      <c r="H60" s="214">
        <v>113</v>
      </c>
      <c r="I60" s="214">
        <v>113</v>
      </c>
      <c r="J60" s="214">
        <v>113</v>
      </c>
      <c r="K60" s="214">
        <v>105</v>
      </c>
      <c r="L60" s="214">
        <v>115</v>
      </c>
      <c r="M60" s="214">
        <v>115</v>
      </c>
      <c r="N60" s="13" t="s">
        <v>488</v>
      </c>
    </row>
    <row r="61" spans="1:14" ht="11.1" customHeight="1" x14ac:dyDescent="0.25">
      <c r="A61" s="25"/>
      <c r="B61" s="24">
        <v>2023</v>
      </c>
      <c r="C61" s="217" t="s">
        <v>488</v>
      </c>
      <c r="D61" s="13" t="s">
        <v>488</v>
      </c>
      <c r="E61" s="13" t="s">
        <v>488</v>
      </c>
      <c r="F61" s="217" t="s">
        <v>488</v>
      </c>
      <c r="G61" s="13" t="s">
        <v>488</v>
      </c>
      <c r="H61" s="217" t="s">
        <v>488</v>
      </c>
      <c r="I61" s="214">
        <v>130</v>
      </c>
      <c r="J61" s="214">
        <v>130</v>
      </c>
      <c r="K61" s="214">
        <v>131</v>
      </c>
      <c r="L61" s="214">
        <v>132</v>
      </c>
      <c r="M61" s="214">
        <v>131</v>
      </c>
      <c r="N61" s="217">
        <v>148</v>
      </c>
    </row>
    <row r="62" spans="1:14" ht="11.1" customHeight="1" x14ac:dyDescent="0.25">
      <c r="A62" s="219"/>
      <c r="B62" s="220">
        <v>2024</v>
      </c>
      <c r="C62" s="232">
        <v>148</v>
      </c>
      <c r="D62" s="232">
        <v>148</v>
      </c>
      <c r="E62" s="232">
        <v>150</v>
      </c>
      <c r="F62" s="232">
        <v>137</v>
      </c>
      <c r="G62" s="605">
        <v>146</v>
      </c>
      <c r="H62" s="232">
        <v>149</v>
      </c>
      <c r="I62" s="223"/>
      <c r="J62" s="223"/>
      <c r="K62" s="223"/>
      <c r="L62" s="223"/>
      <c r="M62" s="223"/>
      <c r="N62" s="232"/>
    </row>
    <row r="63" spans="1:14" x14ac:dyDescent="0.2">
      <c r="A63" s="243"/>
      <c r="B63" s="244"/>
      <c r="C63" s="173"/>
      <c r="D63" s="173"/>
      <c r="E63" s="173"/>
      <c r="F63" s="173"/>
      <c r="G63" s="173"/>
      <c r="H63" s="173"/>
      <c r="I63" s="173"/>
      <c r="J63" s="173"/>
      <c r="K63" s="173"/>
      <c r="L63" s="173"/>
      <c r="M63" s="173"/>
      <c r="N63" s="174" t="s">
        <v>78</v>
      </c>
    </row>
    <row r="64" spans="1:14" ht="13.5" x14ac:dyDescent="0.25">
      <c r="A64" s="979" t="s">
        <v>491</v>
      </c>
      <c r="B64" s="979"/>
      <c r="C64" s="979"/>
      <c r="D64" s="979"/>
      <c r="E64" s="979"/>
      <c r="F64" s="979"/>
      <c r="G64" s="8"/>
      <c r="H64" s="8"/>
      <c r="I64" s="8"/>
      <c r="J64" s="9"/>
      <c r="K64" s="155"/>
      <c r="L64" s="155"/>
      <c r="M64" s="155"/>
      <c r="N64" s="155"/>
    </row>
    <row r="65" spans="1:14" ht="15.95" customHeight="1" x14ac:dyDescent="0.2">
      <c r="A65" s="388" t="s">
        <v>433</v>
      </c>
      <c r="B65" s="388" t="s">
        <v>487</v>
      </c>
      <c r="C65" s="388" t="s">
        <v>412</v>
      </c>
      <c r="D65" s="388" t="s">
        <v>413</v>
      </c>
      <c r="E65" s="388" t="s">
        <v>414</v>
      </c>
      <c r="F65" s="388" t="s">
        <v>415</v>
      </c>
      <c r="G65" s="388" t="s">
        <v>416</v>
      </c>
      <c r="H65" s="388" t="s">
        <v>417</v>
      </c>
      <c r="I65" s="388" t="s">
        <v>418</v>
      </c>
      <c r="J65" s="388" t="s">
        <v>419</v>
      </c>
      <c r="K65" s="388" t="s">
        <v>420</v>
      </c>
      <c r="L65" s="388" t="s">
        <v>421</v>
      </c>
      <c r="M65" s="388" t="s">
        <v>422</v>
      </c>
      <c r="N65" s="388" t="s">
        <v>423</v>
      </c>
    </row>
    <row r="66" spans="1:14" ht="3.95" customHeight="1" x14ac:dyDescent="0.25">
      <c r="A66" s="398"/>
      <c r="B66" s="399"/>
      <c r="C66" s="400"/>
      <c r="D66" s="401"/>
      <c r="E66" s="401"/>
      <c r="F66" s="401"/>
      <c r="G66" s="401"/>
      <c r="H66" s="401"/>
      <c r="I66" s="401"/>
      <c r="J66" s="401"/>
      <c r="K66" s="401"/>
      <c r="L66" s="400"/>
      <c r="M66" s="400"/>
      <c r="N66" s="400"/>
    </row>
    <row r="67" spans="1:14" ht="12" customHeight="1" x14ac:dyDescent="0.25">
      <c r="A67" s="25" t="s">
        <v>84</v>
      </c>
      <c r="B67" s="24">
        <v>2018</v>
      </c>
      <c r="C67" s="214">
        <v>97</v>
      </c>
      <c r="D67" s="215">
        <v>97</v>
      </c>
      <c r="E67" s="214">
        <v>98</v>
      </c>
      <c r="F67" s="214">
        <v>98</v>
      </c>
      <c r="G67" s="215">
        <v>98</v>
      </c>
      <c r="H67" s="214">
        <v>98</v>
      </c>
      <c r="I67" s="214">
        <v>97.9</v>
      </c>
      <c r="J67" s="213">
        <v>99.5</v>
      </c>
      <c r="K67" s="213">
        <v>99</v>
      </c>
      <c r="L67" s="213">
        <v>100</v>
      </c>
      <c r="M67" s="213">
        <v>100</v>
      </c>
      <c r="N67" s="215">
        <v>101</v>
      </c>
    </row>
    <row r="68" spans="1:14" ht="12" customHeight="1" x14ac:dyDescent="0.25">
      <c r="A68" s="25"/>
      <c r="B68" s="24">
        <v>2019</v>
      </c>
      <c r="C68" s="214">
        <v>103.5</v>
      </c>
      <c r="D68" s="215">
        <v>103.5</v>
      </c>
      <c r="E68" s="214">
        <v>104</v>
      </c>
      <c r="F68" s="214">
        <v>104</v>
      </c>
      <c r="G68" s="215">
        <v>104</v>
      </c>
      <c r="H68" s="214">
        <v>104</v>
      </c>
      <c r="I68" s="214">
        <v>104.38</v>
      </c>
      <c r="J68" s="213">
        <v>107</v>
      </c>
      <c r="K68" s="213">
        <v>125</v>
      </c>
      <c r="L68" s="213">
        <v>125</v>
      </c>
      <c r="M68" s="214">
        <v>125</v>
      </c>
      <c r="N68" s="215">
        <v>125</v>
      </c>
    </row>
    <row r="69" spans="1:14" ht="12" customHeight="1" x14ac:dyDescent="0.25">
      <c r="A69" s="25"/>
      <c r="B69" s="24">
        <v>2020</v>
      </c>
      <c r="C69" s="214">
        <v>125</v>
      </c>
      <c r="D69" s="215">
        <v>125</v>
      </c>
      <c r="E69" s="214">
        <v>125</v>
      </c>
      <c r="F69" s="214">
        <v>125</v>
      </c>
      <c r="G69" s="215">
        <v>125</v>
      </c>
      <c r="H69" s="214">
        <v>125</v>
      </c>
      <c r="I69" s="214">
        <v>125</v>
      </c>
      <c r="J69" s="214">
        <v>125</v>
      </c>
      <c r="K69" s="214">
        <v>125</v>
      </c>
      <c r="L69" s="214">
        <v>125</v>
      </c>
      <c r="M69" s="214">
        <v>125</v>
      </c>
      <c r="N69" s="215">
        <v>125</v>
      </c>
    </row>
    <row r="70" spans="1:14" ht="12" customHeight="1" x14ac:dyDescent="0.25">
      <c r="A70" s="25"/>
      <c r="B70" s="24">
        <v>2021</v>
      </c>
      <c r="C70" s="214">
        <v>125</v>
      </c>
      <c r="D70" s="215">
        <v>112.5</v>
      </c>
      <c r="E70" s="214">
        <v>125</v>
      </c>
      <c r="F70" s="214">
        <v>125</v>
      </c>
      <c r="G70" s="215">
        <v>132.5</v>
      </c>
      <c r="H70" s="214">
        <v>125</v>
      </c>
      <c r="I70" s="214">
        <v>125</v>
      </c>
      <c r="J70" s="214">
        <v>130</v>
      </c>
      <c r="K70" s="214">
        <v>130</v>
      </c>
      <c r="L70" s="214">
        <v>130</v>
      </c>
      <c r="M70" s="214">
        <v>150</v>
      </c>
      <c r="N70" s="215">
        <v>130</v>
      </c>
    </row>
    <row r="71" spans="1:14" ht="12" customHeight="1" x14ac:dyDescent="0.25">
      <c r="A71" s="25"/>
      <c r="B71" s="24">
        <v>2022</v>
      </c>
      <c r="C71" s="214">
        <v>150</v>
      </c>
      <c r="D71" s="215">
        <v>130</v>
      </c>
      <c r="E71" s="214">
        <v>130</v>
      </c>
      <c r="F71" s="214">
        <v>126</v>
      </c>
      <c r="G71" s="215">
        <v>130</v>
      </c>
      <c r="H71" s="214">
        <v>130</v>
      </c>
      <c r="I71" s="214">
        <v>113</v>
      </c>
      <c r="J71" s="214">
        <v>160</v>
      </c>
      <c r="K71" s="214">
        <v>130</v>
      </c>
      <c r="L71" s="214">
        <v>130</v>
      </c>
      <c r="M71" s="214">
        <v>130</v>
      </c>
      <c r="N71" s="215">
        <v>130</v>
      </c>
    </row>
    <row r="72" spans="1:14" ht="12" customHeight="1" x14ac:dyDescent="0.25">
      <c r="A72" s="25"/>
      <c r="B72" s="24">
        <v>2023</v>
      </c>
      <c r="C72" s="214">
        <v>133</v>
      </c>
      <c r="D72" s="214">
        <v>150</v>
      </c>
      <c r="E72" s="214">
        <v>150</v>
      </c>
      <c r="F72" s="214">
        <v>150</v>
      </c>
      <c r="G72" s="215">
        <v>150</v>
      </c>
      <c r="H72" s="214">
        <v>163</v>
      </c>
      <c r="I72" s="214">
        <v>175</v>
      </c>
      <c r="J72" s="214">
        <v>175</v>
      </c>
      <c r="K72" s="214">
        <v>200</v>
      </c>
      <c r="L72" s="214">
        <v>190</v>
      </c>
      <c r="M72" s="214">
        <v>210</v>
      </c>
      <c r="N72" s="214">
        <v>210</v>
      </c>
    </row>
    <row r="73" spans="1:14" ht="12" customHeight="1" x14ac:dyDescent="0.25">
      <c r="A73" s="219"/>
      <c r="B73" s="220">
        <v>2024</v>
      </c>
      <c r="C73" s="223">
        <v>200</v>
      </c>
      <c r="D73" s="223">
        <v>210</v>
      </c>
      <c r="E73" s="223">
        <v>210</v>
      </c>
      <c r="F73" s="223">
        <v>173</v>
      </c>
      <c r="G73" s="603">
        <v>200</v>
      </c>
      <c r="H73" s="223">
        <v>200</v>
      </c>
      <c r="I73" s="223"/>
      <c r="J73" s="223"/>
      <c r="K73" s="223"/>
      <c r="L73" s="223"/>
      <c r="M73" s="223"/>
      <c r="N73" s="223"/>
    </row>
    <row r="74" spans="1:14" ht="12" customHeight="1" x14ac:dyDescent="0.25">
      <c r="A74" s="25" t="s">
        <v>436</v>
      </c>
      <c r="B74" s="24">
        <v>2018</v>
      </c>
      <c r="C74" s="214">
        <v>94</v>
      </c>
      <c r="D74" s="215">
        <v>94</v>
      </c>
      <c r="E74" s="214">
        <v>95</v>
      </c>
      <c r="F74" s="214">
        <v>99</v>
      </c>
      <c r="G74" s="215">
        <v>99</v>
      </c>
      <c r="H74" s="214">
        <v>99.5</v>
      </c>
      <c r="I74" s="214">
        <v>100</v>
      </c>
      <c r="J74" s="214">
        <v>100</v>
      </c>
      <c r="K74" s="214">
        <v>100</v>
      </c>
      <c r="L74" s="214">
        <v>100.5</v>
      </c>
      <c r="M74" s="214">
        <v>100.5</v>
      </c>
      <c r="N74" s="215">
        <v>100.5</v>
      </c>
    </row>
    <row r="75" spans="1:14" ht="12" customHeight="1" x14ac:dyDescent="0.25">
      <c r="A75" s="25"/>
      <c r="B75" s="24">
        <v>2019</v>
      </c>
      <c r="C75" s="214">
        <v>100</v>
      </c>
      <c r="D75" s="215">
        <v>100</v>
      </c>
      <c r="E75" s="214">
        <v>99</v>
      </c>
      <c r="F75" s="214">
        <v>98</v>
      </c>
      <c r="G75" s="215">
        <v>98</v>
      </c>
      <c r="H75" s="214">
        <v>97</v>
      </c>
      <c r="I75" s="214">
        <v>94.318181818181813</v>
      </c>
      <c r="J75" s="213">
        <v>94</v>
      </c>
      <c r="K75" s="213">
        <v>115</v>
      </c>
      <c r="L75" s="213">
        <v>115</v>
      </c>
      <c r="M75" s="214">
        <v>110</v>
      </c>
      <c r="N75" s="215">
        <v>105</v>
      </c>
    </row>
    <row r="76" spans="1:14" ht="12" customHeight="1" x14ac:dyDescent="0.25">
      <c r="A76" s="25"/>
      <c r="B76" s="24">
        <v>2020</v>
      </c>
      <c r="C76" s="214">
        <v>110</v>
      </c>
      <c r="D76" s="13" t="s">
        <v>29</v>
      </c>
      <c r="E76" s="217" t="s">
        <v>488</v>
      </c>
      <c r="F76" s="217" t="s">
        <v>488</v>
      </c>
      <c r="G76" s="13" t="s">
        <v>488</v>
      </c>
      <c r="H76" s="217" t="s">
        <v>488</v>
      </c>
      <c r="I76" s="214">
        <v>115</v>
      </c>
      <c r="J76" s="214">
        <v>110</v>
      </c>
      <c r="K76" s="213">
        <v>115</v>
      </c>
      <c r="L76" s="213">
        <v>115</v>
      </c>
      <c r="M76" s="214">
        <v>100</v>
      </c>
      <c r="N76" s="215">
        <v>100</v>
      </c>
    </row>
    <row r="77" spans="1:14" ht="12" customHeight="1" x14ac:dyDescent="0.25">
      <c r="A77" s="25"/>
      <c r="B77" s="24">
        <v>2021</v>
      </c>
      <c r="C77" s="214">
        <v>110</v>
      </c>
      <c r="D77" s="215">
        <v>110</v>
      </c>
      <c r="E77" s="214">
        <v>110</v>
      </c>
      <c r="F77" s="214">
        <v>110</v>
      </c>
      <c r="G77" s="215">
        <v>110</v>
      </c>
      <c r="H77" s="214">
        <v>115</v>
      </c>
      <c r="I77" s="214">
        <v>120</v>
      </c>
      <c r="J77" s="214">
        <v>115</v>
      </c>
      <c r="K77" s="213">
        <v>117.5</v>
      </c>
      <c r="L77" s="213">
        <v>130</v>
      </c>
      <c r="M77" s="214">
        <v>120</v>
      </c>
      <c r="N77" s="215">
        <v>120</v>
      </c>
    </row>
    <row r="78" spans="1:14" ht="12" customHeight="1" x14ac:dyDescent="0.25">
      <c r="A78" s="25"/>
      <c r="B78" s="24">
        <v>2022</v>
      </c>
      <c r="C78" s="214">
        <v>120</v>
      </c>
      <c r="D78" s="215">
        <v>120</v>
      </c>
      <c r="E78" s="214">
        <v>130</v>
      </c>
      <c r="F78" s="214">
        <v>120</v>
      </c>
      <c r="G78" s="215">
        <v>130</v>
      </c>
      <c r="H78" s="214">
        <v>130</v>
      </c>
      <c r="I78" s="214">
        <v>130</v>
      </c>
      <c r="J78" s="214">
        <v>140</v>
      </c>
      <c r="K78" s="213">
        <v>147.5</v>
      </c>
      <c r="L78" s="213">
        <v>138</v>
      </c>
      <c r="M78" s="214">
        <v>147</v>
      </c>
      <c r="N78" s="215">
        <v>147</v>
      </c>
    </row>
    <row r="79" spans="1:14" ht="12" customHeight="1" x14ac:dyDescent="0.25">
      <c r="A79" s="25"/>
      <c r="B79" s="24">
        <v>2023</v>
      </c>
      <c r="C79" s="214">
        <v>155</v>
      </c>
      <c r="D79" s="214">
        <v>155</v>
      </c>
      <c r="E79" s="214">
        <v>155</v>
      </c>
      <c r="F79" s="214">
        <v>155</v>
      </c>
      <c r="G79" s="215">
        <v>140</v>
      </c>
      <c r="H79" s="214">
        <v>140</v>
      </c>
      <c r="I79" s="214">
        <v>160</v>
      </c>
      <c r="J79" s="214">
        <v>160</v>
      </c>
      <c r="K79" s="213">
        <v>155</v>
      </c>
      <c r="L79" s="213">
        <v>140</v>
      </c>
      <c r="M79" s="213">
        <v>140</v>
      </c>
      <c r="N79" s="213">
        <v>140</v>
      </c>
    </row>
    <row r="80" spans="1:14" ht="12" customHeight="1" x14ac:dyDescent="0.25">
      <c r="A80" s="219"/>
      <c r="B80" s="220">
        <v>2024</v>
      </c>
      <c r="C80" s="223">
        <v>140</v>
      </c>
      <c r="D80" s="223">
        <v>134</v>
      </c>
      <c r="E80" s="223">
        <v>131</v>
      </c>
      <c r="F80" s="223">
        <v>145</v>
      </c>
      <c r="G80" s="603">
        <v>160</v>
      </c>
      <c r="H80" s="223">
        <v>145</v>
      </c>
      <c r="I80" s="223"/>
      <c r="J80" s="223"/>
      <c r="K80" s="222"/>
      <c r="L80" s="222"/>
      <c r="M80" s="222"/>
      <c r="N80" s="222"/>
    </row>
    <row r="81" spans="1:14" ht="12" customHeight="1" x14ac:dyDescent="0.25">
      <c r="A81" s="25" t="s">
        <v>100</v>
      </c>
      <c r="B81" s="24">
        <v>2018</v>
      </c>
      <c r="C81" s="214">
        <v>144</v>
      </c>
      <c r="D81" s="215">
        <v>141</v>
      </c>
      <c r="E81" s="214">
        <v>141</v>
      </c>
      <c r="F81" s="214">
        <v>141</v>
      </c>
      <c r="G81" s="215">
        <v>141</v>
      </c>
      <c r="H81" s="214">
        <v>141</v>
      </c>
      <c r="I81" s="214">
        <v>147.5</v>
      </c>
      <c r="J81" s="214">
        <v>147.5</v>
      </c>
      <c r="K81" s="214">
        <v>149</v>
      </c>
      <c r="L81" s="214">
        <v>152</v>
      </c>
      <c r="M81" s="214">
        <v>152</v>
      </c>
      <c r="N81" s="215">
        <v>152</v>
      </c>
    </row>
    <row r="82" spans="1:14" ht="12" customHeight="1" x14ac:dyDescent="0.25">
      <c r="A82" s="25"/>
      <c r="B82" s="24">
        <v>2019</v>
      </c>
      <c r="C82" s="214">
        <v>139</v>
      </c>
      <c r="D82" s="215">
        <v>140</v>
      </c>
      <c r="E82" s="214">
        <v>142</v>
      </c>
      <c r="F82" s="214">
        <v>141</v>
      </c>
      <c r="G82" s="215">
        <v>137</v>
      </c>
      <c r="H82" s="214">
        <v>136</v>
      </c>
      <c r="I82" s="214">
        <v>145.29166666666666</v>
      </c>
      <c r="J82" s="213">
        <v>145</v>
      </c>
      <c r="K82" s="213">
        <v>140</v>
      </c>
      <c r="L82" s="214">
        <v>140</v>
      </c>
      <c r="M82" s="214">
        <v>140</v>
      </c>
      <c r="N82" s="215">
        <v>140</v>
      </c>
    </row>
    <row r="83" spans="1:14" ht="12" customHeight="1" x14ac:dyDescent="0.25">
      <c r="A83" s="57"/>
      <c r="B83" s="24">
        <v>2020</v>
      </c>
      <c r="C83" s="214">
        <v>140</v>
      </c>
      <c r="D83" s="242">
        <v>140</v>
      </c>
      <c r="E83" s="214">
        <v>140</v>
      </c>
      <c r="F83" s="214">
        <v>140</v>
      </c>
      <c r="G83" s="215">
        <v>140</v>
      </c>
      <c r="H83" s="214">
        <v>140</v>
      </c>
      <c r="I83" s="214">
        <v>140</v>
      </c>
      <c r="J83" s="214">
        <v>140</v>
      </c>
      <c r="K83" s="214">
        <v>140</v>
      </c>
      <c r="L83" s="231" t="s">
        <v>488</v>
      </c>
      <c r="M83" s="214">
        <v>155</v>
      </c>
      <c r="N83" s="215">
        <v>140</v>
      </c>
    </row>
    <row r="84" spans="1:14" ht="12" customHeight="1" x14ac:dyDescent="0.25">
      <c r="A84" s="57"/>
      <c r="B84" s="24">
        <v>2021</v>
      </c>
      <c r="C84" s="214">
        <v>140</v>
      </c>
      <c r="D84" s="242">
        <v>146</v>
      </c>
      <c r="E84" s="225">
        <v>140</v>
      </c>
      <c r="F84" s="214">
        <v>141.5</v>
      </c>
      <c r="G84" s="215">
        <v>140</v>
      </c>
      <c r="H84" s="214">
        <v>140</v>
      </c>
      <c r="I84" s="214">
        <v>135</v>
      </c>
      <c r="J84" s="214">
        <v>140</v>
      </c>
      <c r="K84" s="213">
        <v>147.5</v>
      </c>
      <c r="L84" s="213">
        <v>150</v>
      </c>
      <c r="M84" s="214">
        <v>155</v>
      </c>
      <c r="N84" s="212">
        <v>150</v>
      </c>
    </row>
    <row r="85" spans="1:14" ht="12" customHeight="1" x14ac:dyDescent="0.25">
      <c r="A85" s="57"/>
      <c r="B85" s="24">
        <v>2022</v>
      </c>
      <c r="C85" s="214">
        <v>150</v>
      </c>
      <c r="D85" s="215">
        <v>150</v>
      </c>
      <c r="E85" s="225">
        <v>175</v>
      </c>
      <c r="F85" s="214">
        <v>175</v>
      </c>
      <c r="G85" s="215">
        <v>175</v>
      </c>
      <c r="H85" s="214">
        <v>175</v>
      </c>
      <c r="I85" s="214">
        <v>175</v>
      </c>
      <c r="J85" s="214">
        <v>175</v>
      </c>
      <c r="K85" s="214">
        <v>175</v>
      </c>
      <c r="L85" s="213">
        <v>178</v>
      </c>
      <c r="M85" s="214">
        <v>178</v>
      </c>
      <c r="N85" s="212">
        <v>180</v>
      </c>
    </row>
    <row r="86" spans="1:14" ht="12" customHeight="1" x14ac:dyDescent="0.25">
      <c r="A86" s="57"/>
      <c r="B86" s="24">
        <v>2023</v>
      </c>
      <c r="C86" s="214">
        <v>180</v>
      </c>
      <c r="D86" s="214">
        <v>180</v>
      </c>
      <c r="E86" s="225">
        <v>172.5</v>
      </c>
      <c r="F86" s="214">
        <v>175</v>
      </c>
      <c r="G86" s="215">
        <v>175</v>
      </c>
      <c r="H86" s="214">
        <v>175</v>
      </c>
      <c r="I86" s="214">
        <v>175</v>
      </c>
      <c r="J86" s="214">
        <v>175</v>
      </c>
      <c r="K86" s="214">
        <v>175</v>
      </c>
      <c r="L86" s="213">
        <v>175</v>
      </c>
      <c r="M86" s="213">
        <v>175</v>
      </c>
      <c r="N86" s="213">
        <v>175</v>
      </c>
    </row>
    <row r="87" spans="1:14" ht="12" customHeight="1" x14ac:dyDescent="0.25">
      <c r="A87" s="402"/>
      <c r="B87" s="403">
        <v>2024</v>
      </c>
      <c r="C87" s="404">
        <v>178</v>
      </c>
      <c r="D87" s="404">
        <v>176</v>
      </c>
      <c r="E87" s="560">
        <v>176</v>
      </c>
      <c r="F87" s="404">
        <v>175</v>
      </c>
      <c r="G87" s="604">
        <v>176</v>
      </c>
      <c r="H87" s="404">
        <v>180</v>
      </c>
      <c r="I87" s="404"/>
      <c r="J87" s="404"/>
      <c r="K87" s="404"/>
      <c r="L87" s="405"/>
      <c r="M87" s="405"/>
      <c r="N87" s="405"/>
    </row>
    <row r="88" spans="1:14" ht="12" customHeight="1" x14ac:dyDescent="0.25">
      <c r="A88" s="25" t="s">
        <v>492</v>
      </c>
      <c r="B88" s="24">
        <v>2018</v>
      </c>
      <c r="C88" s="212">
        <v>97.5</v>
      </c>
      <c r="D88" s="216">
        <v>99</v>
      </c>
      <c r="E88" s="213">
        <v>99</v>
      </c>
      <c r="F88" s="213">
        <v>99</v>
      </c>
      <c r="G88" s="212">
        <v>99</v>
      </c>
      <c r="H88" s="213">
        <v>99</v>
      </c>
      <c r="I88" s="213">
        <v>99</v>
      </c>
      <c r="J88" s="215">
        <v>101</v>
      </c>
      <c r="K88" s="215">
        <v>101</v>
      </c>
      <c r="L88" s="242">
        <v>101</v>
      </c>
      <c r="M88" s="214">
        <v>101</v>
      </c>
      <c r="N88" s="215">
        <v>101</v>
      </c>
    </row>
    <row r="89" spans="1:14" ht="12" customHeight="1" x14ac:dyDescent="0.25">
      <c r="A89" s="25" t="s">
        <v>493</v>
      </c>
      <c r="B89" s="24">
        <v>2019</v>
      </c>
      <c r="C89" s="215">
        <v>101</v>
      </c>
      <c r="D89" s="242">
        <v>104</v>
      </c>
      <c r="E89" s="214">
        <v>101</v>
      </c>
      <c r="F89" s="214">
        <v>104</v>
      </c>
      <c r="G89" s="215">
        <v>101</v>
      </c>
      <c r="H89" s="214">
        <v>104</v>
      </c>
      <c r="I89" s="215">
        <v>101.25</v>
      </c>
      <c r="J89" s="215">
        <v>106</v>
      </c>
      <c r="K89" s="212">
        <v>108</v>
      </c>
      <c r="L89" s="242">
        <v>112.5</v>
      </c>
      <c r="M89" s="214">
        <v>113</v>
      </c>
      <c r="N89" s="215">
        <v>112.5</v>
      </c>
    </row>
    <row r="90" spans="1:14" ht="12" customHeight="1" x14ac:dyDescent="0.25">
      <c r="A90" s="25"/>
      <c r="B90" s="24">
        <v>2020</v>
      </c>
      <c r="C90" s="215">
        <v>112.5</v>
      </c>
      <c r="D90" s="242">
        <v>112.5</v>
      </c>
      <c r="E90" s="217" t="s">
        <v>488</v>
      </c>
      <c r="F90" s="217" t="s">
        <v>488</v>
      </c>
      <c r="G90" s="13" t="s">
        <v>488</v>
      </c>
      <c r="H90" s="217" t="s">
        <v>488</v>
      </c>
      <c r="I90" s="215">
        <v>112.5</v>
      </c>
      <c r="J90" s="215">
        <v>112.5</v>
      </c>
      <c r="K90" s="13" t="s">
        <v>488</v>
      </c>
      <c r="L90" s="242">
        <v>112.5</v>
      </c>
      <c r="M90" s="217" t="s">
        <v>488</v>
      </c>
      <c r="N90" s="13" t="s">
        <v>488</v>
      </c>
    </row>
    <row r="91" spans="1:14" ht="12" customHeight="1" x14ac:dyDescent="0.25">
      <c r="A91" s="25"/>
      <c r="B91" s="24">
        <v>2021</v>
      </c>
      <c r="C91" s="215">
        <v>112.5</v>
      </c>
      <c r="D91" s="13" t="s">
        <v>488</v>
      </c>
      <c r="E91" s="217" t="s">
        <v>488</v>
      </c>
      <c r="F91" s="217" t="s">
        <v>488</v>
      </c>
      <c r="G91" s="13" t="s">
        <v>488</v>
      </c>
      <c r="H91" s="217" t="s">
        <v>488</v>
      </c>
      <c r="I91" s="215">
        <v>112.5</v>
      </c>
      <c r="J91" s="215">
        <v>112.5</v>
      </c>
      <c r="K91" s="212">
        <v>120</v>
      </c>
      <c r="L91" s="242">
        <v>120</v>
      </c>
      <c r="M91" s="225">
        <v>120</v>
      </c>
      <c r="N91" s="242">
        <v>120</v>
      </c>
    </row>
    <row r="92" spans="1:14" ht="12" customHeight="1" x14ac:dyDescent="0.25">
      <c r="A92" s="25"/>
      <c r="B92" s="24">
        <v>2022</v>
      </c>
      <c r="C92" s="215">
        <v>100</v>
      </c>
      <c r="D92" s="242">
        <v>100</v>
      </c>
      <c r="E92" s="225">
        <v>100</v>
      </c>
      <c r="F92" s="214">
        <v>120</v>
      </c>
      <c r="G92" s="215">
        <v>100</v>
      </c>
      <c r="H92" s="214">
        <v>95</v>
      </c>
      <c r="I92" s="215">
        <v>100</v>
      </c>
      <c r="J92" s="215">
        <v>100</v>
      </c>
      <c r="K92" s="215">
        <v>100</v>
      </c>
      <c r="L92" s="242">
        <v>100</v>
      </c>
      <c r="M92" s="225">
        <v>100</v>
      </c>
      <c r="N92" s="242">
        <v>100</v>
      </c>
    </row>
    <row r="93" spans="1:14" ht="12" customHeight="1" x14ac:dyDescent="0.25">
      <c r="A93" s="25"/>
      <c r="B93" s="153">
        <v>2023</v>
      </c>
      <c r="C93" s="215">
        <v>120</v>
      </c>
      <c r="D93" s="214">
        <v>120</v>
      </c>
      <c r="E93" s="214">
        <v>120</v>
      </c>
      <c r="F93" s="214">
        <v>120</v>
      </c>
      <c r="G93" s="215">
        <v>120</v>
      </c>
      <c r="H93" s="214">
        <v>120</v>
      </c>
      <c r="I93" s="214">
        <v>120</v>
      </c>
      <c r="J93" s="214">
        <v>120</v>
      </c>
      <c r="K93" s="214">
        <v>100</v>
      </c>
      <c r="L93" s="13">
        <v>110</v>
      </c>
      <c r="M93" s="225">
        <v>110</v>
      </c>
      <c r="N93" s="225">
        <v>105</v>
      </c>
    </row>
    <row r="94" spans="1:14" ht="12" customHeight="1" x14ac:dyDescent="0.25">
      <c r="A94" s="245"/>
      <c r="B94" s="220">
        <v>2024</v>
      </c>
      <c r="C94" s="223">
        <v>105</v>
      </c>
      <c r="D94" s="223">
        <v>95</v>
      </c>
      <c r="E94" s="223">
        <v>95</v>
      </c>
      <c r="F94" s="223">
        <v>95</v>
      </c>
      <c r="G94" s="603">
        <v>95</v>
      </c>
      <c r="H94" s="223">
        <v>95</v>
      </c>
      <c r="I94" s="223"/>
      <c r="J94" s="223"/>
      <c r="K94" s="223"/>
      <c r="L94" s="222"/>
      <c r="M94" s="222"/>
      <c r="N94" s="222"/>
    </row>
    <row r="95" spans="1:14" ht="12" customHeight="1" x14ac:dyDescent="0.25">
      <c r="A95" s="25" t="s">
        <v>439</v>
      </c>
      <c r="B95" s="24">
        <v>2018</v>
      </c>
      <c r="C95" s="213">
        <v>98</v>
      </c>
      <c r="D95" s="216">
        <v>98</v>
      </c>
      <c r="E95" s="213">
        <v>98</v>
      </c>
      <c r="F95" s="214">
        <v>98</v>
      </c>
      <c r="G95" s="212">
        <v>98</v>
      </c>
      <c r="H95" s="214">
        <v>95</v>
      </c>
      <c r="I95" s="215" t="s">
        <v>28</v>
      </c>
      <c r="J95" s="215" t="s">
        <v>494</v>
      </c>
      <c r="K95" s="215" t="s">
        <v>494</v>
      </c>
      <c r="L95" s="13" t="s">
        <v>494</v>
      </c>
      <c r="M95" s="214" t="s">
        <v>494</v>
      </c>
      <c r="N95" s="215" t="s">
        <v>494</v>
      </c>
    </row>
    <row r="96" spans="1:14" ht="12" customHeight="1" x14ac:dyDescent="0.25">
      <c r="A96" s="25"/>
      <c r="B96" s="24">
        <v>2019</v>
      </c>
      <c r="C96" s="214">
        <v>100</v>
      </c>
      <c r="D96" s="242">
        <v>102</v>
      </c>
      <c r="E96" s="214">
        <v>110.5</v>
      </c>
      <c r="F96" s="214">
        <v>109.5</v>
      </c>
      <c r="G96" s="215">
        <v>110.5</v>
      </c>
      <c r="H96" s="214">
        <v>110.5</v>
      </c>
      <c r="I96" s="215">
        <v>108.125</v>
      </c>
      <c r="J96" s="212">
        <v>108</v>
      </c>
      <c r="K96" s="212">
        <v>110</v>
      </c>
      <c r="L96" s="216">
        <v>110</v>
      </c>
      <c r="M96" s="214">
        <v>110</v>
      </c>
      <c r="N96" s="215">
        <v>110</v>
      </c>
    </row>
    <row r="97" spans="1:14" ht="12" customHeight="1" x14ac:dyDescent="0.25">
      <c r="A97" s="25"/>
      <c r="B97" s="24">
        <v>2020</v>
      </c>
      <c r="C97" s="214">
        <v>110</v>
      </c>
      <c r="D97" s="242">
        <v>110</v>
      </c>
      <c r="E97" s="217" t="s">
        <v>488</v>
      </c>
      <c r="F97" s="217" t="s">
        <v>488</v>
      </c>
      <c r="G97" s="215">
        <v>110</v>
      </c>
      <c r="H97" s="214">
        <v>135</v>
      </c>
      <c r="I97" s="215">
        <v>125</v>
      </c>
      <c r="J97" s="215">
        <v>135</v>
      </c>
      <c r="K97" s="215">
        <v>135</v>
      </c>
      <c r="L97" s="242">
        <v>135</v>
      </c>
      <c r="M97" s="214" t="s">
        <v>494</v>
      </c>
      <c r="N97" s="215">
        <v>135</v>
      </c>
    </row>
    <row r="98" spans="1:14" ht="12" customHeight="1" x14ac:dyDescent="0.25">
      <c r="A98" s="25"/>
      <c r="B98" s="24">
        <v>2021</v>
      </c>
      <c r="C98" s="214">
        <v>135</v>
      </c>
      <c r="D98" s="242">
        <v>135</v>
      </c>
      <c r="E98" s="214">
        <v>125</v>
      </c>
      <c r="F98" s="214">
        <v>120</v>
      </c>
      <c r="G98" s="215">
        <v>140</v>
      </c>
      <c r="H98" s="214">
        <v>140</v>
      </c>
      <c r="I98" s="215">
        <v>140</v>
      </c>
      <c r="J98" s="212">
        <v>150</v>
      </c>
      <c r="K98" s="242">
        <v>175</v>
      </c>
      <c r="L98" s="242">
        <v>175</v>
      </c>
      <c r="M98" s="225">
        <v>150</v>
      </c>
      <c r="N98" s="242">
        <v>150</v>
      </c>
    </row>
    <row r="99" spans="1:14" ht="12" customHeight="1" x14ac:dyDescent="0.25">
      <c r="A99" s="25"/>
      <c r="B99" s="24">
        <v>2022</v>
      </c>
      <c r="C99" s="214">
        <v>150</v>
      </c>
      <c r="D99" s="242">
        <v>150</v>
      </c>
      <c r="E99" s="214">
        <v>175</v>
      </c>
      <c r="F99" s="214">
        <v>175</v>
      </c>
      <c r="G99" s="215">
        <v>205</v>
      </c>
      <c r="H99" s="214">
        <v>200</v>
      </c>
      <c r="I99" s="215">
        <v>250</v>
      </c>
      <c r="J99" s="215">
        <v>260</v>
      </c>
      <c r="K99" s="242">
        <v>250</v>
      </c>
      <c r="L99" s="242">
        <v>250</v>
      </c>
      <c r="M99" s="225">
        <v>250</v>
      </c>
      <c r="N99" s="242">
        <v>250</v>
      </c>
    </row>
    <row r="100" spans="1:14" ht="12" customHeight="1" x14ac:dyDescent="0.25">
      <c r="A100" s="25"/>
      <c r="B100" s="24">
        <v>2023</v>
      </c>
      <c r="C100" s="246">
        <v>150</v>
      </c>
      <c r="D100" s="246">
        <v>150</v>
      </c>
      <c r="E100" s="214">
        <v>140</v>
      </c>
      <c r="F100" s="214">
        <v>140</v>
      </c>
      <c r="G100" s="215">
        <v>130</v>
      </c>
      <c r="H100" s="214">
        <v>120</v>
      </c>
      <c r="I100" s="214">
        <v>120</v>
      </c>
      <c r="J100" s="214">
        <v>120</v>
      </c>
      <c r="K100" s="225">
        <v>155</v>
      </c>
      <c r="L100" s="225">
        <v>160</v>
      </c>
      <c r="M100" s="225">
        <v>165</v>
      </c>
      <c r="N100" s="225">
        <v>135</v>
      </c>
    </row>
    <row r="101" spans="1:14" ht="12" customHeight="1" x14ac:dyDescent="0.25">
      <c r="A101" s="245"/>
      <c r="B101" s="220">
        <v>2024</v>
      </c>
      <c r="C101" s="223">
        <v>140</v>
      </c>
      <c r="D101" s="223">
        <v>165</v>
      </c>
      <c r="E101" s="228">
        <v>156</v>
      </c>
      <c r="F101" s="223">
        <v>170</v>
      </c>
      <c r="G101" s="603">
        <v>190</v>
      </c>
      <c r="H101" s="223">
        <v>200</v>
      </c>
      <c r="I101" s="223"/>
      <c r="J101" s="223"/>
      <c r="K101" s="223"/>
      <c r="L101" s="222"/>
      <c r="M101" s="222"/>
      <c r="N101" s="222"/>
    </row>
    <row r="102" spans="1:14" ht="12" customHeight="1" x14ac:dyDescent="0.25">
      <c r="A102" s="25" t="s">
        <v>441</v>
      </c>
      <c r="B102" s="24">
        <v>2018</v>
      </c>
      <c r="C102" s="214">
        <v>102.5</v>
      </c>
      <c r="D102" s="242">
        <v>102.5</v>
      </c>
      <c r="E102" s="214">
        <v>102.5</v>
      </c>
      <c r="F102" s="214">
        <v>102.5</v>
      </c>
      <c r="G102" s="215">
        <v>102.5</v>
      </c>
      <c r="H102" s="214">
        <v>102.5</v>
      </c>
      <c r="I102" s="215">
        <v>102.5</v>
      </c>
      <c r="J102" s="215">
        <v>102.5</v>
      </c>
      <c r="K102" s="215">
        <v>102.5</v>
      </c>
      <c r="L102" s="242">
        <v>102.5</v>
      </c>
      <c r="M102" s="214">
        <v>102.5</v>
      </c>
      <c r="N102" s="215">
        <v>102.5</v>
      </c>
    </row>
    <row r="103" spans="1:14" ht="12" customHeight="1" x14ac:dyDescent="0.25">
      <c r="A103" s="25"/>
      <c r="B103" s="24">
        <v>2019</v>
      </c>
      <c r="C103" s="214">
        <v>102.5</v>
      </c>
      <c r="D103" s="242">
        <v>102.5</v>
      </c>
      <c r="E103" s="214">
        <v>102.5</v>
      </c>
      <c r="F103" s="214">
        <v>102.5</v>
      </c>
      <c r="G103" s="215">
        <v>102.5</v>
      </c>
      <c r="H103" s="214">
        <v>102.5</v>
      </c>
      <c r="I103" s="215">
        <v>102.5</v>
      </c>
      <c r="J103" s="215">
        <v>102.5</v>
      </c>
      <c r="K103" s="212">
        <v>100</v>
      </c>
      <c r="L103" s="216">
        <v>100</v>
      </c>
      <c r="M103" s="213">
        <v>100</v>
      </c>
      <c r="N103" s="212">
        <v>100</v>
      </c>
    </row>
    <row r="104" spans="1:14" ht="12" customHeight="1" x14ac:dyDescent="0.25">
      <c r="A104" s="25"/>
      <c r="B104" s="24">
        <v>2020</v>
      </c>
      <c r="C104" s="214">
        <v>100</v>
      </c>
      <c r="D104" s="13" t="s">
        <v>488</v>
      </c>
      <c r="E104" s="217" t="s">
        <v>488</v>
      </c>
      <c r="F104" s="217" t="s">
        <v>488</v>
      </c>
      <c r="G104" s="13" t="s">
        <v>488</v>
      </c>
      <c r="H104" s="217" t="s">
        <v>488</v>
      </c>
      <c r="I104" s="13" t="s">
        <v>29</v>
      </c>
      <c r="J104" s="13" t="s">
        <v>488</v>
      </c>
      <c r="K104" s="13" t="s">
        <v>488</v>
      </c>
      <c r="L104" s="13" t="s">
        <v>488</v>
      </c>
      <c r="M104" s="213">
        <v>125</v>
      </c>
      <c r="N104" s="212">
        <v>125</v>
      </c>
    </row>
    <row r="105" spans="1:14" ht="12" customHeight="1" x14ac:dyDescent="0.25">
      <c r="A105" s="25"/>
      <c r="B105" s="24">
        <v>2021</v>
      </c>
      <c r="C105" s="214">
        <v>125</v>
      </c>
      <c r="D105" s="242">
        <v>125</v>
      </c>
      <c r="E105" s="214">
        <v>125</v>
      </c>
      <c r="F105" s="214">
        <v>125</v>
      </c>
      <c r="G105" s="215">
        <v>125</v>
      </c>
      <c r="H105" s="214">
        <v>125</v>
      </c>
      <c r="I105" s="215">
        <v>125</v>
      </c>
      <c r="J105" s="215">
        <v>125</v>
      </c>
      <c r="K105" s="242">
        <v>125</v>
      </c>
      <c r="L105" s="242">
        <v>125</v>
      </c>
      <c r="M105" s="225">
        <v>125</v>
      </c>
      <c r="N105" s="242">
        <v>125</v>
      </c>
    </row>
    <row r="106" spans="1:14" ht="12" customHeight="1" x14ac:dyDescent="0.25">
      <c r="A106" s="25"/>
      <c r="B106" s="24">
        <v>2022</v>
      </c>
      <c r="C106" s="214">
        <v>125</v>
      </c>
      <c r="D106" s="242">
        <v>130</v>
      </c>
      <c r="E106" s="214">
        <v>125</v>
      </c>
      <c r="F106" s="214">
        <v>125</v>
      </c>
      <c r="G106" s="215">
        <v>125</v>
      </c>
      <c r="H106" s="214">
        <v>125</v>
      </c>
      <c r="I106" s="215">
        <v>125</v>
      </c>
      <c r="J106" s="215">
        <v>125</v>
      </c>
      <c r="K106" s="215">
        <v>125</v>
      </c>
      <c r="L106" s="242">
        <v>125</v>
      </c>
      <c r="M106" s="225">
        <v>125</v>
      </c>
      <c r="N106" s="242">
        <v>125</v>
      </c>
    </row>
    <row r="107" spans="1:14" ht="12" customHeight="1" x14ac:dyDescent="0.25">
      <c r="A107" s="25"/>
      <c r="B107" s="24">
        <v>2023</v>
      </c>
      <c r="C107" s="214">
        <v>140</v>
      </c>
      <c r="D107" s="225">
        <v>165</v>
      </c>
      <c r="E107" s="214">
        <v>150</v>
      </c>
      <c r="F107" s="214">
        <v>150</v>
      </c>
      <c r="G107" s="215">
        <v>140</v>
      </c>
      <c r="H107" s="214">
        <v>140</v>
      </c>
      <c r="I107" s="214">
        <v>140</v>
      </c>
      <c r="J107" s="214">
        <v>140</v>
      </c>
      <c r="K107" s="214">
        <v>140</v>
      </c>
      <c r="L107" s="225">
        <v>165</v>
      </c>
      <c r="M107" s="225">
        <v>165</v>
      </c>
      <c r="N107" s="225">
        <v>150</v>
      </c>
    </row>
    <row r="108" spans="1:14" ht="12" customHeight="1" x14ac:dyDescent="0.25">
      <c r="A108" s="245"/>
      <c r="B108" s="220">
        <v>2024</v>
      </c>
      <c r="C108" s="223">
        <v>140</v>
      </c>
      <c r="D108" s="223">
        <v>140</v>
      </c>
      <c r="E108" s="228">
        <v>137</v>
      </c>
      <c r="F108" s="223">
        <v>140</v>
      </c>
      <c r="G108" s="603">
        <v>140</v>
      </c>
      <c r="H108" s="223">
        <v>140</v>
      </c>
      <c r="I108" s="223"/>
      <c r="J108" s="223"/>
      <c r="K108" s="223"/>
      <c r="L108" s="222"/>
      <c r="M108" s="222"/>
      <c r="N108" s="222"/>
    </row>
    <row r="109" spans="1:14" ht="12" customHeight="1" x14ac:dyDescent="0.25">
      <c r="A109" s="25" t="s">
        <v>442</v>
      </c>
      <c r="B109" s="24">
        <v>2018</v>
      </c>
      <c r="C109" s="214">
        <v>75</v>
      </c>
      <c r="D109" s="242">
        <v>75</v>
      </c>
      <c r="E109" s="214">
        <v>75</v>
      </c>
      <c r="F109" s="214">
        <v>75</v>
      </c>
      <c r="G109" s="215">
        <v>75</v>
      </c>
      <c r="H109" s="214">
        <v>75</v>
      </c>
      <c r="I109" s="215">
        <v>75</v>
      </c>
      <c r="J109" s="215">
        <v>75</v>
      </c>
      <c r="K109" s="215">
        <v>75</v>
      </c>
      <c r="L109" s="242">
        <v>50</v>
      </c>
      <c r="M109" s="214">
        <v>50</v>
      </c>
      <c r="N109" s="215">
        <v>50</v>
      </c>
    </row>
    <row r="110" spans="1:14" ht="12" customHeight="1" x14ac:dyDescent="0.25">
      <c r="A110" s="25"/>
      <c r="B110" s="24">
        <v>2019</v>
      </c>
      <c r="C110" s="214">
        <v>50</v>
      </c>
      <c r="D110" s="242">
        <v>50</v>
      </c>
      <c r="E110" s="214">
        <v>75</v>
      </c>
      <c r="F110" s="214">
        <v>75</v>
      </c>
      <c r="G110" s="215">
        <v>75</v>
      </c>
      <c r="H110" s="214">
        <v>75</v>
      </c>
      <c r="I110" s="215">
        <v>75</v>
      </c>
      <c r="J110" s="215">
        <v>75</v>
      </c>
      <c r="K110" s="212">
        <v>75</v>
      </c>
      <c r="L110" s="242">
        <v>75</v>
      </c>
      <c r="M110" s="214">
        <v>75</v>
      </c>
      <c r="N110" s="215">
        <v>75</v>
      </c>
    </row>
    <row r="111" spans="1:14" ht="12" customHeight="1" x14ac:dyDescent="0.25">
      <c r="A111" s="25"/>
      <c r="B111" s="24">
        <v>2020</v>
      </c>
      <c r="C111" s="214">
        <v>75</v>
      </c>
      <c r="D111" s="242">
        <v>75</v>
      </c>
      <c r="E111" s="217" t="s">
        <v>488</v>
      </c>
      <c r="F111" s="217" t="s">
        <v>488</v>
      </c>
      <c r="G111" s="215">
        <v>75</v>
      </c>
      <c r="H111" s="217" t="s">
        <v>488</v>
      </c>
      <c r="I111" s="13" t="s">
        <v>29</v>
      </c>
      <c r="J111" s="13" t="s">
        <v>488</v>
      </c>
      <c r="K111" s="13" t="s">
        <v>488</v>
      </c>
      <c r="L111" s="13" t="s">
        <v>488</v>
      </c>
      <c r="M111" s="217" t="s">
        <v>488</v>
      </c>
      <c r="N111" s="13" t="s">
        <v>488</v>
      </c>
    </row>
    <row r="112" spans="1:14" ht="12" customHeight="1" x14ac:dyDescent="0.25">
      <c r="A112" s="25"/>
      <c r="B112" s="24">
        <v>2021</v>
      </c>
      <c r="C112" s="214">
        <v>75</v>
      </c>
      <c r="D112" s="242">
        <v>75</v>
      </c>
      <c r="E112" s="214">
        <v>75</v>
      </c>
      <c r="F112" s="214">
        <v>75</v>
      </c>
      <c r="G112" s="215">
        <v>75</v>
      </c>
      <c r="H112" s="214">
        <v>75</v>
      </c>
      <c r="I112" s="215">
        <v>75</v>
      </c>
      <c r="J112" s="215">
        <v>75</v>
      </c>
      <c r="K112" s="242">
        <v>75</v>
      </c>
      <c r="L112" s="242">
        <v>75</v>
      </c>
      <c r="M112" s="225">
        <v>75</v>
      </c>
      <c r="N112" s="242">
        <v>75</v>
      </c>
    </row>
    <row r="113" spans="1:14" ht="12" customHeight="1" x14ac:dyDescent="0.25">
      <c r="A113" s="25"/>
      <c r="B113" s="24">
        <v>2022</v>
      </c>
      <c r="C113" s="214">
        <v>75</v>
      </c>
      <c r="D113" s="242">
        <v>75</v>
      </c>
      <c r="E113" s="214">
        <v>75</v>
      </c>
      <c r="F113" s="214">
        <v>75</v>
      </c>
      <c r="G113" s="215">
        <v>75</v>
      </c>
      <c r="H113" s="214">
        <v>75</v>
      </c>
      <c r="I113" s="215">
        <v>75</v>
      </c>
      <c r="J113" s="215">
        <v>75</v>
      </c>
      <c r="K113" s="215">
        <v>75</v>
      </c>
      <c r="L113" s="242">
        <v>75</v>
      </c>
      <c r="M113" s="225">
        <v>75</v>
      </c>
      <c r="N113" s="242">
        <v>75</v>
      </c>
    </row>
    <row r="114" spans="1:14" ht="12" customHeight="1" x14ac:dyDescent="0.25">
      <c r="A114" s="25"/>
      <c r="B114" s="24">
        <v>2023</v>
      </c>
      <c r="C114" s="214">
        <v>121</v>
      </c>
      <c r="D114" s="225">
        <v>137.5</v>
      </c>
      <c r="E114" s="214">
        <v>123</v>
      </c>
      <c r="F114" s="214">
        <v>135</v>
      </c>
      <c r="G114" s="215">
        <v>120</v>
      </c>
      <c r="H114" s="214">
        <v>118</v>
      </c>
      <c r="I114" s="214">
        <v>113</v>
      </c>
      <c r="J114" s="215">
        <v>115</v>
      </c>
      <c r="K114" s="214">
        <v>118</v>
      </c>
      <c r="L114" s="214">
        <v>118</v>
      </c>
      <c r="M114" s="225">
        <v>118</v>
      </c>
      <c r="N114" s="225">
        <v>118</v>
      </c>
    </row>
    <row r="115" spans="1:14" ht="12" customHeight="1" x14ac:dyDescent="0.25">
      <c r="A115" s="245"/>
      <c r="B115" s="220">
        <v>2024</v>
      </c>
      <c r="C115" s="223">
        <v>155</v>
      </c>
      <c r="D115" s="223">
        <v>155</v>
      </c>
      <c r="E115" s="228">
        <v>155</v>
      </c>
      <c r="F115" s="223">
        <v>165</v>
      </c>
      <c r="G115" s="603">
        <v>165</v>
      </c>
      <c r="H115" s="223">
        <v>165</v>
      </c>
      <c r="I115" s="223"/>
      <c r="J115" s="223"/>
      <c r="K115" s="223"/>
      <c r="L115" s="222"/>
      <c r="M115" s="222"/>
      <c r="N115" s="222"/>
    </row>
    <row r="116" spans="1:14" x14ac:dyDescent="0.2">
      <c r="A116" s="243"/>
      <c r="B116" s="244"/>
      <c r="C116" s="173"/>
      <c r="D116" s="173"/>
      <c r="E116" s="173"/>
      <c r="F116" s="173"/>
      <c r="G116" s="173"/>
      <c r="H116" s="173"/>
      <c r="I116" s="173"/>
      <c r="J116" s="173"/>
      <c r="K116" s="173"/>
      <c r="L116" s="173"/>
      <c r="M116" s="173"/>
      <c r="N116" s="174" t="s">
        <v>78</v>
      </c>
    </row>
    <row r="117" spans="1:14" ht="13.5" x14ac:dyDescent="0.25">
      <c r="A117" s="979" t="s">
        <v>491</v>
      </c>
      <c r="B117" s="979"/>
      <c r="C117" s="979"/>
      <c r="D117" s="979"/>
      <c r="E117" s="979"/>
      <c r="F117" s="979"/>
      <c r="G117" s="8"/>
      <c r="H117" s="8"/>
      <c r="I117" s="8"/>
      <c r="J117" s="9"/>
      <c r="K117" s="155"/>
      <c r="L117" s="155"/>
      <c r="M117" s="155"/>
      <c r="N117" s="155"/>
    </row>
    <row r="118" spans="1:14" ht="15.95" customHeight="1" x14ac:dyDescent="0.2">
      <c r="A118" s="388" t="s">
        <v>433</v>
      </c>
      <c r="B118" s="388" t="s">
        <v>487</v>
      </c>
      <c r="C118" s="388" t="s">
        <v>412</v>
      </c>
      <c r="D118" s="388" t="s">
        <v>413</v>
      </c>
      <c r="E118" s="388" t="s">
        <v>414</v>
      </c>
      <c r="F118" s="388" t="s">
        <v>415</v>
      </c>
      <c r="G118" s="388" t="s">
        <v>416</v>
      </c>
      <c r="H118" s="388" t="s">
        <v>417</v>
      </c>
      <c r="I118" s="388" t="s">
        <v>418</v>
      </c>
      <c r="J118" s="388" t="s">
        <v>419</v>
      </c>
      <c r="K118" s="388" t="s">
        <v>420</v>
      </c>
      <c r="L118" s="388" t="s">
        <v>421</v>
      </c>
      <c r="M118" s="388" t="s">
        <v>422</v>
      </c>
      <c r="N118" s="388" t="s">
        <v>423</v>
      </c>
    </row>
    <row r="119" spans="1:14" ht="3.95" customHeight="1" x14ac:dyDescent="0.25">
      <c r="A119" s="406"/>
      <c r="B119" s="399"/>
      <c r="C119" s="401"/>
      <c r="D119" s="401"/>
      <c r="E119" s="407"/>
      <c r="F119" s="401"/>
      <c r="G119" s="401"/>
      <c r="H119" s="401"/>
      <c r="I119" s="401"/>
      <c r="J119" s="401"/>
      <c r="K119" s="401"/>
      <c r="L119" s="400"/>
      <c r="M119" s="400"/>
      <c r="N119" s="400"/>
    </row>
    <row r="120" spans="1:14" ht="12" customHeight="1" x14ac:dyDescent="0.25">
      <c r="A120" s="25" t="s">
        <v>443</v>
      </c>
      <c r="B120" s="24">
        <v>2018</v>
      </c>
      <c r="C120" s="213">
        <v>58</v>
      </c>
      <c r="D120" s="216">
        <v>60</v>
      </c>
      <c r="E120" s="213">
        <v>59</v>
      </c>
      <c r="F120" s="213">
        <v>59</v>
      </c>
      <c r="G120" s="212">
        <v>59</v>
      </c>
      <c r="H120" s="213">
        <v>59</v>
      </c>
      <c r="I120" s="215">
        <v>59.75</v>
      </c>
      <c r="J120" s="215">
        <v>60</v>
      </c>
      <c r="K120" s="215">
        <v>60</v>
      </c>
      <c r="L120" s="242">
        <v>58</v>
      </c>
      <c r="M120" s="214">
        <v>57.5</v>
      </c>
      <c r="N120" s="215">
        <v>57.5</v>
      </c>
    </row>
    <row r="121" spans="1:14" ht="12" customHeight="1" x14ac:dyDescent="0.25">
      <c r="A121" s="25"/>
      <c r="B121" s="24">
        <v>2019</v>
      </c>
      <c r="C121" s="214">
        <v>57.5</v>
      </c>
      <c r="D121" s="242">
        <v>57.5</v>
      </c>
      <c r="E121" s="214">
        <v>57.5</v>
      </c>
      <c r="F121" s="214">
        <v>57.5</v>
      </c>
      <c r="G121" s="215">
        <v>57.5</v>
      </c>
      <c r="H121" s="214">
        <v>57.5</v>
      </c>
      <c r="I121" s="215">
        <v>57.5</v>
      </c>
      <c r="J121" s="212">
        <v>57.5</v>
      </c>
      <c r="K121" s="212">
        <v>66</v>
      </c>
      <c r="L121" s="242">
        <v>65.5</v>
      </c>
      <c r="M121" s="214">
        <v>65.5</v>
      </c>
      <c r="N121" s="215">
        <v>65.5</v>
      </c>
    </row>
    <row r="122" spans="1:14" ht="12" customHeight="1" x14ac:dyDescent="0.25">
      <c r="A122" s="25"/>
      <c r="B122" s="24">
        <v>2020</v>
      </c>
      <c r="C122" s="214">
        <v>65.5</v>
      </c>
      <c r="D122" s="13" t="s">
        <v>488</v>
      </c>
      <c r="E122" s="217" t="s">
        <v>488</v>
      </c>
      <c r="F122" s="217" t="s">
        <v>488</v>
      </c>
      <c r="G122" s="13" t="s">
        <v>488</v>
      </c>
      <c r="H122" s="217" t="s">
        <v>488</v>
      </c>
      <c r="I122" s="13" t="s">
        <v>29</v>
      </c>
      <c r="J122" s="13" t="s">
        <v>488</v>
      </c>
      <c r="K122" s="13" t="s">
        <v>488</v>
      </c>
      <c r="L122" s="13" t="s">
        <v>488</v>
      </c>
      <c r="M122" s="217" t="s">
        <v>488</v>
      </c>
      <c r="N122" s="13" t="s">
        <v>488</v>
      </c>
    </row>
    <row r="123" spans="1:14" ht="12" customHeight="1" x14ac:dyDescent="0.25">
      <c r="A123" s="25"/>
      <c r="B123" s="24">
        <v>2021</v>
      </c>
      <c r="C123" s="217" t="s">
        <v>488</v>
      </c>
      <c r="D123" s="13" t="s">
        <v>488</v>
      </c>
      <c r="E123" s="217" t="s">
        <v>488</v>
      </c>
      <c r="F123" s="217" t="s">
        <v>488</v>
      </c>
      <c r="G123" s="13" t="s">
        <v>488</v>
      </c>
      <c r="H123" s="214">
        <v>70</v>
      </c>
      <c r="I123" s="215">
        <v>70</v>
      </c>
      <c r="J123" s="215">
        <v>70</v>
      </c>
      <c r="K123" s="13" t="s">
        <v>488</v>
      </c>
      <c r="L123" s="215">
        <v>92.5</v>
      </c>
      <c r="M123" s="217" t="s">
        <v>488</v>
      </c>
      <c r="N123" s="13" t="s">
        <v>488</v>
      </c>
    </row>
    <row r="124" spans="1:14" ht="12" customHeight="1" x14ac:dyDescent="0.25">
      <c r="A124" s="25"/>
      <c r="B124" s="24">
        <v>2022</v>
      </c>
      <c r="C124" s="214">
        <v>93</v>
      </c>
      <c r="D124" s="212">
        <v>95</v>
      </c>
      <c r="E124" s="214">
        <v>93</v>
      </c>
      <c r="F124" s="214">
        <v>95</v>
      </c>
      <c r="G124" s="215">
        <v>95</v>
      </c>
      <c r="H124" s="214">
        <v>95</v>
      </c>
      <c r="I124" s="215">
        <v>90</v>
      </c>
      <c r="J124" s="215">
        <v>90</v>
      </c>
      <c r="K124" s="215">
        <v>90</v>
      </c>
      <c r="L124" s="215">
        <v>90</v>
      </c>
      <c r="M124" s="214">
        <v>90</v>
      </c>
      <c r="N124" s="215">
        <v>90</v>
      </c>
    </row>
    <row r="125" spans="1:14" ht="12" customHeight="1" x14ac:dyDescent="0.25">
      <c r="A125" s="25"/>
      <c r="B125" s="24">
        <v>2023</v>
      </c>
      <c r="C125" s="214">
        <v>90</v>
      </c>
      <c r="D125" s="213">
        <v>92.5</v>
      </c>
      <c r="E125" s="214">
        <v>93</v>
      </c>
      <c r="F125" s="217" t="s">
        <v>488</v>
      </c>
      <c r="G125" s="215">
        <v>95</v>
      </c>
      <c r="H125" s="214">
        <v>95</v>
      </c>
      <c r="I125" s="214">
        <v>95</v>
      </c>
      <c r="J125" s="215">
        <v>95</v>
      </c>
      <c r="K125" s="215">
        <v>95</v>
      </c>
      <c r="L125" s="214">
        <v>95</v>
      </c>
      <c r="M125" s="214">
        <v>95</v>
      </c>
      <c r="N125" s="214">
        <v>95</v>
      </c>
    </row>
    <row r="126" spans="1:14" ht="12" customHeight="1" x14ac:dyDescent="0.25">
      <c r="A126" s="245"/>
      <c r="B126" s="220">
        <v>2024</v>
      </c>
      <c r="C126" s="223">
        <v>95</v>
      </c>
      <c r="D126" s="223">
        <v>95</v>
      </c>
      <c r="E126" s="228">
        <v>91</v>
      </c>
      <c r="F126" s="223">
        <v>103</v>
      </c>
      <c r="G126" s="603">
        <v>103</v>
      </c>
      <c r="H126" s="223">
        <v>103</v>
      </c>
      <c r="I126" s="223"/>
      <c r="J126" s="223"/>
      <c r="K126" s="223"/>
      <c r="L126" s="222"/>
      <c r="M126" s="222"/>
      <c r="N126" s="222"/>
    </row>
    <row r="127" spans="1:14" ht="12" customHeight="1" x14ac:dyDescent="0.25">
      <c r="A127" s="25" t="s">
        <v>120</v>
      </c>
      <c r="B127" s="24">
        <v>2018</v>
      </c>
      <c r="C127" s="213">
        <v>87.5</v>
      </c>
      <c r="D127" s="212">
        <v>82</v>
      </c>
      <c r="E127" s="213">
        <v>89</v>
      </c>
      <c r="F127" s="213">
        <v>89</v>
      </c>
      <c r="G127" s="215">
        <v>87.5</v>
      </c>
      <c r="H127" s="214">
        <v>87.5</v>
      </c>
      <c r="I127" s="215">
        <v>87.5</v>
      </c>
      <c r="J127" s="215">
        <v>87.5</v>
      </c>
      <c r="K127" s="215">
        <v>92.5</v>
      </c>
      <c r="L127" s="215">
        <v>92.5</v>
      </c>
      <c r="M127" s="214">
        <v>92.5</v>
      </c>
      <c r="N127" s="215">
        <v>92.5</v>
      </c>
    </row>
    <row r="128" spans="1:14" ht="12" customHeight="1" x14ac:dyDescent="0.25">
      <c r="A128" s="25"/>
      <c r="B128" s="24">
        <v>2019</v>
      </c>
      <c r="C128" s="214">
        <v>94</v>
      </c>
      <c r="D128" s="215">
        <v>94</v>
      </c>
      <c r="E128" s="214">
        <v>94</v>
      </c>
      <c r="F128" s="214">
        <v>94</v>
      </c>
      <c r="G128" s="215">
        <v>94</v>
      </c>
      <c r="H128" s="214">
        <v>94</v>
      </c>
      <c r="I128" s="215">
        <v>94.2</v>
      </c>
      <c r="J128" s="215">
        <v>94</v>
      </c>
      <c r="K128" s="212">
        <v>108</v>
      </c>
      <c r="L128" s="215">
        <v>107.5</v>
      </c>
      <c r="M128" s="214">
        <v>107.5</v>
      </c>
      <c r="N128" s="215">
        <v>107.5</v>
      </c>
    </row>
    <row r="129" spans="1:14" ht="12" customHeight="1" x14ac:dyDescent="0.25">
      <c r="A129" s="25"/>
      <c r="B129" s="24">
        <v>2020</v>
      </c>
      <c r="C129" s="214">
        <v>107.5</v>
      </c>
      <c r="D129" s="215">
        <v>105</v>
      </c>
      <c r="E129" s="217" t="s">
        <v>488</v>
      </c>
      <c r="F129" s="217" t="s">
        <v>488</v>
      </c>
      <c r="G129" s="13" t="s">
        <v>488</v>
      </c>
      <c r="H129" s="225">
        <v>105</v>
      </c>
      <c r="I129" s="242">
        <v>105</v>
      </c>
      <c r="J129" s="242">
        <v>105</v>
      </c>
      <c r="K129" s="13" t="s">
        <v>488</v>
      </c>
      <c r="L129" s="13" t="s">
        <v>488</v>
      </c>
      <c r="M129" s="214">
        <v>112.5</v>
      </c>
      <c r="N129" s="215">
        <v>107.5</v>
      </c>
    </row>
    <row r="130" spans="1:14" ht="12" customHeight="1" x14ac:dyDescent="0.25">
      <c r="A130" s="25"/>
      <c r="B130" s="24">
        <v>2021</v>
      </c>
      <c r="C130" s="214">
        <v>95</v>
      </c>
      <c r="D130" s="215">
        <v>100</v>
      </c>
      <c r="E130" s="214">
        <v>95</v>
      </c>
      <c r="F130" s="214">
        <v>85</v>
      </c>
      <c r="G130" s="215">
        <v>80</v>
      </c>
      <c r="H130" s="214">
        <v>100</v>
      </c>
      <c r="I130" s="215">
        <v>100</v>
      </c>
      <c r="J130" s="215">
        <v>100</v>
      </c>
      <c r="K130" s="215">
        <v>100</v>
      </c>
      <c r="L130" s="215">
        <v>97.5</v>
      </c>
      <c r="M130" s="214">
        <v>97.5</v>
      </c>
      <c r="N130" s="215">
        <v>110</v>
      </c>
    </row>
    <row r="131" spans="1:14" ht="12" customHeight="1" x14ac:dyDescent="0.25">
      <c r="A131" s="25"/>
      <c r="B131" s="24">
        <v>2022</v>
      </c>
      <c r="C131" s="214">
        <v>117.5</v>
      </c>
      <c r="D131" s="215">
        <v>117</v>
      </c>
      <c r="E131" s="214">
        <v>117.5</v>
      </c>
      <c r="F131" s="214">
        <v>120</v>
      </c>
      <c r="G131" s="215">
        <v>120</v>
      </c>
      <c r="H131" s="214">
        <v>120</v>
      </c>
      <c r="I131" s="215">
        <v>125</v>
      </c>
      <c r="J131" s="215">
        <v>125</v>
      </c>
      <c r="K131" s="215">
        <v>135</v>
      </c>
      <c r="L131" s="215">
        <v>135</v>
      </c>
      <c r="M131" s="214">
        <v>135</v>
      </c>
      <c r="N131" s="215">
        <v>135</v>
      </c>
    </row>
    <row r="132" spans="1:14" ht="12" customHeight="1" x14ac:dyDescent="0.25">
      <c r="A132" s="25"/>
      <c r="B132" s="24">
        <v>2023</v>
      </c>
      <c r="C132" s="214">
        <v>135</v>
      </c>
      <c r="D132" s="214">
        <v>135</v>
      </c>
      <c r="E132" s="214">
        <v>145</v>
      </c>
      <c r="F132" s="214">
        <v>130</v>
      </c>
      <c r="G132" s="215">
        <v>130</v>
      </c>
      <c r="H132" s="214">
        <v>130</v>
      </c>
      <c r="I132" s="214">
        <v>136</v>
      </c>
      <c r="J132" s="214">
        <v>136</v>
      </c>
      <c r="K132" s="214">
        <v>136</v>
      </c>
      <c r="L132" s="214">
        <v>130</v>
      </c>
      <c r="M132" s="214">
        <v>140</v>
      </c>
      <c r="N132" s="214">
        <v>150</v>
      </c>
    </row>
    <row r="133" spans="1:14" ht="12" customHeight="1" x14ac:dyDescent="0.25">
      <c r="A133" s="245"/>
      <c r="B133" s="220">
        <v>2024</v>
      </c>
      <c r="C133" s="223">
        <v>143</v>
      </c>
      <c r="D133" s="223">
        <v>143</v>
      </c>
      <c r="E133" s="228">
        <v>135</v>
      </c>
      <c r="F133" s="223">
        <v>145</v>
      </c>
      <c r="G133" s="603">
        <v>145</v>
      </c>
      <c r="H133" s="223">
        <v>145</v>
      </c>
      <c r="I133" s="223"/>
      <c r="J133" s="223"/>
      <c r="K133" s="223"/>
      <c r="L133" s="222"/>
      <c r="M133" s="222"/>
      <c r="N133" s="222"/>
    </row>
    <row r="134" spans="1:14" ht="12" customHeight="1" x14ac:dyDescent="0.25">
      <c r="A134" s="25" t="s">
        <v>125</v>
      </c>
      <c r="B134" s="24">
        <v>2018</v>
      </c>
      <c r="C134" s="213">
        <v>102.5</v>
      </c>
      <c r="D134" s="212">
        <v>102.5</v>
      </c>
      <c r="E134" s="213">
        <v>102.5</v>
      </c>
      <c r="F134" s="214">
        <v>110</v>
      </c>
      <c r="G134" s="215">
        <v>110</v>
      </c>
      <c r="H134" s="214">
        <v>110</v>
      </c>
      <c r="I134" s="215">
        <v>110.83333333333333</v>
      </c>
      <c r="J134" s="215">
        <v>111</v>
      </c>
      <c r="K134" s="215">
        <v>111</v>
      </c>
      <c r="L134" s="215">
        <v>111</v>
      </c>
      <c r="M134" s="214">
        <v>111</v>
      </c>
      <c r="N134" s="215">
        <v>111</v>
      </c>
    </row>
    <row r="135" spans="1:14" ht="12" customHeight="1" x14ac:dyDescent="0.25">
      <c r="A135" s="25"/>
      <c r="B135" s="24">
        <v>2019</v>
      </c>
      <c r="C135" s="214">
        <v>104</v>
      </c>
      <c r="D135" s="215">
        <v>104</v>
      </c>
      <c r="E135" s="214">
        <v>104</v>
      </c>
      <c r="F135" s="214">
        <v>104</v>
      </c>
      <c r="G135" s="215">
        <v>104</v>
      </c>
      <c r="H135" s="214">
        <v>112</v>
      </c>
      <c r="I135" s="215">
        <v>111.66666666666667</v>
      </c>
      <c r="J135" s="212">
        <v>135</v>
      </c>
      <c r="K135" s="212">
        <v>113</v>
      </c>
      <c r="L135" s="215">
        <v>108</v>
      </c>
      <c r="M135" s="214">
        <v>113</v>
      </c>
      <c r="N135" s="215">
        <v>115</v>
      </c>
    </row>
    <row r="136" spans="1:14" ht="12" customHeight="1" x14ac:dyDescent="0.25">
      <c r="A136" s="25"/>
      <c r="B136" s="24">
        <v>2020</v>
      </c>
      <c r="C136" s="214">
        <v>115</v>
      </c>
      <c r="D136" s="215">
        <v>115</v>
      </c>
      <c r="E136" s="214">
        <v>115</v>
      </c>
      <c r="F136" s="214">
        <v>120</v>
      </c>
      <c r="G136" s="215">
        <v>115</v>
      </c>
      <c r="H136" s="214">
        <v>120</v>
      </c>
      <c r="I136" s="215">
        <v>115</v>
      </c>
      <c r="J136" s="215">
        <v>115</v>
      </c>
      <c r="K136" s="212">
        <v>115</v>
      </c>
      <c r="L136" s="215">
        <v>115</v>
      </c>
      <c r="M136" s="213">
        <v>115</v>
      </c>
      <c r="N136" s="212">
        <v>115</v>
      </c>
    </row>
    <row r="137" spans="1:14" ht="12" customHeight="1" x14ac:dyDescent="0.25">
      <c r="A137" s="25"/>
      <c r="B137" s="24">
        <v>2021</v>
      </c>
      <c r="C137" s="214">
        <v>120</v>
      </c>
      <c r="D137" s="215">
        <v>120</v>
      </c>
      <c r="E137" s="214">
        <v>120</v>
      </c>
      <c r="F137" s="214">
        <v>120</v>
      </c>
      <c r="G137" s="215">
        <v>120</v>
      </c>
      <c r="H137" s="214">
        <v>120</v>
      </c>
      <c r="I137" s="215">
        <v>110</v>
      </c>
      <c r="J137" s="215">
        <v>115</v>
      </c>
      <c r="K137" s="215">
        <v>115</v>
      </c>
      <c r="L137" s="215">
        <v>115</v>
      </c>
      <c r="M137" s="213">
        <v>115</v>
      </c>
      <c r="N137" s="212">
        <v>120</v>
      </c>
    </row>
    <row r="138" spans="1:14" ht="12" customHeight="1" x14ac:dyDescent="0.25">
      <c r="A138" s="25"/>
      <c r="B138" s="24">
        <v>2022</v>
      </c>
      <c r="C138" s="214">
        <v>120</v>
      </c>
      <c r="D138" s="215">
        <v>140</v>
      </c>
      <c r="E138" s="214">
        <v>137</v>
      </c>
      <c r="F138" s="214">
        <v>130</v>
      </c>
      <c r="G138" s="215">
        <v>130</v>
      </c>
      <c r="H138" s="214">
        <v>130</v>
      </c>
      <c r="I138" s="215">
        <v>150</v>
      </c>
      <c r="J138" s="215">
        <v>140</v>
      </c>
      <c r="K138" s="215">
        <v>130</v>
      </c>
      <c r="L138" s="215">
        <v>135</v>
      </c>
      <c r="M138" s="213">
        <v>140</v>
      </c>
      <c r="N138" s="215">
        <v>135</v>
      </c>
    </row>
    <row r="139" spans="1:14" ht="12" customHeight="1" x14ac:dyDescent="0.25">
      <c r="A139" s="25"/>
      <c r="B139" s="24">
        <v>2023</v>
      </c>
      <c r="C139" s="214">
        <v>135</v>
      </c>
      <c r="D139" s="214">
        <v>145</v>
      </c>
      <c r="E139" s="214">
        <v>145</v>
      </c>
      <c r="F139" s="214">
        <v>145</v>
      </c>
      <c r="G139" s="215">
        <v>145</v>
      </c>
      <c r="H139" s="214">
        <v>150</v>
      </c>
      <c r="I139" s="214">
        <v>160</v>
      </c>
      <c r="J139" s="215">
        <v>150</v>
      </c>
      <c r="K139" s="214">
        <v>150</v>
      </c>
      <c r="L139" s="214">
        <v>150</v>
      </c>
      <c r="M139" s="213">
        <v>150</v>
      </c>
      <c r="N139" s="213">
        <v>150</v>
      </c>
    </row>
    <row r="140" spans="1:14" ht="12" customHeight="1" x14ac:dyDescent="0.25">
      <c r="A140" s="245"/>
      <c r="B140" s="220">
        <v>2024</v>
      </c>
      <c r="C140" s="223">
        <v>145</v>
      </c>
      <c r="D140" s="223">
        <v>145</v>
      </c>
      <c r="E140" s="228">
        <v>165</v>
      </c>
      <c r="F140" s="223">
        <v>145</v>
      </c>
      <c r="G140" s="603">
        <v>145</v>
      </c>
      <c r="H140" s="232">
        <v>165</v>
      </c>
      <c r="I140" s="223"/>
      <c r="J140" s="223"/>
      <c r="K140" s="223"/>
      <c r="L140" s="222"/>
      <c r="M140" s="222"/>
      <c r="N140" s="222"/>
    </row>
    <row r="141" spans="1:14" ht="12" customHeight="1" x14ac:dyDescent="0.25">
      <c r="A141" s="25" t="s">
        <v>498</v>
      </c>
      <c r="B141" s="24">
        <v>2018</v>
      </c>
      <c r="C141" s="212">
        <v>53.5</v>
      </c>
      <c r="D141" s="212">
        <v>54</v>
      </c>
      <c r="E141" s="213">
        <v>53</v>
      </c>
      <c r="F141" s="214">
        <v>50</v>
      </c>
      <c r="G141" s="212">
        <v>53</v>
      </c>
      <c r="H141" s="212">
        <v>53</v>
      </c>
      <c r="I141" s="215">
        <v>56.111111111111114</v>
      </c>
      <c r="J141" s="215">
        <v>56</v>
      </c>
      <c r="K141" s="215">
        <v>56</v>
      </c>
      <c r="L141" s="215">
        <v>55</v>
      </c>
      <c r="M141" s="215">
        <v>55</v>
      </c>
      <c r="N141" s="215">
        <v>55.5</v>
      </c>
    </row>
    <row r="142" spans="1:14" ht="12" customHeight="1" x14ac:dyDescent="0.25">
      <c r="A142" s="25"/>
      <c r="B142" s="24">
        <v>2019</v>
      </c>
      <c r="C142" s="215">
        <v>55</v>
      </c>
      <c r="D142" s="215">
        <v>55</v>
      </c>
      <c r="E142" s="214">
        <v>56</v>
      </c>
      <c r="F142" s="214">
        <v>56</v>
      </c>
      <c r="G142" s="215">
        <v>56</v>
      </c>
      <c r="H142" s="215">
        <v>55</v>
      </c>
      <c r="I142" s="215">
        <v>55.9375</v>
      </c>
      <c r="J142" s="212">
        <v>56</v>
      </c>
      <c r="K142" s="212">
        <v>60</v>
      </c>
      <c r="L142" s="215">
        <v>60</v>
      </c>
      <c r="M142" s="215">
        <v>60</v>
      </c>
      <c r="N142" s="215">
        <v>60</v>
      </c>
    </row>
    <row r="143" spans="1:14" ht="12" customHeight="1" x14ac:dyDescent="0.25">
      <c r="A143" s="25"/>
      <c r="B143" s="24">
        <v>2020</v>
      </c>
      <c r="C143" s="215">
        <v>57.5</v>
      </c>
      <c r="D143" s="215">
        <v>57.5</v>
      </c>
      <c r="E143" s="217" t="s">
        <v>488</v>
      </c>
      <c r="F143" s="217" t="s">
        <v>488</v>
      </c>
      <c r="G143" s="215">
        <v>50</v>
      </c>
      <c r="H143" s="215">
        <v>50</v>
      </c>
      <c r="I143" s="13" t="s">
        <v>29</v>
      </c>
      <c r="J143" s="215">
        <v>53</v>
      </c>
      <c r="K143" s="212">
        <v>53</v>
      </c>
      <c r="L143" s="215">
        <v>53</v>
      </c>
      <c r="M143" s="212">
        <v>53</v>
      </c>
      <c r="N143" s="212">
        <v>53</v>
      </c>
    </row>
    <row r="144" spans="1:14" ht="12" customHeight="1" x14ac:dyDescent="0.25">
      <c r="A144" s="25"/>
      <c r="B144" s="24">
        <v>2021</v>
      </c>
      <c r="C144" s="215">
        <v>62.5</v>
      </c>
      <c r="D144" s="215">
        <v>57.5</v>
      </c>
      <c r="E144" s="214">
        <v>57.5</v>
      </c>
      <c r="F144" s="214">
        <v>57.5</v>
      </c>
      <c r="G144" s="215">
        <v>62.5</v>
      </c>
      <c r="H144" s="215">
        <v>57.5</v>
      </c>
      <c r="I144" s="215">
        <v>57.5</v>
      </c>
      <c r="J144" s="215">
        <v>57.5</v>
      </c>
      <c r="K144" s="215">
        <v>57.5</v>
      </c>
      <c r="L144" s="215">
        <v>57.5</v>
      </c>
      <c r="M144" s="212">
        <v>60</v>
      </c>
      <c r="N144" s="212">
        <v>60</v>
      </c>
    </row>
    <row r="145" spans="1:14" ht="12" customHeight="1" x14ac:dyDescent="0.25">
      <c r="A145" s="25"/>
      <c r="B145" s="24">
        <v>2022</v>
      </c>
      <c r="C145" s="215">
        <v>60</v>
      </c>
      <c r="D145" s="215">
        <v>60</v>
      </c>
      <c r="E145" s="214">
        <v>60</v>
      </c>
      <c r="F145" s="214">
        <v>60</v>
      </c>
      <c r="G145" s="215">
        <v>60</v>
      </c>
      <c r="H145" s="215">
        <v>60</v>
      </c>
      <c r="I145" s="215">
        <v>60</v>
      </c>
      <c r="J145" s="215">
        <v>62.5</v>
      </c>
      <c r="K145" s="215">
        <v>62.5</v>
      </c>
      <c r="L145" s="215">
        <v>65</v>
      </c>
      <c r="M145" s="215">
        <v>65</v>
      </c>
      <c r="N145" s="215">
        <v>62.5</v>
      </c>
    </row>
    <row r="146" spans="1:14" ht="12" customHeight="1" x14ac:dyDescent="0.25">
      <c r="A146" s="25"/>
      <c r="B146" s="24">
        <v>2023</v>
      </c>
      <c r="C146" s="214">
        <v>70</v>
      </c>
      <c r="D146" s="214">
        <v>73</v>
      </c>
      <c r="E146" s="214">
        <v>85</v>
      </c>
      <c r="F146" s="217" t="s">
        <v>488</v>
      </c>
      <c r="G146" s="13" t="s">
        <v>488</v>
      </c>
      <c r="H146" s="217" t="s">
        <v>488</v>
      </c>
      <c r="I146" s="217" t="s">
        <v>488</v>
      </c>
      <c r="J146" s="217" t="s">
        <v>488</v>
      </c>
      <c r="K146" s="217" t="s">
        <v>488</v>
      </c>
      <c r="L146" s="217" t="s">
        <v>488</v>
      </c>
      <c r="M146" s="217" t="s">
        <v>488</v>
      </c>
      <c r="N146" s="217" t="s">
        <v>488</v>
      </c>
    </row>
    <row r="147" spans="1:14" ht="12" customHeight="1" x14ac:dyDescent="0.25">
      <c r="A147" s="559"/>
      <c r="B147" s="403">
        <v>2024</v>
      </c>
      <c r="C147" s="431" t="s">
        <v>29</v>
      </c>
      <c r="D147" s="431" t="s">
        <v>29</v>
      </c>
      <c r="E147" s="560">
        <v>70</v>
      </c>
      <c r="F147" s="404">
        <v>95</v>
      </c>
      <c r="G147" s="604">
        <v>95</v>
      </c>
      <c r="H147" s="604">
        <v>95</v>
      </c>
      <c r="I147" s="404"/>
      <c r="J147" s="404"/>
      <c r="K147" s="404"/>
      <c r="L147" s="405"/>
      <c r="M147" s="405"/>
      <c r="N147" s="405"/>
    </row>
    <row r="148" spans="1:14" ht="12" customHeight="1" x14ac:dyDescent="0.25">
      <c r="A148" s="25" t="s">
        <v>190</v>
      </c>
      <c r="B148" s="24">
        <v>2018</v>
      </c>
      <c r="C148" s="214">
        <v>133.5</v>
      </c>
      <c r="D148" s="215">
        <v>133.5</v>
      </c>
      <c r="E148" s="214">
        <v>134.5</v>
      </c>
      <c r="F148" s="214">
        <v>134.5</v>
      </c>
      <c r="G148" s="214">
        <v>134.5</v>
      </c>
      <c r="H148" s="214">
        <v>134.5</v>
      </c>
      <c r="I148" s="215">
        <v>132.22222222222223</v>
      </c>
      <c r="J148" s="215">
        <v>131</v>
      </c>
      <c r="K148" s="215">
        <v>131</v>
      </c>
      <c r="L148" s="215">
        <v>129</v>
      </c>
      <c r="M148" s="214">
        <v>129</v>
      </c>
      <c r="N148" s="215">
        <v>129</v>
      </c>
    </row>
    <row r="149" spans="1:14" ht="12" customHeight="1" x14ac:dyDescent="0.25">
      <c r="A149" s="25"/>
      <c r="B149" s="24">
        <v>2019</v>
      </c>
      <c r="C149" s="214">
        <v>129</v>
      </c>
      <c r="D149" s="215">
        <v>129</v>
      </c>
      <c r="E149" s="214">
        <v>129</v>
      </c>
      <c r="F149" s="214">
        <v>131</v>
      </c>
      <c r="G149" s="214">
        <v>128.75</v>
      </c>
      <c r="H149" s="214">
        <v>129</v>
      </c>
      <c r="I149" s="215">
        <v>130.25</v>
      </c>
      <c r="J149" s="212">
        <v>130.25</v>
      </c>
      <c r="K149" s="212">
        <v>135</v>
      </c>
      <c r="L149" s="215">
        <v>145</v>
      </c>
      <c r="M149" s="214">
        <v>145</v>
      </c>
      <c r="N149" s="215">
        <v>145</v>
      </c>
    </row>
    <row r="150" spans="1:14" ht="12" customHeight="1" x14ac:dyDescent="0.25">
      <c r="A150" s="25"/>
      <c r="B150" s="24">
        <v>2020</v>
      </c>
      <c r="C150" s="214">
        <v>145</v>
      </c>
      <c r="D150" s="215">
        <v>135</v>
      </c>
      <c r="E150" s="217" t="s">
        <v>488</v>
      </c>
      <c r="F150" s="214">
        <v>145</v>
      </c>
      <c r="G150" s="214">
        <v>145</v>
      </c>
      <c r="H150" s="214">
        <v>145</v>
      </c>
      <c r="I150" s="215">
        <v>145</v>
      </c>
      <c r="J150" s="215">
        <v>145</v>
      </c>
      <c r="K150" s="215">
        <v>145</v>
      </c>
      <c r="L150" s="215">
        <v>145</v>
      </c>
      <c r="M150" s="214">
        <v>145</v>
      </c>
      <c r="N150" s="215">
        <v>145</v>
      </c>
    </row>
    <row r="151" spans="1:14" ht="12" customHeight="1" x14ac:dyDescent="0.25">
      <c r="A151" s="25"/>
      <c r="B151" s="24">
        <v>2021</v>
      </c>
      <c r="C151" s="214">
        <v>145</v>
      </c>
      <c r="D151" s="215">
        <v>145</v>
      </c>
      <c r="E151" s="214">
        <v>145</v>
      </c>
      <c r="F151" s="214">
        <v>150</v>
      </c>
      <c r="G151" s="214">
        <v>150</v>
      </c>
      <c r="H151" s="214">
        <v>130</v>
      </c>
      <c r="I151" s="215">
        <v>135</v>
      </c>
      <c r="J151" s="215">
        <v>145</v>
      </c>
      <c r="K151" s="215">
        <v>145</v>
      </c>
      <c r="L151" s="215">
        <v>145</v>
      </c>
      <c r="M151" s="214">
        <v>150</v>
      </c>
      <c r="N151" s="215">
        <v>150</v>
      </c>
    </row>
    <row r="152" spans="1:14" ht="12" customHeight="1" x14ac:dyDescent="0.25">
      <c r="A152" s="25"/>
      <c r="B152" s="24">
        <v>2022</v>
      </c>
      <c r="C152" s="214">
        <v>140</v>
      </c>
      <c r="D152" s="215">
        <v>140</v>
      </c>
      <c r="E152" s="214">
        <v>147</v>
      </c>
      <c r="F152" s="214">
        <v>150</v>
      </c>
      <c r="G152" s="214">
        <v>150</v>
      </c>
      <c r="H152" s="214">
        <v>150</v>
      </c>
      <c r="I152" s="215">
        <v>150</v>
      </c>
      <c r="J152" s="215">
        <v>150</v>
      </c>
      <c r="K152" s="215">
        <v>150</v>
      </c>
      <c r="L152" s="215">
        <v>150</v>
      </c>
      <c r="M152" s="214">
        <v>140</v>
      </c>
      <c r="N152" s="215">
        <v>140</v>
      </c>
    </row>
    <row r="153" spans="1:14" ht="12" customHeight="1" x14ac:dyDescent="0.25">
      <c r="A153" s="152"/>
      <c r="B153" s="153">
        <v>2023</v>
      </c>
      <c r="C153" s="217" t="s">
        <v>488</v>
      </c>
      <c r="D153" s="217" t="s">
        <v>488</v>
      </c>
      <c r="E153" s="217" t="s">
        <v>488</v>
      </c>
      <c r="F153" s="214">
        <v>112.5</v>
      </c>
      <c r="G153" s="214">
        <v>140</v>
      </c>
      <c r="H153" s="214">
        <v>140</v>
      </c>
      <c r="I153" s="214">
        <v>160</v>
      </c>
      <c r="J153" s="214">
        <v>138</v>
      </c>
      <c r="K153" s="214">
        <v>140</v>
      </c>
      <c r="L153" s="214">
        <v>162</v>
      </c>
      <c r="M153" s="214">
        <v>163</v>
      </c>
      <c r="N153" s="214">
        <v>160</v>
      </c>
    </row>
    <row r="154" spans="1:14" ht="12" customHeight="1" x14ac:dyDescent="0.25">
      <c r="A154" s="245"/>
      <c r="B154" s="220">
        <v>2024</v>
      </c>
      <c r="C154" s="223">
        <v>155</v>
      </c>
      <c r="D154" s="223">
        <v>155</v>
      </c>
      <c r="E154" s="228">
        <v>155</v>
      </c>
      <c r="F154" s="223">
        <v>145</v>
      </c>
      <c r="G154" s="223">
        <v>145</v>
      </c>
      <c r="H154" s="223">
        <v>145</v>
      </c>
      <c r="I154" s="223"/>
      <c r="J154" s="223"/>
      <c r="K154" s="223"/>
      <c r="L154" s="222"/>
      <c r="M154" s="222"/>
      <c r="N154" s="222"/>
    </row>
    <row r="155" spans="1:14" ht="12" customHeight="1" x14ac:dyDescent="0.25">
      <c r="A155" s="152" t="s">
        <v>167</v>
      </c>
      <c r="B155" s="153">
        <v>2018</v>
      </c>
      <c r="C155" s="214">
        <v>61.5</v>
      </c>
      <c r="D155" s="214">
        <v>61.5</v>
      </c>
      <c r="E155" s="214">
        <v>61.5</v>
      </c>
      <c r="F155" s="214">
        <v>61.5</v>
      </c>
      <c r="G155" s="214">
        <v>61.5</v>
      </c>
      <c r="H155" s="214">
        <v>61.5</v>
      </c>
      <c r="I155" s="214">
        <v>60.25</v>
      </c>
      <c r="J155" s="214">
        <v>64</v>
      </c>
      <c r="K155" s="214">
        <v>65</v>
      </c>
      <c r="L155" s="214">
        <v>65</v>
      </c>
      <c r="M155" s="214">
        <v>65</v>
      </c>
      <c r="N155" s="214">
        <v>65</v>
      </c>
    </row>
    <row r="156" spans="1:14" ht="12" customHeight="1" x14ac:dyDescent="0.25">
      <c r="A156" s="152"/>
      <c r="B156" s="153">
        <v>2019</v>
      </c>
      <c r="C156" s="214">
        <v>68</v>
      </c>
      <c r="D156" s="214">
        <v>63.541249999999998</v>
      </c>
      <c r="E156" s="214">
        <v>63.541249999999998</v>
      </c>
      <c r="F156" s="214">
        <v>68.125</v>
      </c>
      <c r="G156" s="214">
        <v>68.125</v>
      </c>
      <c r="H156" s="214">
        <v>68.125</v>
      </c>
      <c r="I156" s="214">
        <v>68.125</v>
      </c>
      <c r="J156" s="213">
        <v>63.125</v>
      </c>
      <c r="K156" s="213">
        <v>70</v>
      </c>
      <c r="L156" s="214">
        <v>60</v>
      </c>
      <c r="M156" s="214">
        <v>55</v>
      </c>
      <c r="N156" s="214">
        <v>55</v>
      </c>
    </row>
    <row r="157" spans="1:14" ht="12" customHeight="1" x14ac:dyDescent="0.25">
      <c r="A157" s="152"/>
      <c r="B157" s="153">
        <v>2020</v>
      </c>
      <c r="C157" s="214">
        <v>56.5</v>
      </c>
      <c r="D157" s="225">
        <v>67.5</v>
      </c>
      <c r="E157" s="214">
        <v>56.5</v>
      </c>
      <c r="F157" s="214">
        <v>56.5</v>
      </c>
      <c r="G157" s="214">
        <v>56.5</v>
      </c>
      <c r="H157" s="214">
        <v>56.5</v>
      </c>
      <c r="I157" s="214">
        <v>56.5</v>
      </c>
      <c r="J157" s="214">
        <v>56.5</v>
      </c>
      <c r="K157" s="214">
        <v>56.5</v>
      </c>
      <c r="L157" s="214">
        <v>56.5</v>
      </c>
      <c r="M157" s="214">
        <v>62.5</v>
      </c>
      <c r="N157" s="214">
        <v>56.5</v>
      </c>
    </row>
    <row r="158" spans="1:14" ht="12" customHeight="1" x14ac:dyDescent="0.25">
      <c r="A158" s="152"/>
      <c r="B158" s="153">
        <v>2021</v>
      </c>
      <c r="C158" s="217" t="s">
        <v>488</v>
      </c>
      <c r="D158" s="217" t="s">
        <v>29</v>
      </c>
      <c r="E158" s="217" t="s">
        <v>488</v>
      </c>
      <c r="F158" s="217" t="s">
        <v>488</v>
      </c>
      <c r="G158" s="217" t="s">
        <v>488</v>
      </c>
      <c r="H158" s="217" t="s">
        <v>488</v>
      </c>
      <c r="I158" s="217" t="s">
        <v>29</v>
      </c>
      <c r="J158" s="217" t="s">
        <v>488</v>
      </c>
      <c r="K158" s="217" t="s">
        <v>488</v>
      </c>
      <c r="L158" s="217" t="s">
        <v>488</v>
      </c>
      <c r="M158" s="217" t="s">
        <v>488</v>
      </c>
      <c r="N158" s="217" t="s">
        <v>488</v>
      </c>
    </row>
    <row r="159" spans="1:14" ht="12" customHeight="1" x14ac:dyDescent="0.25">
      <c r="A159" s="152"/>
      <c r="B159" s="153">
        <v>2022</v>
      </c>
      <c r="C159" s="214">
        <v>70</v>
      </c>
      <c r="D159" s="225">
        <v>60</v>
      </c>
      <c r="E159" s="225">
        <v>60</v>
      </c>
      <c r="F159" s="214">
        <v>70</v>
      </c>
      <c r="G159" s="214">
        <v>75</v>
      </c>
      <c r="H159" s="214">
        <v>105</v>
      </c>
      <c r="I159" s="214">
        <v>105</v>
      </c>
      <c r="J159" s="214">
        <v>78</v>
      </c>
      <c r="K159" s="214">
        <v>88</v>
      </c>
      <c r="L159" s="225">
        <v>88</v>
      </c>
      <c r="M159" s="225">
        <v>88</v>
      </c>
      <c r="N159" s="214">
        <v>90</v>
      </c>
    </row>
    <row r="160" spans="1:14" ht="12" customHeight="1" x14ac:dyDescent="0.25">
      <c r="A160" s="152"/>
      <c r="B160" s="153">
        <v>2023</v>
      </c>
      <c r="C160" s="214">
        <v>85</v>
      </c>
      <c r="D160" s="225">
        <v>85</v>
      </c>
      <c r="E160" s="225">
        <v>85</v>
      </c>
      <c r="F160" s="225">
        <v>85</v>
      </c>
      <c r="G160" s="214">
        <v>85</v>
      </c>
      <c r="H160" s="214">
        <v>85</v>
      </c>
      <c r="I160" s="214">
        <v>112</v>
      </c>
      <c r="J160" s="214">
        <v>115</v>
      </c>
      <c r="K160" s="214">
        <v>115</v>
      </c>
      <c r="L160" s="225">
        <v>115</v>
      </c>
      <c r="M160" s="225">
        <v>115</v>
      </c>
      <c r="N160" s="214">
        <v>115</v>
      </c>
    </row>
    <row r="161" spans="1:14" ht="12" customHeight="1" x14ac:dyDescent="0.25">
      <c r="A161" s="245"/>
      <c r="B161" s="220">
        <v>2024</v>
      </c>
      <c r="C161" s="223">
        <v>115</v>
      </c>
      <c r="D161" s="223">
        <v>115</v>
      </c>
      <c r="E161" s="228">
        <v>83</v>
      </c>
      <c r="F161" s="223">
        <v>80</v>
      </c>
      <c r="G161" s="603">
        <v>90</v>
      </c>
      <c r="H161" s="223">
        <v>96</v>
      </c>
      <c r="I161" s="223"/>
      <c r="J161" s="223"/>
      <c r="K161" s="223"/>
      <c r="L161" s="222"/>
      <c r="M161" s="222"/>
      <c r="N161" s="222"/>
    </row>
    <row r="162" spans="1:14" ht="12" customHeight="1" x14ac:dyDescent="0.25">
      <c r="A162" s="152" t="s">
        <v>129</v>
      </c>
      <c r="B162" s="153">
        <v>2018</v>
      </c>
      <c r="C162" s="214">
        <v>113</v>
      </c>
      <c r="D162" s="225">
        <v>122</v>
      </c>
      <c r="E162" s="214">
        <v>113</v>
      </c>
      <c r="F162" s="214">
        <v>113</v>
      </c>
      <c r="G162" s="215">
        <v>113</v>
      </c>
      <c r="H162" s="214">
        <v>122</v>
      </c>
      <c r="I162" s="214">
        <v>118.33333333333333</v>
      </c>
      <c r="J162" s="214">
        <v>122</v>
      </c>
      <c r="K162" s="214">
        <v>115</v>
      </c>
      <c r="L162" s="225">
        <v>122</v>
      </c>
      <c r="M162" s="214">
        <v>122</v>
      </c>
      <c r="N162" s="214">
        <v>122</v>
      </c>
    </row>
    <row r="163" spans="1:14" ht="12" customHeight="1" x14ac:dyDescent="0.25">
      <c r="A163" s="152"/>
      <c r="B163" s="153">
        <v>2019</v>
      </c>
      <c r="C163" s="214">
        <v>122</v>
      </c>
      <c r="D163" s="225">
        <v>122</v>
      </c>
      <c r="E163" s="214">
        <v>122</v>
      </c>
      <c r="F163" s="214">
        <v>122</v>
      </c>
      <c r="G163" s="215">
        <v>105</v>
      </c>
      <c r="H163" s="214">
        <v>103</v>
      </c>
      <c r="I163" s="214">
        <v>96.666666666666671</v>
      </c>
      <c r="J163" s="213">
        <v>102</v>
      </c>
      <c r="K163" s="213">
        <v>120</v>
      </c>
      <c r="L163" s="225">
        <v>105</v>
      </c>
      <c r="M163" s="214">
        <v>105</v>
      </c>
      <c r="N163" s="214">
        <v>100</v>
      </c>
    </row>
    <row r="164" spans="1:14" ht="12" customHeight="1" x14ac:dyDescent="0.25">
      <c r="A164" s="152"/>
      <c r="B164" s="153">
        <v>2020</v>
      </c>
      <c r="C164" s="214">
        <v>105</v>
      </c>
      <c r="D164" s="225">
        <v>105</v>
      </c>
      <c r="E164" s="214">
        <v>105</v>
      </c>
      <c r="F164" s="214">
        <v>100</v>
      </c>
      <c r="G164" s="215">
        <v>100</v>
      </c>
      <c r="H164" s="214">
        <v>105</v>
      </c>
      <c r="I164" s="214">
        <v>100</v>
      </c>
      <c r="J164" s="213">
        <v>105</v>
      </c>
      <c r="K164" s="214">
        <v>100</v>
      </c>
      <c r="L164" s="225">
        <v>105</v>
      </c>
      <c r="M164" s="213">
        <v>105</v>
      </c>
      <c r="N164" s="213">
        <v>105</v>
      </c>
    </row>
    <row r="165" spans="1:14" ht="12" customHeight="1" x14ac:dyDescent="0.25">
      <c r="A165" s="152"/>
      <c r="B165" s="153">
        <v>2021</v>
      </c>
      <c r="C165" s="214">
        <v>100</v>
      </c>
      <c r="D165" s="225">
        <v>100</v>
      </c>
      <c r="E165" s="214">
        <v>100</v>
      </c>
      <c r="F165" s="214">
        <v>100</v>
      </c>
      <c r="G165" s="215">
        <v>100</v>
      </c>
      <c r="H165" s="214">
        <v>100</v>
      </c>
      <c r="I165" s="214">
        <v>105</v>
      </c>
      <c r="J165" s="213">
        <v>105</v>
      </c>
      <c r="K165" s="213">
        <v>105</v>
      </c>
      <c r="L165" s="225">
        <v>105</v>
      </c>
      <c r="M165" s="213">
        <v>105</v>
      </c>
      <c r="N165" s="213">
        <v>115</v>
      </c>
    </row>
    <row r="166" spans="1:14" ht="12" customHeight="1" x14ac:dyDescent="0.25">
      <c r="A166" s="152"/>
      <c r="B166" s="153">
        <v>2022</v>
      </c>
      <c r="C166" s="214">
        <v>115</v>
      </c>
      <c r="D166" s="214">
        <v>115</v>
      </c>
      <c r="E166" s="214">
        <v>105</v>
      </c>
      <c r="F166" s="214">
        <v>100</v>
      </c>
      <c r="G166" s="215">
        <v>115</v>
      </c>
      <c r="H166" s="214">
        <v>115</v>
      </c>
      <c r="I166" s="214">
        <v>115</v>
      </c>
      <c r="J166" s="213">
        <v>115</v>
      </c>
      <c r="K166" s="213">
        <v>115</v>
      </c>
      <c r="L166" s="247">
        <v>115</v>
      </c>
      <c r="M166" s="247">
        <v>115</v>
      </c>
      <c r="N166" s="247">
        <v>115</v>
      </c>
    </row>
    <row r="167" spans="1:14" ht="12" customHeight="1" x14ac:dyDescent="0.25">
      <c r="A167" s="152"/>
      <c r="B167" s="153">
        <v>2023</v>
      </c>
      <c r="C167" s="214">
        <v>115</v>
      </c>
      <c r="D167" s="214">
        <v>115</v>
      </c>
      <c r="E167" s="214">
        <v>115</v>
      </c>
      <c r="F167" s="214">
        <v>145</v>
      </c>
      <c r="G167" s="215">
        <v>145</v>
      </c>
      <c r="H167" s="214">
        <v>145</v>
      </c>
      <c r="I167" s="214">
        <v>145</v>
      </c>
      <c r="J167" s="213">
        <v>150</v>
      </c>
      <c r="K167" s="213">
        <v>150</v>
      </c>
      <c r="L167" s="247">
        <v>150</v>
      </c>
      <c r="M167" s="247">
        <v>150</v>
      </c>
      <c r="N167" s="247">
        <v>150</v>
      </c>
    </row>
    <row r="168" spans="1:14" ht="12" customHeight="1" x14ac:dyDescent="0.25">
      <c r="A168" s="245"/>
      <c r="B168" s="220">
        <v>2024</v>
      </c>
      <c r="C168" s="223">
        <v>155</v>
      </c>
      <c r="D168" s="223">
        <v>150</v>
      </c>
      <c r="E168" s="228">
        <v>147</v>
      </c>
      <c r="F168" s="223">
        <v>150</v>
      </c>
      <c r="G168" s="603">
        <v>155</v>
      </c>
      <c r="H168" s="223">
        <v>155</v>
      </c>
      <c r="I168" s="223"/>
      <c r="J168" s="223"/>
      <c r="K168" s="223"/>
      <c r="L168" s="222"/>
      <c r="M168" s="222"/>
      <c r="N168" s="222"/>
    </row>
    <row r="169" spans="1:14" ht="12" customHeight="1" x14ac:dyDescent="0.25">
      <c r="A169" s="152" t="s">
        <v>111</v>
      </c>
      <c r="B169" s="153">
        <v>2018</v>
      </c>
      <c r="C169" s="214">
        <v>155</v>
      </c>
      <c r="D169" s="225">
        <v>155</v>
      </c>
      <c r="E169" s="214">
        <v>155</v>
      </c>
      <c r="F169" s="214">
        <v>155</v>
      </c>
      <c r="G169" s="215">
        <v>155</v>
      </c>
      <c r="H169" s="214">
        <v>170</v>
      </c>
      <c r="I169" s="214">
        <v>170</v>
      </c>
      <c r="J169" s="214">
        <v>170</v>
      </c>
      <c r="K169" s="214">
        <v>170</v>
      </c>
      <c r="L169" s="225">
        <v>170</v>
      </c>
      <c r="M169" s="214">
        <v>170</v>
      </c>
      <c r="N169" s="214">
        <v>140</v>
      </c>
    </row>
    <row r="170" spans="1:14" ht="12" customHeight="1" x14ac:dyDescent="0.25">
      <c r="A170" s="152"/>
      <c r="B170" s="153">
        <v>2019</v>
      </c>
      <c r="C170" s="214">
        <v>115</v>
      </c>
      <c r="D170" s="225">
        <v>115</v>
      </c>
      <c r="E170" s="214">
        <v>115</v>
      </c>
      <c r="F170" s="214">
        <v>115</v>
      </c>
      <c r="G170" s="215">
        <v>115</v>
      </c>
      <c r="H170" s="214">
        <v>115</v>
      </c>
      <c r="I170" s="214">
        <v>115</v>
      </c>
      <c r="J170" s="213">
        <v>115</v>
      </c>
      <c r="K170" s="213">
        <v>115</v>
      </c>
      <c r="L170" s="225">
        <v>115</v>
      </c>
      <c r="M170" s="214">
        <v>115</v>
      </c>
      <c r="N170" s="214">
        <v>115</v>
      </c>
    </row>
    <row r="171" spans="1:14" ht="12" customHeight="1" x14ac:dyDescent="0.25">
      <c r="A171" s="169"/>
      <c r="B171" s="153">
        <v>2020</v>
      </c>
      <c r="C171" s="214">
        <v>115</v>
      </c>
      <c r="D171" s="217" t="s">
        <v>29</v>
      </c>
      <c r="E171" s="217" t="s">
        <v>488</v>
      </c>
      <c r="F171" s="217" t="s">
        <v>488</v>
      </c>
      <c r="G171" s="13" t="s">
        <v>488</v>
      </c>
      <c r="H171" s="217" t="s">
        <v>488</v>
      </c>
      <c r="I171" s="217" t="s">
        <v>29</v>
      </c>
      <c r="J171" s="217" t="s">
        <v>488</v>
      </c>
      <c r="K171" s="217" t="s">
        <v>488</v>
      </c>
      <c r="L171" s="217" t="s">
        <v>488</v>
      </c>
      <c r="M171" s="217" t="s">
        <v>488</v>
      </c>
      <c r="N171" s="217" t="s">
        <v>488</v>
      </c>
    </row>
    <row r="172" spans="1:14" ht="12" customHeight="1" x14ac:dyDescent="0.25">
      <c r="A172" s="169"/>
      <c r="B172" s="153">
        <v>2021</v>
      </c>
      <c r="C172" s="217" t="s">
        <v>488</v>
      </c>
      <c r="D172" s="225">
        <v>115</v>
      </c>
      <c r="E172" s="217" t="s">
        <v>488</v>
      </c>
      <c r="F172" s="214">
        <v>120</v>
      </c>
      <c r="G172" s="215">
        <v>120</v>
      </c>
      <c r="H172" s="214">
        <v>120</v>
      </c>
      <c r="I172" s="214">
        <v>120</v>
      </c>
      <c r="J172" s="214">
        <v>120</v>
      </c>
      <c r="K172" s="217" t="s">
        <v>488</v>
      </c>
      <c r="L172" s="225">
        <v>145</v>
      </c>
      <c r="M172" s="214">
        <v>145</v>
      </c>
      <c r="N172" s="214">
        <v>145</v>
      </c>
    </row>
    <row r="173" spans="1:14" ht="12" customHeight="1" x14ac:dyDescent="0.25">
      <c r="A173" s="169"/>
      <c r="B173" s="153">
        <v>2022</v>
      </c>
      <c r="C173" s="248">
        <v>145</v>
      </c>
      <c r="D173" s="214">
        <v>145</v>
      </c>
      <c r="E173" s="214">
        <v>145</v>
      </c>
      <c r="F173" s="214">
        <v>130</v>
      </c>
      <c r="G173" s="215">
        <v>130</v>
      </c>
      <c r="H173" s="214">
        <v>130</v>
      </c>
      <c r="I173" s="214">
        <v>130</v>
      </c>
      <c r="J173" s="214">
        <v>130</v>
      </c>
      <c r="K173" s="217">
        <v>130</v>
      </c>
      <c r="L173" s="225">
        <v>130</v>
      </c>
      <c r="M173" s="225">
        <v>130</v>
      </c>
      <c r="N173" s="214">
        <v>135</v>
      </c>
    </row>
    <row r="174" spans="1:14" ht="12" customHeight="1" x14ac:dyDescent="0.25">
      <c r="A174" s="169"/>
      <c r="B174" s="153">
        <v>2023</v>
      </c>
      <c r="C174" s="248">
        <v>135</v>
      </c>
      <c r="D174" s="214">
        <v>135</v>
      </c>
      <c r="E174" s="214">
        <v>135</v>
      </c>
      <c r="F174" s="214">
        <v>130</v>
      </c>
      <c r="G174" s="215">
        <v>135</v>
      </c>
      <c r="H174" s="214">
        <v>135</v>
      </c>
      <c r="I174" s="214">
        <v>130</v>
      </c>
      <c r="J174" s="214">
        <v>130</v>
      </c>
      <c r="K174" s="214">
        <v>130</v>
      </c>
      <c r="L174" s="214">
        <v>130</v>
      </c>
      <c r="M174" s="225">
        <v>130</v>
      </c>
      <c r="N174" s="249">
        <v>125</v>
      </c>
    </row>
    <row r="175" spans="1:14" ht="12" customHeight="1" x14ac:dyDescent="0.25">
      <c r="A175" s="176"/>
      <c r="B175" s="157">
        <v>2024</v>
      </c>
      <c r="C175" s="250">
        <v>135</v>
      </c>
      <c r="D175" s="223">
        <v>130</v>
      </c>
      <c r="E175" s="223">
        <v>140</v>
      </c>
      <c r="F175" s="223">
        <v>150</v>
      </c>
      <c r="G175" s="603">
        <v>150</v>
      </c>
      <c r="H175" s="223">
        <v>150</v>
      </c>
      <c r="I175" s="223"/>
      <c r="J175" s="223"/>
      <c r="K175" s="223"/>
      <c r="L175" s="223"/>
      <c r="M175" s="228"/>
      <c r="N175" s="251"/>
    </row>
    <row r="176" spans="1:14" ht="13.5" x14ac:dyDescent="0.25">
      <c r="A176" s="252" t="s">
        <v>135</v>
      </c>
      <c r="B176" s="81"/>
      <c r="C176" s="253"/>
      <c r="D176" s="253"/>
      <c r="E176" s="253"/>
      <c r="F176" s="253"/>
      <c r="G176" s="271"/>
      <c r="H176" s="253"/>
      <c r="I176" s="253"/>
      <c r="J176" s="253"/>
      <c r="K176" s="253"/>
      <c r="L176" s="253"/>
      <c r="M176" s="253"/>
      <c r="N176" s="253"/>
    </row>
    <row r="177" spans="1:14" ht="9" customHeight="1" x14ac:dyDescent="0.25">
      <c r="A177" s="100" t="s">
        <v>428</v>
      </c>
      <c r="B177" s="100"/>
      <c r="C177" s="254"/>
      <c r="D177" s="254"/>
      <c r="E177" s="254"/>
      <c r="F177" s="254"/>
      <c r="G177" s="274"/>
      <c r="H177" s="254"/>
      <c r="I177" s="253"/>
      <c r="J177" s="253"/>
      <c r="K177" s="253"/>
      <c r="L177" s="253"/>
      <c r="M177" s="253"/>
      <c r="N177" s="253"/>
    </row>
    <row r="178" spans="1:14" x14ac:dyDescent="0.2">
      <c r="A178" s="43"/>
      <c r="B178" s="43"/>
      <c r="C178" s="43"/>
      <c r="D178" s="43"/>
      <c r="E178" s="43"/>
      <c r="F178" s="43"/>
      <c r="G178" s="1"/>
      <c r="H178" s="43"/>
      <c r="I178" s="43"/>
      <c r="J178" s="43"/>
      <c r="K178" s="43"/>
      <c r="L178" s="43"/>
      <c r="M178" s="43"/>
      <c r="N178" s="43"/>
    </row>
    <row r="179" spans="1:14" x14ac:dyDescent="0.2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</row>
    <row r="180" spans="1:14" x14ac:dyDescent="0.2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</row>
    <row r="181" spans="1:14" x14ac:dyDescent="0.2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</row>
  </sheetData>
  <mergeCells count="3">
    <mergeCell ref="A1:N1"/>
    <mergeCell ref="A64:F64"/>
    <mergeCell ref="A117:F117"/>
  </mergeCells>
  <pageMargins left="0" right="0" top="0" bottom="0" header="0" footer="0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80489-B918-4294-9021-9EA30E41A49B}">
  <dimension ref="A1:N160"/>
  <sheetViews>
    <sheetView showGridLines="0" topLeftCell="A118" zoomScaleNormal="100" workbookViewId="0">
      <selection activeCell="B39" sqref="B39:F40"/>
    </sheetView>
  </sheetViews>
  <sheetFormatPr baseColWidth="10" defaultColWidth="10.85546875" defaultRowHeight="12.75" x14ac:dyDescent="0.2"/>
  <cols>
    <col min="1" max="1" width="13.140625" style="54" customWidth="1"/>
    <col min="2" max="2" width="5.42578125" style="54" customWidth="1"/>
    <col min="3" max="14" width="5.85546875" style="54" customWidth="1"/>
    <col min="15" max="16384" width="10.85546875" style="54"/>
  </cols>
  <sheetData>
    <row r="1" spans="1:14" ht="13.5" x14ac:dyDescent="0.25">
      <c r="A1" s="995" t="s">
        <v>664</v>
      </c>
      <c r="B1" s="995"/>
      <c r="C1" s="995"/>
      <c r="D1" s="995"/>
      <c r="E1" s="995"/>
      <c r="F1" s="995"/>
      <c r="G1" s="995"/>
      <c r="H1" s="995"/>
      <c r="I1" s="995"/>
      <c r="J1" s="995"/>
      <c r="K1" s="995"/>
      <c r="L1" s="995"/>
      <c r="M1" s="995"/>
      <c r="N1" s="995"/>
    </row>
    <row r="2" spans="1:14" ht="13.5" x14ac:dyDescent="0.25">
      <c r="A2" s="120" t="s">
        <v>432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</row>
    <row r="3" spans="1:14" ht="5.0999999999999996" customHeight="1" x14ac:dyDescent="0.25">
      <c r="A3" s="184"/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</row>
    <row r="4" spans="1:14" ht="15.95" customHeight="1" x14ac:dyDescent="0.2">
      <c r="A4" s="388" t="s">
        <v>433</v>
      </c>
      <c r="B4" s="388" t="s">
        <v>487</v>
      </c>
      <c r="C4" s="388" t="s">
        <v>412</v>
      </c>
      <c r="D4" s="388" t="s">
        <v>413</v>
      </c>
      <c r="E4" s="388" t="s">
        <v>414</v>
      </c>
      <c r="F4" s="388" t="s">
        <v>415</v>
      </c>
      <c r="G4" s="388" t="s">
        <v>416</v>
      </c>
      <c r="H4" s="388" t="s">
        <v>417</v>
      </c>
      <c r="I4" s="388" t="s">
        <v>418</v>
      </c>
      <c r="J4" s="388" t="s">
        <v>419</v>
      </c>
      <c r="K4" s="388" t="s">
        <v>420</v>
      </c>
      <c r="L4" s="388" t="s">
        <v>421</v>
      </c>
      <c r="M4" s="388" t="s">
        <v>422</v>
      </c>
      <c r="N4" s="388" t="s">
        <v>423</v>
      </c>
    </row>
    <row r="5" spans="1:14" ht="6" customHeight="1" x14ac:dyDescent="0.25">
      <c r="A5" s="2"/>
      <c r="B5" s="2"/>
      <c r="C5" s="2"/>
      <c r="D5" s="2"/>
      <c r="E5" s="2"/>
      <c r="F5" s="2"/>
      <c r="G5" s="2"/>
      <c r="H5" s="2"/>
      <c r="I5" s="2"/>
      <c r="J5" s="44"/>
      <c r="K5" s="2"/>
      <c r="L5" s="2"/>
      <c r="M5" s="2"/>
      <c r="N5" s="2"/>
    </row>
    <row r="6" spans="1:14" ht="12" customHeight="1" x14ac:dyDescent="0.25">
      <c r="A6" s="25" t="s">
        <v>184</v>
      </c>
      <c r="B6" s="24">
        <v>2018</v>
      </c>
      <c r="C6" s="14">
        <v>80</v>
      </c>
      <c r="D6" s="14">
        <v>81</v>
      </c>
      <c r="E6" s="14">
        <v>82</v>
      </c>
      <c r="F6" s="255">
        <v>82</v>
      </c>
      <c r="G6" s="255">
        <v>82</v>
      </c>
      <c r="H6" s="255">
        <v>82</v>
      </c>
      <c r="I6" s="14">
        <v>83</v>
      </c>
      <c r="J6" s="255">
        <v>82.5</v>
      </c>
      <c r="K6" s="255">
        <v>82.5</v>
      </c>
      <c r="L6" s="14">
        <v>82.5</v>
      </c>
      <c r="M6" s="255">
        <v>82.5</v>
      </c>
      <c r="N6" s="14">
        <v>82.5</v>
      </c>
    </row>
    <row r="7" spans="1:14" ht="12" customHeight="1" x14ac:dyDescent="0.25">
      <c r="A7" s="25"/>
      <c r="B7" s="24">
        <v>2019</v>
      </c>
      <c r="C7" s="14">
        <v>84.166666666666671</v>
      </c>
      <c r="D7" s="14">
        <v>84.2</v>
      </c>
      <c r="E7" s="14">
        <v>84.2</v>
      </c>
      <c r="F7" s="255">
        <v>85.9</v>
      </c>
      <c r="G7" s="255">
        <v>85.9</v>
      </c>
      <c r="H7" s="255">
        <v>85.9</v>
      </c>
      <c r="I7" s="14">
        <v>89.2</v>
      </c>
      <c r="J7" s="255">
        <v>89.2</v>
      </c>
      <c r="K7" s="255">
        <v>100</v>
      </c>
      <c r="L7" s="14">
        <v>100</v>
      </c>
      <c r="M7" s="255">
        <v>100</v>
      </c>
      <c r="N7" s="14">
        <v>105</v>
      </c>
    </row>
    <row r="8" spans="1:14" ht="12" customHeight="1" x14ac:dyDescent="0.25">
      <c r="A8" s="25"/>
      <c r="B8" s="24">
        <v>2020</v>
      </c>
      <c r="C8" s="14">
        <v>110</v>
      </c>
      <c r="D8" s="14">
        <v>109</v>
      </c>
      <c r="E8" s="14">
        <v>112.5</v>
      </c>
      <c r="F8" s="255">
        <v>110</v>
      </c>
      <c r="G8" s="255">
        <v>109</v>
      </c>
      <c r="H8" s="255">
        <v>109</v>
      </c>
      <c r="I8" s="14">
        <v>112.5</v>
      </c>
      <c r="J8" s="255">
        <v>109</v>
      </c>
      <c r="K8" s="255">
        <v>112.5</v>
      </c>
      <c r="L8" s="14">
        <v>109</v>
      </c>
      <c r="M8" s="255">
        <v>109</v>
      </c>
      <c r="N8" s="14">
        <v>109</v>
      </c>
    </row>
    <row r="9" spans="1:14" ht="12" customHeight="1" x14ac:dyDescent="0.25">
      <c r="A9" s="25"/>
      <c r="B9" s="24">
        <v>2021</v>
      </c>
      <c r="C9" s="14">
        <v>110</v>
      </c>
      <c r="D9" s="14">
        <v>110</v>
      </c>
      <c r="E9" s="14">
        <v>110</v>
      </c>
      <c r="F9" s="255">
        <v>112.5</v>
      </c>
      <c r="G9" s="255">
        <v>112.5</v>
      </c>
      <c r="H9" s="255">
        <v>112.5</v>
      </c>
      <c r="I9" s="14">
        <v>112.5</v>
      </c>
      <c r="J9" s="255">
        <v>112.5</v>
      </c>
      <c r="K9" s="255">
        <v>112.5</v>
      </c>
      <c r="L9" s="14">
        <v>112.5</v>
      </c>
      <c r="M9" s="255">
        <v>112.5</v>
      </c>
      <c r="N9" s="14">
        <v>112.5</v>
      </c>
    </row>
    <row r="10" spans="1:14" ht="12" customHeight="1" x14ac:dyDescent="0.25">
      <c r="A10" s="25"/>
      <c r="B10" s="24">
        <v>2022</v>
      </c>
      <c r="C10" s="14">
        <v>112.5</v>
      </c>
      <c r="D10" s="14">
        <v>112</v>
      </c>
      <c r="E10" s="14">
        <v>112</v>
      </c>
      <c r="F10" s="255">
        <v>112</v>
      </c>
      <c r="G10" s="255">
        <v>112.5</v>
      </c>
      <c r="H10" s="255">
        <v>112.5</v>
      </c>
      <c r="I10" s="14">
        <v>112.5</v>
      </c>
      <c r="J10" s="255">
        <v>112.5</v>
      </c>
      <c r="K10" s="255">
        <v>112.5</v>
      </c>
      <c r="L10" s="14">
        <v>112.5</v>
      </c>
      <c r="M10" s="255" t="s">
        <v>142</v>
      </c>
      <c r="N10" s="14">
        <v>101</v>
      </c>
    </row>
    <row r="11" spans="1:14" ht="12" customHeight="1" x14ac:dyDescent="0.25">
      <c r="A11" s="25"/>
      <c r="B11" s="24">
        <v>2023</v>
      </c>
      <c r="C11" s="256" t="s">
        <v>29</v>
      </c>
      <c r="D11" s="256" t="s">
        <v>29</v>
      </c>
      <c r="E11" s="256" t="s">
        <v>29</v>
      </c>
      <c r="F11" s="255">
        <v>120</v>
      </c>
      <c r="G11" s="255">
        <v>120</v>
      </c>
      <c r="H11" s="255">
        <v>100</v>
      </c>
      <c r="I11" s="255">
        <v>130</v>
      </c>
      <c r="J11" s="255">
        <v>130</v>
      </c>
      <c r="K11" s="255">
        <v>115</v>
      </c>
      <c r="L11" s="255">
        <v>120</v>
      </c>
      <c r="M11" s="255">
        <v>120</v>
      </c>
      <c r="N11" s="255">
        <v>120</v>
      </c>
    </row>
    <row r="12" spans="1:14" ht="12" customHeight="1" x14ac:dyDescent="0.25">
      <c r="A12" s="219"/>
      <c r="B12" s="220">
        <v>2024</v>
      </c>
      <c r="C12" s="257">
        <v>120</v>
      </c>
      <c r="D12" s="265">
        <v>120</v>
      </c>
      <c r="E12" s="265" t="s">
        <v>29</v>
      </c>
      <c r="F12" s="259">
        <v>105</v>
      </c>
      <c r="G12" s="257">
        <v>118</v>
      </c>
      <c r="H12" s="259">
        <v>118</v>
      </c>
      <c r="I12" s="259"/>
      <c r="J12" s="259"/>
      <c r="K12" s="259"/>
      <c r="L12" s="259"/>
      <c r="M12" s="259"/>
      <c r="N12" s="259"/>
    </row>
    <row r="13" spans="1:14" ht="12" customHeight="1" x14ac:dyDescent="0.25">
      <c r="A13" s="224" t="s">
        <v>434</v>
      </c>
      <c r="B13" s="24">
        <v>2018</v>
      </c>
      <c r="C13" s="260">
        <v>95.5</v>
      </c>
      <c r="D13" s="260">
        <v>92</v>
      </c>
      <c r="E13" s="260">
        <v>92</v>
      </c>
      <c r="F13" s="255">
        <v>91</v>
      </c>
      <c r="G13" s="255">
        <v>87</v>
      </c>
      <c r="H13" s="255">
        <v>87</v>
      </c>
      <c r="I13" s="14">
        <v>87</v>
      </c>
      <c r="J13" s="255">
        <v>87</v>
      </c>
      <c r="K13" s="255">
        <v>87</v>
      </c>
      <c r="L13" s="14">
        <v>87</v>
      </c>
      <c r="M13" s="255">
        <v>87</v>
      </c>
      <c r="N13" s="14">
        <v>83</v>
      </c>
    </row>
    <row r="14" spans="1:14" ht="12" customHeight="1" x14ac:dyDescent="0.25">
      <c r="A14" s="224"/>
      <c r="B14" s="24">
        <v>2019</v>
      </c>
      <c r="C14" s="14">
        <v>92</v>
      </c>
      <c r="D14" s="14">
        <v>86</v>
      </c>
      <c r="E14" s="14">
        <v>86</v>
      </c>
      <c r="F14" s="255">
        <v>86</v>
      </c>
      <c r="G14" s="255">
        <v>88</v>
      </c>
      <c r="H14" s="255">
        <v>84</v>
      </c>
      <c r="I14" s="14">
        <v>83</v>
      </c>
      <c r="J14" s="255">
        <v>84</v>
      </c>
      <c r="K14" s="261">
        <v>80</v>
      </c>
      <c r="L14" s="260">
        <v>85</v>
      </c>
      <c r="M14" s="261">
        <v>85</v>
      </c>
      <c r="N14" s="260">
        <v>95</v>
      </c>
    </row>
    <row r="15" spans="1:14" ht="12" customHeight="1" x14ac:dyDescent="0.25">
      <c r="A15" s="224"/>
      <c r="B15" s="24">
        <v>2020</v>
      </c>
      <c r="C15" s="14">
        <v>82</v>
      </c>
      <c r="D15" s="14" t="s">
        <v>142</v>
      </c>
      <c r="E15" s="14" t="s">
        <v>142</v>
      </c>
      <c r="F15" s="255" t="s">
        <v>142</v>
      </c>
      <c r="G15" s="255" t="s">
        <v>142</v>
      </c>
      <c r="H15" s="255" t="s">
        <v>142</v>
      </c>
      <c r="I15" s="14" t="s">
        <v>142</v>
      </c>
      <c r="J15" s="261">
        <v>95</v>
      </c>
      <c r="K15" s="261">
        <v>92.5</v>
      </c>
      <c r="L15" s="260">
        <v>92.5</v>
      </c>
      <c r="M15" s="261">
        <v>94</v>
      </c>
      <c r="N15" s="260">
        <v>95</v>
      </c>
    </row>
    <row r="16" spans="1:14" ht="12" customHeight="1" x14ac:dyDescent="0.25">
      <c r="A16" s="224"/>
      <c r="B16" s="24">
        <v>2021</v>
      </c>
      <c r="C16" s="14">
        <v>87.5</v>
      </c>
      <c r="D16" s="14">
        <v>100</v>
      </c>
      <c r="E16" s="14">
        <v>100</v>
      </c>
      <c r="F16" s="255">
        <v>100</v>
      </c>
      <c r="G16" s="255">
        <v>100</v>
      </c>
      <c r="H16" s="255">
        <v>90</v>
      </c>
      <c r="I16" s="14">
        <v>90</v>
      </c>
      <c r="J16" s="261">
        <v>85</v>
      </c>
      <c r="K16" s="261">
        <v>90</v>
      </c>
      <c r="L16" s="260">
        <v>95</v>
      </c>
      <c r="M16" s="261">
        <v>100</v>
      </c>
      <c r="N16" s="260">
        <v>95</v>
      </c>
    </row>
    <row r="17" spans="1:14" ht="12" customHeight="1" x14ac:dyDescent="0.25">
      <c r="A17" s="224"/>
      <c r="B17" s="24">
        <v>2022</v>
      </c>
      <c r="C17" s="14">
        <v>102.5</v>
      </c>
      <c r="D17" s="14">
        <v>100</v>
      </c>
      <c r="E17" s="14">
        <v>96</v>
      </c>
      <c r="F17" s="255">
        <v>96</v>
      </c>
      <c r="G17" s="255">
        <v>96</v>
      </c>
      <c r="H17" s="255">
        <v>98</v>
      </c>
      <c r="I17" s="14">
        <v>96</v>
      </c>
      <c r="J17" s="261">
        <v>90</v>
      </c>
      <c r="K17" s="261">
        <v>100</v>
      </c>
      <c r="L17" s="260">
        <v>105</v>
      </c>
      <c r="M17" s="261">
        <v>100</v>
      </c>
      <c r="N17" s="260">
        <v>100</v>
      </c>
    </row>
    <row r="18" spans="1:14" ht="12" customHeight="1" x14ac:dyDescent="0.25">
      <c r="A18" s="224"/>
      <c r="B18" s="24">
        <v>2023</v>
      </c>
      <c r="C18" s="255">
        <v>140</v>
      </c>
      <c r="D18" s="255">
        <v>138</v>
      </c>
      <c r="E18" s="255">
        <v>140</v>
      </c>
      <c r="F18" s="255">
        <v>120</v>
      </c>
      <c r="G18" s="255">
        <v>110</v>
      </c>
      <c r="H18" s="255">
        <v>100</v>
      </c>
      <c r="I18" s="255">
        <v>138</v>
      </c>
      <c r="J18" s="261">
        <v>118</v>
      </c>
      <c r="K18" s="261">
        <v>120</v>
      </c>
      <c r="L18" s="261">
        <v>120</v>
      </c>
      <c r="M18" s="261">
        <v>120</v>
      </c>
      <c r="N18" s="261">
        <v>155</v>
      </c>
    </row>
    <row r="19" spans="1:14" ht="12" customHeight="1" x14ac:dyDescent="0.25">
      <c r="A19" s="219"/>
      <c r="B19" s="220">
        <v>2024</v>
      </c>
      <c r="C19" s="259">
        <v>160</v>
      </c>
      <c r="D19" s="265">
        <v>165</v>
      </c>
      <c r="E19" s="265">
        <v>158</v>
      </c>
      <c r="F19" s="259">
        <v>138</v>
      </c>
      <c r="G19" s="257">
        <v>138</v>
      </c>
      <c r="H19" s="259">
        <v>138</v>
      </c>
      <c r="I19" s="259"/>
      <c r="J19" s="259"/>
      <c r="K19" s="259"/>
      <c r="L19" s="259"/>
      <c r="M19" s="259"/>
      <c r="N19" s="259"/>
    </row>
    <row r="20" spans="1:14" ht="17.100000000000001" customHeight="1" x14ac:dyDescent="0.2">
      <c r="A20" s="706" t="s">
        <v>30</v>
      </c>
      <c r="B20" s="220">
        <v>2024</v>
      </c>
      <c r="C20" s="498" t="s">
        <v>29</v>
      </c>
      <c r="D20" s="498" t="s">
        <v>29</v>
      </c>
      <c r="E20" s="498">
        <v>195</v>
      </c>
      <c r="F20" s="497">
        <v>195</v>
      </c>
      <c r="G20" s="606">
        <v>195</v>
      </c>
      <c r="H20" s="497">
        <v>195</v>
      </c>
      <c r="I20" s="497"/>
      <c r="J20" s="497"/>
      <c r="K20" s="497"/>
      <c r="L20" s="497"/>
      <c r="M20" s="497"/>
      <c r="N20" s="497"/>
    </row>
    <row r="21" spans="1:14" ht="12" customHeight="1" x14ac:dyDescent="0.25">
      <c r="A21" s="224" t="s">
        <v>435</v>
      </c>
      <c r="B21" s="24">
        <v>2018</v>
      </c>
      <c r="C21" s="261">
        <v>88</v>
      </c>
      <c r="D21" s="260">
        <v>74</v>
      </c>
      <c r="E21" s="261">
        <v>76</v>
      </c>
      <c r="F21" s="255">
        <v>72</v>
      </c>
      <c r="G21" s="14">
        <v>74</v>
      </c>
      <c r="H21" s="255">
        <v>76</v>
      </c>
      <c r="I21" s="14">
        <v>76</v>
      </c>
      <c r="J21" s="255">
        <v>75</v>
      </c>
      <c r="K21" s="255">
        <v>75</v>
      </c>
      <c r="L21" s="14">
        <v>78</v>
      </c>
      <c r="M21" s="255">
        <v>82</v>
      </c>
      <c r="N21" s="14">
        <v>82</v>
      </c>
    </row>
    <row r="22" spans="1:14" ht="12" customHeight="1" x14ac:dyDescent="0.25">
      <c r="A22" s="224"/>
      <c r="B22" s="24">
        <v>2019</v>
      </c>
      <c r="C22" s="255">
        <v>77</v>
      </c>
      <c r="D22" s="14">
        <v>75</v>
      </c>
      <c r="E22" s="255">
        <v>76.5</v>
      </c>
      <c r="F22" s="255">
        <v>74</v>
      </c>
      <c r="G22" s="14">
        <v>76</v>
      </c>
      <c r="H22" s="255">
        <v>82</v>
      </c>
      <c r="I22" s="14">
        <v>80</v>
      </c>
      <c r="J22" s="261">
        <v>83.5</v>
      </c>
      <c r="K22" s="261">
        <v>100</v>
      </c>
      <c r="L22" s="260">
        <v>90</v>
      </c>
      <c r="M22" s="261">
        <v>90</v>
      </c>
      <c r="N22" s="260">
        <v>90</v>
      </c>
    </row>
    <row r="23" spans="1:14" ht="12" customHeight="1" x14ac:dyDescent="0.25">
      <c r="A23" s="224"/>
      <c r="B23" s="24">
        <v>2020</v>
      </c>
      <c r="C23" s="255">
        <v>90</v>
      </c>
      <c r="D23" s="14">
        <v>85</v>
      </c>
      <c r="E23" s="255">
        <v>95</v>
      </c>
      <c r="F23" s="255">
        <v>95</v>
      </c>
      <c r="G23" s="14">
        <v>90</v>
      </c>
      <c r="H23" s="255">
        <v>100</v>
      </c>
      <c r="I23" s="14">
        <v>95</v>
      </c>
      <c r="J23" s="255">
        <v>102.5</v>
      </c>
      <c r="K23" s="255">
        <v>100</v>
      </c>
      <c r="L23" s="14">
        <v>100</v>
      </c>
      <c r="M23" s="255">
        <v>100</v>
      </c>
      <c r="N23" s="14">
        <v>100</v>
      </c>
    </row>
    <row r="24" spans="1:14" ht="12" customHeight="1" x14ac:dyDescent="0.25">
      <c r="A24" s="224"/>
      <c r="B24" s="24">
        <v>2021</v>
      </c>
      <c r="C24" s="255">
        <v>105</v>
      </c>
      <c r="D24" s="14">
        <v>100</v>
      </c>
      <c r="E24" s="255">
        <v>110</v>
      </c>
      <c r="F24" s="255">
        <v>112.5</v>
      </c>
      <c r="G24" s="14">
        <v>95</v>
      </c>
      <c r="H24" s="255">
        <v>95</v>
      </c>
      <c r="I24" s="14">
        <v>125</v>
      </c>
      <c r="J24" s="255">
        <v>125</v>
      </c>
      <c r="K24" s="255">
        <v>115</v>
      </c>
      <c r="L24" s="14">
        <v>125</v>
      </c>
      <c r="M24" s="255">
        <v>125</v>
      </c>
      <c r="N24" s="14">
        <v>115</v>
      </c>
    </row>
    <row r="25" spans="1:14" ht="12" customHeight="1" x14ac:dyDescent="0.25">
      <c r="A25" s="224"/>
      <c r="B25" s="24">
        <v>2022</v>
      </c>
      <c r="C25" s="255">
        <v>122.5</v>
      </c>
      <c r="D25" s="14">
        <v>95</v>
      </c>
      <c r="E25" s="255">
        <v>95</v>
      </c>
      <c r="F25" s="255">
        <v>100</v>
      </c>
      <c r="G25" s="14">
        <v>95</v>
      </c>
      <c r="H25" s="255">
        <v>97.5</v>
      </c>
      <c r="I25" s="14">
        <v>100</v>
      </c>
      <c r="J25" s="255">
        <v>95</v>
      </c>
      <c r="K25" s="255">
        <v>85</v>
      </c>
      <c r="L25" s="14">
        <v>105</v>
      </c>
      <c r="M25" s="255">
        <v>100</v>
      </c>
      <c r="N25" s="14">
        <v>90</v>
      </c>
    </row>
    <row r="26" spans="1:14" ht="12" customHeight="1" x14ac:dyDescent="0.25">
      <c r="A26" s="224"/>
      <c r="B26" s="24">
        <v>2023</v>
      </c>
      <c r="C26" s="255">
        <v>90</v>
      </c>
      <c r="D26" s="255">
        <v>115</v>
      </c>
      <c r="E26" s="255">
        <v>105</v>
      </c>
      <c r="F26" s="262">
        <v>120</v>
      </c>
      <c r="G26" s="14">
        <v>105</v>
      </c>
      <c r="H26" s="255">
        <v>100</v>
      </c>
      <c r="I26" s="255">
        <v>120</v>
      </c>
      <c r="J26" s="255">
        <v>110</v>
      </c>
      <c r="K26" s="255">
        <v>125</v>
      </c>
      <c r="L26" s="255">
        <v>125</v>
      </c>
      <c r="M26" s="255">
        <v>125</v>
      </c>
      <c r="N26" s="263">
        <v>115</v>
      </c>
    </row>
    <row r="27" spans="1:14" ht="12" customHeight="1" x14ac:dyDescent="0.25">
      <c r="A27" s="219"/>
      <c r="B27" s="220">
        <v>2024</v>
      </c>
      <c r="C27" s="259">
        <v>123</v>
      </c>
      <c r="D27" s="265">
        <v>113</v>
      </c>
      <c r="E27" s="265">
        <v>120</v>
      </c>
      <c r="F27" s="259">
        <v>118</v>
      </c>
      <c r="G27" s="257">
        <v>135</v>
      </c>
      <c r="H27" s="259">
        <v>118</v>
      </c>
      <c r="I27" s="259"/>
      <c r="J27" s="259"/>
      <c r="K27" s="259"/>
      <c r="L27" s="259"/>
      <c r="M27" s="259"/>
      <c r="N27" s="259"/>
    </row>
    <row r="28" spans="1:14" ht="12" customHeight="1" x14ac:dyDescent="0.25">
      <c r="A28" s="224" t="s">
        <v>43</v>
      </c>
      <c r="B28" s="24">
        <v>2018</v>
      </c>
      <c r="C28" s="255">
        <v>66.2</v>
      </c>
      <c r="D28" s="14">
        <v>66.2</v>
      </c>
      <c r="E28" s="255">
        <v>66.2</v>
      </c>
      <c r="F28" s="255">
        <v>66.2</v>
      </c>
      <c r="G28" s="14">
        <v>66.2</v>
      </c>
      <c r="H28" s="255">
        <v>66.2</v>
      </c>
      <c r="I28" s="14">
        <v>66.2</v>
      </c>
      <c r="J28" s="255">
        <v>66.2</v>
      </c>
      <c r="K28" s="255">
        <v>66.2</v>
      </c>
      <c r="L28" s="14">
        <v>66.2</v>
      </c>
      <c r="M28" s="255">
        <v>66.2</v>
      </c>
      <c r="N28" s="14">
        <v>66.2</v>
      </c>
    </row>
    <row r="29" spans="1:14" ht="12" customHeight="1" x14ac:dyDescent="0.25">
      <c r="A29" s="224"/>
      <c r="B29" s="24">
        <v>2019</v>
      </c>
      <c r="C29" s="255">
        <v>61</v>
      </c>
      <c r="D29" s="14">
        <v>61</v>
      </c>
      <c r="E29" s="255">
        <v>61</v>
      </c>
      <c r="F29" s="255">
        <v>65</v>
      </c>
      <c r="G29" s="14">
        <v>54</v>
      </c>
      <c r="H29" s="255">
        <v>64.5</v>
      </c>
      <c r="I29" s="14">
        <v>64.5</v>
      </c>
      <c r="J29" s="261">
        <v>70</v>
      </c>
      <c r="K29" s="261">
        <v>70</v>
      </c>
      <c r="L29" s="14">
        <v>75</v>
      </c>
      <c r="M29" s="261">
        <v>72</v>
      </c>
      <c r="N29" s="260">
        <v>75</v>
      </c>
    </row>
    <row r="30" spans="1:14" ht="12" customHeight="1" x14ac:dyDescent="0.25">
      <c r="A30" s="224"/>
      <c r="B30" s="24">
        <v>2020</v>
      </c>
      <c r="C30" s="261">
        <v>75</v>
      </c>
      <c r="D30" s="14" t="s">
        <v>142</v>
      </c>
      <c r="E30" s="255" t="s">
        <v>142</v>
      </c>
      <c r="F30" s="255" t="s">
        <v>142</v>
      </c>
      <c r="G30" s="14" t="s">
        <v>142</v>
      </c>
      <c r="H30" s="255">
        <v>75</v>
      </c>
      <c r="I30" s="14">
        <v>75</v>
      </c>
      <c r="J30" s="255">
        <v>75</v>
      </c>
      <c r="K30" s="255">
        <v>75</v>
      </c>
      <c r="L30" s="14">
        <v>75</v>
      </c>
      <c r="M30" s="255">
        <v>75</v>
      </c>
      <c r="N30" s="14">
        <v>75</v>
      </c>
    </row>
    <row r="31" spans="1:14" ht="12" customHeight="1" x14ac:dyDescent="0.25">
      <c r="A31" s="224"/>
      <c r="B31" s="24">
        <v>2021</v>
      </c>
      <c r="C31" s="261">
        <v>77.5</v>
      </c>
      <c r="D31" s="14">
        <v>72.5</v>
      </c>
      <c r="E31" s="255">
        <v>75</v>
      </c>
      <c r="F31" s="255">
        <v>75</v>
      </c>
      <c r="G31" s="14">
        <v>75</v>
      </c>
      <c r="H31" s="255" t="s">
        <v>142</v>
      </c>
      <c r="I31" s="14">
        <v>75</v>
      </c>
      <c r="J31" s="255">
        <v>75</v>
      </c>
      <c r="K31" s="255">
        <v>75</v>
      </c>
      <c r="L31" s="14">
        <v>75</v>
      </c>
      <c r="M31" s="255">
        <v>80</v>
      </c>
      <c r="N31" s="14" t="s">
        <v>142</v>
      </c>
    </row>
    <row r="32" spans="1:14" ht="12" customHeight="1" x14ac:dyDescent="0.25">
      <c r="A32" s="224"/>
      <c r="B32" s="24">
        <v>2022</v>
      </c>
      <c r="C32" s="261">
        <v>95</v>
      </c>
      <c r="D32" s="14">
        <v>100</v>
      </c>
      <c r="E32" s="255">
        <v>97.5</v>
      </c>
      <c r="F32" s="255">
        <v>97.5</v>
      </c>
      <c r="G32" s="14">
        <v>97.5</v>
      </c>
      <c r="H32" s="255">
        <v>97.5</v>
      </c>
      <c r="I32" s="14">
        <v>100</v>
      </c>
      <c r="J32" s="255">
        <v>105</v>
      </c>
      <c r="K32" s="255">
        <v>100</v>
      </c>
      <c r="L32" s="14">
        <v>100</v>
      </c>
      <c r="M32" s="255">
        <v>105</v>
      </c>
      <c r="N32" s="14">
        <v>105</v>
      </c>
    </row>
    <row r="33" spans="1:14" ht="12" customHeight="1" x14ac:dyDescent="0.25">
      <c r="A33" s="224"/>
      <c r="B33" s="24">
        <v>2023</v>
      </c>
      <c r="C33" s="264" t="s">
        <v>29</v>
      </c>
      <c r="D33" s="255">
        <v>91</v>
      </c>
      <c r="E33" s="255">
        <v>100</v>
      </c>
      <c r="F33" s="255">
        <v>100</v>
      </c>
      <c r="G33" s="14">
        <v>100</v>
      </c>
      <c r="H33" s="255">
        <v>100</v>
      </c>
      <c r="I33" s="255">
        <v>100</v>
      </c>
      <c r="J33" s="255">
        <v>100</v>
      </c>
      <c r="K33" s="255">
        <v>100</v>
      </c>
      <c r="L33" s="255">
        <v>100</v>
      </c>
      <c r="M33" s="255">
        <v>100</v>
      </c>
      <c r="N33" s="255">
        <v>100</v>
      </c>
    </row>
    <row r="34" spans="1:14" ht="12" customHeight="1" x14ac:dyDescent="0.25">
      <c r="A34" s="219"/>
      <c r="B34" s="220">
        <v>2024</v>
      </c>
      <c r="C34" s="265">
        <v>108</v>
      </c>
      <c r="D34" s="265">
        <v>108</v>
      </c>
      <c r="E34" s="258">
        <v>98</v>
      </c>
      <c r="F34" s="259">
        <v>93</v>
      </c>
      <c r="G34" s="257">
        <v>107</v>
      </c>
      <c r="H34" s="259">
        <v>100</v>
      </c>
      <c r="I34" s="259"/>
      <c r="J34" s="259"/>
      <c r="K34" s="259"/>
      <c r="L34" s="259"/>
      <c r="M34" s="259"/>
      <c r="N34" s="259"/>
    </row>
    <row r="35" spans="1:14" ht="12" customHeight="1" x14ac:dyDescent="0.25">
      <c r="A35" s="224" t="s">
        <v>54</v>
      </c>
      <c r="B35" s="24">
        <v>2018</v>
      </c>
      <c r="C35" s="261">
        <v>74</v>
      </c>
      <c r="D35" s="260">
        <v>74</v>
      </c>
      <c r="E35" s="261">
        <v>77</v>
      </c>
      <c r="F35" s="255">
        <v>71</v>
      </c>
      <c r="G35" s="14">
        <v>77</v>
      </c>
      <c r="H35" s="255">
        <v>70</v>
      </c>
      <c r="I35" s="14">
        <v>71</v>
      </c>
      <c r="J35" s="255">
        <v>68</v>
      </c>
      <c r="K35" s="255">
        <v>70</v>
      </c>
      <c r="L35" s="14">
        <v>71</v>
      </c>
      <c r="M35" s="255">
        <v>70</v>
      </c>
      <c r="N35" s="14">
        <v>68</v>
      </c>
    </row>
    <row r="36" spans="1:14" ht="12" customHeight="1" x14ac:dyDescent="0.25">
      <c r="A36" s="224"/>
      <c r="B36" s="24">
        <v>2019</v>
      </c>
      <c r="C36" s="255">
        <v>71</v>
      </c>
      <c r="D36" s="14">
        <v>71</v>
      </c>
      <c r="E36" s="255">
        <v>74</v>
      </c>
      <c r="F36" s="255">
        <v>68</v>
      </c>
      <c r="G36" s="14">
        <v>69</v>
      </c>
      <c r="H36" s="255">
        <v>69</v>
      </c>
      <c r="I36" s="14">
        <v>72</v>
      </c>
      <c r="J36" s="261">
        <v>90</v>
      </c>
      <c r="K36" s="261">
        <v>90</v>
      </c>
      <c r="L36" s="260">
        <v>90</v>
      </c>
      <c r="M36" s="261">
        <v>90</v>
      </c>
      <c r="N36" s="260">
        <v>90</v>
      </c>
    </row>
    <row r="37" spans="1:14" ht="12" customHeight="1" x14ac:dyDescent="0.25">
      <c r="A37" s="224"/>
      <c r="B37" s="24">
        <v>2020</v>
      </c>
      <c r="C37" s="261">
        <v>90</v>
      </c>
      <c r="D37" s="14" t="s">
        <v>142</v>
      </c>
      <c r="E37" s="255" t="s">
        <v>142</v>
      </c>
      <c r="F37" s="255" t="s">
        <v>142</v>
      </c>
      <c r="G37" s="14" t="s">
        <v>142</v>
      </c>
      <c r="H37" s="255" t="s">
        <v>142</v>
      </c>
      <c r="I37" s="14" t="s">
        <v>142</v>
      </c>
      <c r="J37" s="255" t="s">
        <v>142</v>
      </c>
      <c r="K37" s="255" t="s">
        <v>142</v>
      </c>
      <c r="L37" s="14" t="s">
        <v>142</v>
      </c>
      <c r="M37" s="255" t="s">
        <v>142</v>
      </c>
      <c r="N37" s="14" t="s">
        <v>142</v>
      </c>
    </row>
    <row r="38" spans="1:14" ht="12" customHeight="1" x14ac:dyDescent="0.25">
      <c r="A38" s="224"/>
      <c r="B38" s="24">
        <v>2021</v>
      </c>
      <c r="C38" s="255" t="s">
        <v>142</v>
      </c>
      <c r="D38" s="14" t="s">
        <v>142</v>
      </c>
      <c r="E38" s="255" t="s">
        <v>142</v>
      </c>
      <c r="F38" s="255" t="s">
        <v>142</v>
      </c>
      <c r="G38" s="14" t="s">
        <v>142</v>
      </c>
      <c r="H38" s="255" t="s">
        <v>142</v>
      </c>
      <c r="I38" s="14">
        <v>95</v>
      </c>
      <c r="J38" s="255">
        <v>95</v>
      </c>
      <c r="K38" s="255" t="s">
        <v>142</v>
      </c>
      <c r="L38" s="14" t="s">
        <v>142</v>
      </c>
      <c r="M38" s="255">
        <v>95</v>
      </c>
      <c r="N38" s="14" t="s">
        <v>142</v>
      </c>
    </row>
    <row r="39" spans="1:14" ht="12" customHeight="1" x14ac:dyDescent="0.25">
      <c r="A39" s="224"/>
      <c r="B39" s="24">
        <v>2022</v>
      </c>
      <c r="C39" s="255">
        <v>100</v>
      </c>
      <c r="D39" s="255">
        <v>95</v>
      </c>
      <c r="E39" s="255">
        <v>95</v>
      </c>
      <c r="F39" s="255">
        <v>95</v>
      </c>
      <c r="G39" s="14">
        <v>95</v>
      </c>
      <c r="H39" s="255">
        <v>95</v>
      </c>
      <c r="I39" s="14">
        <v>95</v>
      </c>
      <c r="J39" s="255">
        <v>95</v>
      </c>
      <c r="K39" s="255">
        <v>95</v>
      </c>
      <c r="L39" s="14">
        <v>95</v>
      </c>
      <c r="M39" s="255" t="s">
        <v>142</v>
      </c>
      <c r="N39" s="14">
        <v>95</v>
      </c>
    </row>
    <row r="40" spans="1:14" ht="12" customHeight="1" x14ac:dyDescent="0.25">
      <c r="A40" s="224"/>
      <c r="B40" s="24">
        <v>2023</v>
      </c>
      <c r="C40" s="255">
        <v>100</v>
      </c>
      <c r="D40" s="255">
        <v>100</v>
      </c>
      <c r="E40" s="255">
        <v>100</v>
      </c>
      <c r="F40" s="255" t="s">
        <v>142</v>
      </c>
      <c r="G40" s="14" t="s">
        <v>142</v>
      </c>
      <c r="H40" s="255">
        <v>100</v>
      </c>
      <c r="I40" s="255">
        <v>100</v>
      </c>
      <c r="J40" s="255">
        <v>100</v>
      </c>
      <c r="K40" s="255">
        <v>100</v>
      </c>
      <c r="L40" s="255">
        <v>100</v>
      </c>
      <c r="M40" s="255">
        <v>100</v>
      </c>
      <c r="N40" s="255">
        <v>100</v>
      </c>
    </row>
    <row r="41" spans="1:14" ht="12" customHeight="1" x14ac:dyDescent="0.25">
      <c r="A41" s="219"/>
      <c r="B41" s="220">
        <v>2024</v>
      </c>
      <c r="C41" s="259">
        <v>100</v>
      </c>
      <c r="D41" s="265">
        <v>100</v>
      </c>
      <c r="E41" s="265">
        <v>100</v>
      </c>
      <c r="F41" s="259">
        <v>100</v>
      </c>
      <c r="G41" s="257">
        <v>100</v>
      </c>
      <c r="H41" s="259">
        <v>90</v>
      </c>
      <c r="I41" s="259"/>
      <c r="J41" s="259"/>
      <c r="K41" s="259"/>
      <c r="L41" s="259"/>
      <c r="M41" s="259"/>
      <c r="N41" s="259"/>
    </row>
    <row r="42" spans="1:14" ht="12" customHeight="1" x14ac:dyDescent="0.25">
      <c r="A42" s="25" t="s">
        <v>65</v>
      </c>
      <c r="B42" s="24">
        <v>2018</v>
      </c>
      <c r="C42" s="261">
        <v>59</v>
      </c>
      <c r="D42" s="260">
        <v>59</v>
      </c>
      <c r="E42" s="261">
        <v>59</v>
      </c>
      <c r="F42" s="261">
        <v>59</v>
      </c>
      <c r="G42" s="14">
        <v>67</v>
      </c>
      <c r="H42" s="255">
        <v>67</v>
      </c>
      <c r="I42" s="14">
        <v>65.5</v>
      </c>
      <c r="J42" s="255">
        <v>65.5</v>
      </c>
      <c r="K42" s="255">
        <v>67</v>
      </c>
      <c r="L42" s="14">
        <v>67</v>
      </c>
      <c r="M42" s="255">
        <v>67</v>
      </c>
      <c r="N42" s="14">
        <v>67</v>
      </c>
    </row>
    <row r="43" spans="1:14" ht="12" customHeight="1" x14ac:dyDescent="0.25">
      <c r="A43" s="25"/>
      <c r="B43" s="24">
        <v>2019</v>
      </c>
      <c r="C43" s="255">
        <v>67</v>
      </c>
      <c r="D43" s="14">
        <v>67</v>
      </c>
      <c r="E43" s="255">
        <v>71</v>
      </c>
      <c r="F43" s="255">
        <v>71</v>
      </c>
      <c r="G43" s="14">
        <v>72.5</v>
      </c>
      <c r="H43" s="255">
        <v>72.5</v>
      </c>
      <c r="I43" s="14">
        <v>72.5</v>
      </c>
      <c r="J43" s="261">
        <v>72.5</v>
      </c>
      <c r="K43" s="261">
        <v>70</v>
      </c>
      <c r="L43" s="260">
        <v>70</v>
      </c>
      <c r="M43" s="261">
        <v>70</v>
      </c>
      <c r="N43" s="260">
        <v>70</v>
      </c>
    </row>
    <row r="44" spans="1:14" ht="12" customHeight="1" x14ac:dyDescent="0.25">
      <c r="A44" s="25"/>
      <c r="B44" s="24">
        <v>2020</v>
      </c>
      <c r="C44" s="261">
        <v>70</v>
      </c>
      <c r="D44" s="14" t="s">
        <v>142</v>
      </c>
      <c r="E44" s="255" t="s">
        <v>142</v>
      </c>
      <c r="F44" s="255" t="s">
        <v>142</v>
      </c>
      <c r="G44" s="14">
        <v>70</v>
      </c>
      <c r="H44" s="255">
        <v>70</v>
      </c>
      <c r="I44" s="14">
        <v>70</v>
      </c>
      <c r="J44" s="255">
        <v>70</v>
      </c>
      <c r="K44" s="255" t="s">
        <v>142</v>
      </c>
      <c r="L44" s="260">
        <v>72.5</v>
      </c>
      <c r="M44" s="261">
        <v>72.5</v>
      </c>
      <c r="N44" s="260">
        <v>72.5</v>
      </c>
    </row>
    <row r="45" spans="1:14" ht="12" customHeight="1" x14ac:dyDescent="0.25">
      <c r="A45" s="25"/>
      <c r="B45" s="24">
        <v>2021</v>
      </c>
      <c r="C45" s="261">
        <v>72.5</v>
      </c>
      <c r="D45" s="260">
        <v>72.5</v>
      </c>
      <c r="E45" s="261">
        <v>72.5</v>
      </c>
      <c r="F45" s="261">
        <v>72.5</v>
      </c>
      <c r="G45" s="260">
        <v>72.5</v>
      </c>
      <c r="H45" s="261">
        <v>72.5</v>
      </c>
      <c r="I45" s="260">
        <v>72.5</v>
      </c>
      <c r="J45" s="255">
        <v>80</v>
      </c>
      <c r="K45" s="261">
        <v>82.5</v>
      </c>
      <c r="L45" s="260">
        <v>72.5</v>
      </c>
      <c r="M45" s="261">
        <v>72.5</v>
      </c>
      <c r="N45" s="260">
        <v>87.5</v>
      </c>
    </row>
    <row r="46" spans="1:14" ht="12" customHeight="1" x14ac:dyDescent="0.25">
      <c r="A46" s="25"/>
      <c r="B46" s="24">
        <v>2022</v>
      </c>
      <c r="C46" s="261">
        <v>102.5</v>
      </c>
      <c r="D46" s="260">
        <v>102.5</v>
      </c>
      <c r="E46" s="261">
        <v>102.5</v>
      </c>
      <c r="F46" s="261">
        <v>103</v>
      </c>
      <c r="G46" s="260">
        <v>100</v>
      </c>
      <c r="H46" s="261">
        <v>102.5</v>
      </c>
      <c r="I46" s="260">
        <v>102.5</v>
      </c>
      <c r="J46" s="261">
        <v>102.5</v>
      </c>
      <c r="K46" s="261">
        <v>102.5</v>
      </c>
      <c r="L46" s="260">
        <v>103</v>
      </c>
      <c r="M46" s="261">
        <v>103</v>
      </c>
      <c r="N46" s="260">
        <v>103</v>
      </c>
    </row>
    <row r="47" spans="1:14" ht="12" customHeight="1" x14ac:dyDescent="0.25">
      <c r="A47" s="25"/>
      <c r="B47" s="24">
        <v>2023</v>
      </c>
      <c r="C47" s="261">
        <v>103</v>
      </c>
      <c r="D47" s="261">
        <v>103</v>
      </c>
      <c r="E47" s="261">
        <v>103</v>
      </c>
      <c r="F47" s="261">
        <v>103</v>
      </c>
      <c r="G47" s="260">
        <v>103</v>
      </c>
      <c r="H47" s="261">
        <v>105</v>
      </c>
      <c r="I47" s="261">
        <v>103</v>
      </c>
      <c r="J47" s="261">
        <v>103</v>
      </c>
      <c r="K47" s="261">
        <v>103</v>
      </c>
      <c r="L47" s="261">
        <v>103</v>
      </c>
      <c r="M47" s="261">
        <v>103</v>
      </c>
      <c r="N47" s="261">
        <v>103</v>
      </c>
    </row>
    <row r="48" spans="1:14" ht="12" customHeight="1" x14ac:dyDescent="0.25">
      <c r="A48" s="219"/>
      <c r="B48" s="220">
        <v>2024</v>
      </c>
      <c r="C48" s="266">
        <v>103</v>
      </c>
      <c r="D48" s="266">
        <v>103</v>
      </c>
      <c r="E48" s="265">
        <v>110</v>
      </c>
      <c r="F48" s="259">
        <v>108</v>
      </c>
      <c r="G48" s="257">
        <v>108</v>
      </c>
      <c r="H48" s="259">
        <v>115</v>
      </c>
      <c r="I48" s="259"/>
      <c r="J48" s="259"/>
      <c r="K48" s="259"/>
      <c r="L48" s="259"/>
      <c r="M48" s="259"/>
      <c r="N48" s="259"/>
    </row>
    <row r="49" spans="1:14" ht="12" customHeight="1" x14ac:dyDescent="0.25">
      <c r="A49" s="25" t="s">
        <v>70</v>
      </c>
      <c r="B49" s="24">
        <v>2018</v>
      </c>
      <c r="C49" s="261">
        <v>75</v>
      </c>
      <c r="D49" s="260">
        <v>75</v>
      </c>
      <c r="E49" s="261">
        <v>75</v>
      </c>
      <c r="F49" s="255">
        <v>72.5</v>
      </c>
      <c r="G49" s="14">
        <v>72.5</v>
      </c>
      <c r="H49" s="255">
        <v>75</v>
      </c>
      <c r="I49" s="14">
        <v>75</v>
      </c>
      <c r="J49" s="255">
        <v>76</v>
      </c>
      <c r="K49" s="255">
        <v>76</v>
      </c>
      <c r="L49" s="14">
        <v>78</v>
      </c>
      <c r="M49" s="255">
        <v>78</v>
      </c>
      <c r="N49" s="14">
        <v>80</v>
      </c>
    </row>
    <row r="50" spans="1:14" ht="12" customHeight="1" x14ac:dyDescent="0.25">
      <c r="A50" s="25"/>
      <c r="B50" s="24">
        <v>2019</v>
      </c>
      <c r="C50" s="255">
        <v>80</v>
      </c>
      <c r="D50" s="14">
        <v>80</v>
      </c>
      <c r="E50" s="255">
        <v>81</v>
      </c>
      <c r="F50" s="255">
        <v>81</v>
      </c>
      <c r="G50" s="14">
        <v>83</v>
      </c>
      <c r="H50" s="255">
        <v>83</v>
      </c>
      <c r="I50" s="14">
        <v>82.5</v>
      </c>
      <c r="J50" s="261">
        <v>82.5</v>
      </c>
      <c r="K50" s="261">
        <v>80</v>
      </c>
      <c r="L50" s="260">
        <v>80</v>
      </c>
      <c r="M50" s="261">
        <v>80</v>
      </c>
      <c r="N50" s="260">
        <v>80</v>
      </c>
    </row>
    <row r="51" spans="1:14" ht="12" customHeight="1" x14ac:dyDescent="0.25">
      <c r="A51" s="25"/>
      <c r="B51" s="24">
        <v>2020</v>
      </c>
      <c r="C51" s="255">
        <v>85</v>
      </c>
      <c r="D51" s="14">
        <v>85</v>
      </c>
      <c r="E51" s="255" t="s">
        <v>142</v>
      </c>
      <c r="F51" s="255">
        <v>80</v>
      </c>
      <c r="G51" s="14">
        <v>85</v>
      </c>
      <c r="H51" s="255">
        <v>85</v>
      </c>
      <c r="I51" s="14">
        <v>85</v>
      </c>
      <c r="J51" s="255">
        <v>85</v>
      </c>
      <c r="K51" s="261">
        <v>80</v>
      </c>
      <c r="L51" s="14">
        <v>85</v>
      </c>
      <c r="M51" s="255">
        <v>85</v>
      </c>
      <c r="N51" s="14">
        <v>85</v>
      </c>
    </row>
    <row r="52" spans="1:14" ht="12" customHeight="1" x14ac:dyDescent="0.25">
      <c r="A52" s="25"/>
      <c r="B52" s="24">
        <v>2021</v>
      </c>
      <c r="C52" s="255">
        <v>80</v>
      </c>
      <c r="D52" s="14">
        <v>85</v>
      </c>
      <c r="E52" s="255">
        <v>85</v>
      </c>
      <c r="F52" s="255">
        <v>85</v>
      </c>
      <c r="G52" s="14">
        <v>85</v>
      </c>
      <c r="H52" s="255">
        <v>85</v>
      </c>
      <c r="I52" s="14">
        <v>85</v>
      </c>
      <c r="J52" s="255">
        <v>85</v>
      </c>
      <c r="K52" s="261">
        <v>90</v>
      </c>
      <c r="L52" s="260">
        <v>90</v>
      </c>
      <c r="M52" s="255">
        <v>95</v>
      </c>
      <c r="N52" s="14">
        <v>100</v>
      </c>
    </row>
    <row r="53" spans="1:14" ht="12" customHeight="1" x14ac:dyDescent="0.25">
      <c r="A53" s="25"/>
      <c r="B53" s="24">
        <v>2022</v>
      </c>
      <c r="C53" s="255">
        <v>100</v>
      </c>
      <c r="D53" s="14">
        <v>95</v>
      </c>
      <c r="E53" s="255">
        <v>95</v>
      </c>
      <c r="F53" s="255">
        <v>100</v>
      </c>
      <c r="G53" s="14">
        <v>100</v>
      </c>
      <c r="H53" s="255">
        <v>100</v>
      </c>
      <c r="I53" s="14">
        <v>110</v>
      </c>
      <c r="J53" s="255">
        <v>110</v>
      </c>
      <c r="K53" s="261">
        <v>105</v>
      </c>
      <c r="L53" s="260">
        <v>92.5</v>
      </c>
      <c r="M53" s="255">
        <v>100</v>
      </c>
      <c r="N53" s="260">
        <v>105</v>
      </c>
    </row>
    <row r="54" spans="1:14" ht="12" customHeight="1" x14ac:dyDescent="0.25">
      <c r="A54" s="25"/>
      <c r="B54" s="153">
        <v>2023</v>
      </c>
      <c r="C54" s="255">
        <v>115</v>
      </c>
      <c r="D54" s="255">
        <v>115</v>
      </c>
      <c r="E54" s="255">
        <v>110</v>
      </c>
      <c r="F54" s="255">
        <v>115</v>
      </c>
      <c r="G54" s="14">
        <v>115</v>
      </c>
      <c r="H54" s="255">
        <v>115</v>
      </c>
      <c r="I54" s="255">
        <v>115</v>
      </c>
      <c r="J54" s="255">
        <v>115</v>
      </c>
      <c r="K54" s="261">
        <v>115</v>
      </c>
      <c r="L54" s="261">
        <v>115</v>
      </c>
      <c r="M54" s="255">
        <v>120</v>
      </c>
      <c r="N54" s="261">
        <v>123</v>
      </c>
    </row>
    <row r="55" spans="1:14" ht="12" customHeight="1" x14ac:dyDescent="0.25">
      <c r="A55" s="219"/>
      <c r="B55" s="220">
        <v>2024</v>
      </c>
      <c r="C55" s="259">
        <v>123</v>
      </c>
      <c r="D55" s="265">
        <v>110</v>
      </c>
      <c r="E55" s="265">
        <v>125</v>
      </c>
      <c r="F55" s="259">
        <v>120</v>
      </c>
      <c r="G55" s="257">
        <v>135</v>
      </c>
      <c r="H55" s="259">
        <v>135</v>
      </c>
      <c r="I55" s="259"/>
      <c r="J55" s="259"/>
      <c r="K55" s="259"/>
      <c r="L55" s="259"/>
      <c r="M55" s="259"/>
      <c r="N55" s="259"/>
    </row>
    <row r="56" spans="1:14" ht="12" customHeight="1" x14ac:dyDescent="0.2">
      <c r="A56" s="243"/>
      <c r="B56" s="244"/>
      <c r="C56" s="173"/>
      <c r="D56" s="173"/>
      <c r="E56" s="172"/>
      <c r="F56" s="173"/>
      <c r="G56" s="173"/>
      <c r="H56" s="173"/>
      <c r="I56" s="173"/>
      <c r="J56" s="173"/>
      <c r="K56" s="173"/>
      <c r="L56" s="173"/>
      <c r="M56" s="267"/>
      <c r="N56" s="174" t="s">
        <v>78</v>
      </c>
    </row>
    <row r="57" spans="1:14" ht="12" customHeight="1" x14ac:dyDescent="0.25">
      <c r="A57" s="979" t="s">
        <v>495</v>
      </c>
      <c r="B57" s="979"/>
      <c r="C57" s="979"/>
      <c r="D57" s="979"/>
      <c r="E57" s="979"/>
      <c r="F57" s="979"/>
      <c r="G57" s="8"/>
      <c r="H57" s="8"/>
      <c r="I57" s="9"/>
      <c r="J57" s="155"/>
      <c r="K57" s="155"/>
      <c r="L57" s="155"/>
      <c r="M57" s="155"/>
      <c r="N57" s="14"/>
    </row>
    <row r="58" spans="1:14" ht="15.95" customHeight="1" x14ac:dyDescent="0.2">
      <c r="A58" s="388" t="s">
        <v>433</v>
      </c>
      <c r="B58" s="388" t="s">
        <v>487</v>
      </c>
      <c r="C58" s="388" t="s">
        <v>412</v>
      </c>
      <c r="D58" s="388" t="s">
        <v>413</v>
      </c>
      <c r="E58" s="388" t="s">
        <v>414</v>
      </c>
      <c r="F58" s="388" t="s">
        <v>415</v>
      </c>
      <c r="G58" s="388" t="s">
        <v>416</v>
      </c>
      <c r="H58" s="388" t="s">
        <v>417</v>
      </c>
      <c r="I58" s="388" t="s">
        <v>418</v>
      </c>
      <c r="J58" s="388" t="s">
        <v>419</v>
      </c>
      <c r="K58" s="388" t="s">
        <v>420</v>
      </c>
      <c r="L58" s="388" t="s">
        <v>421</v>
      </c>
      <c r="M58" s="388" t="s">
        <v>422</v>
      </c>
      <c r="N58" s="388" t="s">
        <v>423</v>
      </c>
    </row>
    <row r="59" spans="1:14" ht="3.95" customHeight="1" x14ac:dyDescent="0.25">
      <c r="A59" s="398"/>
      <c r="B59" s="399"/>
      <c r="C59" s="408"/>
      <c r="D59" s="409"/>
      <c r="E59" s="409"/>
      <c r="F59" s="408"/>
      <c r="G59" s="408"/>
      <c r="H59" s="408"/>
      <c r="I59" s="408"/>
      <c r="J59" s="408"/>
      <c r="K59" s="408"/>
      <c r="L59" s="408"/>
      <c r="M59" s="408"/>
      <c r="N59" s="408"/>
    </row>
    <row r="60" spans="1:14" ht="12" customHeight="1" x14ac:dyDescent="0.25">
      <c r="A60" s="25" t="s">
        <v>185</v>
      </c>
      <c r="B60" s="24">
        <v>2018</v>
      </c>
      <c r="C60" s="261">
        <v>70</v>
      </c>
      <c r="D60" s="260">
        <v>70</v>
      </c>
      <c r="E60" s="261">
        <v>70</v>
      </c>
      <c r="F60" s="261">
        <v>70</v>
      </c>
      <c r="G60" s="261">
        <v>70</v>
      </c>
      <c r="H60" s="261">
        <v>70</v>
      </c>
      <c r="I60" s="14">
        <v>74.5</v>
      </c>
      <c r="J60" s="255">
        <v>74.5</v>
      </c>
      <c r="K60" s="255">
        <v>71.900000000000006</v>
      </c>
      <c r="L60" s="14">
        <v>69</v>
      </c>
      <c r="M60" s="255">
        <v>69</v>
      </c>
      <c r="N60" s="14">
        <v>69</v>
      </c>
    </row>
    <row r="61" spans="1:14" ht="12" customHeight="1" x14ac:dyDescent="0.25">
      <c r="A61" s="25"/>
      <c r="B61" s="24">
        <v>2019</v>
      </c>
      <c r="C61" s="255">
        <v>74</v>
      </c>
      <c r="D61" s="14">
        <v>74.5</v>
      </c>
      <c r="E61" s="255">
        <v>68</v>
      </c>
      <c r="F61" s="255">
        <v>70</v>
      </c>
      <c r="G61" s="255">
        <v>74</v>
      </c>
      <c r="H61" s="255">
        <v>74</v>
      </c>
      <c r="I61" s="14">
        <v>75</v>
      </c>
      <c r="J61" s="261">
        <v>76</v>
      </c>
      <c r="K61" s="261">
        <v>80</v>
      </c>
      <c r="L61" s="260">
        <v>80</v>
      </c>
      <c r="M61" s="261">
        <v>80</v>
      </c>
      <c r="N61" s="260">
        <v>80</v>
      </c>
    </row>
    <row r="62" spans="1:14" ht="12" customHeight="1" x14ac:dyDescent="0.25">
      <c r="A62" s="25"/>
      <c r="B62" s="24">
        <v>2020</v>
      </c>
      <c r="C62" s="255">
        <v>80</v>
      </c>
      <c r="D62" s="14" t="s">
        <v>142</v>
      </c>
      <c r="E62" s="255" t="s">
        <v>142</v>
      </c>
      <c r="F62" s="255" t="s">
        <v>142</v>
      </c>
      <c r="G62" s="255" t="s">
        <v>142</v>
      </c>
      <c r="H62" s="255" t="s">
        <v>142</v>
      </c>
      <c r="I62" s="14" t="s">
        <v>142</v>
      </c>
      <c r="J62" s="255" t="s">
        <v>142</v>
      </c>
      <c r="K62" s="255" t="s">
        <v>142</v>
      </c>
      <c r="L62" s="14" t="s">
        <v>142</v>
      </c>
      <c r="M62" s="255" t="s">
        <v>142</v>
      </c>
      <c r="N62" s="14" t="s">
        <v>142</v>
      </c>
    </row>
    <row r="63" spans="1:14" ht="12" customHeight="1" x14ac:dyDescent="0.25">
      <c r="A63" s="25"/>
      <c r="B63" s="24">
        <v>2021</v>
      </c>
      <c r="C63" s="255">
        <v>90</v>
      </c>
      <c r="D63" s="14">
        <v>90</v>
      </c>
      <c r="E63" s="255">
        <v>72.5</v>
      </c>
      <c r="F63" s="255">
        <v>75</v>
      </c>
      <c r="G63" s="255">
        <v>77.5</v>
      </c>
      <c r="H63" s="255">
        <v>77.5</v>
      </c>
      <c r="I63" s="14">
        <v>77.5</v>
      </c>
      <c r="J63" s="255">
        <v>84</v>
      </c>
      <c r="K63" s="261">
        <v>82.5</v>
      </c>
      <c r="L63" s="14">
        <v>92.5</v>
      </c>
      <c r="M63" s="255">
        <v>87.5</v>
      </c>
      <c r="N63" s="14">
        <v>82.5</v>
      </c>
    </row>
    <row r="64" spans="1:14" ht="12" customHeight="1" x14ac:dyDescent="0.25">
      <c r="A64" s="25"/>
      <c r="B64" s="24">
        <v>2022</v>
      </c>
      <c r="C64" s="255">
        <v>80</v>
      </c>
      <c r="D64" s="14">
        <v>79</v>
      </c>
      <c r="E64" s="255">
        <v>82</v>
      </c>
      <c r="F64" s="255">
        <v>80</v>
      </c>
      <c r="G64" s="255">
        <v>85</v>
      </c>
      <c r="H64" s="255">
        <v>85</v>
      </c>
      <c r="I64" s="14">
        <v>97.5</v>
      </c>
      <c r="J64" s="255">
        <v>97.5</v>
      </c>
      <c r="K64" s="261">
        <v>95</v>
      </c>
      <c r="L64" s="14">
        <v>90</v>
      </c>
      <c r="M64" s="255">
        <v>90</v>
      </c>
      <c r="N64" s="255">
        <v>90</v>
      </c>
    </row>
    <row r="65" spans="1:14" ht="12" customHeight="1" x14ac:dyDescent="0.25">
      <c r="A65" s="25"/>
      <c r="B65" s="153">
        <v>2023</v>
      </c>
      <c r="C65" s="255" t="s">
        <v>142</v>
      </c>
      <c r="D65" s="14" t="s">
        <v>142</v>
      </c>
      <c r="E65" s="14" t="s">
        <v>142</v>
      </c>
      <c r="F65" s="14" t="s">
        <v>142</v>
      </c>
      <c r="G65" s="14" t="s">
        <v>142</v>
      </c>
      <c r="H65" s="255" t="s">
        <v>142</v>
      </c>
      <c r="I65" s="255">
        <v>123</v>
      </c>
      <c r="J65" s="255">
        <v>120</v>
      </c>
      <c r="K65" s="261">
        <v>120</v>
      </c>
      <c r="L65" s="255">
        <v>117</v>
      </c>
      <c r="M65" s="255">
        <v>118</v>
      </c>
      <c r="N65" s="255">
        <v>118</v>
      </c>
    </row>
    <row r="66" spans="1:14" ht="12" customHeight="1" x14ac:dyDescent="0.25">
      <c r="A66" s="156"/>
      <c r="B66" s="157">
        <v>2024</v>
      </c>
      <c r="C66" s="259">
        <v>120</v>
      </c>
      <c r="D66" s="265">
        <v>120</v>
      </c>
      <c r="E66" s="265">
        <v>120</v>
      </c>
      <c r="F66" s="259">
        <v>110</v>
      </c>
      <c r="G66" s="257">
        <v>160</v>
      </c>
      <c r="H66" s="259">
        <v>120</v>
      </c>
      <c r="I66" s="259"/>
      <c r="J66" s="259"/>
      <c r="K66" s="259"/>
      <c r="L66" s="259"/>
      <c r="M66" s="259"/>
      <c r="N66" s="259"/>
    </row>
    <row r="67" spans="1:14" ht="12" customHeight="1" x14ac:dyDescent="0.25">
      <c r="A67" s="152" t="s">
        <v>84</v>
      </c>
      <c r="B67" s="153">
        <v>2018</v>
      </c>
      <c r="C67" s="261">
        <v>95</v>
      </c>
      <c r="D67" s="261">
        <v>95</v>
      </c>
      <c r="E67" s="261">
        <v>96</v>
      </c>
      <c r="F67" s="261">
        <v>96</v>
      </c>
      <c r="G67" s="255">
        <v>98</v>
      </c>
      <c r="H67" s="255">
        <v>97.5</v>
      </c>
      <c r="I67" s="14">
        <v>97.5</v>
      </c>
      <c r="J67" s="255">
        <v>97.5</v>
      </c>
      <c r="K67" s="255">
        <v>96</v>
      </c>
      <c r="L67" s="14">
        <v>96</v>
      </c>
      <c r="M67" s="255">
        <v>96</v>
      </c>
      <c r="N67" s="14">
        <v>100</v>
      </c>
    </row>
    <row r="68" spans="1:14" ht="12" customHeight="1" x14ac:dyDescent="0.25">
      <c r="A68" s="152"/>
      <c r="B68" s="153">
        <v>2019</v>
      </c>
      <c r="C68" s="255">
        <v>100</v>
      </c>
      <c r="D68" s="255">
        <v>107.5</v>
      </c>
      <c r="E68" s="255">
        <v>109</v>
      </c>
      <c r="F68" s="255">
        <v>108</v>
      </c>
      <c r="G68" s="255">
        <v>108</v>
      </c>
      <c r="H68" s="255">
        <v>106</v>
      </c>
      <c r="I68" s="14">
        <v>106</v>
      </c>
      <c r="J68" s="261">
        <v>107</v>
      </c>
      <c r="K68" s="261">
        <v>110</v>
      </c>
      <c r="L68" s="14">
        <v>110</v>
      </c>
      <c r="M68" s="255">
        <v>115</v>
      </c>
      <c r="N68" s="14">
        <v>115</v>
      </c>
    </row>
    <row r="69" spans="1:14" ht="12" customHeight="1" x14ac:dyDescent="0.25">
      <c r="A69" s="152"/>
      <c r="B69" s="153">
        <v>2020</v>
      </c>
      <c r="C69" s="255">
        <v>115</v>
      </c>
      <c r="D69" s="255">
        <v>115</v>
      </c>
      <c r="E69" s="255">
        <v>115</v>
      </c>
      <c r="F69" s="255">
        <v>115</v>
      </c>
      <c r="G69" s="255">
        <v>122.5</v>
      </c>
      <c r="H69" s="255">
        <v>122.5</v>
      </c>
      <c r="I69" s="14">
        <v>122.5</v>
      </c>
      <c r="J69" s="255">
        <v>122.5</v>
      </c>
      <c r="K69" s="255">
        <v>122.5</v>
      </c>
      <c r="L69" s="14">
        <v>122.5</v>
      </c>
      <c r="M69" s="255">
        <v>122.5</v>
      </c>
      <c r="N69" s="14">
        <v>125</v>
      </c>
    </row>
    <row r="70" spans="1:14" ht="12" customHeight="1" x14ac:dyDescent="0.25">
      <c r="A70" s="152"/>
      <c r="B70" s="153">
        <v>2021</v>
      </c>
      <c r="C70" s="255">
        <v>130</v>
      </c>
      <c r="D70" s="255">
        <v>125</v>
      </c>
      <c r="E70" s="255">
        <v>130</v>
      </c>
      <c r="F70" s="255">
        <v>130</v>
      </c>
      <c r="G70" s="255">
        <v>130</v>
      </c>
      <c r="H70" s="255">
        <v>130</v>
      </c>
      <c r="I70" s="14">
        <v>130</v>
      </c>
      <c r="J70" s="255">
        <v>130</v>
      </c>
      <c r="K70" s="255">
        <v>130</v>
      </c>
      <c r="L70" s="14">
        <v>130</v>
      </c>
      <c r="M70" s="255">
        <v>130</v>
      </c>
      <c r="N70" s="215">
        <v>130</v>
      </c>
    </row>
    <row r="71" spans="1:14" ht="12" customHeight="1" x14ac:dyDescent="0.25">
      <c r="A71" s="152"/>
      <c r="B71" s="153">
        <v>2022</v>
      </c>
      <c r="C71" s="255">
        <v>130</v>
      </c>
      <c r="D71" s="255">
        <v>130</v>
      </c>
      <c r="E71" s="255">
        <v>130</v>
      </c>
      <c r="F71" s="255">
        <v>130</v>
      </c>
      <c r="G71" s="255">
        <v>130</v>
      </c>
      <c r="H71" s="255">
        <v>130</v>
      </c>
      <c r="I71" s="14">
        <v>130</v>
      </c>
      <c r="J71" s="255">
        <v>130</v>
      </c>
      <c r="K71" s="255">
        <v>130</v>
      </c>
      <c r="L71" s="14">
        <v>140</v>
      </c>
      <c r="M71" s="255">
        <v>130</v>
      </c>
      <c r="N71" s="215">
        <v>120</v>
      </c>
    </row>
    <row r="72" spans="1:14" ht="12" customHeight="1" x14ac:dyDescent="0.25">
      <c r="A72" s="169"/>
      <c r="B72" s="153">
        <v>2023</v>
      </c>
      <c r="C72" s="255">
        <v>132</v>
      </c>
      <c r="D72" s="255">
        <v>133</v>
      </c>
      <c r="E72" s="255">
        <v>150</v>
      </c>
      <c r="F72" s="255">
        <v>128</v>
      </c>
      <c r="G72" s="255">
        <v>145</v>
      </c>
      <c r="H72" s="255">
        <v>133</v>
      </c>
      <c r="I72" s="255">
        <v>140</v>
      </c>
      <c r="J72" s="255">
        <v>140</v>
      </c>
      <c r="K72" s="255">
        <v>143</v>
      </c>
      <c r="L72" s="255">
        <v>158</v>
      </c>
      <c r="M72" s="255">
        <v>158</v>
      </c>
      <c r="N72" s="214">
        <v>150</v>
      </c>
    </row>
    <row r="73" spans="1:14" ht="12" customHeight="1" x14ac:dyDescent="0.25">
      <c r="A73" s="156"/>
      <c r="B73" s="157">
        <v>2024</v>
      </c>
      <c r="C73" s="410">
        <v>160</v>
      </c>
      <c r="D73" s="265">
        <v>150</v>
      </c>
      <c r="E73" s="265">
        <v>150</v>
      </c>
      <c r="F73" s="259">
        <v>164</v>
      </c>
      <c r="G73" s="257">
        <v>165</v>
      </c>
      <c r="H73" s="259">
        <v>165</v>
      </c>
      <c r="I73" s="259"/>
      <c r="J73" s="259"/>
      <c r="K73" s="259"/>
      <c r="L73" s="259"/>
      <c r="M73" s="259"/>
      <c r="N73" s="259"/>
    </row>
    <row r="74" spans="1:14" ht="12" customHeight="1" x14ac:dyDescent="0.25">
      <c r="A74" s="152" t="s">
        <v>436</v>
      </c>
      <c r="B74" s="153">
        <v>2018</v>
      </c>
      <c r="C74" s="255">
        <v>77.916666666666671</v>
      </c>
      <c r="D74" s="255">
        <v>76.875</v>
      </c>
      <c r="E74" s="255">
        <v>75</v>
      </c>
      <c r="F74" s="255">
        <v>75</v>
      </c>
      <c r="G74" s="14">
        <v>73.400000000000006</v>
      </c>
      <c r="H74" s="255">
        <v>74.599999999999994</v>
      </c>
      <c r="I74" s="14">
        <v>73.8</v>
      </c>
      <c r="J74" s="14">
        <v>75.400000000000006</v>
      </c>
      <c r="K74" s="255">
        <v>75.5</v>
      </c>
      <c r="L74" s="14">
        <v>76.5</v>
      </c>
      <c r="M74" s="255">
        <v>78.3</v>
      </c>
      <c r="N74" s="14">
        <v>78.3</v>
      </c>
    </row>
    <row r="75" spans="1:14" ht="12" customHeight="1" x14ac:dyDescent="0.25">
      <c r="A75" s="152"/>
      <c r="B75" s="153">
        <v>2019</v>
      </c>
      <c r="C75" s="255">
        <v>77</v>
      </c>
      <c r="D75" s="255">
        <v>77</v>
      </c>
      <c r="E75" s="255">
        <v>76.7</v>
      </c>
      <c r="F75" s="255">
        <v>77</v>
      </c>
      <c r="G75" s="14">
        <v>76.7</v>
      </c>
      <c r="H75" s="255">
        <v>75.5</v>
      </c>
      <c r="I75" s="14">
        <v>75</v>
      </c>
      <c r="J75" s="260">
        <v>72.900000000000006</v>
      </c>
      <c r="K75" s="261">
        <v>80</v>
      </c>
      <c r="L75" s="14">
        <v>95</v>
      </c>
      <c r="M75" s="255">
        <v>95</v>
      </c>
      <c r="N75" s="14">
        <v>95</v>
      </c>
    </row>
    <row r="76" spans="1:14" ht="12" customHeight="1" x14ac:dyDescent="0.25">
      <c r="A76" s="152"/>
      <c r="B76" s="153">
        <v>2020</v>
      </c>
      <c r="C76" s="255">
        <v>95</v>
      </c>
      <c r="D76" s="255" t="s">
        <v>142</v>
      </c>
      <c r="E76" s="255" t="s">
        <v>142</v>
      </c>
      <c r="F76" s="255" t="s">
        <v>142</v>
      </c>
      <c r="G76" s="14" t="s">
        <v>142</v>
      </c>
      <c r="H76" s="255" t="s">
        <v>142</v>
      </c>
      <c r="I76" s="14">
        <v>110</v>
      </c>
      <c r="J76" s="14">
        <v>110</v>
      </c>
      <c r="K76" s="255">
        <v>110</v>
      </c>
      <c r="L76" s="14">
        <v>100</v>
      </c>
      <c r="M76" s="255">
        <v>100</v>
      </c>
      <c r="N76" s="14">
        <v>100</v>
      </c>
    </row>
    <row r="77" spans="1:14" ht="12" customHeight="1" x14ac:dyDescent="0.25">
      <c r="A77" s="152"/>
      <c r="B77" s="153">
        <v>2021</v>
      </c>
      <c r="C77" s="255">
        <v>95</v>
      </c>
      <c r="D77" s="255">
        <v>95</v>
      </c>
      <c r="E77" s="255">
        <v>95</v>
      </c>
      <c r="F77" s="255">
        <v>92.5</v>
      </c>
      <c r="G77" s="14">
        <v>92.5</v>
      </c>
      <c r="H77" s="255">
        <v>95</v>
      </c>
      <c r="I77" s="14">
        <v>100</v>
      </c>
      <c r="J77" s="14">
        <v>100</v>
      </c>
      <c r="K77" s="255">
        <v>100</v>
      </c>
      <c r="L77" s="14">
        <v>100</v>
      </c>
      <c r="M77" s="255">
        <v>100</v>
      </c>
      <c r="N77" s="14">
        <v>95</v>
      </c>
    </row>
    <row r="78" spans="1:14" ht="12" customHeight="1" x14ac:dyDescent="0.25">
      <c r="A78" s="152"/>
      <c r="B78" s="153">
        <v>2022</v>
      </c>
      <c r="C78" s="255">
        <v>110</v>
      </c>
      <c r="D78" s="255">
        <v>110</v>
      </c>
      <c r="E78" s="255">
        <v>110</v>
      </c>
      <c r="F78" s="255">
        <v>110</v>
      </c>
      <c r="G78" s="14">
        <v>110</v>
      </c>
      <c r="H78" s="255">
        <v>115</v>
      </c>
      <c r="I78" s="14">
        <v>110</v>
      </c>
      <c r="J78" s="14">
        <v>110</v>
      </c>
      <c r="K78" s="255">
        <v>115</v>
      </c>
      <c r="L78" s="14">
        <v>110</v>
      </c>
      <c r="M78" s="255">
        <v>110</v>
      </c>
      <c r="N78" s="14">
        <v>110</v>
      </c>
    </row>
    <row r="79" spans="1:14" ht="12" customHeight="1" x14ac:dyDescent="0.25">
      <c r="A79" s="152"/>
      <c r="B79" s="153">
        <v>2023</v>
      </c>
      <c r="C79" s="255">
        <v>115</v>
      </c>
      <c r="D79" s="255">
        <v>120</v>
      </c>
      <c r="E79" s="255">
        <v>130</v>
      </c>
      <c r="F79" s="255">
        <v>130</v>
      </c>
      <c r="G79" s="14">
        <v>140</v>
      </c>
      <c r="H79" s="255">
        <v>140</v>
      </c>
      <c r="I79" s="255">
        <v>130</v>
      </c>
      <c r="J79" s="255">
        <v>130</v>
      </c>
      <c r="K79" s="262">
        <v>130</v>
      </c>
      <c r="L79" s="255">
        <v>138</v>
      </c>
      <c r="M79" s="255">
        <v>135</v>
      </c>
      <c r="N79" s="255">
        <v>135</v>
      </c>
    </row>
    <row r="80" spans="1:14" ht="12" customHeight="1" x14ac:dyDescent="0.25">
      <c r="A80" s="156"/>
      <c r="B80" s="157">
        <v>2024</v>
      </c>
      <c r="C80" s="259">
        <v>135</v>
      </c>
      <c r="D80" s="265">
        <v>123</v>
      </c>
      <c r="E80" s="265">
        <v>124</v>
      </c>
      <c r="F80" s="259">
        <v>158</v>
      </c>
      <c r="G80" s="257">
        <v>140</v>
      </c>
      <c r="H80" s="259">
        <v>140</v>
      </c>
      <c r="I80" s="259"/>
      <c r="J80" s="259"/>
      <c r="K80" s="259"/>
      <c r="L80" s="259"/>
      <c r="M80" s="259"/>
      <c r="N80" s="259"/>
    </row>
    <row r="81" spans="1:14" ht="12" customHeight="1" x14ac:dyDescent="0.25">
      <c r="A81" s="152" t="s">
        <v>100</v>
      </c>
      <c r="B81" s="153">
        <v>2018</v>
      </c>
      <c r="C81" s="255">
        <v>84</v>
      </c>
      <c r="D81" s="255">
        <v>82.5</v>
      </c>
      <c r="E81" s="255">
        <v>82.5</v>
      </c>
      <c r="F81" s="255">
        <v>82.5</v>
      </c>
      <c r="G81" s="14">
        <v>82.5</v>
      </c>
      <c r="H81" s="255">
        <v>82.5</v>
      </c>
      <c r="I81" s="14">
        <v>89.5</v>
      </c>
      <c r="J81" s="14">
        <v>89.5</v>
      </c>
      <c r="K81" s="255">
        <v>91</v>
      </c>
      <c r="L81" s="14">
        <v>93</v>
      </c>
      <c r="M81" s="255">
        <v>93</v>
      </c>
      <c r="N81" s="14">
        <v>93</v>
      </c>
    </row>
    <row r="82" spans="1:14" ht="12" customHeight="1" x14ac:dyDescent="0.25">
      <c r="A82" s="152"/>
      <c r="B82" s="153">
        <v>2019</v>
      </c>
      <c r="C82" s="255">
        <v>76.5</v>
      </c>
      <c r="D82" s="255">
        <v>85</v>
      </c>
      <c r="E82" s="255">
        <v>70</v>
      </c>
      <c r="F82" s="255">
        <v>68</v>
      </c>
      <c r="G82" s="14">
        <v>67</v>
      </c>
      <c r="H82" s="255">
        <v>69</v>
      </c>
      <c r="I82" s="14">
        <v>74</v>
      </c>
      <c r="J82" s="14">
        <v>74</v>
      </c>
      <c r="K82" s="261">
        <v>77</v>
      </c>
      <c r="L82" s="14">
        <v>77.5</v>
      </c>
      <c r="M82" s="255">
        <v>75</v>
      </c>
      <c r="N82" s="14">
        <v>75</v>
      </c>
    </row>
    <row r="83" spans="1:14" ht="12" customHeight="1" x14ac:dyDescent="0.25">
      <c r="A83" s="152"/>
      <c r="B83" s="153">
        <v>2020</v>
      </c>
      <c r="C83" s="255">
        <v>70</v>
      </c>
      <c r="D83" s="255">
        <v>75</v>
      </c>
      <c r="E83" s="255">
        <v>85</v>
      </c>
      <c r="F83" s="255" t="s">
        <v>142</v>
      </c>
      <c r="G83" s="14" t="s">
        <v>142</v>
      </c>
      <c r="H83" s="255">
        <v>75</v>
      </c>
      <c r="I83" s="14">
        <v>75</v>
      </c>
      <c r="J83" s="14">
        <v>75</v>
      </c>
      <c r="K83" s="255">
        <v>65</v>
      </c>
      <c r="L83" s="14" t="s">
        <v>142</v>
      </c>
      <c r="M83" s="255">
        <v>55</v>
      </c>
      <c r="N83" s="14">
        <v>77.5</v>
      </c>
    </row>
    <row r="84" spans="1:14" ht="12" customHeight="1" x14ac:dyDescent="0.25">
      <c r="A84" s="152"/>
      <c r="B84" s="153">
        <v>2021</v>
      </c>
      <c r="C84" s="255">
        <v>78.5</v>
      </c>
      <c r="D84" s="255">
        <v>77.5</v>
      </c>
      <c r="E84" s="255">
        <v>77.5</v>
      </c>
      <c r="F84" s="255">
        <v>77.5</v>
      </c>
      <c r="G84" s="14">
        <v>75</v>
      </c>
      <c r="H84" s="255">
        <v>80</v>
      </c>
      <c r="I84" s="14">
        <v>80</v>
      </c>
      <c r="J84" s="14">
        <v>80</v>
      </c>
      <c r="K84" s="255">
        <v>80</v>
      </c>
      <c r="L84" s="14">
        <v>80</v>
      </c>
      <c r="M84" s="255">
        <v>75</v>
      </c>
      <c r="N84" s="14">
        <v>80</v>
      </c>
    </row>
    <row r="85" spans="1:14" ht="12" customHeight="1" x14ac:dyDescent="0.25">
      <c r="A85" s="152"/>
      <c r="B85" s="153">
        <v>2022</v>
      </c>
      <c r="C85" s="255">
        <v>80</v>
      </c>
      <c r="D85" s="255">
        <v>80</v>
      </c>
      <c r="E85" s="255">
        <v>85</v>
      </c>
      <c r="F85" s="255">
        <v>90</v>
      </c>
      <c r="G85" s="14">
        <v>90</v>
      </c>
      <c r="H85" s="255">
        <v>90</v>
      </c>
      <c r="I85" s="14">
        <v>90</v>
      </c>
      <c r="J85" s="14">
        <v>90</v>
      </c>
      <c r="K85" s="255">
        <v>90</v>
      </c>
      <c r="L85" s="14">
        <v>95</v>
      </c>
      <c r="M85" s="255">
        <v>90</v>
      </c>
      <c r="N85" s="14">
        <v>88</v>
      </c>
    </row>
    <row r="86" spans="1:14" ht="12" customHeight="1" x14ac:dyDescent="0.25">
      <c r="A86" s="152"/>
      <c r="B86" s="153">
        <v>2023</v>
      </c>
      <c r="C86" s="255">
        <v>97.5</v>
      </c>
      <c r="D86" s="255">
        <v>97.5</v>
      </c>
      <c r="E86" s="255">
        <v>97.5</v>
      </c>
      <c r="F86" s="255">
        <v>97.5</v>
      </c>
      <c r="G86" s="14">
        <v>97.5</v>
      </c>
      <c r="H86" s="255">
        <v>97.5</v>
      </c>
      <c r="I86" s="255">
        <v>97.5</v>
      </c>
      <c r="J86" s="255">
        <v>97.5</v>
      </c>
      <c r="K86" s="255">
        <v>97.5</v>
      </c>
      <c r="L86" s="255">
        <v>98</v>
      </c>
      <c r="M86" s="255">
        <v>98</v>
      </c>
      <c r="N86" s="255">
        <v>98</v>
      </c>
    </row>
    <row r="87" spans="1:14" ht="12" customHeight="1" x14ac:dyDescent="0.25">
      <c r="A87" s="156"/>
      <c r="B87" s="157">
        <v>2024</v>
      </c>
      <c r="C87" s="259">
        <v>98</v>
      </c>
      <c r="D87" s="265">
        <v>94</v>
      </c>
      <c r="E87" s="265">
        <v>94</v>
      </c>
      <c r="F87" s="265">
        <v>94</v>
      </c>
      <c r="G87" s="257">
        <v>94</v>
      </c>
      <c r="H87" s="259">
        <v>96</v>
      </c>
      <c r="I87" s="259"/>
      <c r="J87" s="259"/>
      <c r="K87" s="259"/>
      <c r="L87" s="259"/>
      <c r="M87" s="259"/>
      <c r="N87" s="259"/>
    </row>
    <row r="88" spans="1:14" ht="12" customHeight="1" x14ac:dyDescent="0.25">
      <c r="A88" s="152" t="s">
        <v>496</v>
      </c>
      <c r="B88" s="153">
        <v>2018</v>
      </c>
      <c r="C88" s="261">
        <v>142</v>
      </c>
      <c r="D88" s="261">
        <v>142</v>
      </c>
      <c r="E88" s="261">
        <v>142</v>
      </c>
      <c r="F88" s="261">
        <v>142</v>
      </c>
      <c r="G88" s="260">
        <v>142</v>
      </c>
      <c r="H88" s="261">
        <v>142</v>
      </c>
      <c r="I88" s="260">
        <v>142</v>
      </c>
      <c r="J88" s="260">
        <v>142</v>
      </c>
      <c r="K88" s="261">
        <v>142</v>
      </c>
      <c r="L88" s="260">
        <v>142</v>
      </c>
      <c r="M88" s="261">
        <v>142</v>
      </c>
      <c r="N88" s="260">
        <v>142</v>
      </c>
    </row>
    <row r="89" spans="1:14" ht="12" customHeight="1" x14ac:dyDescent="0.25">
      <c r="A89" s="152"/>
      <c r="B89" s="153">
        <v>2019</v>
      </c>
      <c r="C89" s="261">
        <v>142</v>
      </c>
      <c r="D89" s="255">
        <v>145</v>
      </c>
      <c r="E89" s="255">
        <v>145</v>
      </c>
      <c r="F89" s="255">
        <v>145</v>
      </c>
      <c r="G89" s="14">
        <v>145</v>
      </c>
      <c r="H89" s="255">
        <v>145</v>
      </c>
      <c r="I89" s="14">
        <v>145</v>
      </c>
      <c r="J89" s="260">
        <v>145</v>
      </c>
      <c r="K89" s="261">
        <v>140</v>
      </c>
      <c r="L89" s="14">
        <v>140</v>
      </c>
      <c r="M89" s="255">
        <v>140</v>
      </c>
      <c r="N89" s="14">
        <v>140</v>
      </c>
    </row>
    <row r="90" spans="1:14" ht="12" customHeight="1" x14ac:dyDescent="0.25">
      <c r="A90" s="152"/>
      <c r="B90" s="153">
        <v>2020</v>
      </c>
      <c r="C90" s="255">
        <v>140</v>
      </c>
      <c r="D90" s="255">
        <v>140</v>
      </c>
      <c r="E90" s="255" t="s">
        <v>142</v>
      </c>
      <c r="F90" s="255" t="s">
        <v>142</v>
      </c>
      <c r="G90" s="14" t="s">
        <v>142</v>
      </c>
      <c r="H90" s="255" t="s">
        <v>142</v>
      </c>
      <c r="I90" s="14">
        <v>140</v>
      </c>
      <c r="J90" s="14">
        <v>140</v>
      </c>
      <c r="K90" s="255" t="s">
        <v>142</v>
      </c>
      <c r="L90" s="14">
        <v>140</v>
      </c>
      <c r="M90" s="255">
        <v>140</v>
      </c>
      <c r="N90" s="14">
        <v>140</v>
      </c>
    </row>
    <row r="91" spans="1:14" ht="12" customHeight="1" x14ac:dyDescent="0.25">
      <c r="A91" s="152"/>
      <c r="B91" s="153">
        <v>2021</v>
      </c>
      <c r="C91" s="255">
        <v>140</v>
      </c>
      <c r="D91" s="255" t="s">
        <v>142</v>
      </c>
      <c r="E91" s="255" t="s">
        <v>142</v>
      </c>
      <c r="F91" s="255" t="s">
        <v>142</v>
      </c>
      <c r="G91" s="14" t="s">
        <v>142</v>
      </c>
      <c r="H91" s="255">
        <v>140</v>
      </c>
      <c r="I91" s="14">
        <v>140</v>
      </c>
      <c r="J91" s="14">
        <v>140</v>
      </c>
      <c r="K91" s="255">
        <v>155</v>
      </c>
      <c r="L91" s="14">
        <v>140</v>
      </c>
      <c r="M91" s="255">
        <v>140</v>
      </c>
      <c r="N91" s="14">
        <v>140</v>
      </c>
    </row>
    <row r="92" spans="1:14" ht="12" customHeight="1" x14ac:dyDescent="0.25">
      <c r="A92" s="152"/>
      <c r="B92" s="153">
        <v>2022</v>
      </c>
      <c r="C92" s="255">
        <v>140</v>
      </c>
      <c r="D92" s="255">
        <v>140</v>
      </c>
      <c r="E92" s="255">
        <v>140</v>
      </c>
      <c r="F92" s="255">
        <v>140</v>
      </c>
      <c r="G92" s="14">
        <v>140</v>
      </c>
      <c r="H92" s="255">
        <v>140</v>
      </c>
      <c r="I92" s="14">
        <v>140</v>
      </c>
      <c r="J92" s="14">
        <v>140</v>
      </c>
      <c r="K92" s="255">
        <v>140</v>
      </c>
      <c r="L92" s="14">
        <v>140</v>
      </c>
      <c r="M92" s="255">
        <v>140</v>
      </c>
      <c r="N92" s="14">
        <v>140</v>
      </c>
    </row>
    <row r="93" spans="1:14" ht="12" customHeight="1" x14ac:dyDescent="0.25">
      <c r="A93" s="152"/>
      <c r="B93" s="153">
        <v>2023</v>
      </c>
      <c r="C93" s="255">
        <v>165</v>
      </c>
      <c r="D93" s="255">
        <v>165</v>
      </c>
      <c r="E93" s="255">
        <v>160</v>
      </c>
      <c r="F93" s="255">
        <v>160</v>
      </c>
      <c r="G93" s="14">
        <v>160</v>
      </c>
      <c r="H93" s="255">
        <v>160</v>
      </c>
      <c r="I93" s="255">
        <v>160</v>
      </c>
      <c r="J93" s="255">
        <v>160</v>
      </c>
      <c r="K93" s="255">
        <v>140</v>
      </c>
      <c r="L93" s="255">
        <v>140</v>
      </c>
      <c r="M93" s="255">
        <v>140</v>
      </c>
      <c r="N93" s="255">
        <v>135</v>
      </c>
    </row>
    <row r="94" spans="1:14" ht="12" customHeight="1" x14ac:dyDescent="0.25">
      <c r="A94" s="156"/>
      <c r="B94" s="157">
        <v>2024</v>
      </c>
      <c r="C94" s="259">
        <v>135</v>
      </c>
      <c r="D94" s="259">
        <v>135</v>
      </c>
      <c r="E94" s="265" t="s">
        <v>29</v>
      </c>
      <c r="F94" s="265" t="s">
        <v>29</v>
      </c>
      <c r="G94" s="258" t="s">
        <v>29</v>
      </c>
      <c r="H94" s="715" t="s">
        <v>29</v>
      </c>
      <c r="I94" s="259"/>
      <c r="J94" s="259"/>
      <c r="K94" s="259"/>
      <c r="L94" s="259"/>
      <c r="M94" s="259"/>
      <c r="N94" s="259"/>
    </row>
    <row r="95" spans="1:14" ht="12" customHeight="1" x14ac:dyDescent="0.25">
      <c r="A95" s="152" t="s">
        <v>439</v>
      </c>
      <c r="B95" s="153">
        <v>2018</v>
      </c>
      <c r="C95" s="261">
        <v>119</v>
      </c>
      <c r="D95" s="261">
        <v>119</v>
      </c>
      <c r="E95" s="261">
        <v>119</v>
      </c>
      <c r="F95" s="261">
        <v>119</v>
      </c>
      <c r="G95" s="260">
        <v>119</v>
      </c>
      <c r="H95" s="255" t="s">
        <v>142</v>
      </c>
      <c r="I95" s="14" t="s">
        <v>142</v>
      </c>
      <c r="J95" s="14" t="s">
        <v>142</v>
      </c>
      <c r="K95" s="255" t="s">
        <v>142</v>
      </c>
      <c r="L95" s="14" t="s">
        <v>142</v>
      </c>
      <c r="M95" s="255" t="s">
        <v>142</v>
      </c>
      <c r="N95" s="14" t="s">
        <v>142</v>
      </c>
    </row>
    <row r="96" spans="1:14" ht="12" customHeight="1" x14ac:dyDescent="0.25">
      <c r="A96" s="152"/>
      <c r="B96" s="153">
        <v>2019</v>
      </c>
      <c r="C96" s="255">
        <v>117</v>
      </c>
      <c r="D96" s="255">
        <v>109</v>
      </c>
      <c r="E96" s="255">
        <v>122</v>
      </c>
      <c r="F96" s="255">
        <v>121.96458333333334</v>
      </c>
      <c r="G96" s="14">
        <v>116.13125000000001</v>
      </c>
      <c r="H96" s="255">
        <v>121.13125000000001</v>
      </c>
      <c r="I96" s="14">
        <v>127.79791666666667</v>
      </c>
      <c r="J96" s="260">
        <v>127</v>
      </c>
      <c r="K96" s="261">
        <v>105</v>
      </c>
      <c r="L96" s="260">
        <v>110</v>
      </c>
      <c r="M96" s="255">
        <v>110</v>
      </c>
      <c r="N96" s="14">
        <v>110</v>
      </c>
    </row>
    <row r="97" spans="1:14" ht="12" customHeight="1" x14ac:dyDescent="0.25">
      <c r="A97" s="152"/>
      <c r="B97" s="153">
        <v>2020</v>
      </c>
      <c r="C97" s="255">
        <v>105</v>
      </c>
      <c r="D97" s="255">
        <v>125</v>
      </c>
      <c r="E97" s="255" t="s">
        <v>142</v>
      </c>
      <c r="F97" s="255" t="s">
        <v>142</v>
      </c>
      <c r="G97" s="14">
        <v>105</v>
      </c>
      <c r="H97" s="255">
        <v>105</v>
      </c>
      <c r="I97" s="14">
        <v>105</v>
      </c>
      <c r="J97" s="14">
        <v>105</v>
      </c>
      <c r="K97" s="255">
        <v>105</v>
      </c>
      <c r="L97" s="14">
        <v>105</v>
      </c>
      <c r="M97" s="255" t="s">
        <v>142</v>
      </c>
      <c r="N97" s="14">
        <v>105</v>
      </c>
    </row>
    <row r="98" spans="1:14" ht="12" customHeight="1" x14ac:dyDescent="0.25">
      <c r="A98" s="152"/>
      <c r="B98" s="153">
        <v>2021</v>
      </c>
      <c r="C98" s="255">
        <v>105</v>
      </c>
      <c r="D98" s="255">
        <v>105</v>
      </c>
      <c r="E98" s="255">
        <v>105</v>
      </c>
      <c r="F98" s="255">
        <v>105</v>
      </c>
      <c r="G98" s="14">
        <v>125</v>
      </c>
      <c r="H98" s="255">
        <v>105</v>
      </c>
      <c r="I98" s="14">
        <v>105</v>
      </c>
      <c r="J98" s="14">
        <v>130</v>
      </c>
      <c r="K98" s="255">
        <v>130</v>
      </c>
      <c r="L98" s="14">
        <v>130</v>
      </c>
      <c r="M98" s="255">
        <v>105</v>
      </c>
      <c r="N98" s="14">
        <v>130</v>
      </c>
    </row>
    <row r="99" spans="1:14" ht="12" customHeight="1" x14ac:dyDescent="0.25">
      <c r="A99" s="152"/>
      <c r="B99" s="153">
        <v>2022</v>
      </c>
      <c r="C99" s="255">
        <v>132.5</v>
      </c>
      <c r="D99" s="255">
        <v>132.5</v>
      </c>
      <c r="E99" s="255">
        <v>125</v>
      </c>
      <c r="F99" s="255">
        <v>125</v>
      </c>
      <c r="G99" s="14">
        <v>125</v>
      </c>
      <c r="H99" s="255">
        <v>147</v>
      </c>
      <c r="I99" s="14">
        <v>140</v>
      </c>
      <c r="J99" s="14">
        <v>158</v>
      </c>
      <c r="K99" s="255">
        <v>158</v>
      </c>
      <c r="L99" s="14">
        <v>158</v>
      </c>
      <c r="M99" s="255">
        <v>157</v>
      </c>
      <c r="N99" s="14">
        <v>158</v>
      </c>
    </row>
    <row r="100" spans="1:14" ht="12" customHeight="1" x14ac:dyDescent="0.25">
      <c r="A100" s="152"/>
      <c r="B100" s="153">
        <v>2023</v>
      </c>
      <c r="C100" s="255" t="s">
        <v>142</v>
      </c>
      <c r="D100" s="255" t="s">
        <v>142</v>
      </c>
      <c r="E100" s="255">
        <v>200</v>
      </c>
      <c r="F100" s="255">
        <v>200</v>
      </c>
      <c r="G100" s="14">
        <v>185</v>
      </c>
      <c r="H100" s="255">
        <v>185</v>
      </c>
      <c r="I100" s="255">
        <v>188</v>
      </c>
      <c r="J100" s="255">
        <v>188</v>
      </c>
      <c r="K100" s="255">
        <v>200</v>
      </c>
      <c r="L100" s="255">
        <v>200</v>
      </c>
      <c r="M100" s="255">
        <v>202</v>
      </c>
      <c r="N100" s="14">
        <v>200</v>
      </c>
    </row>
    <row r="101" spans="1:14" ht="12" customHeight="1" x14ac:dyDescent="0.25">
      <c r="A101" s="156"/>
      <c r="B101" s="157">
        <v>2024</v>
      </c>
      <c r="C101" s="259">
        <v>160</v>
      </c>
      <c r="D101" s="265">
        <v>160</v>
      </c>
      <c r="E101" s="265">
        <v>146</v>
      </c>
      <c r="F101" s="259">
        <v>168</v>
      </c>
      <c r="G101" s="257">
        <v>169</v>
      </c>
      <c r="H101" s="259">
        <v>168</v>
      </c>
      <c r="I101" s="259"/>
      <c r="J101" s="259"/>
      <c r="K101" s="259"/>
      <c r="L101" s="259"/>
      <c r="M101" s="259"/>
      <c r="N101" s="259"/>
    </row>
    <row r="102" spans="1:14" ht="12" customHeight="1" x14ac:dyDescent="0.2">
      <c r="A102" s="170"/>
      <c r="B102" s="171"/>
      <c r="C102" s="172"/>
      <c r="D102" s="172"/>
      <c r="E102" s="172"/>
      <c r="F102" s="172"/>
      <c r="G102" s="173"/>
      <c r="H102" s="173"/>
      <c r="I102" s="173"/>
      <c r="J102" s="173"/>
      <c r="K102" s="173"/>
      <c r="L102" s="173"/>
      <c r="M102" s="267"/>
      <c r="N102" s="174" t="s">
        <v>78</v>
      </c>
    </row>
    <row r="103" spans="1:14" ht="12" customHeight="1" x14ac:dyDescent="0.25">
      <c r="A103" s="989" t="s">
        <v>495</v>
      </c>
      <c r="B103" s="989"/>
      <c r="C103" s="989"/>
      <c r="D103" s="989"/>
      <c r="E103" s="989"/>
      <c r="F103" s="989"/>
      <c r="G103" s="8"/>
      <c r="H103" s="8"/>
      <c r="I103" s="9"/>
      <c r="J103" s="155"/>
      <c r="K103" s="155"/>
      <c r="L103" s="155"/>
      <c r="M103" s="155"/>
      <c r="N103" s="14"/>
    </row>
    <row r="104" spans="1:14" ht="15.95" customHeight="1" x14ac:dyDescent="0.2">
      <c r="A104" s="389" t="s">
        <v>433</v>
      </c>
      <c r="B104" s="389" t="s">
        <v>487</v>
      </c>
      <c r="C104" s="389" t="s">
        <v>412</v>
      </c>
      <c r="D104" s="389" t="s">
        <v>413</v>
      </c>
      <c r="E104" s="389" t="s">
        <v>414</v>
      </c>
      <c r="F104" s="389" t="s">
        <v>415</v>
      </c>
      <c r="G104" s="388" t="s">
        <v>416</v>
      </c>
      <c r="H104" s="388" t="s">
        <v>417</v>
      </c>
      <c r="I104" s="388" t="s">
        <v>418</v>
      </c>
      <c r="J104" s="388" t="s">
        <v>419</v>
      </c>
      <c r="K104" s="388" t="s">
        <v>420</v>
      </c>
      <c r="L104" s="388" t="s">
        <v>421</v>
      </c>
      <c r="M104" s="388" t="s">
        <v>422</v>
      </c>
      <c r="N104" s="388" t="s">
        <v>423</v>
      </c>
    </row>
    <row r="105" spans="1:14" ht="3.95" customHeight="1" x14ac:dyDescent="0.25">
      <c r="A105" s="381"/>
      <c r="B105" s="382"/>
      <c r="C105" s="408"/>
      <c r="D105" s="572"/>
      <c r="E105" s="572"/>
      <c r="F105" s="408"/>
      <c r="G105" s="408"/>
      <c r="H105" s="408"/>
      <c r="I105" s="408"/>
      <c r="J105" s="408"/>
      <c r="K105" s="408"/>
      <c r="L105" s="408"/>
      <c r="M105" s="408"/>
      <c r="N105" s="408"/>
    </row>
    <row r="106" spans="1:14" ht="12" customHeight="1" x14ac:dyDescent="0.25">
      <c r="A106" s="152" t="s">
        <v>443</v>
      </c>
      <c r="B106" s="153">
        <v>2018</v>
      </c>
      <c r="C106" s="261">
        <v>92.5</v>
      </c>
      <c r="D106" s="261">
        <v>126</v>
      </c>
      <c r="E106" s="261">
        <v>125</v>
      </c>
      <c r="F106" s="255">
        <v>125</v>
      </c>
      <c r="G106" s="14">
        <v>125</v>
      </c>
      <c r="H106" s="255">
        <v>125</v>
      </c>
      <c r="I106" s="14">
        <v>125</v>
      </c>
      <c r="J106" s="14">
        <v>125</v>
      </c>
      <c r="K106" s="255">
        <v>125</v>
      </c>
      <c r="L106" s="14">
        <v>125</v>
      </c>
      <c r="M106" s="255">
        <v>125</v>
      </c>
      <c r="N106" s="255">
        <v>125</v>
      </c>
    </row>
    <row r="107" spans="1:14" ht="12" customHeight="1" x14ac:dyDescent="0.25">
      <c r="A107" s="152"/>
      <c r="B107" s="153">
        <v>2019</v>
      </c>
      <c r="C107" s="255">
        <v>125</v>
      </c>
      <c r="D107" s="255">
        <v>125</v>
      </c>
      <c r="E107" s="255">
        <v>125</v>
      </c>
      <c r="F107" s="255">
        <v>125</v>
      </c>
      <c r="G107" s="14">
        <v>125</v>
      </c>
      <c r="H107" s="255">
        <v>125</v>
      </c>
      <c r="I107" s="14">
        <v>125</v>
      </c>
      <c r="J107" s="260">
        <v>125</v>
      </c>
      <c r="K107" s="261">
        <v>125</v>
      </c>
      <c r="L107" s="14">
        <v>125</v>
      </c>
      <c r="M107" s="255">
        <v>125</v>
      </c>
      <c r="N107" s="14">
        <v>125</v>
      </c>
    </row>
    <row r="108" spans="1:14" ht="12" customHeight="1" x14ac:dyDescent="0.25">
      <c r="A108" s="152"/>
      <c r="B108" s="153">
        <v>2020</v>
      </c>
      <c r="C108" s="255">
        <v>125</v>
      </c>
      <c r="D108" s="255" t="s">
        <v>142</v>
      </c>
      <c r="E108" s="255" t="s">
        <v>142</v>
      </c>
      <c r="F108" s="255" t="s">
        <v>142</v>
      </c>
      <c r="G108" s="14" t="s">
        <v>142</v>
      </c>
      <c r="H108" s="255" t="s">
        <v>142</v>
      </c>
      <c r="I108" s="14" t="s">
        <v>142</v>
      </c>
      <c r="J108" s="14" t="s">
        <v>142</v>
      </c>
      <c r="K108" s="255" t="s">
        <v>142</v>
      </c>
      <c r="L108" s="14" t="s">
        <v>142</v>
      </c>
      <c r="M108" s="255" t="s">
        <v>142</v>
      </c>
      <c r="N108" s="14" t="s">
        <v>142</v>
      </c>
    </row>
    <row r="109" spans="1:14" ht="12" customHeight="1" x14ac:dyDescent="0.25">
      <c r="A109" s="152"/>
      <c r="B109" s="153">
        <v>2021</v>
      </c>
      <c r="C109" s="255" t="s">
        <v>142</v>
      </c>
      <c r="D109" s="255" t="s">
        <v>142</v>
      </c>
      <c r="E109" s="255" t="s">
        <v>142</v>
      </c>
      <c r="F109" s="255" t="s">
        <v>142</v>
      </c>
      <c r="G109" s="14" t="s">
        <v>142</v>
      </c>
      <c r="H109" s="255">
        <v>125</v>
      </c>
      <c r="I109" s="14">
        <v>125</v>
      </c>
      <c r="J109" s="14">
        <v>125</v>
      </c>
      <c r="K109" s="255" t="s">
        <v>142</v>
      </c>
      <c r="L109" s="14">
        <v>114</v>
      </c>
      <c r="M109" s="255" t="s">
        <v>142</v>
      </c>
      <c r="N109" s="14" t="s">
        <v>142</v>
      </c>
    </row>
    <row r="110" spans="1:14" ht="12" customHeight="1" x14ac:dyDescent="0.25">
      <c r="A110" s="152"/>
      <c r="B110" s="153">
        <v>2022</v>
      </c>
      <c r="C110" s="255">
        <v>141</v>
      </c>
      <c r="D110" s="255">
        <v>145</v>
      </c>
      <c r="E110" s="255">
        <v>145</v>
      </c>
      <c r="F110" s="255">
        <v>145</v>
      </c>
      <c r="G110" s="14" t="s">
        <v>142</v>
      </c>
      <c r="H110" s="255">
        <v>145</v>
      </c>
      <c r="I110" s="14">
        <v>150</v>
      </c>
      <c r="J110" s="14">
        <v>170</v>
      </c>
      <c r="K110" s="255">
        <v>170</v>
      </c>
      <c r="L110" s="14">
        <v>170</v>
      </c>
      <c r="M110" s="255">
        <v>170</v>
      </c>
      <c r="N110" s="14">
        <v>170</v>
      </c>
    </row>
    <row r="111" spans="1:14" ht="12" customHeight="1" x14ac:dyDescent="0.25">
      <c r="A111" s="152"/>
      <c r="B111" s="153">
        <v>2023</v>
      </c>
      <c r="C111" s="255">
        <v>170</v>
      </c>
      <c r="D111" s="255">
        <v>170</v>
      </c>
      <c r="E111" s="255">
        <v>170</v>
      </c>
      <c r="F111" s="255">
        <v>175</v>
      </c>
      <c r="G111" s="14">
        <v>175</v>
      </c>
      <c r="H111" s="255">
        <v>175</v>
      </c>
      <c r="I111" s="255">
        <v>175</v>
      </c>
      <c r="J111" s="255">
        <v>175</v>
      </c>
      <c r="K111" s="255">
        <v>175</v>
      </c>
      <c r="L111" s="255">
        <v>175</v>
      </c>
      <c r="M111" s="255">
        <v>175</v>
      </c>
      <c r="N111" s="255">
        <v>175</v>
      </c>
    </row>
    <row r="112" spans="1:14" ht="12" customHeight="1" x14ac:dyDescent="0.25">
      <c r="A112" s="156"/>
      <c r="B112" s="157">
        <v>2024</v>
      </c>
      <c r="C112" s="259">
        <v>175</v>
      </c>
      <c r="D112" s="265">
        <v>155</v>
      </c>
      <c r="E112" s="410">
        <v>148</v>
      </c>
      <c r="F112" s="259">
        <v>155</v>
      </c>
      <c r="G112" s="257">
        <v>155</v>
      </c>
      <c r="H112" s="259">
        <v>150</v>
      </c>
      <c r="I112" s="259"/>
      <c r="J112" s="259"/>
      <c r="K112" s="259"/>
      <c r="L112" s="259"/>
      <c r="M112" s="259"/>
      <c r="N112" s="259"/>
    </row>
    <row r="113" spans="1:14" ht="3.95" customHeight="1" x14ac:dyDescent="0.25">
      <c r="A113" s="381"/>
      <c r="B113" s="382"/>
      <c r="C113" s="408"/>
      <c r="D113" s="572"/>
      <c r="E113" s="572"/>
      <c r="F113" s="408"/>
      <c r="G113" s="408"/>
      <c r="H113" s="408"/>
      <c r="I113" s="408"/>
      <c r="J113" s="408"/>
      <c r="K113" s="408"/>
      <c r="L113" s="408"/>
      <c r="M113" s="408"/>
      <c r="N113" s="408"/>
    </row>
    <row r="114" spans="1:14" ht="3.95" customHeight="1" x14ac:dyDescent="0.25">
      <c r="A114" s="381"/>
      <c r="B114" s="382"/>
      <c r="C114" s="408"/>
      <c r="D114" s="572"/>
      <c r="E114" s="572"/>
      <c r="F114" s="408"/>
      <c r="G114" s="408"/>
      <c r="H114" s="408"/>
      <c r="I114" s="408"/>
      <c r="J114" s="408"/>
      <c r="K114" s="408"/>
      <c r="L114" s="408"/>
      <c r="M114" s="408"/>
      <c r="N114" s="408"/>
    </row>
    <row r="115" spans="1:14" ht="12" customHeight="1" x14ac:dyDescent="0.25">
      <c r="A115" s="25" t="s">
        <v>120</v>
      </c>
      <c r="B115" s="24">
        <v>2018</v>
      </c>
      <c r="C115" s="261">
        <v>96.25</v>
      </c>
      <c r="D115" s="260">
        <v>100</v>
      </c>
      <c r="E115" s="261">
        <v>100</v>
      </c>
      <c r="F115" s="255">
        <v>100</v>
      </c>
      <c r="G115" s="255">
        <v>100</v>
      </c>
      <c r="H115" s="255">
        <v>100</v>
      </c>
      <c r="I115" s="14">
        <v>100</v>
      </c>
      <c r="J115" s="14">
        <v>100</v>
      </c>
      <c r="K115" s="255">
        <v>100</v>
      </c>
      <c r="L115" s="14">
        <v>100</v>
      </c>
      <c r="M115" s="255">
        <v>105</v>
      </c>
      <c r="N115" s="14">
        <v>105</v>
      </c>
    </row>
    <row r="116" spans="1:14" ht="12" customHeight="1" x14ac:dyDescent="0.25">
      <c r="A116" s="25"/>
      <c r="B116" s="24">
        <v>2019</v>
      </c>
      <c r="C116" s="255">
        <v>105</v>
      </c>
      <c r="D116" s="14">
        <v>105</v>
      </c>
      <c r="E116" s="255">
        <v>105</v>
      </c>
      <c r="F116" s="255">
        <v>105</v>
      </c>
      <c r="G116" s="255">
        <v>105</v>
      </c>
      <c r="H116" s="255">
        <v>105</v>
      </c>
      <c r="I116" s="14">
        <v>105</v>
      </c>
      <c r="J116" s="260">
        <v>105</v>
      </c>
      <c r="K116" s="261">
        <v>105</v>
      </c>
      <c r="L116" s="14">
        <v>105</v>
      </c>
      <c r="M116" s="255">
        <v>105</v>
      </c>
      <c r="N116" s="14">
        <v>105</v>
      </c>
    </row>
    <row r="117" spans="1:14" ht="12" customHeight="1" x14ac:dyDescent="0.25">
      <c r="A117" s="25"/>
      <c r="B117" s="24">
        <v>2020</v>
      </c>
      <c r="C117" s="255">
        <v>105</v>
      </c>
      <c r="D117" s="14">
        <v>105</v>
      </c>
      <c r="E117" s="255" t="s">
        <v>142</v>
      </c>
      <c r="F117" s="255" t="s">
        <v>142</v>
      </c>
      <c r="G117" s="255" t="s">
        <v>142</v>
      </c>
      <c r="H117" s="255">
        <v>105</v>
      </c>
      <c r="I117" s="14">
        <v>107.5</v>
      </c>
      <c r="J117" s="14">
        <v>107.5</v>
      </c>
      <c r="K117" s="255" t="s">
        <v>142</v>
      </c>
      <c r="L117" s="14" t="s">
        <v>142</v>
      </c>
      <c r="M117" s="255">
        <v>105</v>
      </c>
      <c r="N117" s="14">
        <v>107.5</v>
      </c>
    </row>
    <row r="118" spans="1:14" ht="12" customHeight="1" x14ac:dyDescent="0.25">
      <c r="A118" s="25"/>
      <c r="B118" s="24">
        <v>2021</v>
      </c>
      <c r="C118" s="255">
        <v>115</v>
      </c>
      <c r="D118" s="14">
        <v>110</v>
      </c>
      <c r="E118" s="255">
        <v>110</v>
      </c>
      <c r="F118" s="255">
        <v>110</v>
      </c>
      <c r="G118" s="255">
        <v>110</v>
      </c>
      <c r="H118" s="255">
        <v>110</v>
      </c>
      <c r="I118" s="14">
        <v>110</v>
      </c>
      <c r="J118" s="14">
        <v>110</v>
      </c>
      <c r="K118" s="255">
        <v>110</v>
      </c>
      <c r="L118" s="256" t="s">
        <v>497</v>
      </c>
      <c r="M118" s="268" t="s">
        <v>497</v>
      </c>
      <c r="N118" s="256" t="s">
        <v>497</v>
      </c>
    </row>
    <row r="119" spans="1:14" ht="12" customHeight="1" x14ac:dyDescent="0.25">
      <c r="A119" s="25"/>
      <c r="B119" s="24">
        <v>2022</v>
      </c>
      <c r="C119" s="255">
        <v>110</v>
      </c>
      <c r="D119" s="14">
        <v>120</v>
      </c>
      <c r="E119" s="255">
        <v>120</v>
      </c>
      <c r="F119" s="255">
        <v>120</v>
      </c>
      <c r="G119" s="255">
        <v>120</v>
      </c>
      <c r="H119" s="255">
        <v>120</v>
      </c>
      <c r="I119" s="14">
        <v>120</v>
      </c>
      <c r="J119" s="14">
        <v>120</v>
      </c>
      <c r="K119" s="255">
        <v>122</v>
      </c>
      <c r="L119" s="14">
        <v>120</v>
      </c>
      <c r="M119" s="255">
        <v>120</v>
      </c>
      <c r="N119" s="14">
        <v>125</v>
      </c>
    </row>
    <row r="120" spans="1:14" ht="12" customHeight="1" x14ac:dyDescent="0.25">
      <c r="A120" s="25"/>
      <c r="B120" s="24">
        <v>2023</v>
      </c>
      <c r="C120" s="255">
        <v>125</v>
      </c>
      <c r="D120" s="255">
        <v>125</v>
      </c>
      <c r="E120" s="255">
        <v>122</v>
      </c>
      <c r="F120" s="255">
        <v>110</v>
      </c>
      <c r="G120" s="255">
        <v>110</v>
      </c>
      <c r="H120" s="255">
        <v>110</v>
      </c>
      <c r="I120" s="255">
        <v>120</v>
      </c>
      <c r="J120" s="255">
        <v>120</v>
      </c>
      <c r="K120" s="255">
        <v>118</v>
      </c>
      <c r="L120" s="255">
        <v>130</v>
      </c>
      <c r="M120" s="255">
        <v>118</v>
      </c>
      <c r="N120" s="255">
        <v>118</v>
      </c>
    </row>
    <row r="121" spans="1:14" ht="12" customHeight="1" x14ac:dyDescent="0.25">
      <c r="A121" s="219"/>
      <c r="B121" s="220">
        <v>2024</v>
      </c>
      <c r="C121" s="265" t="s">
        <v>29</v>
      </c>
      <c r="D121" s="265">
        <v>170</v>
      </c>
      <c r="E121" s="265">
        <v>163</v>
      </c>
      <c r="F121" s="259">
        <v>170</v>
      </c>
      <c r="G121" s="257">
        <v>170</v>
      </c>
      <c r="H121" s="259">
        <v>170</v>
      </c>
      <c r="I121" s="259"/>
      <c r="J121" s="259"/>
      <c r="K121" s="259"/>
      <c r="L121" s="259"/>
      <c r="M121" s="259"/>
      <c r="N121" s="259"/>
    </row>
    <row r="122" spans="1:14" ht="12" customHeight="1" x14ac:dyDescent="0.25">
      <c r="A122" s="25" t="s">
        <v>125</v>
      </c>
      <c r="B122" s="24">
        <v>2018</v>
      </c>
      <c r="C122" s="261">
        <v>50</v>
      </c>
      <c r="D122" s="260">
        <v>50</v>
      </c>
      <c r="E122" s="261">
        <v>50</v>
      </c>
      <c r="F122" s="255">
        <v>49</v>
      </c>
      <c r="G122" s="14">
        <v>49</v>
      </c>
      <c r="H122" s="255">
        <v>49</v>
      </c>
      <c r="I122" s="14">
        <v>49</v>
      </c>
      <c r="J122" s="14">
        <v>49</v>
      </c>
      <c r="K122" s="255">
        <v>49</v>
      </c>
      <c r="L122" s="14">
        <v>49</v>
      </c>
      <c r="M122" s="255">
        <v>49</v>
      </c>
      <c r="N122" s="14">
        <v>48</v>
      </c>
    </row>
    <row r="123" spans="1:14" ht="12" customHeight="1" x14ac:dyDescent="0.25">
      <c r="A123" s="25"/>
      <c r="B123" s="24">
        <v>2019</v>
      </c>
      <c r="C123" s="255">
        <v>50</v>
      </c>
      <c r="D123" s="14">
        <v>50</v>
      </c>
      <c r="E123" s="255">
        <v>50</v>
      </c>
      <c r="F123" s="255">
        <v>54</v>
      </c>
      <c r="G123" s="14">
        <v>55</v>
      </c>
      <c r="H123" s="255">
        <v>50</v>
      </c>
      <c r="I123" s="14">
        <v>50</v>
      </c>
      <c r="J123" s="260">
        <v>50</v>
      </c>
      <c r="K123" s="261">
        <v>65</v>
      </c>
      <c r="L123" s="14">
        <v>70</v>
      </c>
      <c r="M123" s="255">
        <v>70</v>
      </c>
      <c r="N123" s="14">
        <v>73</v>
      </c>
    </row>
    <row r="124" spans="1:14" ht="12" customHeight="1" x14ac:dyDescent="0.25">
      <c r="A124" s="25"/>
      <c r="B124" s="24">
        <v>2020</v>
      </c>
      <c r="C124" s="255">
        <v>70</v>
      </c>
      <c r="D124" s="14">
        <v>70</v>
      </c>
      <c r="E124" s="255">
        <v>70</v>
      </c>
      <c r="F124" s="255">
        <v>70</v>
      </c>
      <c r="G124" s="14">
        <v>60</v>
      </c>
      <c r="H124" s="255">
        <v>60</v>
      </c>
      <c r="I124" s="14">
        <v>60</v>
      </c>
      <c r="J124" s="260">
        <v>70</v>
      </c>
      <c r="K124" s="255">
        <v>60</v>
      </c>
      <c r="L124" s="14">
        <v>52.5</v>
      </c>
      <c r="M124" s="255">
        <v>60</v>
      </c>
      <c r="N124" s="14">
        <v>60</v>
      </c>
    </row>
    <row r="125" spans="1:14" ht="12" customHeight="1" x14ac:dyDescent="0.25">
      <c r="A125" s="25"/>
      <c r="B125" s="24">
        <v>2021</v>
      </c>
      <c r="C125" s="255">
        <v>72.5</v>
      </c>
      <c r="D125" s="14">
        <v>77.5</v>
      </c>
      <c r="E125" s="255">
        <v>75</v>
      </c>
      <c r="F125" s="255">
        <v>75</v>
      </c>
      <c r="G125" s="14">
        <v>75</v>
      </c>
      <c r="H125" s="255">
        <v>75</v>
      </c>
      <c r="I125" s="14">
        <v>75</v>
      </c>
      <c r="J125" s="14">
        <v>75</v>
      </c>
      <c r="K125" s="255">
        <v>85</v>
      </c>
      <c r="L125" s="14">
        <v>75</v>
      </c>
      <c r="M125" s="255">
        <v>75</v>
      </c>
      <c r="N125" s="14">
        <v>75</v>
      </c>
    </row>
    <row r="126" spans="1:14" ht="12" customHeight="1" x14ac:dyDescent="0.25">
      <c r="A126" s="25"/>
      <c r="B126" s="24">
        <v>2022</v>
      </c>
      <c r="C126" s="255">
        <v>75</v>
      </c>
      <c r="D126" s="14">
        <v>75</v>
      </c>
      <c r="E126" s="255">
        <v>73</v>
      </c>
      <c r="F126" s="255">
        <v>73</v>
      </c>
      <c r="G126" s="14">
        <v>80</v>
      </c>
      <c r="H126" s="255">
        <v>80</v>
      </c>
      <c r="I126" s="14">
        <v>80</v>
      </c>
      <c r="J126" s="14">
        <v>112</v>
      </c>
      <c r="K126" s="255">
        <v>123</v>
      </c>
      <c r="L126" s="14">
        <v>123</v>
      </c>
      <c r="M126" s="255">
        <v>80</v>
      </c>
      <c r="N126" s="14">
        <v>97.5</v>
      </c>
    </row>
    <row r="127" spans="1:14" ht="12" customHeight="1" x14ac:dyDescent="0.25">
      <c r="A127" s="25"/>
      <c r="B127" s="24">
        <v>2023</v>
      </c>
      <c r="C127" s="255">
        <v>125</v>
      </c>
      <c r="D127" s="255">
        <v>125</v>
      </c>
      <c r="E127" s="255">
        <v>125</v>
      </c>
      <c r="F127" s="255">
        <v>145</v>
      </c>
      <c r="G127" s="14">
        <v>125</v>
      </c>
      <c r="H127" s="255">
        <v>125</v>
      </c>
      <c r="I127" s="255">
        <v>125</v>
      </c>
      <c r="J127" s="255">
        <v>125</v>
      </c>
      <c r="K127" s="255">
        <v>125</v>
      </c>
      <c r="L127" s="255">
        <v>125</v>
      </c>
      <c r="M127" s="255">
        <v>125</v>
      </c>
      <c r="N127" s="255">
        <v>125</v>
      </c>
    </row>
    <row r="128" spans="1:14" ht="12" customHeight="1" x14ac:dyDescent="0.25">
      <c r="A128" s="219"/>
      <c r="B128" s="220">
        <v>2024</v>
      </c>
      <c r="C128" s="259">
        <v>105</v>
      </c>
      <c r="D128" s="258">
        <v>95</v>
      </c>
      <c r="E128" s="265">
        <v>86</v>
      </c>
      <c r="F128" s="259">
        <v>95</v>
      </c>
      <c r="G128" s="257">
        <v>130</v>
      </c>
      <c r="H128" s="259">
        <v>108</v>
      </c>
      <c r="I128" s="259"/>
      <c r="J128" s="259"/>
      <c r="K128" s="259"/>
      <c r="L128" s="259"/>
      <c r="M128" s="259"/>
      <c r="N128" s="259"/>
    </row>
    <row r="129" spans="1:14" ht="12" customHeight="1" x14ac:dyDescent="0.25">
      <c r="A129" s="25" t="s">
        <v>498</v>
      </c>
      <c r="B129" s="24">
        <v>2018</v>
      </c>
      <c r="C129" s="261">
        <v>56.5</v>
      </c>
      <c r="D129" s="260">
        <v>56</v>
      </c>
      <c r="E129" s="261">
        <v>58</v>
      </c>
      <c r="F129" s="255">
        <v>60</v>
      </c>
      <c r="G129" s="14">
        <v>59</v>
      </c>
      <c r="H129" s="255">
        <v>59</v>
      </c>
      <c r="I129" s="14">
        <v>58</v>
      </c>
      <c r="J129" s="14">
        <v>58</v>
      </c>
      <c r="K129" s="255">
        <v>58</v>
      </c>
      <c r="L129" s="14">
        <v>60</v>
      </c>
      <c r="M129" s="255">
        <v>60</v>
      </c>
      <c r="N129" s="14">
        <v>60</v>
      </c>
    </row>
    <row r="130" spans="1:14" ht="12" customHeight="1" x14ac:dyDescent="0.25">
      <c r="A130" s="25"/>
      <c r="B130" s="24">
        <v>2019</v>
      </c>
      <c r="C130" s="255">
        <v>60</v>
      </c>
      <c r="D130" s="14">
        <v>60</v>
      </c>
      <c r="E130" s="255">
        <v>63</v>
      </c>
      <c r="F130" s="255">
        <v>62.5</v>
      </c>
      <c r="G130" s="14">
        <v>62.5</v>
      </c>
      <c r="H130" s="255">
        <v>60</v>
      </c>
      <c r="I130" s="14">
        <v>60</v>
      </c>
      <c r="J130" s="260">
        <v>62</v>
      </c>
      <c r="K130" s="261">
        <v>62.5</v>
      </c>
      <c r="L130" s="14">
        <v>62.5</v>
      </c>
      <c r="M130" s="14">
        <v>62.5</v>
      </c>
      <c r="N130" s="14">
        <v>62.5</v>
      </c>
    </row>
    <row r="131" spans="1:14" ht="12" customHeight="1" x14ac:dyDescent="0.25">
      <c r="A131" s="25"/>
      <c r="B131" s="24">
        <v>2020</v>
      </c>
      <c r="C131" s="255">
        <v>60</v>
      </c>
      <c r="D131" s="14">
        <v>62.5</v>
      </c>
      <c r="E131" s="255" t="s">
        <v>142</v>
      </c>
      <c r="F131" s="255" t="s">
        <v>142</v>
      </c>
      <c r="G131" s="14">
        <v>62.5</v>
      </c>
      <c r="H131" s="255">
        <v>62.5</v>
      </c>
      <c r="I131" s="14" t="s">
        <v>142</v>
      </c>
      <c r="J131" s="14">
        <v>62.5</v>
      </c>
      <c r="K131" s="261">
        <v>75</v>
      </c>
      <c r="L131" s="260">
        <v>75</v>
      </c>
      <c r="M131" s="260">
        <v>75</v>
      </c>
      <c r="N131" s="260">
        <v>75</v>
      </c>
    </row>
    <row r="132" spans="1:14" ht="12" customHeight="1" x14ac:dyDescent="0.25">
      <c r="A132" s="25"/>
      <c r="B132" s="24">
        <v>2021</v>
      </c>
      <c r="C132" s="255">
        <v>65</v>
      </c>
      <c r="D132" s="14">
        <v>65</v>
      </c>
      <c r="E132" s="255">
        <v>65</v>
      </c>
      <c r="F132" s="255">
        <v>65</v>
      </c>
      <c r="G132" s="14">
        <v>65</v>
      </c>
      <c r="H132" s="255">
        <v>66</v>
      </c>
      <c r="I132" s="14">
        <v>65</v>
      </c>
      <c r="J132" s="14">
        <v>70</v>
      </c>
      <c r="K132" s="255">
        <v>70</v>
      </c>
      <c r="L132" s="14">
        <v>70</v>
      </c>
      <c r="M132" s="14">
        <v>70</v>
      </c>
      <c r="N132" s="14">
        <v>70</v>
      </c>
    </row>
    <row r="133" spans="1:14" ht="12" customHeight="1" x14ac:dyDescent="0.25">
      <c r="A133" s="25"/>
      <c r="B133" s="24">
        <v>2022</v>
      </c>
      <c r="C133" s="255">
        <v>70</v>
      </c>
      <c r="D133" s="14">
        <v>70</v>
      </c>
      <c r="E133" s="255">
        <v>70</v>
      </c>
      <c r="F133" s="255">
        <v>75</v>
      </c>
      <c r="G133" s="14">
        <v>71</v>
      </c>
      <c r="H133" s="255">
        <v>75</v>
      </c>
      <c r="I133" s="14">
        <v>75</v>
      </c>
      <c r="J133" s="14">
        <v>75</v>
      </c>
      <c r="K133" s="255">
        <v>75</v>
      </c>
      <c r="L133" s="14">
        <v>75</v>
      </c>
      <c r="M133" s="14">
        <v>75</v>
      </c>
      <c r="N133" s="14">
        <v>75</v>
      </c>
    </row>
    <row r="134" spans="1:14" ht="12" customHeight="1" x14ac:dyDescent="0.25">
      <c r="A134" s="25"/>
      <c r="B134" s="24">
        <v>2023</v>
      </c>
      <c r="C134" s="255">
        <v>80</v>
      </c>
      <c r="D134" s="255">
        <v>90</v>
      </c>
      <c r="E134" s="255">
        <v>95</v>
      </c>
      <c r="F134" s="255">
        <v>95</v>
      </c>
      <c r="G134" s="14">
        <v>95</v>
      </c>
      <c r="H134" s="255">
        <v>95</v>
      </c>
      <c r="I134" s="255">
        <v>95</v>
      </c>
      <c r="J134" s="255">
        <v>95</v>
      </c>
      <c r="K134" s="255">
        <v>95</v>
      </c>
      <c r="L134" s="255">
        <v>95</v>
      </c>
      <c r="M134" s="14" t="s">
        <v>142</v>
      </c>
      <c r="N134" s="14" t="s">
        <v>142</v>
      </c>
    </row>
    <row r="135" spans="1:14" ht="12" customHeight="1" x14ac:dyDescent="0.25">
      <c r="A135" s="219"/>
      <c r="B135" s="220">
        <v>2024</v>
      </c>
      <c r="C135" s="265" t="s">
        <v>29</v>
      </c>
      <c r="D135" s="265" t="s">
        <v>29</v>
      </c>
      <c r="E135" s="265">
        <v>88</v>
      </c>
      <c r="F135" s="259">
        <v>100</v>
      </c>
      <c r="G135" s="257">
        <v>95</v>
      </c>
      <c r="H135" s="259"/>
      <c r="I135" s="259"/>
      <c r="J135" s="259"/>
      <c r="K135" s="259"/>
      <c r="L135" s="259"/>
      <c r="M135" s="259"/>
      <c r="N135" s="259"/>
    </row>
    <row r="136" spans="1:14" ht="12" customHeight="1" x14ac:dyDescent="0.25">
      <c r="A136" s="25" t="s">
        <v>167</v>
      </c>
      <c r="B136" s="24">
        <v>2018</v>
      </c>
      <c r="C136" s="261">
        <v>170</v>
      </c>
      <c r="D136" s="260">
        <v>170</v>
      </c>
      <c r="E136" s="261">
        <v>170</v>
      </c>
      <c r="F136" s="255">
        <v>170</v>
      </c>
      <c r="G136" s="14">
        <v>170</v>
      </c>
      <c r="H136" s="255">
        <v>170</v>
      </c>
      <c r="I136" s="14">
        <v>170</v>
      </c>
      <c r="J136" s="14">
        <v>170</v>
      </c>
      <c r="K136" s="255">
        <v>170</v>
      </c>
      <c r="L136" s="14">
        <v>170</v>
      </c>
      <c r="M136" s="14">
        <v>170</v>
      </c>
      <c r="N136" s="14">
        <v>170</v>
      </c>
    </row>
    <row r="137" spans="1:14" ht="12" customHeight="1" x14ac:dyDescent="0.25">
      <c r="A137" s="25"/>
      <c r="B137" s="24">
        <v>2019</v>
      </c>
      <c r="C137" s="255">
        <v>119</v>
      </c>
      <c r="D137" s="14">
        <v>119</v>
      </c>
      <c r="E137" s="255">
        <v>119</v>
      </c>
      <c r="F137" s="255">
        <v>121</v>
      </c>
      <c r="G137" s="14">
        <v>121</v>
      </c>
      <c r="H137" s="255">
        <v>119</v>
      </c>
      <c r="I137" s="14">
        <v>119</v>
      </c>
      <c r="J137" s="260">
        <v>121</v>
      </c>
      <c r="K137" s="261">
        <v>125</v>
      </c>
      <c r="L137" s="14">
        <v>125</v>
      </c>
      <c r="M137" s="14">
        <v>125</v>
      </c>
      <c r="N137" s="14">
        <v>125</v>
      </c>
    </row>
    <row r="138" spans="1:14" ht="12" customHeight="1" x14ac:dyDescent="0.25">
      <c r="A138" s="25"/>
      <c r="B138" s="24">
        <v>2020</v>
      </c>
      <c r="C138" s="255">
        <v>125</v>
      </c>
      <c r="D138" s="14">
        <v>125</v>
      </c>
      <c r="E138" s="255">
        <v>125</v>
      </c>
      <c r="F138" s="255">
        <v>125</v>
      </c>
      <c r="G138" s="14">
        <v>125</v>
      </c>
      <c r="H138" s="255">
        <v>125</v>
      </c>
      <c r="I138" s="14">
        <v>125</v>
      </c>
      <c r="J138" s="14">
        <v>125</v>
      </c>
      <c r="K138" s="255">
        <v>125</v>
      </c>
      <c r="L138" s="14">
        <v>125</v>
      </c>
      <c r="M138" s="14">
        <v>125</v>
      </c>
      <c r="N138" s="14">
        <v>125</v>
      </c>
    </row>
    <row r="139" spans="1:14" ht="12" customHeight="1" x14ac:dyDescent="0.25">
      <c r="A139" s="25"/>
      <c r="B139" s="24">
        <v>2021</v>
      </c>
      <c r="C139" s="255" t="s">
        <v>142</v>
      </c>
      <c r="D139" s="14" t="s">
        <v>142</v>
      </c>
      <c r="E139" s="255" t="s">
        <v>142</v>
      </c>
      <c r="F139" s="255" t="s">
        <v>142</v>
      </c>
      <c r="G139" s="14" t="s">
        <v>142</v>
      </c>
      <c r="H139" s="255" t="s">
        <v>142</v>
      </c>
      <c r="I139" s="14" t="s">
        <v>142</v>
      </c>
      <c r="J139" s="14" t="s">
        <v>142</v>
      </c>
      <c r="K139" s="255" t="s">
        <v>142</v>
      </c>
      <c r="L139" s="14" t="s">
        <v>142</v>
      </c>
      <c r="M139" s="14" t="s">
        <v>142</v>
      </c>
      <c r="N139" s="14" t="s">
        <v>142</v>
      </c>
    </row>
    <row r="140" spans="1:14" ht="12" customHeight="1" x14ac:dyDescent="0.25">
      <c r="A140" s="25"/>
      <c r="B140" s="24">
        <v>2022</v>
      </c>
      <c r="C140" s="255">
        <v>72.5</v>
      </c>
      <c r="D140" s="14">
        <v>72.5</v>
      </c>
      <c r="E140" s="255">
        <v>75</v>
      </c>
      <c r="F140" s="255">
        <v>70</v>
      </c>
      <c r="G140" s="14" t="s">
        <v>142</v>
      </c>
      <c r="H140" s="255" t="s">
        <v>142</v>
      </c>
      <c r="I140" s="14" t="s">
        <v>142</v>
      </c>
      <c r="J140" s="14">
        <v>77.5</v>
      </c>
      <c r="K140" s="255">
        <v>75</v>
      </c>
      <c r="L140" s="14">
        <v>75</v>
      </c>
      <c r="M140" s="14">
        <v>77.5</v>
      </c>
      <c r="N140" s="14">
        <v>70</v>
      </c>
    </row>
    <row r="141" spans="1:14" ht="12" customHeight="1" x14ac:dyDescent="0.25">
      <c r="A141" s="25"/>
      <c r="B141" s="24">
        <v>2023</v>
      </c>
      <c r="C141" s="255">
        <v>150</v>
      </c>
      <c r="D141" s="255">
        <v>123</v>
      </c>
      <c r="E141" s="255" t="s">
        <v>142</v>
      </c>
      <c r="F141" s="255">
        <v>125</v>
      </c>
      <c r="G141" s="14">
        <v>125</v>
      </c>
      <c r="H141" s="255">
        <v>125</v>
      </c>
      <c r="I141" s="255">
        <v>125</v>
      </c>
      <c r="J141" s="255">
        <v>125</v>
      </c>
      <c r="K141" s="255">
        <v>125</v>
      </c>
      <c r="L141" s="255">
        <v>125</v>
      </c>
      <c r="M141" s="255">
        <v>120</v>
      </c>
      <c r="N141" s="255">
        <v>120</v>
      </c>
    </row>
    <row r="142" spans="1:14" ht="12" customHeight="1" x14ac:dyDescent="0.25">
      <c r="A142" s="219"/>
      <c r="B142" s="220">
        <v>2024</v>
      </c>
      <c r="C142" s="265" t="s">
        <v>29</v>
      </c>
      <c r="D142" s="259">
        <v>105</v>
      </c>
      <c r="E142" s="259">
        <v>105</v>
      </c>
      <c r="F142" s="259">
        <v>105</v>
      </c>
      <c r="G142" s="258" t="s">
        <v>29</v>
      </c>
      <c r="H142" s="259">
        <v>100</v>
      </c>
      <c r="I142" s="259"/>
      <c r="J142" s="259"/>
      <c r="K142" s="259"/>
      <c r="L142" s="259"/>
      <c r="M142" s="259"/>
      <c r="N142" s="259"/>
    </row>
    <row r="143" spans="1:14" ht="12" customHeight="1" x14ac:dyDescent="0.25">
      <c r="A143" s="25" t="s">
        <v>129</v>
      </c>
      <c r="B143" s="24">
        <v>2018</v>
      </c>
      <c r="C143" s="261">
        <v>132.5</v>
      </c>
      <c r="D143" s="260">
        <v>127.5</v>
      </c>
      <c r="E143" s="261">
        <v>135</v>
      </c>
      <c r="F143" s="255">
        <v>132.5</v>
      </c>
      <c r="G143" s="14">
        <v>125</v>
      </c>
      <c r="H143" s="255">
        <v>127.5</v>
      </c>
      <c r="I143" s="14">
        <v>107.5</v>
      </c>
      <c r="J143" s="14">
        <v>132.5</v>
      </c>
      <c r="K143" s="255">
        <v>112.5</v>
      </c>
      <c r="L143" s="14">
        <v>132.5</v>
      </c>
      <c r="M143" s="14">
        <v>132.5</v>
      </c>
      <c r="N143" s="14">
        <v>132.5</v>
      </c>
    </row>
    <row r="144" spans="1:14" ht="12" customHeight="1" x14ac:dyDescent="0.25">
      <c r="A144" s="25"/>
      <c r="B144" s="24">
        <v>2019</v>
      </c>
      <c r="C144" s="255">
        <v>132.5</v>
      </c>
      <c r="D144" s="14">
        <v>132.5</v>
      </c>
      <c r="E144" s="255">
        <v>132.5</v>
      </c>
      <c r="F144" s="255">
        <v>132.5</v>
      </c>
      <c r="G144" s="14">
        <v>132.5</v>
      </c>
      <c r="H144" s="255">
        <v>127.5</v>
      </c>
      <c r="I144" s="14">
        <v>127.5</v>
      </c>
      <c r="J144" s="260">
        <v>132.5</v>
      </c>
      <c r="K144" s="261">
        <v>140</v>
      </c>
      <c r="L144" s="14">
        <v>140</v>
      </c>
      <c r="M144" s="14">
        <v>140</v>
      </c>
      <c r="N144" s="14">
        <v>115</v>
      </c>
    </row>
    <row r="145" spans="1:14" ht="12" customHeight="1" x14ac:dyDescent="0.25">
      <c r="A145" s="57"/>
      <c r="B145" s="24">
        <v>2020</v>
      </c>
      <c r="C145" s="255">
        <v>135</v>
      </c>
      <c r="D145" s="14">
        <v>135</v>
      </c>
      <c r="E145" s="255">
        <v>135</v>
      </c>
      <c r="F145" s="255">
        <v>135</v>
      </c>
      <c r="G145" s="14">
        <v>135</v>
      </c>
      <c r="H145" s="255">
        <v>135</v>
      </c>
      <c r="I145" s="14">
        <v>135</v>
      </c>
      <c r="J145" s="260">
        <v>125</v>
      </c>
      <c r="K145" s="261">
        <v>125</v>
      </c>
      <c r="L145" s="14">
        <v>135</v>
      </c>
      <c r="M145" s="14">
        <v>140</v>
      </c>
      <c r="N145" s="14">
        <v>135</v>
      </c>
    </row>
    <row r="146" spans="1:14" ht="12" customHeight="1" x14ac:dyDescent="0.25">
      <c r="A146" s="57"/>
      <c r="B146" s="24">
        <v>2021</v>
      </c>
      <c r="C146" s="255">
        <v>135</v>
      </c>
      <c r="D146" s="14">
        <v>115</v>
      </c>
      <c r="E146" s="255">
        <v>95</v>
      </c>
      <c r="F146" s="255">
        <v>95</v>
      </c>
      <c r="G146" s="14">
        <v>140</v>
      </c>
      <c r="H146" s="255">
        <v>140</v>
      </c>
      <c r="I146" s="14">
        <v>140</v>
      </c>
      <c r="J146" s="14">
        <v>140</v>
      </c>
      <c r="K146" s="255">
        <v>140</v>
      </c>
      <c r="L146" s="14">
        <v>140</v>
      </c>
      <c r="M146" s="14">
        <v>140</v>
      </c>
      <c r="N146" s="14">
        <v>140</v>
      </c>
    </row>
    <row r="147" spans="1:14" ht="12" customHeight="1" x14ac:dyDescent="0.25">
      <c r="A147" s="57"/>
      <c r="B147" s="24">
        <v>2022</v>
      </c>
      <c r="C147" s="255">
        <v>130</v>
      </c>
      <c r="D147" s="14">
        <v>130</v>
      </c>
      <c r="E147" s="255">
        <v>125</v>
      </c>
      <c r="F147" s="255">
        <v>125</v>
      </c>
      <c r="G147" s="14">
        <v>125</v>
      </c>
      <c r="H147" s="255">
        <v>125</v>
      </c>
      <c r="I147" s="14">
        <v>125</v>
      </c>
      <c r="J147" s="14">
        <v>125</v>
      </c>
      <c r="K147" s="255">
        <v>125</v>
      </c>
      <c r="L147" s="14">
        <v>125</v>
      </c>
      <c r="M147" s="255">
        <v>125</v>
      </c>
      <c r="N147" s="14">
        <v>125</v>
      </c>
    </row>
    <row r="148" spans="1:14" ht="12" customHeight="1" x14ac:dyDescent="0.25">
      <c r="A148" s="57"/>
      <c r="B148" s="24">
        <v>2023</v>
      </c>
      <c r="C148" s="255">
        <v>125</v>
      </c>
      <c r="D148" s="255">
        <v>130</v>
      </c>
      <c r="E148" s="255">
        <v>130</v>
      </c>
      <c r="F148" s="255">
        <v>125</v>
      </c>
      <c r="G148" s="14">
        <v>135</v>
      </c>
      <c r="H148" s="255">
        <v>125</v>
      </c>
      <c r="I148" s="255">
        <v>125</v>
      </c>
      <c r="J148" s="255">
        <v>125</v>
      </c>
      <c r="K148" s="255">
        <v>130</v>
      </c>
      <c r="L148" s="255">
        <v>130</v>
      </c>
      <c r="M148" s="14">
        <v>120</v>
      </c>
      <c r="N148" s="255">
        <v>120</v>
      </c>
    </row>
    <row r="149" spans="1:14" ht="12" customHeight="1" x14ac:dyDescent="0.25">
      <c r="A149" s="245"/>
      <c r="B149" s="220">
        <v>2024</v>
      </c>
      <c r="C149" s="259">
        <v>105</v>
      </c>
      <c r="D149" s="259">
        <v>120</v>
      </c>
      <c r="E149" s="259">
        <v>115</v>
      </c>
      <c r="F149" s="259">
        <v>120</v>
      </c>
      <c r="G149" s="257">
        <v>120</v>
      </c>
      <c r="H149" s="259">
        <v>120</v>
      </c>
      <c r="I149" s="259"/>
      <c r="J149" s="259"/>
      <c r="K149" s="259"/>
      <c r="L149" s="259"/>
      <c r="M149" s="257"/>
      <c r="N149" s="259"/>
    </row>
    <row r="150" spans="1:14" ht="13.5" x14ac:dyDescent="0.25">
      <c r="A150" s="269" t="s">
        <v>135</v>
      </c>
      <c r="B150" s="148"/>
      <c r="C150" s="270"/>
      <c r="D150" s="271"/>
      <c r="E150" s="271"/>
      <c r="F150" s="271"/>
      <c r="G150" s="271"/>
      <c r="H150" s="271"/>
      <c r="I150" s="271"/>
      <c r="J150" s="271"/>
      <c r="K150" s="271"/>
      <c r="L150" s="271"/>
      <c r="M150" s="271"/>
      <c r="N150" s="271"/>
    </row>
    <row r="151" spans="1:14" ht="13.5" x14ac:dyDescent="0.25">
      <c r="A151" s="272" t="s">
        <v>428</v>
      </c>
      <c r="B151" s="272"/>
      <c r="C151" s="273"/>
      <c r="D151" s="274"/>
      <c r="E151" s="274"/>
      <c r="F151" s="274"/>
      <c r="G151" s="274"/>
      <c r="H151" s="271"/>
      <c r="I151" s="271"/>
      <c r="J151" s="271"/>
      <c r="K151" s="271"/>
      <c r="L151" s="271"/>
      <c r="M151" s="271"/>
      <c r="N151" s="271"/>
    </row>
    <row r="152" spans="1:14" x14ac:dyDescent="0.2">
      <c r="A152" s="275"/>
      <c r="B152" s="275"/>
      <c r="C152" s="275"/>
      <c r="D152" s="275"/>
      <c r="E152" s="275"/>
      <c r="F152" s="275"/>
      <c r="G152" s="275"/>
      <c r="H152" s="275"/>
      <c r="I152" s="275"/>
      <c r="J152" s="275"/>
      <c r="K152" s="275"/>
      <c r="L152" s="275"/>
      <c r="M152" s="275"/>
      <c r="N152" s="275"/>
    </row>
    <row r="153" spans="1:14" x14ac:dyDescent="0.2">
      <c r="A153" s="275"/>
      <c r="B153" s="275"/>
      <c r="C153" s="275"/>
      <c r="D153" s="275"/>
      <c r="E153" s="275"/>
      <c r="F153" s="275"/>
      <c r="G153" s="275"/>
      <c r="H153" s="275"/>
      <c r="I153" s="275"/>
      <c r="J153" s="275"/>
      <c r="K153" s="275"/>
      <c r="L153" s="275"/>
      <c r="M153" s="275"/>
      <c r="N153" s="275"/>
    </row>
    <row r="154" spans="1:14" x14ac:dyDescent="0.2">
      <c r="A154" s="275"/>
      <c r="B154" s="275"/>
      <c r="C154" s="275"/>
      <c r="D154" s="275"/>
      <c r="E154" s="275"/>
      <c r="F154" s="275"/>
      <c r="G154" s="275"/>
      <c r="H154" s="275"/>
      <c r="I154" s="275"/>
      <c r="J154" s="275"/>
      <c r="K154" s="275"/>
      <c r="L154" s="275"/>
      <c r="M154" s="275"/>
      <c r="N154" s="275"/>
    </row>
    <row r="155" spans="1:14" x14ac:dyDescent="0.2">
      <c r="A155" s="275"/>
      <c r="B155" s="275"/>
      <c r="C155" s="275"/>
      <c r="D155" s="275"/>
      <c r="E155" s="275"/>
      <c r="F155" s="275"/>
      <c r="G155" s="275"/>
      <c r="H155" s="275"/>
      <c r="I155" s="275"/>
      <c r="J155" s="275"/>
      <c r="K155" s="275"/>
      <c r="L155" s="275"/>
      <c r="M155" s="275"/>
      <c r="N155" s="275"/>
    </row>
    <row r="156" spans="1:14" x14ac:dyDescent="0.2">
      <c r="A156" s="275"/>
      <c r="B156" s="275"/>
      <c r="C156" s="275"/>
      <c r="D156" s="275"/>
      <c r="E156" s="275"/>
      <c r="F156" s="275"/>
      <c r="G156" s="275"/>
      <c r="H156" s="275"/>
      <c r="I156" s="275"/>
      <c r="J156" s="275"/>
      <c r="K156" s="275"/>
      <c r="L156" s="275"/>
      <c r="M156" s="275"/>
      <c r="N156" s="275"/>
    </row>
    <row r="157" spans="1:14" x14ac:dyDescent="0.2">
      <c r="A157" s="275"/>
      <c r="B157" s="275"/>
      <c r="C157" s="275"/>
      <c r="D157" s="275"/>
      <c r="E157" s="275"/>
      <c r="F157" s="275"/>
      <c r="G157" s="275"/>
      <c r="H157" s="275"/>
      <c r="I157" s="275"/>
      <c r="J157" s="275"/>
      <c r="K157" s="275"/>
      <c r="L157" s="275"/>
      <c r="M157" s="275"/>
      <c r="N157" s="275"/>
    </row>
    <row r="158" spans="1:14" x14ac:dyDescent="0.2">
      <c r="A158" s="275"/>
      <c r="B158" s="275"/>
      <c r="C158" s="275"/>
      <c r="D158" s="275"/>
      <c r="E158" s="275"/>
      <c r="F158" s="275"/>
      <c r="G158" s="275"/>
      <c r="H158" s="275"/>
      <c r="I158" s="275"/>
      <c r="J158" s="275"/>
      <c r="K158" s="275"/>
      <c r="L158" s="275"/>
      <c r="M158" s="275"/>
      <c r="N158" s="275"/>
    </row>
    <row r="159" spans="1:14" x14ac:dyDescent="0.2">
      <c r="A159" s="275"/>
      <c r="B159" s="275"/>
      <c r="C159" s="275"/>
      <c r="D159" s="275"/>
      <c r="E159" s="275"/>
      <c r="F159" s="275"/>
      <c r="G159" s="275"/>
      <c r="H159" s="275"/>
      <c r="I159" s="275"/>
      <c r="J159" s="275"/>
      <c r="K159" s="275"/>
      <c r="L159" s="275"/>
      <c r="M159" s="275"/>
      <c r="N159" s="275"/>
    </row>
    <row r="160" spans="1:14" x14ac:dyDescent="0.2">
      <c r="A160" s="275"/>
      <c r="B160" s="275"/>
      <c r="C160" s="275"/>
      <c r="D160" s="275"/>
      <c r="E160" s="275"/>
      <c r="F160" s="275"/>
      <c r="G160" s="275"/>
      <c r="H160" s="275"/>
      <c r="I160" s="275"/>
      <c r="J160" s="275"/>
      <c r="K160" s="275"/>
      <c r="L160" s="275"/>
      <c r="M160" s="275"/>
      <c r="N160" s="275"/>
    </row>
  </sheetData>
  <mergeCells count="3">
    <mergeCell ref="A1:N1"/>
    <mergeCell ref="A57:F57"/>
    <mergeCell ref="A103:F103"/>
  </mergeCells>
  <pageMargins left="0" right="0" top="0" bottom="0" header="0" footer="0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D215F-E935-4C32-8540-5EF5D2A0C38F}">
  <dimension ref="A1:G197"/>
  <sheetViews>
    <sheetView showGridLines="0" topLeftCell="A151" zoomScaleNormal="100" workbookViewId="0">
      <selection activeCell="B39" sqref="B39:F40"/>
    </sheetView>
  </sheetViews>
  <sheetFormatPr baseColWidth="10" defaultColWidth="10.85546875" defaultRowHeight="12.75" x14ac:dyDescent="0.2"/>
  <cols>
    <col min="1" max="1" width="21.140625" style="54" customWidth="1"/>
    <col min="2" max="3" width="7.85546875" style="54" customWidth="1"/>
    <col min="4" max="4" width="8.140625" style="54" customWidth="1"/>
    <col min="5" max="6" width="7.85546875" style="54" customWidth="1"/>
    <col min="7" max="7" width="8.28515625" style="54" customWidth="1"/>
    <col min="8" max="16384" width="10.85546875" style="54"/>
  </cols>
  <sheetData>
    <row r="1" spans="1:7" ht="13.5" x14ac:dyDescent="0.25">
      <c r="A1" s="276" t="s">
        <v>499</v>
      </c>
      <c r="B1" s="137"/>
      <c r="C1" s="137"/>
      <c r="D1" s="137"/>
      <c r="E1" s="137"/>
      <c r="F1" s="137"/>
      <c r="G1" s="2"/>
    </row>
    <row r="2" spans="1:7" ht="13.5" x14ac:dyDescent="0.25">
      <c r="A2" s="277" t="s">
        <v>665</v>
      </c>
      <c r="B2" s="137"/>
      <c r="C2" s="137"/>
      <c r="D2" s="137"/>
      <c r="E2" s="137"/>
      <c r="F2" s="137"/>
      <c r="G2" s="2"/>
    </row>
    <row r="3" spans="1:7" ht="3" customHeight="1" x14ac:dyDescent="0.25">
      <c r="A3" s="278"/>
      <c r="B3" s="137"/>
      <c r="C3" s="137"/>
      <c r="D3" s="137"/>
      <c r="E3" s="137"/>
      <c r="F3" s="137"/>
      <c r="G3" s="2"/>
    </row>
    <row r="4" spans="1:7" ht="14.1" customHeight="1" x14ac:dyDescent="0.2">
      <c r="A4" s="997" t="s">
        <v>19</v>
      </c>
      <c r="B4" s="999" t="s">
        <v>500</v>
      </c>
      <c r="C4" s="1000"/>
      <c r="D4" s="1001"/>
      <c r="E4" s="999" t="s">
        <v>501</v>
      </c>
      <c r="F4" s="1000"/>
      <c r="G4" s="1001"/>
    </row>
    <row r="5" spans="1:7" ht="14.1" customHeight="1" x14ac:dyDescent="0.2">
      <c r="A5" s="998"/>
      <c r="B5" s="411" t="s">
        <v>502</v>
      </c>
      <c r="C5" s="411" t="s">
        <v>503</v>
      </c>
      <c r="D5" s="412" t="s">
        <v>23</v>
      </c>
      <c r="E5" s="411" t="s">
        <v>502</v>
      </c>
      <c r="F5" s="411" t="s">
        <v>503</v>
      </c>
      <c r="G5" s="412" t="s">
        <v>23</v>
      </c>
    </row>
    <row r="6" spans="1:7" ht="5.0999999999999996" customHeight="1" x14ac:dyDescent="0.2">
      <c r="A6" s="707"/>
      <c r="B6" s="708"/>
      <c r="C6" s="708"/>
      <c r="D6" s="709"/>
      <c r="E6" s="708"/>
      <c r="F6" s="708"/>
      <c r="G6" s="709"/>
    </row>
    <row r="7" spans="1:7" ht="11.1" customHeight="1" x14ac:dyDescent="0.25">
      <c r="A7" s="390" t="s">
        <v>588</v>
      </c>
      <c r="B7" s="569"/>
      <c r="C7" s="569"/>
      <c r="D7" s="564"/>
      <c r="E7" s="279"/>
      <c r="F7" s="279"/>
      <c r="G7" s="280"/>
    </row>
    <row r="8" spans="1:7" ht="10.7" customHeight="1" x14ac:dyDescent="0.25">
      <c r="A8" s="190" t="s">
        <v>589</v>
      </c>
      <c r="B8" s="508">
        <v>135</v>
      </c>
      <c r="C8" s="191">
        <v>163</v>
      </c>
      <c r="D8" s="283">
        <f t="shared" ref="D8:D13" si="0">((C8/B8)-    1)*100</f>
        <v>20.740740740740748</v>
      </c>
      <c r="E8" s="289">
        <v>135</v>
      </c>
      <c r="F8" s="191">
        <v>153</v>
      </c>
      <c r="G8" s="283">
        <f t="shared" ref="G8:G13" si="1">((F8/E8)-    1)*100</f>
        <v>13.33333333333333</v>
      </c>
    </row>
    <row r="9" spans="1:7" ht="10.7" customHeight="1" x14ac:dyDescent="0.25">
      <c r="A9" s="190" t="s">
        <v>590</v>
      </c>
      <c r="B9" s="508">
        <v>95</v>
      </c>
      <c r="C9" s="573">
        <v>130</v>
      </c>
      <c r="D9" s="283">
        <f t="shared" si="0"/>
        <v>36.842105263157897</v>
      </c>
      <c r="E9" s="289">
        <v>110</v>
      </c>
      <c r="F9" s="573">
        <v>105</v>
      </c>
      <c r="G9" s="283">
        <f t="shared" si="1"/>
        <v>-4.5454545454545414</v>
      </c>
    </row>
    <row r="10" spans="1:7" ht="10.7" customHeight="1" x14ac:dyDescent="0.25">
      <c r="A10" s="190" t="s">
        <v>591</v>
      </c>
      <c r="B10" s="508">
        <v>85</v>
      </c>
      <c r="C10" s="191">
        <v>135</v>
      </c>
      <c r="D10" s="283">
        <f t="shared" si="0"/>
        <v>58.823529411764696</v>
      </c>
      <c r="E10" s="289">
        <v>90</v>
      </c>
      <c r="F10" s="191">
        <v>135</v>
      </c>
      <c r="G10" s="283">
        <f t="shared" si="1"/>
        <v>50</v>
      </c>
    </row>
    <row r="11" spans="1:7" ht="10.7" customHeight="1" x14ac:dyDescent="0.25">
      <c r="A11" s="190" t="s">
        <v>592</v>
      </c>
      <c r="B11" s="508" t="s">
        <v>151</v>
      </c>
      <c r="C11" s="573">
        <v>120</v>
      </c>
      <c r="D11" s="286" t="s">
        <v>140</v>
      </c>
      <c r="E11" s="508" t="s">
        <v>151</v>
      </c>
      <c r="F11" s="573">
        <v>90</v>
      </c>
      <c r="G11" s="283" t="s">
        <v>173</v>
      </c>
    </row>
    <row r="12" spans="1:7" ht="10.7" customHeight="1" x14ac:dyDescent="0.25">
      <c r="A12" s="190" t="s">
        <v>593</v>
      </c>
      <c r="B12" s="508">
        <v>103</v>
      </c>
      <c r="C12" s="191">
        <v>105</v>
      </c>
      <c r="D12" s="283">
        <f t="shared" si="0"/>
        <v>1.9417475728155331</v>
      </c>
      <c r="E12" s="289">
        <v>100</v>
      </c>
      <c r="F12" s="191">
        <v>95</v>
      </c>
      <c r="G12" s="283">
        <f t="shared" si="1"/>
        <v>-5.0000000000000044</v>
      </c>
    </row>
    <row r="13" spans="1:7" ht="10.7" customHeight="1" x14ac:dyDescent="0.25">
      <c r="A13" s="506" t="s">
        <v>595</v>
      </c>
      <c r="B13" s="508">
        <v>88</v>
      </c>
      <c r="C13" s="739">
        <v>130</v>
      </c>
      <c r="D13" s="283">
        <f t="shared" si="0"/>
        <v>47.727272727272727</v>
      </c>
      <c r="E13" s="289">
        <v>90</v>
      </c>
      <c r="F13" s="573">
        <v>85</v>
      </c>
      <c r="G13" s="283">
        <f t="shared" si="1"/>
        <v>-5.555555555555558</v>
      </c>
    </row>
    <row r="14" spans="1:7" ht="11.1" customHeight="1" x14ac:dyDescent="0.25">
      <c r="A14" s="397" t="s">
        <v>24</v>
      </c>
      <c r="B14" s="285"/>
      <c r="C14" s="608"/>
      <c r="D14" s="286"/>
      <c r="E14" s="285"/>
      <c r="F14" s="609"/>
      <c r="G14" s="742"/>
    </row>
    <row r="15" spans="1:7" ht="10.7" customHeight="1" x14ac:dyDescent="0.25">
      <c r="A15" s="193" t="s">
        <v>25</v>
      </c>
      <c r="B15" s="508">
        <v>85</v>
      </c>
      <c r="C15" s="191">
        <v>80</v>
      </c>
      <c r="D15" s="283">
        <f t="shared" ref="D15:D19" si="2">((C15/B15)-    1)*100</f>
        <v>-5.8823529411764719</v>
      </c>
      <c r="E15" s="740">
        <v>110</v>
      </c>
      <c r="F15" s="191">
        <v>125</v>
      </c>
      <c r="G15" s="283">
        <f t="shared" ref="G15" si="3">((F15/E15)-    1)*100</f>
        <v>13.636363636363647</v>
      </c>
    </row>
    <row r="16" spans="1:7" ht="10.7" customHeight="1" x14ac:dyDescent="0.25">
      <c r="A16" s="193" t="s">
        <v>504</v>
      </c>
      <c r="B16" s="508" t="s">
        <v>505</v>
      </c>
      <c r="C16" s="573">
        <v>83</v>
      </c>
      <c r="D16" s="286" t="s">
        <v>140</v>
      </c>
      <c r="E16" s="289" t="s">
        <v>505</v>
      </c>
      <c r="F16" s="573">
        <v>135</v>
      </c>
      <c r="G16" s="283" t="s">
        <v>140</v>
      </c>
    </row>
    <row r="17" spans="1:7" ht="10.7" customHeight="1" x14ac:dyDescent="0.25">
      <c r="A17" s="193" t="s">
        <v>296</v>
      </c>
      <c r="B17" s="508">
        <v>109</v>
      </c>
      <c r="C17" s="191">
        <v>109</v>
      </c>
      <c r="D17" s="283">
        <f t="shared" si="2"/>
        <v>0</v>
      </c>
      <c r="E17" s="289" t="s">
        <v>505</v>
      </c>
      <c r="F17" s="191">
        <v>200</v>
      </c>
      <c r="G17" s="283" t="s">
        <v>140</v>
      </c>
    </row>
    <row r="18" spans="1:7" ht="10.7" customHeight="1" x14ac:dyDescent="0.25">
      <c r="A18" s="193" t="s">
        <v>599</v>
      </c>
      <c r="B18" s="508">
        <v>80</v>
      </c>
      <c r="C18" s="573">
        <v>80</v>
      </c>
      <c r="D18" s="283">
        <f t="shared" si="2"/>
        <v>0</v>
      </c>
      <c r="E18" s="289" t="s">
        <v>505</v>
      </c>
      <c r="F18" s="573">
        <v>73</v>
      </c>
      <c r="G18" s="283" t="s">
        <v>140</v>
      </c>
    </row>
    <row r="19" spans="1:7" ht="10.7" customHeight="1" x14ac:dyDescent="0.25">
      <c r="A19" s="193" t="s">
        <v>450</v>
      </c>
      <c r="B19" s="508">
        <v>75</v>
      </c>
      <c r="C19" s="191">
        <v>75</v>
      </c>
      <c r="D19" s="283">
        <f t="shared" si="2"/>
        <v>0</v>
      </c>
      <c r="E19" s="289" t="s">
        <v>505</v>
      </c>
      <c r="F19" s="191">
        <v>125</v>
      </c>
      <c r="G19" s="283" t="s">
        <v>140</v>
      </c>
    </row>
    <row r="20" spans="1:7" ht="11.1" customHeight="1" x14ac:dyDescent="0.25">
      <c r="A20" s="397" t="s">
        <v>506</v>
      </c>
      <c r="B20" s="281"/>
      <c r="C20" s="282"/>
      <c r="D20" s="286"/>
      <c r="E20" s="289"/>
      <c r="F20" s="573"/>
      <c r="G20" s="283"/>
    </row>
    <row r="21" spans="1:7" ht="10.7" customHeight="1" x14ac:dyDescent="0.25">
      <c r="A21" s="194" t="s">
        <v>30</v>
      </c>
      <c r="B21" s="508" t="s">
        <v>505</v>
      </c>
      <c r="C21" s="191">
        <v>107</v>
      </c>
      <c r="D21" s="286" t="s">
        <v>140</v>
      </c>
      <c r="E21" s="289" t="s">
        <v>505</v>
      </c>
      <c r="F21" s="191">
        <v>215</v>
      </c>
      <c r="G21" s="283" t="s">
        <v>140</v>
      </c>
    </row>
    <row r="22" spans="1:7" ht="10.7" customHeight="1" x14ac:dyDescent="0.25">
      <c r="A22" s="194" t="s">
        <v>453</v>
      </c>
      <c r="B22" s="508" t="s">
        <v>505</v>
      </c>
      <c r="C22" s="573">
        <v>120</v>
      </c>
      <c r="D22" s="286" t="s">
        <v>140</v>
      </c>
      <c r="E22" s="289" t="s">
        <v>505</v>
      </c>
      <c r="F22" s="573" t="s">
        <v>505</v>
      </c>
      <c r="G22" s="283" t="s">
        <v>140</v>
      </c>
    </row>
    <row r="23" spans="1:7" ht="10.7" customHeight="1" x14ac:dyDescent="0.25">
      <c r="A23" s="194" t="s">
        <v>455</v>
      </c>
      <c r="B23" s="508" t="s">
        <v>505</v>
      </c>
      <c r="C23" s="191">
        <v>120</v>
      </c>
      <c r="D23" s="286" t="s">
        <v>140</v>
      </c>
      <c r="E23" s="289" t="s">
        <v>505</v>
      </c>
      <c r="F23" s="191">
        <v>285</v>
      </c>
      <c r="G23" s="283" t="s">
        <v>140</v>
      </c>
    </row>
    <row r="24" spans="1:7" ht="10.7" customHeight="1" x14ac:dyDescent="0.25">
      <c r="A24" s="194" t="s">
        <v>306</v>
      </c>
      <c r="B24" s="508" t="s">
        <v>505</v>
      </c>
      <c r="C24" s="573">
        <v>105</v>
      </c>
      <c r="D24" s="286" t="s">
        <v>140</v>
      </c>
      <c r="E24" s="289" t="s">
        <v>505</v>
      </c>
      <c r="F24" s="573"/>
      <c r="G24" s="283" t="s">
        <v>140</v>
      </c>
    </row>
    <row r="25" spans="1:7" ht="10.7" customHeight="1" x14ac:dyDescent="0.25">
      <c r="A25" s="194" t="s">
        <v>507</v>
      </c>
      <c r="B25" s="508" t="s">
        <v>505</v>
      </c>
      <c r="C25" s="191">
        <v>115</v>
      </c>
      <c r="D25" s="286" t="s">
        <v>140</v>
      </c>
      <c r="E25" s="289" t="s">
        <v>505</v>
      </c>
      <c r="F25" s="191">
        <v>105</v>
      </c>
      <c r="G25" s="283" t="s">
        <v>140</v>
      </c>
    </row>
    <row r="26" spans="1:7" ht="10.7" customHeight="1" x14ac:dyDescent="0.25">
      <c r="A26" s="194" t="s">
        <v>406</v>
      </c>
      <c r="B26" s="508" t="s">
        <v>505</v>
      </c>
      <c r="C26" s="191">
        <v>78</v>
      </c>
      <c r="D26" s="286" t="s">
        <v>140</v>
      </c>
      <c r="E26" s="289" t="s">
        <v>505</v>
      </c>
      <c r="F26" s="573">
        <v>235</v>
      </c>
      <c r="G26" s="283" t="s">
        <v>140</v>
      </c>
    </row>
    <row r="27" spans="1:7" ht="10.7" customHeight="1" x14ac:dyDescent="0.25">
      <c r="A27" s="194" t="s">
        <v>309</v>
      </c>
      <c r="B27" s="508" t="s">
        <v>505</v>
      </c>
      <c r="C27" s="573">
        <v>175</v>
      </c>
      <c r="D27" s="286" t="s">
        <v>140</v>
      </c>
      <c r="E27" s="289" t="s">
        <v>505</v>
      </c>
      <c r="F27" s="191" t="s">
        <v>505</v>
      </c>
      <c r="G27" s="283" t="s">
        <v>140</v>
      </c>
    </row>
    <row r="28" spans="1:7" ht="10.7" customHeight="1" x14ac:dyDescent="0.25">
      <c r="A28" s="194" t="s">
        <v>457</v>
      </c>
      <c r="B28" s="508" t="s">
        <v>505</v>
      </c>
      <c r="C28" s="191">
        <v>130</v>
      </c>
      <c r="D28" s="286" t="s">
        <v>140</v>
      </c>
      <c r="E28" s="289" t="s">
        <v>505</v>
      </c>
      <c r="F28" s="573">
        <v>145</v>
      </c>
      <c r="G28" s="283" t="s">
        <v>140</v>
      </c>
    </row>
    <row r="29" spans="1:7" ht="11.1" customHeight="1" x14ac:dyDescent="0.25">
      <c r="A29" s="397" t="s">
        <v>32</v>
      </c>
      <c r="B29" s="281"/>
      <c r="C29" s="607"/>
      <c r="D29" s="290"/>
      <c r="E29" s="248"/>
      <c r="F29" s="177"/>
      <c r="G29" s="613"/>
    </row>
    <row r="30" spans="1:7" ht="10.7" customHeight="1" x14ac:dyDescent="0.25">
      <c r="A30" s="291" t="s">
        <v>33</v>
      </c>
      <c r="B30" s="508">
        <v>100</v>
      </c>
      <c r="C30" s="191">
        <v>70</v>
      </c>
      <c r="D30" s="741">
        <f t="shared" ref="D30:D54" si="4">((C30/B30)-    1)*100</f>
        <v>-30.000000000000004</v>
      </c>
      <c r="E30" s="282">
        <v>75</v>
      </c>
      <c r="F30" s="191" t="s">
        <v>505</v>
      </c>
      <c r="G30" s="283" t="s">
        <v>140</v>
      </c>
    </row>
    <row r="31" spans="1:7" ht="10.7" customHeight="1" x14ac:dyDescent="0.25">
      <c r="A31" s="293" t="s">
        <v>34</v>
      </c>
      <c r="B31" s="508">
        <v>90</v>
      </c>
      <c r="C31" s="191">
        <v>100</v>
      </c>
      <c r="D31" s="741">
        <f t="shared" si="4"/>
        <v>11.111111111111116</v>
      </c>
      <c r="E31" s="282">
        <v>80</v>
      </c>
      <c r="F31" s="573">
        <v>110</v>
      </c>
      <c r="G31" s="283">
        <f t="shared" ref="G31:G54" si="5">((F31/E31)-    1)*100</f>
        <v>37.5</v>
      </c>
    </row>
    <row r="32" spans="1:7" ht="10.7" customHeight="1" x14ac:dyDescent="0.25">
      <c r="A32" s="293" t="s">
        <v>508</v>
      </c>
      <c r="B32" s="508">
        <v>80</v>
      </c>
      <c r="C32" s="573">
        <v>85</v>
      </c>
      <c r="D32" s="741">
        <f t="shared" si="4"/>
        <v>6.25</v>
      </c>
      <c r="E32" s="287" t="s">
        <v>505</v>
      </c>
      <c r="F32" s="191">
        <v>65</v>
      </c>
      <c r="G32" s="283" t="s">
        <v>140</v>
      </c>
    </row>
    <row r="33" spans="1:7" ht="10.7" customHeight="1" x14ac:dyDescent="0.25">
      <c r="A33" s="293" t="s">
        <v>35</v>
      </c>
      <c r="B33" s="508">
        <v>82.5</v>
      </c>
      <c r="C33" s="191">
        <v>65</v>
      </c>
      <c r="D33" s="741">
        <f t="shared" si="4"/>
        <v>-21.212121212121215</v>
      </c>
      <c r="E33" s="282">
        <v>100</v>
      </c>
      <c r="F33" s="191">
        <v>85</v>
      </c>
      <c r="G33" s="283">
        <f t="shared" si="5"/>
        <v>-15.000000000000002</v>
      </c>
    </row>
    <row r="34" spans="1:7" ht="10.7" customHeight="1" x14ac:dyDescent="0.25">
      <c r="A34" s="293" t="s">
        <v>36</v>
      </c>
      <c r="B34" s="508">
        <v>80</v>
      </c>
      <c r="C34" s="573">
        <v>90</v>
      </c>
      <c r="D34" s="741">
        <f t="shared" si="4"/>
        <v>12.5</v>
      </c>
      <c r="E34" s="294">
        <v>90</v>
      </c>
      <c r="F34" s="573">
        <v>48</v>
      </c>
      <c r="G34" s="283">
        <f t="shared" si="5"/>
        <v>-46.666666666666664</v>
      </c>
    </row>
    <row r="35" spans="1:7" ht="10.7" customHeight="1" x14ac:dyDescent="0.25">
      <c r="A35" s="293" t="s">
        <v>37</v>
      </c>
      <c r="B35" s="508">
        <v>95</v>
      </c>
      <c r="C35" s="191">
        <v>150</v>
      </c>
      <c r="D35" s="741">
        <f t="shared" si="4"/>
        <v>57.894736842105267</v>
      </c>
      <c r="E35" s="282">
        <v>95</v>
      </c>
      <c r="F35" s="191">
        <v>185</v>
      </c>
      <c r="G35" s="283">
        <f t="shared" si="5"/>
        <v>94.736842105263165</v>
      </c>
    </row>
    <row r="36" spans="1:7" ht="10.7" customHeight="1" x14ac:dyDescent="0.25">
      <c r="A36" s="293" t="s">
        <v>38</v>
      </c>
      <c r="B36" s="508">
        <v>95</v>
      </c>
      <c r="C36" s="573">
        <v>125</v>
      </c>
      <c r="D36" s="741">
        <f t="shared" si="4"/>
        <v>31.578947368421062</v>
      </c>
      <c r="E36" s="294">
        <v>105</v>
      </c>
      <c r="F36" s="191">
        <v>118</v>
      </c>
      <c r="G36" s="283">
        <f t="shared" si="5"/>
        <v>12.380952380952381</v>
      </c>
    </row>
    <row r="37" spans="1:7" ht="10.7" customHeight="1" x14ac:dyDescent="0.25">
      <c r="A37" s="293" t="s">
        <v>39</v>
      </c>
      <c r="B37" s="508">
        <v>82.5</v>
      </c>
      <c r="C37" s="191">
        <v>85</v>
      </c>
      <c r="D37" s="741">
        <f t="shared" si="4"/>
        <v>3.0303030303030276</v>
      </c>
      <c r="E37" s="282">
        <v>105</v>
      </c>
      <c r="F37" s="573">
        <v>110</v>
      </c>
      <c r="G37" s="283">
        <f t="shared" si="5"/>
        <v>4.7619047619047672</v>
      </c>
    </row>
    <row r="38" spans="1:7" ht="10.7" customHeight="1" x14ac:dyDescent="0.25">
      <c r="A38" s="293" t="s">
        <v>41</v>
      </c>
      <c r="B38" s="508">
        <v>100</v>
      </c>
      <c r="C38" s="191">
        <v>100</v>
      </c>
      <c r="D38" s="741">
        <f t="shared" si="4"/>
        <v>0</v>
      </c>
      <c r="E38" s="282">
        <v>105</v>
      </c>
      <c r="F38" s="191">
        <v>105</v>
      </c>
      <c r="G38" s="283">
        <f t="shared" si="5"/>
        <v>0</v>
      </c>
    </row>
    <row r="39" spans="1:7" ht="10.7" customHeight="1" x14ac:dyDescent="0.25">
      <c r="A39" s="293" t="s">
        <v>156</v>
      </c>
      <c r="B39" s="508">
        <v>100</v>
      </c>
      <c r="C39" s="573">
        <v>130</v>
      </c>
      <c r="D39" s="741">
        <f t="shared" si="4"/>
        <v>30.000000000000004</v>
      </c>
      <c r="E39" s="282">
        <v>105</v>
      </c>
      <c r="F39" s="191">
        <v>70</v>
      </c>
      <c r="G39" s="283">
        <f t="shared" si="5"/>
        <v>-33.333333333333336</v>
      </c>
    </row>
    <row r="40" spans="1:7" ht="10.7" customHeight="1" x14ac:dyDescent="0.25">
      <c r="A40" s="293" t="s">
        <v>40</v>
      </c>
      <c r="B40" s="508">
        <v>103</v>
      </c>
      <c r="C40" s="191">
        <v>100</v>
      </c>
      <c r="D40" s="741">
        <f t="shared" si="4"/>
        <v>-2.9126213592232997</v>
      </c>
      <c r="E40" s="294">
        <v>95</v>
      </c>
      <c r="F40" s="573">
        <v>135</v>
      </c>
      <c r="G40" s="283">
        <f t="shared" si="5"/>
        <v>42.105263157894733</v>
      </c>
    </row>
    <row r="41" spans="1:7" ht="11.1" customHeight="1" x14ac:dyDescent="0.25">
      <c r="A41" s="397" t="s">
        <v>42</v>
      </c>
      <c r="B41" s="281"/>
      <c r="C41" s="573"/>
      <c r="D41" s="295"/>
      <c r="E41" s="296"/>
      <c r="F41" s="177"/>
      <c r="G41" s="613"/>
    </row>
    <row r="42" spans="1:7" ht="10.7" customHeight="1" x14ac:dyDescent="0.25">
      <c r="A42" s="297" t="s">
        <v>157</v>
      </c>
      <c r="B42" s="508" t="s">
        <v>505</v>
      </c>
      <c r="C42" s="191">
        <v>120</v>
      </c>
      <c r="D42" s="286" t="s">
        <v>140</v>
      </c>
      <c r="E42" s="289" t="s">
        <v>505</v>
      </c>
      <c r="F42" s="191">
        <v>78</v>
      </c>
      <c r="G42" s="283" t="s">
        <v>140</v>
      </c>
    </row>
    <row r="43" spans="1:7" ht="10.7" customHeight="1" x14ac:dyDescent="0.25">
      <c r="A43" s="297" t="s">
        <v>407</v>
      </c>
      <c r="B43" s="508">
        <v>145</v>
      </c>
      <c r="C43" s="191">
        <v>105</v>
      </c>
      <c r="D43" s="283">
        <f t="shared" si="4"/>
        <v>-27.586206896551722</v>
      </c>
      <c r="E43" s="282">
        <v>80</v>
      </c>
      <c r="F43" s="573">
        <v>110</v>
      </c>
      <c r="G43" s="283">
        <f t="shared" si="5"/>
        <v>37.5</v>
      </c>
    </row>
    <row r="44" spans="1:7" ht="10.7" customHeight="1" x14ac:dyDescent="0.25">
      <c r="A44" s="297" t="s">
        <v>509</v>
      </c>
      <c r="B44" s="508">
        <v>77.5</v>
      </c>
      <c r="C44" s="573">
        <v>88</v>
      </c>
      <c r="D44" s="283">
        <f t="shared" si="4"/>
        <v>13.548387096774196</v>
      </c>
      <c r="E44" s="294">
        <v>92.5</v>
      </c>
      <c r="F44" s="191">
        <v>87</v>
      </c>
      <c r="G44" s="283">
        <f t="shared" si="5"/>
        <v>-5.9459459459459403</v>
      </c>
    </row>
    <row r="45" spans="1:7" ht="10.7" customHeight="1" x14ac:dyDescent="0.25">
      <c r="A45" s="297" t="s">
        <v>44</v>
      </c>
      <c r="B45" s="508">
        <v>145</v>
      </c>
      <c r="C45" s="191">
        <v>90</v>
      </c>
      <c r="D45" s="283">
        <f t="shared" si="4"/>
        <v>-37.931034482758619</v>
      </c>
      <c r="E45" s="294">
        <v>105</v>
      </c>
      <c r="F45" s="191">
        <v>100</v>
      </c>
      <c r="G45" s="283">
        <f t="shared" si="5"/>
        <v>-4.7619047619047672</v>
      </c>
    </row>
    <row r="46" spans="1:7" ht="10.7" customHeight="1" x14ac:dyDescent="0.25">
      <c r="A46" s="297" t="s">
        <v>169</v>
      </c>
      <c r="B46" s="508">
        <v>168</v>
      </c>
      <c r="C46" s="573">
        <v>138</v>
      </c>
      <c r="D46" s="298">
        <f t="shared" si="4"/>
        <v>-17.857142857142861</v>
      </c>
      <c r="E46" s="294">
        <v>85</v>
      </c>
      <c r="F46" s="573">
        <v>85</v>
      </c>
      <c r="G46" s="283">
        <f t="shared" si="5"/>
        <v>0</v>
      </c>
    </row>
    <row r="47" spans="1:7" ht="10.7" customHeight="1" x14ac:dyDescent="0.25">
      <c r="A47" s="297" t="s">
        <v>470</v>
      </c>
      <c r="B47" s="508">
        <v>73</v>
      </c>
      <c r="C47" s="191">
        <v>89</v>
      </c>
      <c r="D47" s="298">
        <f t="shared" si="4"/>
        <v>21.917808219178081</v>
      </c>
      <c r="E47" s="294">
        <v>90</v>
      </c>
      <c r="F47" s="191">
        <v>88</v>
      </c>
      <c r="G47" s="283">
        <f t="shared" si="5"/>
        <v>-2.2222222222222254</v>
      </c>
    </row>
    <row r="48" spans="1:7" ht="10.7" customHeight="1" x14ac:dyDescent="0.25">
      <c r="A48" s="297" t="s">
        <v>472</v>
      </c>
      <c r="B48" s="508">
        <v>67.5</v>
      </c>
      <c r="C48" s="573">
        <v>80</v>
      </c>
      <c r="D48" s="298">
        <f t="shared" si="4"/>
        <v>18.518518518518512</v>
      </c>
      <c r="E48" s="294">
        <v>95</v>
      </c>
      <c r="F48" s="191">
        <v>145</v>
      </c>
      <c r="G48" s="283">
        <f t="shared" si="5"/>
        <v>52.631578947368432</v>
      </c>
    </row>
    <row r="49" spans="1:7" ht="10.7" customHeight="1" x14ac:dyDescent="0.25">
      <c r="A49" s="297" t="s">
        <v>473</v>
      </c>
      <c r="B49" s="508">
        <v>105</v>
      </c>
      <c r="C49" s="191">
        <v>105</v>
      </c>
      <c r="D49" s="298">
        <f t="shared" si="4"/>
        <v>0</v>
      </c>
      <c r="E49" s="294">
        <v>95</v>
      </c>
      <c r="F49" s="191" t="s">
        <v>505</v>
      </c>
      <c r="G49" s="283" t="s">
        <v>140</v>
      </c>
    </row>
    <row r="50" spans="1:7" ht="10.7" customHeight="1" x14ac:dyDescent="0.25">
      <c r="A50" s="297" t="s">
        <v>474</v>
      </c>
      <c r="B50" s="508">
        <v>85</v>
      </c>
      <c r="C50" s="191">
        <v>105</v>
      </c>
      <c r="D50" s="298">
        <f t="shared" si="4"/>
        <v>23.529411764705888</v>
      </c>
      <c r="E50" s="294">
        <v>80</v>
      </c>
      <c r="F50" s="191" t="s">
        <v>505</v>
      </c>
      <c r="G50" s="283" t="s">
        <v>140</v>
      </c>
    </row>
    <row r="51" spans="1:7" ht="10.7" customHeight="1" x14ac:dyDescent="0.25">
      <c r="A51" s="297" t="s">
        <v>510</v>
      </c>
      <c r="B51" s="508">
        <v>75</v>
      </c>
      <c r="C51" s="573">
        <v>80</v>
      </c>
      <c r="D51" s="298">
        <f t="shared" si="4"/>
        <v>6.6666666666666652</v>
      </c>
      <c r="E51" s="294">
        <v>110</v>
      </c>
      <c r="F51" s="191">
        <v>110</v>
      </c>
      <c r="G51" s="283">
        <f t="shared" si="5"/>
        <v>0</v>
      </c>
    </row>
    <row r="52" spans="1:7" ht="10.7" customHeight="1" x14ac:dyDescent="0.25">
      <c r="A52" s="297" t="s">
        <v>158</v>
      </c>
      <c r="B52" s="508">
        <v>92.5</v>
      </c>
      <c r="C52" s="191">
        <v>105</v>
      </c>
      <c r="D52" s="298">
        <f t="shared" si="4"/>
        <v>13.513513513513509</v>
      </c>
      <c r="E52" s="294">
        <v>105</v>
      </c>
      <c r="F52" s="573">
        <v>100</v>
      </c>
      <c r="G52" s="283">
        <f t="shared" si="5"/>
        <v>-4.7619047619047672</v>
      </c>
    </row>
    <row r="53" spans="1:7" ht="10.7" customHeight="1" x14ac:dyDescent="0.25">
      <c r="A53" s="297" t="s">
        <v>47</v>
      </c>
      <c r="B53" s="508">
        <v>75</v>
      </c>
      <c r="C53" s="573">
        <v>75</v>
      </c>
      <c r="D53" s="298">
        <f t="shared" si="4"/>
        <v>0</v>
      </c>
      <c r="E53" s="294">
        <v>130</v>
      </c>
      <c r="F53" s="191">
        <v>130</v>
      </c>
      <c r="G53" s="283">
        <f t="shared" si="5"/>
        <v>0</v>
      </c>
    </row>
    <row r="54" spans="1:7" ht="10.7" customHeight="1" x14ac:dyDescent="0.25">
      <c r="A54" s="297" t="s">
        <v>476</v>
      </c>
      <c r="B54" s="508">
        <v>85</v>
      </c>
      <c r="C54" s="191">
        <v>100</v>
      </c>
      <c r="D54" s="298">
        <f t="shared" si="4"/>
        <v>17.647058823529417</v>
      </c>
      <c r="E54" s="294">
        <v>115</v>
      </c>
      <c r="F54" s="573">
        <v>125</v>
      </c>
      <c r="G54" s="283">
        <f t="shared" si="5"/>
        <v>8.6956521739130377</v>
      </c>
    </row>
    <row r="55" spans="1:7" ht="11.1" customHeight="1" x14ac:dyDescent="0.25">
      <c r="A55" s="391" t="s">
        <v>48</v>
      </c>
      <c r="B55" s="281"/>
      <c r="C55" s="282"/>
      <c r="D55" s="286"/>
      <c r="E55" s="248"/>
      <c r="F55" s="294"/>
      <c r="G55" s="286"/>
    </row>
    <row r="56" spans="1:7" ht="10.7" customHeight="1" x14ac:dyDescent="0.2">
      <c r="A56" s="193" t="s">
        <v>49</v>
      </c>
      <c r="B56" s="508">
        <v>85</v>
      </c>
      <c r="C56" s="573">
        <v>85</v>
      </c>
      <c r="D56" s="298">
        <f t="shared" ref="D56:D66" si="6">((C56/B56)-    1)*100</f>
        <v>0</v>
      </c>
      <c r="E56" s="294">
        <v>82.5</v>
      </c>
      <c r="F56" s="191">
        <v>85</v>
      </c>
      <c r="G56" s="292">
        <f t="shared" ref="G56:G66" si="7">((F56/E56)-    1)*100</f>
        <v>3.0303030303030276</v>
      </c>
    </row>
    <row r="57" spans="1:7" ht="10.7" customHeight="1" x14ac:dyDescent="0.2">
      <c r="A57" s="193" t="s">
        <v>50</v>
      </c>
      <c r="B57" s="508">
        <v>72.5</v>
      </c>
      <c r="C57" s="191">
        <v>83</v>
      </c>
      <c r="D57" s="298">
        <f t="shared" si="6"/>
        <v>14.482758620689662</v>
      </c>
      <c r="E57" s="294">
        <v>75</v>
      </c>
      <c r="F57" s="573">
        <v>75</v>
      </c>
      <c r="G57" s="292">
        <f t="shared" si="7"/>
        <v>0</v>
      </c>
    </row>
    <row r="58" spans="1:7" ht="10.7" customHeight="1" x14ac:dyDescent="0.2">
      <c r="A58" s="193" t="s">
        <v>170</v>
      </c>
      <c r="B58" s="508">
        <v>77.5</v>
      </c>
      <c r="C58" s="191">
        <v>85</v>
      </c>
      <c r="D58" s="298">
        <f t="shared" si="6"/>
        <v>9.6774193548387011</v>
      </c>
      <c r="E58" s="294">
        <v>110</v>
      </c>
      <c r="F58" s="191">
        <v>100</v>
      </c>
      <c r="G58" s="292">
        <f t="shared" si="7"/>
        <v>-9.0909090909090935</v>
      </c>
    </row>
    <row r="59" spans="1:7" ht="10.7" customHeight="1" x14ac:dyDescent="0.25">
      <c r="A59" s="193" t="s">
        <v>53</v>
      </c>
      <c r="B59" s="508">
        <v>67.5</v>
      </c>
      <c r="C59" s="573">
        <v>88</v>
      </c>
      <c r="D59" s="298">
        <f t="shared" si="6"/>
        <v>30.370370370370381</v>
      </c>
      <c r="E59" s="287" t="s">
        <v>505</v>
      </c>
      <c r="F59" s="282" t="s">
        <v>505</v>
      </c>
      <c r="G59" s="286" t="s">
        <v>140</v>
      </c>
    </row>
    <row r="60" spans="1:7" ht="10.7" customHeight="1" x14ac:dyDescent="0.25">
      <c r="A60" s="193" t="s">
        <v>511</v>
      </c>
      <c r="B60" s="508">
        <v>77.5</v>
      </c>
      <c r="C60" s="191">
        <v>85</v>
      </c>
      <c r="D60" s="298">
        <f t="shared" si="6"/>
        <v>9.6774193548387011</v>
      </c>
      <c r="E60" s="287" t="s">
        <v>505</v>
      </c>
      <c r="F60" s="282" t="s">
        <v>505</v>
      </c>
      <c r="G60" s="286" t="s">
        <v>140</v>
      </c>
    </row>
    <row r="61" spans="1:7" ht="10.7" customHeight="1" x14ac:dyDescent="0.2">
      <c r="A61" s="193" t="s">
        <v>54</v>
      </c>
      <c r="B61" s="508">
        <v>87.5</v>
      </c>
      <c r="C61" s="573">
        <v>88</v>
      </c>
      <c r="D61" s="298">
        <f t="shared" si="6"/>
        <v>0.57142857142857828</v>
      </c>
      <c r="E61" s="294">
        <v>95</v>
      </c>
      <c r="F61" s="191">
        <v>95</v>
      </c>
      <c r="G61" s="292">
        <f t="shared" si="7"/>
        <v>0</v>
      </c>
    </row>
    <row r="62" spans="1:7" ht="10.7" customHeight="1" x14ac:dyDescent="0.25">
      <c r="A62" s="193" t="s">
        <v>55</v>
      </c>
      <c r="B62" s="508">
        <v>65</v>
      </c>
      <c r="C62" s="191">
        <v>85</v>
      </c>
      <c r="D62" s="298">
        <f t="shared" si="6"/>
        <v>30.76923076923077</v>
      </c>
      <c r="E62" s="287" t="s">
        <v>505</v>
      </c>
      <c r="F62" s="573" t="s">
        <v>505</v>
      </c>
      <c r="G62" s="286" t="s">
        <v>140</v>
      </c>
    </row>
    <row r="63" spans="1:7" ht="10.7" customHeight="1" x14ac:dyDescent="0.2">
      <c r="A63" s="193" t="s">
        <v>56</v>
      </c>
      <c r="B63" s="508">
        <v>62.5</v>
      </c>
      <c r="C63" s="573">
        <v>75</v>
      </c>
      <c r="D63" s="298">
        <f t="shared" si="6"/>
        <v>19.999999999999996</v>
      </c>
      <c r="E63" s="294">
        <v>70</v>
      </c>
      <c r="F63" s="191">
        <v>70</v>
      </c>
      <c r="G63" s="292">
        <f t="shared" si="7"/>
        <v>0</v>
      </c>
    </row>
    <row r="64" spans="1:7" ht="10.7" customHeight="1" x14ac:dyDescent="0.2">
      <c r="A64" s="193" t="s">
        <v>483</v>
      </c>
      <c r="B64" s="508">
        <v>84</v>
      </c>
      <c r="C64" s="191">
        <v>85</v>
      </c>
      <c r="D64" s="298">
        <f t="shared" si="6"/>
        <v>1.1904761904761862</v>
      </c>
      <c r="E64" s="294">
        <v>55</v>
      </c>
      <c r="F64" s="191">
        <v>70</v>
      </c>
      <c r="G64" s="292">
        <f t="shared" si="7"/>
        <v>27.27272727272727</v>
      </c>
    </row>
    <row r="65" spans="1:7" ht="10.7" customHeight="1" x14ac:dyDescent="0.25">
      <c r="A65" s="193" t="s">
        <v>59</v>
      </c>
      <c r="B65" s="508">
        <v>90</v>
      </c>
      <c r="C65" s="191">
        <v>90</v>
      </c>
      <c r="D65" s="298">
        <f t="shared" si="6"/>
        <v>0</v>
      </c>
      <c r="E65" s="294">
        <v>32.5</v>
      </c>
      <c r="F65" s="573" t="s">
        <v>505</v>
      </c>
      <c r="G65" s="286" t="s">
        <v>140</v>
      </c>
    </row>
    <row r="66" spans="1:7" ht="10.7" customHeight="1" x14ac:dyDescent="0.2">
      <c r="A66" s="193" t="s">
        <v>60</v>
      </c>
      <c r="B66" s="508">
        <v>82.5</v>
      </c>
      <c r="C66" s="573">
        <v>90</v>
      </c>
      <c r="D66" s="298">
        <f t="shared" si="6"/>
        <v>9.0909090909090828</v>
      </c>
      <c r="E66" s="294">
        <v>70</v>
      </c>
      <c r="F66" s="191">
        <v>70</v>
      </c>
      <c r="G66" s="292">
        <f t="shared" si="7"/>
        <v>0</v>
      </c>
    </row>
    <row r="67" spans="1:7" ht="11.1" customHeight="1" x14ac:dyDescent="0.25">
      <c r="A67" s="299"/>
      <c r="B67" s="56"/>
      <c r="C67" s="56"/>
      <c r="D67" s="56"/>
      <c r="E67" s="300"/>
      <c r="F67" s="301"/>
      <c r="G67" s="302" t="s">
        <v>78</v>
      </c>
    </row>
    <row r="68" spans="1:7" ht="11.1" customHeight="1" x14ac:dyDescent="0.25">
      <c r="A68" s="303" t="s">
        <v>512</v>
      </c>
      <c r="B68" s="304"/>
      <c r="C68" s="304"/>
      <c r="D68" s="305"/>
      <c r="E68" s="306"/>
      <c r="F68" s="307"/>
      <c r="G68" s="44"/>
    </row>
    <row r="69" spans="1:7" ht="14.1" customHeight="1" x14ac:dyDescent="0.2">
      <c r="A69" s="997" t="s">
        <v>19</v>
      </c>
      <c r="B69" s="999" t="s">
        <v>500</v>
      </c>
      <c r="C69" s="1000"/>
      <c r="D69" s="1001"/>
      <c r="E69" s="999" t="s">
        <v>501</v>
      </c>
      <c r="F69" s="1000"/>
      <c r="G69" s="1001"/>
    </row>
    <row r="70" spans="1:7" ht="14.1" customHeight="1" x14ac:dyDescent="0.2">
      <c r="A70" s="998"/>
      <c r="B70" s="411" t="s">
        <v>502</v>
      </c>
      <c r="C70" s="411" t="s">
        <v>503</v>
      </c>
      <c r="D70" s="412" t="s">
        <v>23</v>
      </c>
      <c r="E70" s="411" t="s">
        <v>502</v>
      </c>
      <c r="F70" s="411" t="s">
        <v>503</v>
      </c>
      <c r="G70" s="412" t="s">
        <v>23</v>
      </c>
    </row>
    <row r="71" spans="1:7" ht="5.0999999999999996" customHeight="1" x14ac:dyDescent="0.2">
      <c r="A71" s="193"/>
      <c r="B71" s="508"/>
      <c r="C71" s="313"/>
      <c r="D71" s="298"/>
      <c r="E71" s="294"/>
      <c r="F71" s="593"/>
      <c r="G71" s="292"/>
    </row>
    <row r="72" spans="1:7" ht="11.1" customHeight="1" x14ac:dyDescent="0.25">
      <c r="A72" s="397" t="s">
        <v>61</v>
      </c>
      <c r="B72" s="281"/>
      <c r="C72" s="609"/>
      <c r="D72" s="308"/>
      <c r="E72" s="248"/>
      <c r="F72" s="610"/>
      <c r="G72" s="44"/>
    </row>
    <row r="73" spans="1:7" ht="10.7" customHeight="1" x14ac:dyDescent="0.25">
      <c r="A73" s="293" t="s">
        <v>62</v>
      </c>
      <c r="B73" s="508">
        <v>65</v>
      </c>
      <c r="C73" s="282">
        <v>65</v>
      </c>
      <c r="D73" s="298">
        <f t="shared" ref="D73:D79" si="8">((C73/B73)-    1)*100</f>
        <v>0</v>
      </c>
      <c r="E73" s="294">
        <v>135</v>
      </c>
      <c r="F73" s="740">
        <v>135</v>
      </c>
      <c r="G73" s="292">
        <f t="shared" ref="G73:G79" si="9">((F73/E73)-    1)*100</f>
        <v>0</v>
      </c>
    </row>
    <row r="74" spans="1:7" ht="10.7" customHeight="1" x14ac:dyDescent="0.25">
      <c r="A74" s="293" t="s">
        <v>63</v>
      </c>
      <c r="B74" s="508">
        <v>105</v>
      </c>
      <c r="C74" s="282">
        <v>105</v>
      </c>
      <c r="D74" s="298">
        <f t="shared" si="8"/>
        <v>0</v>
      </c>
      <c r="E74" s="285">
        <v>110</v>
      </c>
      <c r="F74" s="740">
        <v>110</v>
      </c>
      <c r="G74" s="292">
        <f t="shared" si="9"/>
        <v>0</v>
      </c>
    </row>
    <row r="75" spans="1:7" ht="10.7" customHeight="1" x14ac:dyDescent="0.25">
      <c r="A75" s="293" t="s">
        <v>513</v>
      </c>
      <c r="B75" s="508">
        <v>67.5</v>
      </c>
      <c r="C75" s="282">
        <v>68</v>
      </c>
      <c r="D75" s="298">
        <f t="shared" si="8"/>
        <v>0.74074074074073071</v>
      </c>
      <c r="E75" s="294">
        <v>58</v>
      </c>
      <c r="F75" s="740">
        <v>58</v>
      </c>
      <c r="G75" s="292">
        <f t="shared" si="9"/>
        <v>0</v>
      </c>
    </row>
    <row r="76" spans="1:7" ht="10.7" customHeight="1" x14ac:dyDescent="0.25">
      <c r="A76" s="293" t="s">
        <v>64</v>
      </c>
      <c r="B76" s="508">
        <v>87.5</v>
      </c>
      <c r="C76" s="282">
        <v>88</v>
      </c>
      <c r="D76" s="298">
        <f t="shared" si="8"/>
        <v>0.57142857142857828</v>
      </c>
      <c r="E76" s="294">
        <v>88</v>
      </c>
      <c r="F76" s="740">
        <v>88</v>
      </c>
      <c r="G76" s="292">
        <f t="shared" si="9"/>
        <v>0</v>
      </c>
    </row>
    <row r="77" spans="1:7" ht="10.7" customHeight="1" x14ac:dyDescent="0.25">
      <c r="A77" s="293" t="s">
        <v>485</v>
      </c>
      <c r="B77" s="508">
        <v>72.5</v>
      </c>
      <c r="C77" s="282">
        <v>68</v>
      </c>
      <c r="D77" s="298">
        <f t="shared" si="8"/>
        <v>-6.2068965517241388</v>
      </c>
      <c r="E77" s="294">
        <v>73</v>
      </c>
      <c r="F77" s="740">
        <v>73</v>
      </c>
      <c r="G77" s="292">
        <f t="shared" si="9"/>
        <v>0</v>
      </c>
    </row>
    <row r="78" spans="1:7" ht="10.7" customHeight="1" x14ac:dyDescent="0.25">
      <c r="A78" s="293" t="s">
        <v>65</v>
      </c>
      <c r="B78" s="508">
        <v>108</v>
      </c>
      <c r="C78" s="282">
        <v>105</v>
      </c>
      <c r="D78" s="298">
        <f t="shared" si="8"/>
        <v>-2.777777777777779</v>
      </c>
      <c r="E78" s="294">
        <v>107.5</v>
      </c>
      <c r="F78" s="740">
        <v>95</v>
      </c>
      <c r="G78" s="292">
        <f t="shared" si="9"/>
        <v>-11.627906976744185</v>
      </c>
    </row>
    <row r="79" spans="1:7" ht="10.7" customHeight="1" x14ac:dyDescent="0.25">
      <c r="A79" s="293" t="s">
        <v>66</v>
      </c>
      <c r="B79" s="508">
        <v>85</v>
      </c>
      <c r="C79" s="282">
        <v>90</v>
      </c>
      <c r="D79" s="298">
        <f t="shared" si="8"/>
        <v>5.8823529411764719</v>
      </c>
      <c r="E79" s="294">
        <v>92.5</v>
      </c>
      <c r="F79" s="740">
        <v>140</v>
      </c>
      <c r="G79" s="292">
        <f t="shared" si="9"/>
        <v>51.351351351351362</v>
      </c>
    </row>
    <row r="80" spans="1:7" ht="11.1" customHeight="1" x14ac:dyDescent="0.25">
      <c r="A80" s="397" t="s">
        <v>67</v>
      </c>
      <c r="B80" s="508"/>
      <c r="C80" s="609"/>
      <c r="D80" s="309"/>
      <c r="E80" s="248"/>
      <c r="F80" s="610"/>
      <c r="G80" s="44"/>
    </row>
    <row r="81" spans="1:7" ht="10.7" customHeight="1" x14ac:dyDescent="0.25">
      <c r="A81" s="293" t="s">
        <v>68</v>
      </c>
      <c r="B81" s="508">
        <v>120</v>
      </c>
      <c r="C81" s="282">
        <v>135</v>
      </c>
      <c r="D81" s="310">
        <f t="shared" ref="D81:D91" si="10">((C81/B81)-    1)*100</f>
        <v>12.5</v>
      </c>
      <c r="E81" s="311">
        <v>95</v>
      </c>
      <c r="F81" s="743">
        <v>100</v>
      </c>
      <c r="G81" s="292">
        <f t="shared" ref="G81:G91" si="11">((F81/E81)-    1)*100</f>
        <v>5.2631578947368363</v>
      </c>
    </row>
    <row r="82" spans="1:7" ht="10.7" customHeight="1" x14ac:dyDescent="0.25">
      <c r="A82" s="293" t="s">
        <v>69</v>
      </c>
      <c r="B82" s="508">
        <v>130</v>
      </c>
      <c r="C82" s="282">
        <v>110</v>
      </c>
      <c r="D82" s="310">
        <f t="shared" si="10"/>
        <v>-15.384615384615385</v>
      </c>
      <c r="E82" s="311">
        <v>100</v>
      </c>
      <c r="F82" s="743">
        <v>100</v>
      </c>
      <c r="G82" s="292">
        <f t="shared" si="11"/>
        <v>0</v>
      </c>
    </row>
    <row r="83" spans="1:7" ht="10.7" customHeight="1" x14ac:dyDescent="0.25">
      <c r="A83" s="293" t="s">
        <v>70</v>
      </c>
      <c r="B83" s="508" t="s">
        <v>151</v>
      </c>
      <c r="C83" s="282">
        <v>145</v>
      </c>
      <c r="D83" s="310" t="s">
        <v>140</v>
      </c>
      <c r="E83" s="312" t="s">
        <v>151</v>
      </c>
      <c r="F83" s="743">
        <v>128</v>
      </c>
      <c r="G83" s="286" t="s">
        <v>140</v>
      </c>
    </row>
    <row r="84" spans="1:7" ht="10.7" customHeight="1" x14ac:dyDescent="0.25">
      <c r="A84" s="293" t="s">
        <v>71</v>
      </c>
      <c r="B84" s="508" t="s">
        <v>151</v>
      </c>
      <c r="C84" s="307" t="s">
        <v>151</v>
      </c>
      <c r="D84" s="310" t="s">
        <v>140</v>
      </c>
      <c r="E84" s="311">
        <v>125</v>
      </c>
      <c r="F84" s="743">
        <v>150</v>
      </c>
      <c r="G84" s="292">
        <f t="shared" si="11"/>
        <v>19.999999999999996</v>
      </c>
    </row>
    <row r="85" spans="1:7" ht="10.7" customHeight="1" x14ac:dyDescent="0.25">
      <c r="A85" s="293" t="s">
        <v>72</v>
      </c>
      <c r="B85" s="508">
        <v>95</v>
      </c>
      <c r="C85" s="282">
        <v>103</v>
      </c>
      <c r="D85" s="310">
        <f t="shared" si="10"/>
        <v>8.4210526315789522</v>
      </c>
      <c r="E85" s="311">
        <v>110</v>
      </c>
      <c r="F85" s="743">
        <v>125</v>
      </c>
      <c r="G85" s="292">
        <f t="shared" si="11"/>
        <v>13.636363636363647</v>
      </c>
    </row>
    <row r="86" spans="1:7" ht="10.7" customHeight="1" x14ac:dyDescent="0.25">
      <c r="A86" s="293" t="s">
        <v>447</v>
      </c>
      <c r="B86" s="508">
        <v>128</v>
      </c>
      <c r="C86" s="282">
        <v>125</v>
      </c>
      <c r="D86" s="310">
        <f t="shared" si="10"/>
        <v>-2.34375</v>
      </c>
      <c r="E86" s="311">
        <v>120</v>
      </c>
      <c r="F86" s="743">
        <v>145</v>
      </c>
      <c r="G86" s="292">
        <f t="shared" si="11"/>
        <v>20.833333333333325</v>
      </c>
    </row>
    <row r="87" spans="1:7" ht="10.7" customHeight="1" x14ac:dyDescent="0.25">
      <c r="A87" s="293" t="s">
        <v>514</v>
      </c>
      <c r="B87" s="508">
        <v>175</v>
      </c>
      <c r="C87" s="282">
        <v>178</v>
      </c>
      <c r="D87" s="310">
        <f t="shared" si="10"/>
        <v>1.7142857142857126</v>
      </c>
      <c r="E87" s="312" t="s">
        <v>151</v>
      </c>
      <c r="F87" s="743" t="s">
        <v>505</v>
      </c>
      <c r="G87" s="286" t="s">
        <v>140</v>
      </c>
    </row>
    <row r="88" spans="1:7" ht="10.7" customHeight="1" x14ac:dyDescent="0.25">
      <c r="A88" s="293" t="s">
        <v>74</v>
      </c>
      <c r="B88" s="508" t="s">
        <v>505</v>
      </c>
      <c r="C88" s="282" t="s">
        <v>505</v>
      </c>
      <c r="D88" s="310" t="s">
        <v>140</v>
      </c>
      <c r="E88" s="311">
        <v>125</v>
      </c>
      <c r="F88" s="743">
        <v>150</v>
      </c>
      <c r="G88" s="292">
        <f t="shared" si="11"/>
        <v>19.999999999999996</v>
      </c>
    </row>
    <row r="89" spans="1:7" ht="10.7" customHeight="1" x14ac:dyDescent="0.25">
      <c r="A89" s="293" t="s">
        <v>75</v>
      </c>
      <c r="B89" s="508">
        <v>105</v>
      </c>
      <c r="C89" s="282">
        <v>105</v>
      </c>
      <c r="D89" s="310">
        <f t="shared" si="10"/>
        <v>0</v>
      </c>
      <c r="E89" s="311">
        <v>105</v>
      </c>
      <c r="F89" s="743">
        <v>90</v>
      </c>
      <c r="G89" s="292">
        <f t="shared" si="11"/>
        <v>-14.28571428571429</v>
      </c>
    </row>
    <row r="90" spans="1:7" ht="10.7" customHeight="1" x14ac:dyDescent="0.25">
      <c r="A90" s="293" t="s">
        <v>186</v>
      </c>
      <c r="B90" s="508">
        <v>235</v>
      </c>
      <c r="C90" s="282">
        <v>155</v>
      </c>
      <c r="D90" s="310">
        <f t="shared" si="10"/>
        <v>-34.042553191489368</v>
      </c>
      <c r="E90" s="313" t="s">
        <v>505</v>
      </c>
      <c r="F90" s="282" t="s">
        <v>505</v>
      </c>
      <c r="G90" s="286" t="s">
        <v>140</v>
      </c>
    </row>
    <row r="91" spans="1:7" ht="10.7" customHeight="1" x14ac:dyDescent="0.25">
      <c r="A91" s="293" t="s">
        <v>448</v>
      </c>
      <c r="B91" s="508">
        <v>135</v>
      </c>
      <c r="C91" s="282">
        <v>125</v>
      </c>
      <c r="D91" s="310">
        <f t="shared" si="10"/>
        <v>-7.4074074074074066</v>
      </c>
      <c r="E91" s="311">
        <v>75</v>
      </c>
      <c r="F91" s="743">
        <v>75</v>
      </c>
      <c r="G91" s="292">
        <f t="shared" si="11"/>
        <v>0</v>
      </c>
    </row>
    <row r="92" spans="1:7" ht="11.1" customHeight="1" x14ac:dyDescent="0.25">
      <c r="A92" s="394" t="s">
        <v>76</v>
      </c>
      <c r="B92" s="508"/>
      <c r="C92" s="313"/>
      <c r="D92" s="310"/>
      <c r="E92" s="248"/>
      <c r="F92" s="311"/>
      <c r="G92" s="292"/>
    </row>
    <row r="93" spans="1:7" ht="10.7" customHeight="1" x14ac:dyDescent="0.25">
      <c r="A93" s="194" t="s">
        <v>451</v>
      </c>
      <c r="B93" s="508" t="s">
        <v>505</v>
      </c>
      <c r="C93" s="282">
        <v>173</v>
      </c>
      <c r="D93" s="310" t="s">
        <v>140</v>
      </c>
      <c r="E93" s="289" t="s">
        <v>505</v>
      </c>
      <c r="F93" s="743">
        <v>102</v>
      </c>
      <c r="G93" s="286" t="s">
        <v>140</v>
      </c>
    </row>
    <row r="94" spans="1:7" ht="10.7" customHeight="1" x14ac:dyDescent="0.25">
      <c r="A94" s="194" t="s">
        <v>185</v>
      </c>
      <c r="B94" s="508" t="s">
        <v>505</v>
      </c>
      <c r="C94" s="282">
        <v>145</v>
      </c>
      <c r="D94" s="310" t="s">
        <v>140</v>
      </c>
      <c r="E94" s="289" t="s">
        <v>505</v>
      </c>
      <c r="F94" s="743">
        <v>89</v>
      </c>
      <c r="G94" s="286" t="s">
        <v>140</v>
      </c>
    </row>
    <row r="95" spans="1:7" ht="10.7" customHeight="1" x14ac:dyDescent="0.25">
      <c r="A95" s="194" t="s">
        <v>452</v>
      </c>
      <c r="B95" s="508" t="s">
        <v>505</v>
      </c>
      <c r="C95" s="282">
        <v>133</v>
      </c>
      <c r="D95" s="310" t="s">
        <v>140</v>
      </c>
      <c r="E95" s="289" t="s">
        <v>505</v>
      </c>
      <c r="F95" s="282">
        <v>95</v>
      </c>
      <c r="G95" s="286" t="s">
        <v>140</v>
      </c>
    </row>
    <row r="96" spans="1:7" ht="10.7" customHeight="1" x14ac:dyDescent="0.25">
      <c r="A96" s="194" t="s">
        <v>454</v>
      </c>
      <c r="B96" s="508" t="s">
        <v>505</v>
      </c>
      <c r="C96" s="282">
        <v>125</v>
      </c>
      <c r="D96" s="310" t="s">
        <v>140</v>
      </c>
      <c r="E96" s="289" t="s">
        <v>505</v>
      </c>
      <c r="F96" s="743">
        <v>110</v>
      </c>
      <c r="G96" s="286" t="s">
        <v>140</v>
      </c>
    </row>
    <row r="97" spans="1:7" ht="10.7" customHeight="1" x14ac:dyDescent="0.25">
      <c r="A97" s="194" t="s">
        <v>299</v>
      </c>
      <c r="B97" s="508" t="s">
        <v>505</v>
      </c>
      <c r="C97" s="282">
        <v>125</v>
      </c>
      <c r="D97" s="310" t="s">
        <v>140</v>
      </c>
      <c r="E97" s="289" t="s">
        <v>505</v>
      </c>
      <c r="F97" s="743">
        <v>153</v>
      </c>
      <c r="G97" s="286" t="s">
        <v>140</v>
      </c>
    </row>
    <row r="98" spans="1:7" ht="11.1" customHeight="1" x14ac:dyDescent="0.25">
      <c r="A98" s="397" t="s">
        <v>456</v>
      </c>
      <c r="B98" s="508"/>
      <c r="C98" s="313"/>
      <c r="D98" s="314"/>
      <c r="E98" s="248"/>
      <c r="F98" s="595"/>
      <c r="G98" s="44"/>
    </row>
    <row r="99" spans="1:7" ht="10.7" customHeight="1" x14ac:dyDescent="0.25">
      <c r="A99" s="208" t="s">
        <v>187</v>
      </c>
      <c r="B99" s="508" t="s">
        <v>505</v>
      </c>
      <c r="C99" s="282">
        <v>280</v>
      </c>
      <c r="D99" s="310" t="s">
        <v>140</v>
      </c>
      <c r="E99" s="282" t="s">
        <v>505</v>
      </c>
      <c r="F99" s="282" t="s">
        <v>505</v>
      </c>
      <c r="G99" s="286" t="s">
        <v>140</v>
      </c>
    </row>
    <row r="100" spans="1:7" ht="10.7" customHeight="1" x14ac:dyDescent="0.25">
      <c r="A100" s="208" t="s">
        <v>188</v>
      </c>
      <c r="B100" s="508">
        <v>110</v>
      </c>
      <c r="C100" s="282">
        <v>125</v>
      </c>
      <c r="D100" s="316">
        <f t="shared" ref="D100:D106" si="12">((C100/B100)-    1)*100</f>
        <v>13.636363636363647</v>
      </c>
      <c r="E100" s="315">
        <v>135</v>
      </c>
      <c r="F100" s="315">
        <v>160</v>
      </c>
      <c r="G100" s="292">
        <f t="shared" ref="G100:G102" si="13">((F100/E100)-    1)*100</f>
        <v>18.518518518518512</v>
      </c>
    </row>
    <row r="101" spans="1:7" ht="10.7" customHeight="1" x14ac:dyDescent="0.25">
      <c r="A101" s="317" t="s">
        <v>82</v>
      </c>
      <c r="B101" s="508">
        <v>110</v>
      </c>
      <c r="C101" s="282">
        <v>130</v>
      </c>
      <c r="D101" s="316">
        <f t="shared" si="12"/>
        <v>18.181818181818187</v>
      </c>
      <c r="E101" s="315">
        <v>115</v>
      </c>
      <c r="F101" s="315">
        <v>145</v>
      </c>
      <c r="G101" s="292">
        <f t="shared" si="13"/>
        <v>26.086956521739136</v>
      </c>
    </row>
    <row r="102" spans="1:7" ht="10.7" customHeight="1" x14ac:dyDescent="0.25">
      <c r="A102" s="317" t="s">
        <v>83</v>
      </c>
      <c r="B102" s="508">
        <v>112</v>
      </c>
      <c r="C102" s="282">
        <v>115</v>
      </c>
      <c r="D102" s="316">
        <f t="shared" si="12"/>
        <v>2.6785714285714191</v>
      </c>
      <c r="E102" s="315">
        <v>150</v>
      </c>
      <c r="F102" s="315">
        <v>140</v>
      </c>
      <c r="G102" s="292">
        <f t="shared" si="13"/>
        <v>-6.6666666666666652</v>
      </c>
    </row>
    <row r="103" spans="1:7" ht="10.7" customHeight="1" x14ac:dyDescent="0.25">
      <c r="A103" s="317" t="s">
        <v>460</v>
      </c>
      <c r="B103" s="508">
        <v>122</v>
      </c>
      <c r="C103" s="282">
        <v>130</v>
      </c>
      <c r="D103" s="316">
        <f t="shared" si="12"/>
        <v>6.5573770491803351</v>
      </c>
      <c r="E103" s="282" t="s">
        <v>505</v>
      </c>
      <c r="F103" s="282" t="s">
        <v>505</v>
      </c>
      <c r="G103" s="286" t="s">
        <v>140</v>
      </c>
    </row>
    <row r="104" spans="1:7" ht="10.7" customHeight="1" x14ac:dyDescent="0.25">
      <c r="A104" s="317" t="s">
        <v>85</v>
      </c>
      <c r="B104" s="508">
        <v>200</v>
      </c>
      <c r="C104" s="282">
        <v>225</v>
      </c>
      <c r="D104" s="316">
        <f t="shared" si="12"/>
        <v>12.5</v>
      </c>
      <c r="E104" s="282" t="s">
        <v>505</v>
      </c>
      <c r="F104" s="282" t="s">
        <v>505</v>
      </c>
      <c r="G104" s="286" t="s">
        <v>140</v>
      </c>
    </row>
    <row r="105" spans="1:7" ht="10.7" customHeight="1" x14ac:dyDescent="0.25">
      <c r="A105" s="208" t="s">
        <v>86</v>
      </c>
      <c r="B105" s="508">
        <v>110</v>
      </c>
      <c r="C105" s="282">
        <v>135</v>
      </c>
      <c r="D105" s="316">
        <f t="shared" si="12"/>
        <v>22.72727272727273</v>
      </c>
      <c r="E105" s="315">
        <v>143</v>
      </c>
      <c r="F105" s="315">
        <v>180</v>
      </c>
      <c r="G105" s="292">
        <f t="shared" ref="G105" si="14">((F105/E105)-    1)*100</f>
        <v>25.874125874125873</v>
      </c>
    </row>
    <row r="106" spans="1:7" ht="10.7" customHeight="1" x14ac:dyDescent="0.25">
      <c r="A106" s="208" t="s">
        <v>87</v>
      </c>
      <c r="B106" s="508">
        <v>115</v>
      </c>
      <c r="C106" s="282">
        <v>110</v>
      </c>
      <c r="D106" s="316">
        <f t="shared" si="12"/>
        <v>-4.3478260869565188</v>
      </c>
      <c r="E106" s="282" t="s">
        <v>505</v>
      </c>
      <c r="F106" s="282" t="s">
        <v>505</v>
      </c>
      <c r="G106" s="286" t="s">
        <v>140</v>
      </c>
    </row>
    <row r="107" spans="1:7" ht="11.1" customHeight="1" x14ac:dyDescent="0.25">
      <c r="A107" s="397" t="s">
        <v>88</v>
      </c>
      <c r="B107" s="508"/>
      <c r="C107" s="288"/>
      <c r="D107" s="318"/>
      <c r="E107" s="318"/>
      <c r="F107" s="137"/>
      <c r="G107" s="44"/>
    </row>
    <row r="108" spans="1:7" ht="10.7" customHeight="1" x14ac:dyDescent="0.25">
      <c r="A108" s="208" t="s">
        <v>89</v>
      </c>
      <c r="B108" s="508">
        <v>175</v>
      </c>
      <c r="C108" s="282">
        <v>180</v>
      </c>
      <c r="D108" s="316">
        <f>((C108/B108)-    1)*100</f>
        <v>2.857142857142847</v>
      </c>
      <c r="E108" s="282">
        <v>160</v>
      </c>
      <c r="F108" s="282">
        <v>175</v>
      </c>
      <c r="G108" s="292">
        <f t="shared" ref="G108" si="15">((F108/E108)-    1)*100</f>
        <v>9.375</v>
      </c>
    </row>
    <row r="109" spans="1:7" ht="10.7" customHeight="1" x14ac:dyDescent="0.25">
      <c r="A109" s="208" t="s">
        <v>90</v>
      </c>
      <c r="B109" s="508">
        <v>155</v>
      </c>
      <c r="C109" s="282">
        <v>165</v>
      </c>
      <c r="D109" s="316">
        <f>((C109/B109)-    1)*100</f>
        <v>6.4516129032258007</v>
      </c>
      <c r="E109" s="282" t="s">
        <v>505</v>
      </c>
      <c r="F109" s="282" t="s">
        <v>505</v>
      </c>
      <c r="G109" s="286" t="s">
        <v>140</v>
      </c>
    </row>
    <row r="110" spans="1:7" ht="10.7" customHeight="1" x14ac:dyDescent="0.25">
      <c r="A110" s="208" t="s">
        <v>91</v>
      </c>
      <c r="B110" s="508">
        <v>140</v>
      </c>
      <c r="C110" s="282">
        <v>150</v>
      </c>
      <c r="D110" s="316">
        <f t="shared" ref="D110:D117" si="16">((C110/B110)-    1)*100</f>
        <v>7.1428571428571397</v>
      </c>
      <c r="E110" s="282">
        <v>135</v>
      </c>
      <c r="F110" s="282">
        <v>200</v>
      </c>
      <c r="G110" s="292">
        <f t="shared" ref="G110:G117" si="17">((F110/E110)-    1)*100</f>
        <v>48.148148148148138</v>
      </c>
    </row>
    <row r="111" spans="1:7" ht="10.7" customHeight="1" x14ac:dyDescent="0.25">
      <c r="A111" s="208" t="s">
        <v>515</v>
      </c>
      <c r="B111" s="508" t="s">
        <v>505</v>
      </c>
      <c r="C111" s="282">
        <v>83</v>
      </c>
      <c r="D111" s="310" t="s">
        <v>140</v>
      </c>
      <c r="E111" s="282" t="s">
        <v>505</v>
      </c>
      <c r="F111" s="282">
        <v>105</v>
      </c>
      <c r="G111" s="286" t="s">
        <v>140</v>
      </c>
    </row>
    <row r="112" spans="1:7" ht="10.7" customHeight="1" x14ac:dyDescent="0.25">
      <c r="A112" s="208" t="s">
        <v>92</v>
      </c>
      <c r="B112" s="508">
        <v>90</v>
      </c>
      <c r="C112" s="282">
        <v>95</v>
      </c>
      <c r="D112" s="316">
        <f t="shared" si="16"/>
        <v>5.555555555555558</v>
      </c>
      <c r="E112" s="282">
        <v>80</v>
      </c>
      <c r="F112" s="282">
        <v>98</v>
      </c>
      <c r="G112" s="292">
        <f t="shared" si="17"/>
        <v>22.500000000000007</v>
      </c>
    </row>
    <row r="113" spans="1:7" ht="10.7" customHeight="1" x14ac:dyDescent="0.25">
      <c r="A113" s="208" t="s">
        <v>189</v>
      </c>
      <c r="B113" s="508" t="s">
        <v>505</v>
      </c>
      <c r="C113" s="282">
        <v>180</v>
      </c>
      <c r="D113" s="310" t="s">
        <v>140</v>
      </c>
      <c r="E113" s="282" t="s">
        <v>505</v>
      </c>
      <c r="F113" s="282">
        <v>145</v>
      </c>
      <c r="G113" s="286" t="s">
        <v>140</v>
      </c>
    </row>
    <row r="114" spans="1:7" ht="10.7" customHeight="1" x14ac:dyDescent="0.25">
      <c r="A114" s="208" t="s">
        <v>516</v>
      </c>
      <c r="B114" s="508">
        <v>110</v>
      </c>
      <c r="C114" s="282">
        <v>110</v>
      </c>
      <c r="D114" s="316">
        <f t="shared" si="16"/>
        <v>0</v>
      </c>
      <c r="E114" s="282">
        <v>140</v>
      </c>
      <c r="F114" s="282">
        <v>110</v>
      </c>
      <c r="G114" s="292">
        <f t="shared" si="17"/>
        <v>-21.428571428571431</v>
      </c>
    </row>
    <row r="115" spans="1:7" ht="10.7" customHeight="1" x14ac:dyDescent="0.25">
      <c r="A115" s="208" t="s">
        <v>94</v>
      </c>
      <c r="B115" s="508">
        <v>80</v>
      </c>
      <c r="C115" s="282">
        <v>80</v>
      </c>
      <c r="D115" s="316">
        <f t="shared" si="16"/>
        <v>0</v>
      </c>
      <c r="E115" s="282">
        <v>90</v>
      </c>
      <c r="F115" s="282">
        <v>105</v>
      </c>
      <c r="G115" s="292">
        <f t="shared" si="17"/>
        <v>16.666666666666675</v>
      </c>
    </row>
    <row r="116" spans="1:7" ht="10.7" customHeight="1" x14ac:dyDescent="0.25">
      <c r="A116" s="208" t="s">
        <v>95</v>
      </c>
      <c r="B116" s="712">
        <v>70</v>
      </c>
      <c r="C116" s="711">
        <v>70</v>
      </c>
      <c r="D116" s="316">
        <f t="shared" si="16"/>
        <v>0</v>
      </c>
      <c r="E116" s="282">
        <v>65</v>
      </c>
      <c r="F116" s="282">
        <v>65</v>
      </c>
      <c r="G116" s="292">
        <f t="shared" si="17"/>
        <v>0</v>
      </c>
    </row>
    <row r="117" spans="1:7" ht="10.7" customHeight="1" x14ac:dyDescent="0.25">
      <c r="A117" s="208" t="s">
        <v>96</v>
      </c>
      <c r="B117" s="712">
        <v>123</v>
      </c>
      <c r="C117" s="711">
        <v>140</v>
      </c>
      <c r="D117" s="316">
        <f t="shared" si="16"/>
        <v>13.821138211382111</v>
      </c>
      <c r="E117" s="282">
        <v>130</v>
      </c>
      <c r="F117" s="282">
        <v>125</v>
      </c>
      <c r="G117" s="292">
        <f t="shared" si="17"/>
        <v>-3.8461538461538436</v>
      </c>
    </row>
    <row r="118" spans="1:7" ht="11.1" customHeight="1" x14ac:dyDescent="0.25">
      <c r="A118" s="397" t="s">
        <v>97</v>
      </c>
      <c r="B118" s="711"/>
      <c r="C118" s="711"/>
      <c r="D118" s="319"/>
      <c r="E118" s="282" t="s">
        <v>517</v>
      </c>
      <c r="F118" s="282"/>
      <c r="G118" s="44"/>
    </row>
    <row r="119" spans="1:7" ht="10.7" customHeight="1" x14ac:dyDescent="0.25">
      <c r="A119" s="208" t="s">
        <v>98</v>
      </c>
      <c r="B119" s="711">
        <v>180</v>
      </c>
      <c r="C119" s="711">
        <v>175</v>
      </c>
      <c r="D119" s="316">
        <f t="shared" ref="D119:D122" si="18">((C119/B119)-    1)*100</f>
        <v>-2.777777777777779</v>
      </c>
      <c r="E119" s="282">
        <v>90</v>
      </c>
      <c r="F119" s="282">
        <v>90</v>
      </c>
      <c r="G119" s="292">
        <f t="shared" ref="G119:G121" si="19">((F119/E119)-    1)*100</f>
        <v>0</v>
      </c>
    </row>
    <row r="120" spans="1:7" ht="10.7" customHeight="1" x14ac:dyDescent="0.25">
      <c r="A120" s="208" t="s">
        <v>99</v>
      </c>
      <c r="B120" s="282">
        <v>180</v>
      </c>
      <c r="C120" s="282">
        <v>180</v>
      </c>
      <c r="D120" s="316">
        <f t="shared" si="18"/>
        <v>0</v>
      </c>
      <c r="E120" s="282">
        <v>103</v>
      </c>
      <c r="F120" s="282">
        <v>103</v>
      </c>
      <c r="G120" s="292">
        <f t="shared" si="19"/>
        <v>0</v>
      </c>
    </row>
    <row r="121" spans="1:7" ht="10.7" customHeight="1" x14ac:dyDescent="0.25">
      <c r="A121" s="208" t="s">
        <v>100</v>
      </c>
      <c r="B121" s="282">
        <v>180</v>
      </c>
      <c r="C121" s="282">
        <v>175</v>
      </c>
      <c r="D121" s="316">
        <f t="shared" si="18"/>
        <v>-2.777777777777779</v>
      </c>
      <c r="E121" s="282">
        <v>90</v>
      </c>
      <c r="F121" s="282">
        <v>90</v>
      </c>
      <c r="G121" s="292">
        <f t="shared" si="19"/>
        <v>0</v>
      </c>
    </row>
    <row r="122" spans="1:7" ht="11.1" customHeight="1" x14ac:dyDescent="0.25">
      <c r="A122" s="413" t="s">
        <v>471</v>
      </c>
      <c r="B122" s="282">
        <v>100</v>
      </c>
      <c r="C122" s="282">
        <v>95</v>
      </c>
      <c r="D122" s="316">
        <f t="shared" si="18"/>
        <v>-5.0000000000000044</v>
      </c>
      <c r="E122" s="282">
        <v>140</v>
      </c>
      <c r="F122" s="282" t="s">
        <v>505</v>
      </c>
      <c r="G122" s="716" t="s">
        <v>140</v>
      </c>
    </row>
    <row r="123" spans="1:7" ht="11.1" customHeight="1" x14ac:dyDescent="0.25">
      <c r="A123" s="397" t="s">
        <v>171</v>
      </c>
      <c r="B123" s="282"/>
      <c r="C123" s="313"/>
      <c r="D123" s="323"/>
      <c r="E123" s="282"/>
      <c r="F123" s="313"/>
      <c r="G123" s="2"/>
    </row>
    <row r="124" spans="1:7" ht="10.7" customHeight="1" x14ac:dyDescent="0.25">
      <c r="A124" s="284" t="s">
        <v>144</v>
      </c>
      <c r="B124" s="282">
        <v>110</v>
      </c>
      <c r="C124" s="282">
        <v>110</v>
      </c>
      <c r="D124" s="316">
        <f>((C124/B124)-    1)*100</f>
        <v>0</v>
      </c>
      <c r="E124" s="282">
        <v>190</v>
      </c>
      <c r="F124" s="282">
        <v>225</v>
      </c>
      <c r="G124" s="292">
        <f t="shared" ref="G124:G129" si="20">((F124/E124)-    1)*100</f>
        <v>18.421052631578938</v>
      </c>
    </row>
    <row r="125" spans="1:7" ht="10.7" customHeight="1" x14ac:dyDescent="0.25">
      <c r="A125" s="284" t="s">
        <v>103</v>
      </c>
      <c r="B125" s="282">
        <v>170</v>
      </c>
      <c r="C125" s="282">
        <v>180</v>
      </c>
      <c r="D125" s="316">
        <f>((C125/B125)-    1)*100</f>
        <v>5.8823529411764719</v>
      </c>
      <c r="E125" s="282">
        <v>290</v>
      </c>
      <c r="F125" s="282">
        <v>245</v>
      </c>
      <c r="G125" s="292">
        <f t="shared" si="20"/>
        <v>-15.517241379310342</v>
      </c>
    </row>
    <row r="126" spans="1:7" ht="10.7" customHeight="1" x14ac:dyDescent="0.25">
      <c r="A126" s="284" t="s">
        <v>475</v>
      </c>
      <c r="B126" s="282">
        <v>130</v>
      </c>
      <c r="C126" s="282">
        <v>175</v>
      </c>
      <c r="D126" s="316">
        <f t="shared" ref="D126:D128" si="21">((C126/B126)-    1)*100</f>
        <v>34.615384615384627</v>
      </c>
      <c r="E126" s="282">
        <v>90</v>
      </c>
      <c r="F126" s="282">
        <v>100</v>
      </c>
      <c r="G126" s="292">
        <f t="shared" si="20"/>
        <v>11.111111111111116</v>
      </c>
    </row>
    <row r="127" spans="1:7" ht="10.7" customHeight="1" x14ac:dyDescent="0.25">
      <c r="A127" s="284" t="s">
        <v>106</v>
      </c>
      <c r="B127" s="282">
        <v>115</v>
      </c>
      <c r="C127" s="282">
        <v>210</v>
      </c>
      <c r="D127" s="316">
        <f t="shared" si="21"/>
        <v>82.608695652173907</v>
      </c>
      <c r="E127" s="282">
        <v>110</v>
      </c>
      <c r="F127" s="282">
        <v>170</v>
      </c>
      <c r="G127" s="292">
        <f t="shared" si="20"/>
        <v>54.54545454545454</v>
      </c>
    </row>
    <row r="128" spans="1:7" ht="10.7" customHeight="1" x14ac:dyDescent="0.25">
      <c r="A128" s="284" t="s">
        <v>165</v>
      </c>
      <c r="B128" s="282">
        <v>140</v>
      </c>
      <c r="C128" s="282">
        <v>140</v>
      </c>
      <c r="D128" s="316">
        <f t="shared" si="21"/>
        <v>0</v>
      </c>
      <c r="E128" s="282">
        <v>78</v>
      </c>
      <c r="F128" s="282">
        <v>78</v>
      </c>
      <c r="G128" s="292">
        <f t="shared" si="20"/>
        <v>0</v>
      </c>
    </row>
    <row r="129" spans="1:7" ht="10.7" customHeight="1" x14ac:dyDescent="0.25">
      <c r="A129" s="284" t="s">
        <v>105</v>
      </c>
      <c r="B129" s="327" t="s">
        <v>505</v>
      </c>
      <c r="C129" s="282">
        <v>130</v>
      </c>
      <c r="D129" s="310" t="s">
        <v>140</v>
      </c>
      <c r="E129" s="282">
        <v>115</v>
      </c>
      <c r="F129" s="282">
        <v>150</v>
      </c>
      <c r="G129" s="292">
        <f t="shared" si="20"/>
        <v>30.434782608695656</v>
      </c>
    </row>
    <row r="130" spans="1:7" ht="11.1" customHeight="1" x14ac:dyDescent="0.25">
      <c r="A130" s="299"/>
      <c r="B130" s="508"/>
      <c r="C130" s="56"/>
      <c r="D130" s="56"/>
      <c r="E130" s="320"/>
      <c r="F130" s="56"/>
      <c r="G130" s="321" t="s">
        <v>78</v>
      </c>
    </row>
    <row r="131" spans="1:7" ht="11.1" customHeight="1" x14ac:dyDescent="0.25">
      <c r="A131" s="303" t="s">
        <v>512</v>
      </c>
      <c r="B131" s="304"/>
      <c r="C131" s="304"/>
      <c r="D131" s="305"/>
      <c r="E131" s="322"/>
      <c r="F131" s="304"/>
      <c r="G131" s="2"/>
    </row>
    <row r="132" spans="1:7" ht="14.1" customHeight="1" x14ac:dyDescent="0.2">
      <c r="A132" s="997" t="s">
        <v>19</v>
      </c>
      <c r="B132" s="999" t="s">
        <v>500</v>
      </c>
      <c r="C132" s="1000"/>
      <c r="D132" s="1001"/>
      <c r="E132" s="999" t="s">
        <v>501</v>
      </c>
      <c r="F132" s="1000"/>
      <c r="G132" s="1001"/>
    </row>
    <row r="133" spans="1:7" ht="14.1" customHeight="1" x14ac:dyDescent="0.2">
      <c r="A133" s="998"/>
      <c r="B133" s="411" t="s">
        <v>502</v>
      </c>
      <c r="C133" s="411" t="s">
        <v>503</v>
      </c>
      <c r="D133" s="412" t="s">
        <v>23</v>
      </c>
      <c r="E133" s="411" t="s">
        <v>502</v>
      </c>
      <c r="F133" s="411" t="s">
        <v>503</v>
      </c>
      <c r="G133" s="412" t="s">
        <v>23</v>
      </c>
    </row>
    <row r="134" spans="1:7" ht="3.95" customHeight="1" x14ac:dyDescent="0.25">
      <c r="A134" s="284"/>
      <c r="B134" s="282"/>
      <c r="C134" s="313"/>
      <c r="D134" s="310"/>
      <c r="E134" s="282"/>
      <c r="F134" s="313"/>
      <c r="G134" s="286"/>
    </row>
    <row r="135" spans="1:7" ht="10.7" customHeight="1" x14ac:dyDescent="0.25">
      <c r="A135" s="414" t="s">
        <v>107</v>
      </c>
      <c r="B135" s="282"/>
      <c r="C135" s="313"/>
      <c r="D135" s="310"/>
      <c r="E135" s="282"/>
      <c r="F135" s="313"/>
      <c r="G135" s="286"/>
    </row>
    <row r="136" spans="1:7" ht="10.7" customHeight="1" x14ac:dyDescent="0.25">
      <c r="A136" s="284" t="s">
        <v>109</v>
      </c>
      <c r="B136" s="282">
        <v>165</v>
      </c>
      <c r="C136" s="282">
        <v>165</v>
      </c>
      <c r="D136" s="316">
        <f t="shared" ref="D136:D142" si="22">((C136/B136)-    1)*100</f>
        <v>0</v>
      </c>
      <c r="E136" s="282" t="s">
        <v>505</v>
      </c>
      <c r="F136" s="313" t="s">
        <v>505</v>
      </c>
      <c r="G136" s="286" t="s">
        <v>140</v>
      </c>
    </row>
    <row r="137" spans="1:7" ht="10.7" customHeight="1" x14ac:dyDescent="0.25">
      <c r="A137" s="284" t="s">
        <v>108</v>
      </c>
      <c r="B137" s="282">
        <v>135</v>
      </c>
      <c r="C137" s="282">
        <v>135</v>
      </c>
      <c r="D137" s="316">
        <f t="shared" si="22"/>
        <v>0</v>
      </c>
      <c r="E137" s="282" t="s">
        <v>505</v>
      </c>
      <c r="F137" s="313" t="s">
        <v>505</v>
      </c>
      <c r="G137" s="286" t="s">
        <v>140</v>
      </c>
    </row>
    <row r="138" spans="1:7" ht="10.7" customHeight="1" x14ac:dyDescent="0.25">
      <c r="A138" s="284" t="s">
        <v>544</v>
      </c>
      <c r="B138" s="282">
        <v>110</v>
      </c>
      <c r="C138" s="282">
        <v>110</v>
      </c>
      <c r="D138" s="316">
        <f t="shared" si="22"/>
        <v>0</v>
      </c>
      <c r="E138" s="282" t="s">
        <v>505</v>
      </c>
      <c r="F138" s="313" t="s">
        <v>505</v>
      </c>
      <c r="G138" s="286" t="s">
        <v>140</v>
      </c>
    </row>
    <row r="139" spans="1:7" ht="11.1" customHeight="1" x14ac:dyDescent="0.25">
      <c r="A139" s="414" t="s">
        <v>112</v>
      </c>
      <c r="B139" s="282"/>
      <c r="C139" s="282"/>
      <c r="D139" s="323"/>
      <c r="E139" s="282"/>
      <c r="F139" s="313"/>
      <c r="G139" s="44"/>
    </row>
    <row r="140" spans="1:7" ht="10.7" customHeight="1" x14ac:dyDescent="0.25">
      <c r="A140" s="284" t="s">
        <v>481</v>
      </c>
      <c r="B140" s="282">
        <v>160</v>
      </c>
      <c r="C140" s="282">
        <v>165</v>
      </c>
      <c r="D140" s="316">
        <f t="shared" si="22"/>
        <v>3.125</v>
      </c>
      <c r="E140" s="282" t="s">
        <v>505</v>
      </c>
      <c r="F140" s="313" t="s">
        <v>505</v>
      </c>
      <c r="G140" s="286" t="s">
        <v>140</v>
      </c>
    </row>
    <row r="141" spans="1:7" ht="10.7" customHeight="1" x14ac:dyDescent="0.25">
      <c r="A141" s="284" t="s">
        <v>114</v>
      </c>
      <c r="B141" s="282">
        <v>160</v>
      </c>
      <c r="C141" s="282">
        <v>165</v>
      </c>
      <c r="D141" s="316">
        <f t="shared" si="22"/>
        <v>3.125</v>
      </c>
      <c r="E141" s="282" t="s">
        <v>505</v>
      </c>
      <c r="F141" s="313" t="s">
        <v>505</v>
      </c>
      <c r="G141" s="286" t="s">
        <v>140</v>
      </c>
    </row>
    <row r="142" spans="1:7" ht="10.7" customHeight="1" x14ac:dyDescent="0.25">
      <c r="A142" s="284" t="s">
        <v>113</v>
      </c>
      <c r="B142" s="282">
        <v>160</v>
      </c>
      <c r="C142" s="282">
        <v>165</v>
      </c>
      <c r="D142" s="316">
        <f t="shared" si="22"/>
        <v>3.125</v>
      </c>
      <c r="E142" s="282" t="s">
        <v>505</v>
      </c>
      <c r="F142" s="313" t="s">
        <v>505</v>
      </c>
      <c r="G142" s="286" t="s">
        <v>140</v>
      </c>
    </row>
    <row r="143" spans="1:7" ht="11.1" customHeight="1" x14ac:dyDescent="0.25">
      <c r="A143" s="415" t="s">
        <v>115</v>
      </c>
      <c r="B143" s="315"/>
      <c r="C143" s="714"/>
      <c r="D143" s="316"/>
      <c r="E143" s="282"/>
      <c r="F143" s="313"/>
      <c r="G143" s="286"/>
    </row>
    <row r="144" spans="1:7" ht="10.7" customHeight="1" x14ac:dyDescent="0.2">
      <c r="A144" s="193" t="s">
        <v>146</v>
      </c>
      <c r="B144" s="282">
        <v>65</v>
      </c>
      <c r="C144" s="282">
        <v>95</v>
      </c>
      <c r="D144" s="316">
        <f t="shared" ref="D144:D145" si="23">((C144/B144)-    1)*100</f>
        <v>46.153846153846146</v>
      </c>
      <c r="E144" s="282">
        <v>170</v>
      </c>
      <c r="F144" s="282">
        <v>260</v>
      </c>
      <c r="G144" s="316">
        <f t="shared" ref="G144" si="24">((F144/E144)-    1)*100</f>
        <v>52.941176470588225</v>
      </c>
    </row>
    <row r="145" spans="1:7" ht="10.7" customHeight="1" x14ac:dyDescent="0.25">
      <c r="A145" s="193" t="s">
        <v>116</v>
      </c>
      <c r="B145" s="282">
        <v>105</v>
      </c>
      <c r="C145" s="282">
        <v>120</v>
      </c>
      <c r="D145" s="316">
        <f t="shared" si="23"/>
        <v>14.285714285714279</v>
      </c>
      <c r="E145" s="282" t="s">
        <v>505</v>
      </c>
      <c r="F145" s="282">
        <v>180</v>
      </c>
      <c r="G145" s="286" t="s">
        <v>140</v>
      </c>
    </row>
    <row r="146" spans="1:7" ht="11.1" customHeight="1" x14ac:dyDescent="0.25">
      <c r="A146" s="415" t="s">
        <v>117</v>
      </c>
      <c r="B146" s="315"/>
      <c r="C146" s="282"/>
      <c r="D146" s="316"/>
      <c r="E146" s="282"/>
      <c r="F146" s="282"/>
      <c r="G146" s="286"/>
    </row>
    <row r="147" spans="1:7" ht="10.7" customHeight="1" x14ac:dyDescent="0.25">
      <c r="A147" s="284" t="s">
        <v>118</v>
      </c>
      <c r="B147" s="282">
        <v>130</v>
      </c>
      <c r="C147" s="282">
        <v>110</v>
      </c>
      <c r="D147" s="309">
        <f>((C147/B147)-          1)*100</f>
        <v>-15.384615384615385</v>
      </c>
      <c r="E147" s="282">
        <v>125</v>
      </c>
      <c r="F147" s="282">
        <v>200</v>
      </c>
      <c r="G147" s="316">
        <f t="shared" ref="G147" si="25">((F147/E147)-    1)*100</f>
        <v>60.000000000000007</v>
      </c>
    </row>
    <row r="148" spans="1:7" ht="10.7" customHeight="1" x14ac:dyDescent="0.25">
      <c r="A148" s="284" t="s">
        <v>119</v>
      </c>
      <c r="B148" s="282">
        <v>150</v>
      </c>
      <c r="C148" s="282">
        <v>185</v>
      </c>
      <c r="D148" s="309">
        <f>((C148/B148)-          1)*100</f>
        <v>23.333333333333339</v>
      </c>
      <c r="E148" s="282">
        <v>100</v>
      </c>
      <c r="F148" s="282" t="s">
        <v>505</v>
      </c>
      <c r="G148" s="286" t="s">
        <v>140</v>
      </c>
    </row>
    <row r="149" spans="1:7" ht="10.7" customHeight="1" x14ac:dyDescent="0.25">
      <c r="A149" s="284" t="s">
        <v>120</v>
      </c>
      <c r="B149" s="282">
        <v>135</v>
      </c>
      <c r="C149" s="282">
        <v>110</v>
      </c>
      <c r="D149" s="309">
        <f t="shared" ref="D149" si="26">((C149/B149)-          1)*100</f>
        <v>-18.518518518518523</v>
      </c>
      <c r="E149" s="282">
        <v>115</v>
      </c>
      <c r="F149" s="282">
        <v>145</v>
      </c>
      <c r="G149" s="316">
        <f t="shared" ref="G149" si="27">((F149/E149)-    1)*100</f>
        <v>26.086956521739136</v>
      </c>
    </row>
    <row r="150" spans="1:7" ht="11.1" customHeight="1" x14ac:dyDescent="0.25">
      <c r="A150" s="414" t="s">
        <v>121</v>
      </c>
      <c r="B150" s="282"/>
      <c r="C150" s="282"/>
      <c r="D150" s="314"/>
      <c r="E150" s="282"/>
      <c r="F150" s="282"/>
      <c r="G150" s="44"/>
    </row>
    <row r="151" spans="1:7" ht="10.7" customHeight="1" x14ac:dyDescent="0.25">
      <c r="A151" s="284" t="s">
        <v>123</v>
      </c>
      <c r="B151" s="282">
        <v>105</v>
      </c>
      <c r="C151" s="282">
        <v>105</v>
      </c>
      <c r="D151" s="309">
        <f>((C151/B151)-          1)*100</f>
        <v>0</v>
      </c>
      <c r="E151" s="282">
        <v>65</v>
      </c>
      <c r="F151" s="282">
        <v>65</v>
      </c>
      <c r="G151" s="292">
        <f t="shared" ref="G151:G154" si="28">((F151/E151)-    1)*100</f>
        <v>0</v>
      </c>
    </row>
    <row r="152" spans="1:7" ht="10.7" customHeight="1" x14ac:dyDescent="0.25">
      <c r="A152" s="284" t="s">
        <v>124</v>
      </c>
      <c r="B152" s="282">
        <v>170</v>
      </c>
      <c r="C152" s="282">
        <v>190</v>
      </c>
      <c r="D152" s="309">
        <f>((C152/B152)-          1)*100</f>
        <v>11.764705882352944</v>
      </c>
      <c r="E152" s="282">
        <v>55</v>
      </c>
      <c r="F152" s="282">
        <v>95</v>
      </c>
      <c r="G152" s="292">
        <f t="shared" si="28"/>
        <v>72.727272727272734</v>
      </c>
    </row>
    <row r="153" spans="1:7" ht="10.7" customHeight="1" x14ac:dyDescent="0.25">
      <c r="A153" s="284" t="s">
        <v>125</v>
      </c>
      <c r="B153" s="282">
        <v>150</v>
      </c>
      <c r="C153" s="282">
        <v>165</v>
      </c>
      <c r="D153" s="309">
        <f t="shared" ref="D153:D180" si="29">((C153/B153)-          1)*100</f>
        <v>10.000000000000009</v>
      </c>
      <c r="E153" s="282">
        <v>82.5</v>
      </c>
      <c r="F153" s="282">
        <v>120</v>
      </c>
      <c r="G153" s="292">
        <f t="shared" si="28"/>
        <v>45.45454545454546</v>
      </c>
    </row>
    <row r="154" spans="1:7" ht="10.7" customHeight="1" x14ac:dyDescent="0.25">
      <c r="A154" s="284" t="s">
        <v>126</v>
      </c>
      <c r="B154" s="282">
        <v>170</v>
      </c>
      <c r="C154" s="282">
        <v>198</v>
      </c>
      <c r="D154" s="309">
        <f t="shared" si="29"/>
        <v>16.470588235294127</v>
      </c>
      <c r="E154" s="282">
        <v>55</v>
      </c>
      <c r="F154" s="282">
        <v>78</v>
      </c>
      <c r="G154" s="292">
        <f t="shared" si="28"/>
        <v>41.81818181818182</v>
      </c>
    </row>
    <row r="155" spans="1:7" ht="11.1" customHeight="1" x14ac:dyDescent="0.25">
      <c r="A155" s="414" t="s">
        <v>575</v>
      </c>
      <c r="B155" s="282"/>
      <c r="C155" s="313"/>
      <c r="D155" s="309"/>
      <c r="E155" s="282"/>
      <c r="F155" s="313"/>
      <c r="G155" s="292"/>
    </row>
    <row r="156" spans="1:7" ht="10.7" customHeight="1" x14ac:dyDescent="0.25">
      <c r="A156" s="284" t="s">
        <v>578</v>
      </c>
      <c r="B156" s="282">
        <v>60</v>
      </c>
      <c r="C156" s="313">
        <v>65</v>
      </c>
      <c r="D156" s="309">
        <f t="shared" si="29"/>
        <v>8.333333333333325</v>
      </c>
      <c r="E156" s="282" t="s">
        <v>505</v>
      </c>
      <c r="F156" s="313" t="s">
        <v>505</v>
      </c>
      <c r="G156" s="286" t="s">
        <v>140</v>
      </c>
    </row>
    <row r="157" spans="1:7" ht="10.7" customHeight="1" x14ac:dyDescent="0.25">
      <c r="A157" s="284" t="s">
        <v>579</v>
      </c>
      <c r="B157" s="282" t="s">
        <v>505</v>
      </c>
      <c r="C157" s="313">
        <v>60</v>
      </c>
      <c r="D157" s="319" t="s">
        <v>140</v>
      </c>
      <c r="E157" s="282" t="s">
        <v>505</v>
      </c>
      <c r="F157" s="313">
        <v>75</v>
      </c>
      <c r="G157" s="286" t="s">
        <v>140</v>
      </c>
    </row>
    <row r="158" spans="1:7" ht="10.7" customHeight="1" x14ac:dyDescent="0.25">
      <c r="A158" s="284" t="s">
        <v>580</v>
      </c>
      <c r="B158" s="282" t="s">
        <v>505</v>
      </c>
      <c r="C158" s="313">
        <v>68</v>
      </c>
      <c r="D158" s="319" t="s">
        <v>140</v>
      </c>
      <c r="E158" s="282" t="s">
        <v>505</v>
      </c>
      <c r="F158" s="313" t="s">
        <v>505</v>
      </c>
      <c r="G158" s="286" t="s">
        <v>140</v>
      </c>
    </row>
    <row r="159" spans="1:7" ht="10.7" customHeight="1" x14ac:dyDescent="0.25">
      <c r="A159" s="284" t="s">
        <v>581</v>
      </c>
      <c r="B159" s="282" t="s">
        <v>505</v>
      </c>
      <c r="C159" s="313">
        <v>58</v>
      </c>
      <c r="D159" s="319" t="s">
        <v>140</v>
      </c>
      <c r="E159" s="282" t="s">
        <v>505</v>
      </c>
      <c r="F159" s="313">
        <v>85</v>
      </c>
      <c r="G159" s="286" t="s">
        <v>140</v>
      </c>
    </row>
    <row r="160" spans="1:7" ht="10.7" customHeight="1" x14ac:dyDescent="0.25">
      <c r="A160" s="284" t="s">
        <v>572</v>
      </c>
      <c r="B160" s="282">
        <v>70</v>
      </c>
      <c r="C160" s="313">
        <v>105</v>
      </c>
      <c r="D160" s="309">
        <f t="shared" si="29"/>
        <v>50</v>
      </c>
      <c r="E160" s="282" t="s">
        <v>505</v>
      </c>
      <c r="F160" s="313" t="s">
        <v>505</v>
      </c>
      <c r="G160" s="286" t="s">
        <v>140</v>
      </c>
    </row>
    <row r="161" spans="1:7" ht="10.7" customHeight="1" x14ac:dyDescent="0.25">
      <c r="A161" s="284" t="s">
        <v>582</v>
      </c>
      <c r="B161" s="282" t="s">
        <v>505</v>
      </c>
      <c r="C161" s="313">
        <v>83</v>
      </c>
      <c r="D161" s="319" t="s">
        <v>140</v>
      </c>
      <c r="E161" s="282" t="s">
        <v>505</v>
      </c>
      <c r="F161" s="313" t="s">
        <v>505</v>
      </c>
      <c r="G161" s="286" t="s">
        <v>140</v>
      </c>
    </row>
    <row r="162" spans="1:7" ht="10.7" customHeight="1" x14ac:dyDescent="0.25">
      <c r="A162" s="284" t="s">
        <v>574</v>
      </c>
      <c r="B162" s="282" t="s">
        <v>505</v>
      </c>
      <c r="C162" s="313">
        <v>65</v>
      </c>
      <c r="D162" s="319" t="s">
        <v>140</v>
      </c>
      <c r="E162" s="282" t="s">
        <v>505</v>
      </c>
      <c r="F162" s="313" t="s">
        <v>505</v>
      </c>
      <c r="G162" s="286" t="s">
        <v>140</v>
      </c>
    </row>
    <row r="163" spans="1:7" ht="10.7" customHeight="1" x14ac:dyDescent="0.25">
      <c r="A163" s="284" t="s">
        <v>583</v>
      </c>
      <c r="B163" s="282">
        <v>70</v>
      </c>
      <c r="C163" s="313">
        <v>73</v>
      </c>
      <c r="D163" s="309">
        <f t="shared" si="29"/>
        <v>4.2857142857142927</v>
      </c>
      <c r="E163" s="282" t="s">
        <v>505</v>
      </c>
      <c r="F163" s="313" t="s">
        <v>505</v>
      </c>
      <c r="G163" s="286" t="s">
        <v>140</v>
      </c>
    </row>
    <row r="164" spans="1:7" ht="10.7" customHeight="1" x14ac:dyDescent="0.25">
      <c r="A164" s="284" t="s">
        <v>584</v>
      </c>
      <c r="B164" s="282" t="s">
        <v>505</v>
      </c>
      <c r="C164" s="313">
        <v>78</v>
      </c>
      <c r="D164" s="319" t="s">
        <v>140</v>
      </c>
      <c r="E164" s="282" t="s">
        <v>505</v>
      </c>
      <c r="F164" s="313">
        <v>125</v>
      </c>
      <c r="G164" s="286" t="s">
        <v>140</v>
      </c>
    </row>
    <row r="165" spans="1:7" ht="10.7" customHeight="1" x14ac:dyDescent="0.25">
      <c r="A165" s="284" t="s">
        <v>573</v>
      </c>
      <c r="B165" s="282" t="s">
        <v>505</v>
      </c>
      <c r="C165" s="313">
        <v>65</v>
      </c>
      <c r="D165" s="319" t="s">
        <v>140</v>
      </c>
      <c r="E165" s="282" t="s">
        <v>505</v>
      </c>
      <c r="F165" s="313">
        <v>95</v>
      </c>
      <c r="G165" s="286" t="s">
        <v>140</v>
      </c>
    </row>
    <row r="166" spans="1:7" ht="11.1" customHeight="1" x14ac:dyDescent="0.25">
      <c r="A166" s="414" t="s">
        <v>301</v>
      </c>
      <c r="B166" s="255"/>
      <c r="C166" s="14"/>
      <c r="D166" s="324"/>
      <c r="E166" s="255"/>
      <c r="F166" s="313"/>
      <c r="G166" s="319"/>
    </row>
    <row r="167" spans="1:7" ht="10.7" customHeight="1" x14ac:dyDescent="0.25">
      <c r="A167" s="190" t="s">
        <v>181</v>
      </c>
      <c r="B167" s="282">
        <v>130</v>
      </c>
      <c r="C167" s="262">
        <v>155</v>
      </c>
      <c r="D167" s="324">
        <f t="shared" ref="D167:D173" si="30">((C167/B167)-          1)*100</f>
        <v>19.23076923076923</v>
      </c>
      <c r="E167" s="255" t="s">
        <v>446</v>
      </c>
      <c r="F167" s="313" t="s">
        <v>505</v>
      </c>
      <c r="G167" s="286" t="s">
        <v>140</v>
      </c>
    </row>
    <row r="168" spans="1:7" ht="10.7" customHeight="1" x14ac:dyDescent="0.25">
      <c r="A168" s="190" t="s">
        <v>545</v>
      </c>
      <c r="B168" s="282">
        <v>160</v>
      </c>
      <c r="C168" s="262">
        <v>158</v>
      </c>
      <c r="D168" s="324">
        <f t="shared" si="30"/>
        <v>-1.2499999999999956</v>
      </c>
      <c r="E168" s="255" t="s">
        <v>446</v>
      </c>
      <c r="F168" s="313" t="s">
        <v>505</v>
      </c>
      <c r="G168" s="286" t="s">
        <v>140</v>
      </c>
    </row>
    <row r="169" spans="1:7" ht="10.7" customHeight="1" x14ac:dyDescent="0.25">
      <c r="A169" s="190" t="s">
        <v>302</v>
      </c>
      <c r="B169" s="282">
        <v>150</v>
      </c>
      <c r="C169" s="262">
        <v>190</v>
      </c>
      <c r="D169" s="324">
        <f t="shared" si="30"/>
        <v>26.666666666666661</v>
      </c>
      <c r="E169" s="255" t="s">
        <v>446</v>
      </c>
      <c r="F169" s="313" t="s">
        <v>505</v>
      </c>
      <c r="G169" s="286" t="s">
        <v>140</v>
      </c>
    </row>
    <row r="170" spans="1:7" ht="10.7" customHeight="1" x14ac:dyDescent="0.25">
      <c r="A170" s="190" t="s">
        <v>304</v>
      </c>
      <c r="B170" s="282">
        <v>125</v>
      </c>
      <c r="C170" s="262">
        <v>150</v>
      </c>
      <c r="D170" s="324">
        <f t="shared" si="30"/>
        <v>19.999999999999996</v>
      </c>
      <c r="E170" s="255" t="s">
        <v>446</v>
      </c>
      <c r="F170" s="313" t="s">
        <v>505</v>
      </c>
      <c r="G170" s="286" t="s">
        <v>140</v>
      </c>
    </row>
    <row r="171" spans="1:7" ht="10.7" customHeight="1" x14ac:dyDescent="0.25">
      <c r="A171" s="190" t="s">
        <v>528</v>
      </c>
      <c r="B171" s="282">
        <v>175</v>
      </c>
      <c r="C171" s="262">
        <v>163</v>
      </c>
      <c r="D171" s="324">
        <f t="shared" si="30"/>
        <v>-6.8571428571428612</v>
      </c>
      <c r="E171" s="255" t="s">
        <v>446</v>
      </c>
      <c r="F171" s="313" t="s">
        <v>505</v>
      </c>
      <c r="G171" s="286" t="s">
        <v>140</v>
      </c>
    </row>
    <row r="172" spans="1:7" ht="10.7" customHeight="1" x14ac:dyDescent="0.25">
      <c r="A172" s="190" t="s">
        <v>183</v>
      </c>
      <c r="B172" s="282">
        <v>150</v>
      </c>
      <c r="C172" s="262">
        <v>140</v>
      </c>
      <c r="D172" s="324">
        <f t="shared" si="30"/>
        <v>-6.6666666666666652</v>
      </c>
      <c r="E172" s="255" t="s">
        <v>446</v>
      </c>
      <c r="F172" s="313" t="s">
        <v>505</v>
      </c>
      <c r="G172" s="286" t="s">
        <v>140</v>
      </c>
    </row>
    <row r="173" spans="1:7" ht="10.7" customHeight="1" x14ac:dyDescent="0.25">
      <c r="A173" s="190" t="s">
        <v>303</v>
      </c>
      <c r="B173" s="282">
        <v>147.5</v>
      </c>
      <c r="C173" s="262">
        <v>175</v>
      </c>
      <c r="D173" s="324">
        <f t="shared" si="30"/>
        <v>18.644067796610166</v>
      </c>
      <c r="E173" s="255" t="s">
        <v>446</v>
      </c>
      <c r="F173" s="313" t="s">
        <v>505</v>
      </c>
      <c r="G173" s="286" t="s">
        <v>140</v>
      </c>
    </row>
    <row r="174" spans="1:7" ht="10.7" customHeight="1" x14ac:dyDescent="0.25">
      <c r="A174" s="190" t="s">
        <v>182</v>
      </c>
      <c r="B174" s="255" t="s">
        <v>446</v>
      </c>
      <c r="C174" s="262">
        <v>155</v>
      </c>
      <c r="D174" s="324" t="s">
        <v>140</v>
      </c>
      <c r="E174" s="255" t="s">
        <v>446</v>
      </c>
      <c r="F174" s="313" t="s">
        <v>505</v>
      </c>
      <c r="G174" s="286" t="s">
        <v>140</v>
      </c>
    </row>
    <row r="175" spans="1:7" ht="10.7" customHeight="1" x14ac:dyDescent="0.25">
      <c r="A175" s="506" t="s">
        <v>190</v>
      </c>
      <c r="B175" s="255" t="s">
        <v>446</v>
      </c>
      <c r="C175" s="262">
        <v>140</v>
      </c>
      <c r="D175" s="324" t="s">
        <v>140</v>
      </c>
      <c r="E175" s="255" t="s">
        <v>446</v>
      </c>
      <c r="F175" s="313" t="s">
        <v>505</v>
      </c>
      <c r="G175" s="286" t="s">
        <v>140</v>
      </c>
    </row>
    <row r="176" spans="1:7" ht="10.7" customHeight="1" x14ac:dyDescent="0.25">
      <c r="A176" s="506" t="s">
        <v>546</v>
      </c>
      <c r="B176" s="255" t="s">
        <v>446</v>
      </c>
      <c r="C176" s="262">
        <v>135</v>
      </c>
      <c r="D176" s="324" t="s">
        <v>140</v>
      </c>
      <c r="E176" s="255" t="s">
        <v>446</v>
      </c>
      <c r="F176" s="313" t="s">
        <v>505</v>
      </c>
      <c r="G176" s="286" t="s">
        <v>140</v>
      </c>
    </row>
    <row r="177" spans="1:7" ht="11.1" customHeight="1" x14ac:dyDescent="0.25">
      <c r="A177" s="710" t="s">
        <v>166</v>
      </c>
      <c r="B177" s="282"/>
      <c r="C177" s="282"/>
      <c r="D177" s="319"/>
      <c r="E177" s="282"/>
      <c r="F177" s="313"/>
      <c r="G177" s="44"/>
    </row>
    <row r="178" spans="1:7" ht="10.7" customHeight="1" x14ac:dyDescent="0.25">
      <c r="A178" s="641" t="s">
        <v>458</v>
      </c>
      <c r="B178" s="282">
        <v>75</v>
      </c>
      <c r="C178" s="744">
        <v>85</v>
      </c>
      <c r="D178" s="324">
        <f t="shared" si="29"/>
        <v>13.33333333333333</v>
      </c>
      <c r="E178" s="282">
        <v>100</v>
      </c>
      <c r="F178" s="282">
        <v>100</v>
      </c>
      <c r="G178" s="286" t="s">
        <v>140</v>
      </c>
    </row>
    <row r="179" spans="1:7" ht="10.7" customHeight="1" x14ac:dyDescent="0.25">
      <c r="A179" s="325" t="s">
        <v>459</v>
      </c>
      <c r="B179" s="282">
        <v>85</v>
      </c>
      <c r="C179" s="745">
        <v>93</v>
      </c>
      <c r="D179" s="324">
        <f t="shared" si="29"/>
        <v>9.4117647058823639</v>
      </c>
      <c r="E179" s="282" t="s">
        <v>505</v>
      </c>
      <c r="F179" s="282" t="s">
        <v>505</v>
      </c>
      <c r="G179" s="286" t="s">
        <v>140</v>
      </c>
    </row>
    <row r="180" spans="1:7" ht="10.7" customHeight="1" x14ac:dyDescent="0.25">
      <c r="A180" s="325" t="s">
        <v>167</v>
      </c>
      <c r="B180" s="282">
        <v>75</v>
      </c>
      <c r="C180" s="745">
        <v>105</v>
      </c>
      <c r="D180" s="324">
        <f t="shared" si="29"/>
        <v>39.999999999999993</v>
      </c>
      <c r="E180" s="282" t="s">
        <v>505</v>
      </c>
      <c r="F180" s="282" t="s">
        <v>505</v>
      </c>
      <c r="G180" s="286" t="s">
        <v>140</v>
      </c>
    </row>
    <row r="181" spans="1:7" ht="11.1" customHeight="1" x14ac:dyDescent="0.25">
      <c r="A181" s="414" t="s">
        <v>127</v>
      </c>
      <c r="B181" s="282"/>
      <c r="C181" s="745"/>
      <c r="D181" s="324"/>
      <c r="E181" s="282"/>
      <c r="F181" s="282"/>
      <c r="G181" s="44"/>
    </row>
    <row r="182" spans="1:7" ht="10.7" customHeight="1" x14ac:dyDescent="0.25">
      <c r="A182" s="284" t="s">
        <v>128</v>
      </c>
      <c r="B182" s="282">
        <v>95</v>
      </c>
      <c r="C182" s="282">
        <v>140</v>
      </c>
      <c r="D182" s="324">
        <f t="shared" ref="D182:D184" si="31">((C182/B182)-          1)*100</f>
        <v>47.368421052631568</v>
      </c>
      <c r="E182" s="282"/>
      <c r="F182" s="282" t="s">
        <v>505</v>
      </c>
      <c r="G182" s="286" t="s">
        <v>140</v>
      </c>
    </row>
    <row r="183" spans="1:7" ht="10.7" customHeight="1" x14ac:dyDescent="0.25">
      <c r="A183" s="284" t="s">
        <v>129</v>
      </c>
      <c r="B183" s="282">
        <v>130</v>
      </c>
      <c r="C183" s="282">
        <v>150</v>
      </c>
      <c r="D183" s="324">
        <f t="shared" si="31"/>
        <v>15.384615384615374</v>
      </c>
      <c r="E183" s="282">
        <v>85</v>
      </c>
      <c r="F183" s="282">
        <v>95</v>
      </c>
      <c r="G183" s="292">
        <f t="shared" ref="G183:G184" si="32">((F183/E183)-    1)*100</f>
        <v>11.764705882352944</v>
      </c>
    </row>
    <row r="184" spans="1:7" ht="10.7" customHeight="1" x14ac:dyDescent="0.25">
      <c r="A184" s="284" t="s">
        <v>130</v>
      </c>
      <c r="B184" s="282">
        <v>160</v>
      </c>
      <c r="C184" s="282">
        <v>160</v>
      </c>
      <c r="D184" s="324">
        <f t="shared" si="31"/>
        <v>0</v>
      </c>
      <c r="E184" s="282">
        <v>160</v>
      </c>
      <c r="F184" s="282">
        <v>135</v>
      </c>
      <c r="G184" s="292">
        <f t="shared" si="32"/>
        <v>-15.625</v>
      </c>
    </row>
    <row r="185" spans="1:7" ht="11.1" customHeight="1" x14ac:dyDescent="0.25">
      <c r="A185" s="414" t="s">
        <v>131</v>
      </c>
      <c r="B185" s="282"/>
      <c r="C185" s="282"/>
      <c r="D185" s="324"/>
      <c r="E185" s="282"/>
      <c r="F185" s="313"/>
      <c r="G185" s="44"/>
    </row>
    <row r="186" spans="1:7" ht="10.7" customHeight="1" x14ac:dyDescent="0.25">
      <c r="A186" s="284" t="s">
        <v>147</v>
      </c>
      <c r="B186" s="282">
        <v>135</v>
      </c>
      <c r="C186" s="282">
        <v>125</v>
      </c>
      <c r="D186" s="324">
        <f>((C186/B186)-          1)*100</f>
        <v>-7.4074074074074066</v>
      </c>
      <c r="E186" s="282" t="s">
        <v>505</v>
      </c>
      <c r="F186" s="313" t="s">
        <v>505</v>
      </c>
      <c r="G186" s="286" t="s">
        <v>140</v>
      </c>
    </row>
    <row r="187" spans="1:7" ht="10.7" customHeight="1" x14ac:dyDescent="0.25">
      <c r="A187" s="284" t="s">
        <v>133</v>
      </c>
      <c r="B187" s="282">
        <v>125</v>
      </c>
      <c r="C187" s="282">
        <v>120</v>
      </c>
      <c r="D187" s="324">
        <f t="shared" ref="D187:D188" si="33">((C187/B187)-          1)*100</f>
        <v>-4.0000000000000036</v>
      </c>
      <c r="E187" s="282" t="s">
        <v>505</v>
      </c>
      <c r="F187" s="313" t="s">
        <v>505</v>
      </c>
      <c r="G187" s="286" t="s">
        <v>140</v>
      </c>
    </row>
    <row r="188" spans="1:7" ht="10.7" customHeight="1" x14ac:dyDescent="0.25">
      <c r="A188" s="326" t="s">
        <v>134</v>
      </c>
      <c r="B188" s="327">
        <v>130</v>
      </c>
      <c r="C188" s="327">
        <v>165</v>
      </c>
      <c r="D188" s="328">
        <f t="shared" si="33"/>
        <v>26.923076923076916</v>
      </c>
      <c r="E188" s="327" t="s">
        <v>505</v>
      </c>
      <c r="F188" s="612" t="s">
        <v>505</v>
      </c>
      <c r="G188" s="329" t="s">
        <v>140</v>
      </c>
    </row>
    <row r="189" spans="1:7" ht="13.5" x14ac:dyDescent="0.25">
      <c r="A189" s="330" t="s">
        <v>135</v>
      </c>
      <c r="B189" s="331"/>
      <c r="C189" s="330"/>
      <c r="D189" s="330"/>
      <c r="E189" s="330"/>
      <c r="F189" s="330"/>
      <c r="G189" s="44"/>
    </row>
    <row r="190" spans="1:7" ht="8.1" customHeight="1" x14ac:dyDescent="0.25">
      <c r="A190" s="996" t="s">
        <v>518</v>
      </c>
      <c r="B190" s="996"/>
      <c r="C190" s="996"/>
      <c r="D190" s="996"/>
      <c r="E190" s="996"/>
      <c r="F190" s="996"/>
      <c r="G190" s="44"/>
    </row>
    <row r="191" spans="1:7" x14ac:dyDescent="0.2">
      <c r="A191" s="43"/>
      <c r="B191" s="43"/>
      <c r="C191" s="43"/>
      <c r="D191" s="43"/>
      <c r="E191" s="43"/>
      <c r="F191" s="43"/>
      <c r="G191" s="43"/>
    </row>
    <row r="192" spans="1:7" x14ac:dyDescent="0.2">
      <c r="A192" s="43"/>
      <c r="B192" s="43"/>
      <c r="C192" s="43"/>
      <c r="D192" s="43"/>
      <c r="E192" s="43"/>
      <c r="F192" s="43"/>
      <c r="G192" s="43"/>
    </row>
    <row r="193" spans="1:7" x14ac:dyDescent="0.2">
      <c r="A193" s="43"/>
      <c r="B193" s="43"/>
      <c r="C193" s="43"/>
      <c r="D193" s="43"/>
      <c r="E193" s="43"/>
      <c r="F193" s="43"/>
      <c r="G193" s="43"/>
    </row>
    <row r="194" spans="1:7" x14ac:dyDescent="0.2">
      <c r="A194" s="43"/>
      <c r="B194" s="43"/>
      <c r="C194" s="43"/>
      <c r="D194" s="43"/>
      <c r="E194" s="43"/>
      <c r="F194" s="43"/>
      <c r="G194" s="43"/>
    </row>
    <row r="195" spans="1:7" x14ac:dyDescent="0.2">
      <c r="A195" s="1"/>
      <c r="B195" s="1"/>
      <c r="C195" s="1"/>
      <c r="D195" s="1"/>
      <c r="E195" s="1"/>
      <c r="F195" s="1"/>
      <c r="G195" s="1"/>
    </row>
    <row r="196" spans="1:7" x14ac:dyDescent="0.2">
      <c r="A196" s="1"/>
      <c r="B196" s="1"/>
      <c r="C196" s="1"/>
      <c r="D196" s="1"/>
      <c r="E196" s="1"/>
      <c r="F196" s="1"/>
      <c r="G196" s="1"/>
    </row>
    <row r="197" spans="1:7" x14ac:dyDescent="0.2">
      <c r="A197" s="1"/>
      <c r="B197" s="1"/>
      <c r="C197" s="1"/>
      <c r="D197" s="1"/>
      <c r="E197" s="1"/>
      <c r="F197" s="1"/>
      <c r="G197" s="1"/>
    </row>
  </sheetData>
  <mergeCells count="10">
    <mergeCell ref="A190:F190"/>
    <mergeCell ref="A4:A5"/>
    <mergeCell ref="B4:D4"/>
    <mergeCell ref="E4:G4"/>
    <mergeCell ref="A69:A70"/>
    <mergeCell ref="B69:D69"/>
    <mergeCell ref="E69:G69"/>
    <mergeCell ref="A132:A133"/>
    <mergeCell ref="B132:D132"/>
    <mergeCell ref="E132:G132"/>
  </mergeCells>
  <pageMargins left="0" right="0" top="0" bottom="0" header="0" footer="0"/>
  <pageSetup paperSize="9" orientation="portrait" r:id="rId1"/>
  <ignoredErrors>
    <ignoredError sqref="B5:G5 B70:G70 B133:G133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1028"/>
  <sheetViews>
    <sheetView showGridLines="0" zoomScaleNormal="100" workbookViewId="0">
      <selection activeCell="B39" sqref="B39:F40"/>
    </sheetView>
  </sheetViews>
  <sheetFormatPr baseColWidth="10" defaultColWidth="11.42578125" defaultRowHeight="15" customHeight="1" x14ac:dyDescent="0.2"/>
  <cols>
    <col min="1" max="1" width="21.140625" style="54" customWidth="1"/>
    <col min="2" max="16384" width="11.42578125" style="54"/>
  </cols>
  <sheetData>
    <row r="1" spans="1:7" ht="18.95" customHeight="1" x14ac:dyDescent="0.25">
      <c r="A1" s="68" t="s">
        <v>311</v>
      </c>
      <c r="B1" s="68"/>
      <c r="C1" s="69"/>
      <c r="D1" s="70"/>
      <c r="E1" s="69"/>
      <c r="F1" s="69"/>
      <c r="G1" s="71"/>
    </row>
    <row r="2" spans="1:7" ht="12" customHeight="1" x14ac:dyDescent="0.25">
      <c r="A2" s="68" t="s">
        <v>688</v>
      </c>
      <c r="B2" s="68"/>
      <c r="C2" s="72"/>
      <c r="D2" s="73"/>
      <c r="E2" s="72"/>
      <c r="F2" s="72"/>
      <c r="G2" s="74"/>
    </row>
    <row r="3" spans="1:7" ht="5.0999999999999996" customHeight="1" x14ac:dyDescent="0.25">
      <c r="B3" s="68" t="s">
        <v>191</v>
      </c>
      <c r="C3" s="68"/>
      <c r="D3" s="68"/>
      <c r="E3" s="68"/>
      <c r="F3" s="68"/>
      <c r="G3" s="75"/>
    </row>
    <row r="4" spans="1:7" ht="24" customHeight="1" x14ac:dyDescent="0.2">
      <c r="A4" s="416" t="s">
        <v>312</v>
      </c>
      <c r="B4" s="416" t="s">
        <v>193</v>
      </c>
      <c r="C4" s="416" t="s">
        <v>194</v>
      </c>
      <c r="D4" s="416" t="s">
        <v>195</v>
      </c>
      <c r="E4" s="416" t="s">
        <v>313</v>
      </c>
      <c r="F4" s="416" t="s">
        <v>197</v>
      </c>
      <c r="G4" s="416" t="s">
        <v>314</v>
      </c>
    </row>
    <row r="5" spans="1:7" ht="12" customHeight="1" x14ac:dyDescent="0.25">
      <c r="A5" s="1005" t="s">
        <v>689</v>
      </c>
      <c r="B5" s="830" t="s">
        <v>205</v>
      </c>
      <c r="C5" s="830" t="s">
        <v>316</v>
      </c>
      <c r="D5" s="830" t="s">
        <v>199</v>
      </c>
      <c r="E5" s="830" t="s">
        <v>200</v>
      </c>
      <c r="F5" s="831">
        <v>210</v>
      </c>
      <c r="G5" s="832">
        <v>12</v>
      </c>
    </row>
    <row r="6" spans="1:7" ht="12" customHeight="1" x14ac:dyDescent="0.25">
      <c r="A6" s="1005"/>
      <c r="B6" s="830" t="s">
        <v>205</v>
      </c>
      <c r="C6" s="830" t="s">
        <v>316</v>
      </c>
      <c r="D6" s="830" t="s">
        <v>199</v>
      </c>
      <c r="E6" s="830" t="s">
        <v>202</v>
      </c>
      <c r="F6" s="831">
        <v>400</v>
      </c>
      <c r="G6" s="832">
        <v>11</v>
      </c>
    </row>
    <row r="7" spans="1:7" ht="12" customHeight="1" x14ac:dyDescent="0.25">
      <c r="A7" s="1005"/>
      <c r="B7" s="830" t="s">
        <v>206</v>
      </c>
      <c r="C7" s="830" t="s">
        <v>317</v>
      </c>
      <c r="D7" s="830" t="s">
        <v>199</v>
      </c>
      <c r="E7" s="830" t="s">
        <v>200</v>
      </c>
      <c r="F7" s="831">
        <v>90</v>
      </c>
      <c r="G7" s="832">
        <v>13</v>
      </c>
    </row>
    <row r="8" spans="1:7" ht="12" customHeight="1" x14ac:dyDescent="0.25">
      <c r="A8" s="1005"/>
      <c r="B8" s="830" t="s">
        <v>206</v>
      </c>
      <c r="C8" s="830" t="s">
        <v>207</v>
      </c>
      <c r="D8" s="830" t="s">
        <v>199</v>
      </c>
      <c r="E8" s="830" t="s">
        <v>200</v>
      </c>
      <c r="F8" s="831">
        <v>90</v>
      </c>
      <c r="G8" s="832">
        <v>12</v>
      </c>
    </row>
    <row r="9" spans="1:7" ht="12" customHeight="1" x14ac:dyDescent="0.25">
      <c r="A9" s="1005"/>
      <c r="B9" s="830" t="s">
        <v>206</v>
      </c>
      <c r="C9" s="830" t="s">
        <v>207</v>
      </c>
      <c r="D9" s="830" t="s">
        <v>199</v>
      </c>
      <c r="E9" s="830" t="s">
        <v>202</v>
      </c>
      <c r="F9" s="831">
        <v>60</v>
      </c>
      <c r="G9" s="832">
        <v>11</v>
      </c>
    </row>
    <row r="10" spans="1:7" ht="12" customHeight="1" x14ac:dyDescent="0.25">
      <c r="A10" s="1005"/>
      <c r="B10" s="830" t="s">
        <v>209</v>
      </c>
      <c r="C10" s="830" t="s">
        <v>210</v>
      </c>
      <c r="D10" s="830" t="s">
        <v>199</v>
      </c>
      <c r="E10" s="830" t="s">
        <v>208</v>
      </c>
      <c r="F10" s="831">
        <v>8710</v>
      </c>
      <c r="G10" s="832">
        <v>7</v>
      </c>
    </row>
    <row r="11" spans="1:7" ht="12" customHeight="1" x14ac:dyDescent="0.25">
      <c r="A11" s="1005"/>
      <c r="B11" s="830" t="s">
        <v>211</v>
      </c>
      <c r="C11" s="830" t="s">
        <v>318</v>
      </c>
      <c r="D11" s="830" t="s">
        <v>199</v>
      </c>
      <c r="E11" s="830" t="s">
        <v>199</v>
      </c>
      <c r="F11" s="831">
        <v>1000</v>
      </c>
      <c r="G11" s="832">
        <v>5</v>
      </c>
    </row>
    <row r="12" spans="1:7" ht="12" customHeight="1" x14ac:dyDescent="0.25">
      <c r="A12" s="1005"/>
      <c r="B12" s="830" t="s">
        <v>276</v>
      </c>
      <c r="C12" s="830" t="s">
        <v>277</v>
      </c>
      <c r="D12" s="830" t="s">
        <v>199</v>
      </c>
      <c r="E12" s="830" t="s">
        <v>199</v>
      </c>
      <c r="F12" s="831">
        <v>12900</v>
      </c>
      <c r="G12" s="832">
        <v>5</v>
      </c>
    </row>
    <row r="13" spans="1:7" ht="12" customHeight="1" x14ac:dyDescent="0.25">
      <c r="A13" s="1006"/>
      <c r="B13" s="833" t="s">
        <v>276</v>
      </c>
      <c r="C13" s="833" t="s">
        <v>277</v>
      </c>
      <c r="D13" s="833" t="s">
        <v>199</v>
      </c>
      <c r="E13" s="833" t="s">
        <v>199</v>
      </c>
      <c r="F13" s="834">
        <v>2500</v>
      </c>
      <c r="G13" s="835">
        <v>5</v>
      </c>
    </row>
    <row r="14" spans="1:7" ht="12" customHeight="1" x14ac:dyDescent="0.25">
      <c r="A14" s="1004" t="s">
        <v>30</v>
      </c>
      <c r="B14" s="836" t="s">
        <v>209</v>
      </c>
      <c r="C14" s="836" t="s">
        <v>210</v>
      </c>
      <c r="D14" s="836" t="s">
        <v>199</v>
      </c>
      <c r="E14" s="836" t="s">
        <v>200</v>
      </c>
      <c r="F14" s="837">
        <v>250</v>
      </c>
      <c r="G14" s="838">
        <v>6.3</v>
      </c>
    </row>
    <row r="15" spans="1:7" ht="12" customHeight="1" x14ac:dyDescent="0.25">
      <c r="A15" s="1002"/>
      <c r="B15" s="839" t="s">
        <v>209</v>
      </c>
      <c r="C15" s="839" t="s">
        <v>210</v>
      </c>
      <c r="D15" s="839" t="s">
        <v>199</v>
      </c>
      <c r="E15" s="839" t="s">
        <v>202</v>
      </c>
      <c r="F15" s="840">
        <v>1300</v>
      </c>
      <c r="G15" s="838">
        <v>5.8</v>
      </c>
    </row>
    <row r="16" spans="1:7" ht="12" customHeight="1" x14ac:dyDescent="0.25">
      <c r="A16" s="1003"/>
      <c r="B16" s="833" t="s">
        <v>211</v>
      </c>
      <c r="C16" s="833" t="s">
        <v>690</v>
      </c>
      <c r="D16" s="833" t="s">
        <v>199</v>
      </c>
      <c r="E16" s="833" t="s">
        <v>200</v>
      </c>
      <c r="F16" s="834">
        <v>1350</v>
      </c>
      <c r="G16" s="838">
        <v>5</v>
      </c>
    </row>
    <row r="17" spans="1:7" ht="12" customHeight="1" x14ac:dyDescent="0.25">
      <c r="A17" s="1004" t="s">
        <v>319</v>
      </c>
      <c r="B17" s="839" t="s">
        <v>321</v>
      </c>
      <c r="C17" s="839" t="s">
        <v>320</v>
      </c>
      <c r="D17" s="839" t="s">
        <v>199</v>
      </c>
      <c r="E17" s="839" t="s">
        <v>202</v>
      </c>
      <c r="F17" s="840">
        <v>1100</v>
      </c>
      <c r="G17" s="841">
        <v>8</v>
      </c>
    </row>
    <row r="18" spans="1:7" ht="12" customHeight="1" x14ac:dyDescent="0.25">
      <c r="A18" s="1002"/>
      <c r="B18" s="830" t="s">
        <v>321</v>
      </c>
      <c r="C18" s="830" t="s">
        <v>278</v>
      </c>
      <c r="D18" s="830" t="s">
        <v>199</v>
      </c>
      <c r="E18" s="830" t="s">
        <v>200</v>
      </c>
      <c r="F18" s="831">
        <v>1475</v>
      </c>
      <c r="G18" s="832">
        <v>7</v>
      </c>
    </row>
    <row r="19" spans="1:7" ht="12" customHeight="1" x14ac:dyDescent="0.25">
      <c r="A19" s="1002"/>
      <c r="B19" s="830" t="s">
        <v>204</v>
      </c>
      <c r="C19" s="830" t="s">
        <v>279</v>
      </c>
      <c r="D19" s="830" t="s">
        <v>199</v>
      </c>
      <c r="E19" s="830" t="s">
        <v>200</v>
      </c>
      <c r="F19" s="831">
        <v>100</v>
      </c>
      <c r="G19" s="832">
        <v>9</v>
      </c>
    </row>
    <row r="20" spans="1:7" ht="12" customHeight="1" x14ac:dyDescent="0.25">
      <c r="A20" s="1002"/>
      <c r="B20" s="830" t="s">
        <v>691</v>
      </c>
      <c r="C20" s="830" t="s">
        <v>692</v>
      </c>
      <c r="D20" s="830" t="s">
        <v>199</v>
      </c>
      <c r="E20" s="830" t="s">
        <v>202</v>
      </c>
      <c r="F20" s="831">
        <v>9799</v>
      </c>
      <c r="G20" s="832">
        <v>3.8</v>
      </c>
    </row>
    <row r="21" spans="1:7" ht="12" customHeight="1" x14ac:dyDescent="0.25">
      <c r="A21" s="1003"/>
      <c r="B21" s="833" t="s">
        <v>211</v>
      </c>
      <c r="C21" s="833" t="s">
        <v>322</v>
      </c>
      <c r="D21" s="833" t="s">
        <v>199</v>
      </c>
      <c r="E21" s="833" t="s">
        <v>202</v>
      </c>
      <c r="F21" s="834">
        <v>1350</v>
      </c>
      <c r="G21" s="835">
        <v>8</v>
      </c>
    </row>
    <row r="22" spans="1:7" ht="12" customHeight="1" x14ac:dyDescent="0.25">
      <c r="A22" s="1004" t="s">
        <v>323</v>
      </c>
      <c r="B22" s="839" t="s">
        <v>586</v>
      </c>
      <c r="C22" s="839" t="s">
        <v>587</v>
      </c>
      <c r="D22" s="839" t="s">
        <v>199</v>
      </c>
      <c r="E22" s="839" t="s">
        <v>202</v>
      </c>
      <c r="F22" s="840">
        <v>2970</v>
      </c>
      <c r="G22" s="838">
        <v>13</v>
      </c>
    </row>
    <row r="23" spans="1:7" ht="12" customHeight="1" x14ac:dyDescent="0.25">
      <c r="A23" s="1002"/>
      <c r="B23" s="830" t="s">
        <v>201</v>
      </c>
      <c r="C23" s="830" t="s">
        <v>324</v>
      </c>
      <c r="D23" s="830" t="s">
        <v>199</v>
      </c>
      <c r="E23" s="830" t="s">
        <v>202</v>
      </c>
      <c r="F23" s="831">
        <v>360</v>
      </c>
      <c r="G23" s="832">
        <v>18</v>
      </c>
    </row>
    <row r="24" spans="1:7" ht="12" customHeight="1" x14ac:dyDescent="0.25">
      <c r="A24" s="1002"/>
      <c r="B24" s="830" t="s">
        <v>201</v>
      </c>
      <c r="C24" s="830" t="s">
        <v>325</v>
      </c>
      <c r="D24" s="830" t="s">
        <v>202</v>
      </c>
      <c r="E24" s="830" t="s">
        <v>202</v>
      </c>
      <c r="F24" s="840">
        <v>384</v>
      </c>
      <c r="G24" s="832">
        <v>15</v>
      </c>
    </row>
    <row r="25" spans="1:7" ht="12" customHeight="1" x14ac:dyDescent="0.25">
      <c r="A25" s="1002"/>
      <c r="B25" s="830" t="s">
        <v>201</v>
      </c>
      <c r="C25" s="830" t="s">
        <v>325</v>
      </c>
      <c r="D25" s="830" t="s">
        <v>199</v>
      </c>
      <c r="E25" s="830" t="s">
        <v>200</v>
      </c>
      <c r="F25" s="840">
        <v>680</v>
      </c>
      <c r="G25" s="832">
        <v>20</v>
      </c>
    </row>
    <row r="26" spans="1:7" ht="12" customHeight="1" x14ac:dyDescent="0.25">
      <c r="A26" s="1003"/>
      <c r="B26" s="833" t="s">
        <v>201</v>
      </c>
      <c r="C26" s="833" t="s">
        <v>326</v>
      </c>
      <c r="D26" s="833" t="s">
        <v>199</v>
      </c>
      <c r="E26" s="833" t="s">
        <v>200</v>
      </c>
      <c r="F26" s="834">
        <v>104</v>
      </c>
      <c r="G26" s="835">
        <v>20</v>
      </c>
    </row>
    <row r="27" spans="1:7" ht="12" customHeight="1" x14ac:dyDescent="0.25">
      <c r="A27" s="492" t="s">
        <v>327</v>
      </c>
      <c r="B27" s="842" t="s">
        <v>328</v>
      </c>
      <c r="C27" s="842" t="s">
        <v>329</v>
      </c>
      <c r="D27" s="842" t="s">
        <v>199</v>
      </c>
      <c r="E27" s="842" t="s">
        <v>199</v>
      </c>
      <c r="F27" s="843">
        <v>200</v>
      </c>
      <c r="G27" s="844">
        <v>7.2</v>
      </c>
    </row>
    <row r="28" spans="1:7" ht="12" customHeight="1" x14ac:dyDescent="0.25">
      <c r="A28" s="1004" t="s">
        <v>330</v>
      </c>
      <c r="B28" s="830" t="s">
        <v>198</v>
      </c>
      <c r="C28" s="830" t="s">
        <v>331</v>
      </c>
      <c r="D28" s="830" t="s">
        <v>199</v>
      </c>
      <c r="E28" s="830" t="s">
        <v>200</v>
      </c>
      <c r="F28" s="831">
        <v>80</v>
      </c>
      <c r="G28" s="832">
        <v>500</v>
      </c>
    </row>
    <row r="29" spans="1:7" ht="12" customHeight="1" x14ac:dyDescent="0.25">
      <c r="A29" s="1002"/>
      <c r="B29" s="830" t="s">
        <v>198</v>
      </c>
      <c r="C29" s="830" t="s">
        <v>331</v>
      </c>
      <c r="D29" s="830" t="s">
        <v>199</v>
      </c>
      <c r="E29" s="830" t="s">
        <v>199</v>
      </c>
      <c r="F29" s="831">
        <v>80</v>
      </c>
      <c r="G29" s="832">
        <v>3.5</v>
      </c>
    </row>
    <row r="30" spans="1:7" ht="12" customHeight="1" x14ac:dyDescent="0.25">
      <c r="A30" s="1002"/>
      <c r="B30" s="830" t="s">
        <v>198</v>
      </c>
      <c r="C30" s="830" t="s">
        <v>331</v>
      </c>
      <c r="D30" s="830" t="s">
        <v>199</v>
      </c>
      <c r="E30" s="830" t="s">
        <v>202</v>
      </c>
      <c r="F30" s="831">
        <v>760</v>
      </c>
      <c r="G30" s="832">
        <v>10.47</v>
      </c>
    </row>
    <row r="31" spans="1:7" ht="12" customHeight="1" x14ac:dyDescent="0.25">
      <c r="A31" s="1002"/>
      <c r="B31" s="830" t="s">
        <v>198</v>
      </c>
      <c r="C31" s="830" t="s">
        <v>219</v>
      </c>
      <c r="D31" s="830" t="s">
        <v>199</v>
      </c>
      <c r="E31" s="830" t="s">
        <v>202</v>
      </c>
      <c r="F31" s="831">
        <v>160</v>
      </c>
      <c r="G31" s="832">
        <v>10.47</v>
      </c>
    </row>
    <row r="32" spans="1:7" ht="12" customHeight="1" x14ac:dyDescent="0.25">
      <c r="A32" s="1002"/>
      <c r="B32" s="830" t="s">
        <v>198</v>
      </c>
      <c r="C32" s="830" t="s">
        <v>219</v>
      </c>
      <c r="D32" s="830" t="s">
        <v>199</v>
      </c>
      <c r="E32" s="830" t="s">
        <v>200</v>
      </c>
      <c r="F32" s="831">
        <v>60</v>
      </c>
      <c r="G32" s="832">
        <v>500</v>
      </c>
    </row>
    <row r="33" spans="1:7" ht="12" customHeight="1" x14ac:dyDescent="0.25">
      <c r="A33" s="1002"/>
      <c r="B33" s="830" t="s">
        <v>198</v>
      </c>
      <c r="C33" s="830" t="s">
        <v>219</v>
      </c>
      <c r="D33" s="830" t="s">
        <v>199</v>
      </c>
      <c r="E33" s="830" t="s">
        <v>199</v>
      </c>
      <c r="F33" s="831">
        <v>40</v>
      </c>
      <c r="G33" s="832">
        <v>3.5</v>
      </c>
    </row>
    <row r="34" spans="1:7" ht="12" customHeight="1" x14ac:dyDescent="0.25">
      <c r="A34" s="1002"/>
      <c r="B34" s="830" t="s">
        <v>198</v>
      </c>
      <c r="C34" s="830" t="s">
        <v>332</v>
      </c>
      <c r="D34" s="830" t="s">
        <v>199</v>
      </c>
      <c r="E34" s="830" t="s">
        <v>202</v>
      </c>
      <c r="F34" s="831">
        <v>3080</v>
      </c>
      <c r="G34" s="832">
        <v>10.47</v>
      </c>
    </row>
    <row r="35" spans="1:7" ht="12" customHeight="1" x14ac:dyDescent="0.25">
      <c r="A35" s="1002"/>
      <c r="B35" s="830" t="s">
        <v>198</v>
      </c>
      <c r="C35" s="830" t="s">
        <v>332</v>
      </c>
      <c r="D35" s="830" t="s">
        <v>199</v>
      </c>
      <c r="E35" s="830" t="s">
        <v>200</v>
      </c>
      <c r="F35" s="831">
        <v>80</v>
      </c>
      <c r="G35" s="832">
        <v>500</v>
      </c>
    </row>
    <row r="36" spans="1:7" ht="12" customHeight="1" x14ac:dyDescent="0.25">
      <c r="A36" s="1002"/>
      <c r="B36" s="830" t="s">
        <v>198</v>
      </c>
      <c r="C36" s="830" t="s">
        <v>629</v>
      </c>
      <c r="D36" s="830" t="s">
        <v>199</v>
      </c>
      <c r="E36" s="830" t="s">
        <v>200</v>
      </c>
      <c r="F36" s="831">
        <v>20</v>
      </c>
      <c r="G36" s="832">
        <v>500</v>
      </c>
    </row>
    <row r="37" spans="1:7" ht="12" customHeight="1" x14ac:dyDescent="0.25">
      <c r="A37" s="1002"/>
      <c r="B37" s="830" t="s">
        <v>198</v>
      </c>
      <c r="C37" s="830" t="s">
        <v>220</v>
      </c>
      <c r="D37" s="830" t="s">
        <v>199</v>
      </c>
      <c r="E37" s="830" t="s">
        <v>199</v>
      </c>
      <c r="F37" s="831">
        <v>40</v>
      </c>
      <c r="G37" s="832">
        <v>3.5</v>
      </c>
    </row>
    <row r="38" spans="1:7" ht="12" customHeight="1" x14ac:dyDescent="0.25">
      <c r="A38" s="1002"/>
      <c r="B38" s="830" t="s">
        <v>198</v>
      </c>
      <c r="C38" s="830" t="s">
        <v>220</v>
      </c>
      <c r="D38" s="830" t="s">
        <v>199</v>
      </c>
      <c r="E38" s="830" t="s">
        <v>200</v>
      </c>
      <c r="F38" s="831">
        <v>17</v>
      </c>
      <c r="G38" s="832">
        <v>500</v>
      </c>
    </row>
    <row r="39" spans="1:7" ht="12" customHeight="1" x14ac:dyDescent="0.25">
      <c r="A39" s="1002"/>
      <c r="B39" s="830" t="s">
        <v>198</v>
      </c>
      <c r="C39" s="830" t="s">
        <v>280</v>
      </c>
      <c r="D39" s="830" t="s">
        <v>199</v>
      </c>
      <c r="E39" s="830" t="s">
        <v>200</v>
      </c>
      <c r="F39" s="831">
        <v>40</v>
      </c>
      <c r="G39" s="832">
        <v>500</v>
      </c>
    </row>
    <row r="40" spans="1:7" ht="12" customHeight="1" x14ac:dyDescent="0.25">
      <c r="A40" s="1002"/>
      <c r="B40" s="830" t="s">
        <v>198</v>
      </c>
      <c r="C40" s="830" t="s">
        <v>693</v>
      </c>
      <c r="D40" s="830" t="s">
        <v>199</v>
      </c>
      <c r="E40" s="830" t="s">
        <v>202</v>
      </c>
      <c r="F40" s="831">
        <v>8520</v>
      </c>
      <c r="G40" s="832">
        <v>10.47</v>
      </c>
    </row>
    <row r="41" spans="1:7" ht="12" customHeight="1" x14ac:dyDescent="0.25">
      <c r="A41" s="1002"/>
      <c r="B41" s="830" t="s">
        <v>333</v>
      </c>
      <c r="C41" s="830" t="s">
        <v>334</v>
      </c>
      <c r="D41" s="830" t="s">
        <v>199</v>
      </c>
      <c r="E41" s="830" t="s">
        <v>199</v>
      </c>
      <c r="F41" s="831">
        <v>1232</v>
      </c>
      <c r="G41" s="832">
        <v>10</v>
      </c>
    </row>
    <row r="42" spans="1:7" ht="12" customHeight="1" x14ac:dyDescent="0.25">
      <c r="A42" s="1002"/>
      <c r="B42" s="830" t="s">
        <v>333</v>
      </c>
      <c r="C42" s="830" t="s">
        <v>281</v>
      </c>
      <c r="D42" s="830" t="s">
        <v>199</v>
      </c>
      <c r="E42" s="830" t="s">
        <v>202</v>
      </c>
      <c r="F42" s="831">
        <v>420</v>
      </c>
      <c r="G42" s="832">
        <v>20</v>
      </c>
    </row>
    <row r="43" spans="1:7" ht="12" customHeight="1" x14ac:dyDescent="0.25">
      <c r="A43" s="1002"/>
      <c r="B43" s="830" t="s">
        <v>333</v>
      </c>
      <c r="C43" s="830" t="s">
        <v>281</v>
      </c>
      <c r="D43" s="830" t="s">
        <v>199</v>
      </c>
      <c r="E43" s="830" t="s">
        <v>199</v>
      </c>
      <c r="F43" s="831">
        <v>2662</v>
      </c>
      <c r="G43" s="832">
        <v>10</v>
      </c>
    </row>
    <row r="44" spans="1:7" ht="24" customHeight="1" x14ac:dyDescent="0.25">
      <c r="A44" s="1003"/>
      <c r="B44" s="833" t="s">
        <v>333</v>
      </c>
      <c r="C44" s="833" t="s">
        <v>281</v>
      </c>
      <c r="D44" s="833" t="s">
        <v>199</v>
      </c>
      <c r="E44" s="833" t="s">
        <v>200</v>
      </c>
      <c r="F44" s="834">
        <v>1140</v>
      </c>
      <c r="G44" s="835">
        <v>50</v>
      </c>
    </row>
    <row r="45" spans="1:7" ht="6" customHeight="1" x14ac:dyDescent="0.2">
      <c r="A45" s="76"/>
      <c r="B45" s="77"/>
      <c r="C45" s="34"/>
      <c r="D45" s="78"/>
      <c r="E45" s="79"/>
      <c r="G45" s="845" t="s">
        <v>694</v>
      </c>
    </row>
    <row r="46" spans="1:7" ht="12" customHeight="1" x14ac:dyDescent="0.25">
      <c r="A46" s="80" t="s">
        <v>335</v>
      </c>
      <c r="G46" s="846"/>
    </row>
    <row r="47" spans="1:7" ht="24" customHeight="1" x14ac:dyDescent="0.2">
      <c r="A47" s="416" t="s">
        <v>312</v>
      </c>
      <c r="B47" s="416" t="s">
        <v>193</v>
      </c>
      <c r="C47" s="416" t="s">
        <v>194</v>
      </c>
      <c r="D47" s="416" t="s">
        <v>195</v>
      </c>
      <c r="E47" s="416" t="s">
        <v>313</v>
      </c>
      <c r="F47" s="416" t="s">
        <v>197</v>
      </c>
      <c r="G47" s="416" t="s">
        <v>314</v>
      </c>
    </row>
    <row r="48" spans="1:7" ht="6" customHeight="1" x14ac:dyDescent="0.2"/>
    <row r="49" spans="1:7" ht="12" customHeight="1" x14ac:dyDescent="0.2">
      <c r="A49" s="1002" t="s">
        <v>336</v>
      </c>
      <c r="B49" s="417" t="s">
        <v>201</v>
      </c>
      <c r="C49" s="417" t="s">
        <v>325</v>
      </c>
      <c r="D49" s="417" t="s">
        <v>199</v>
      </c>
      <c r="E49" s="417" t="s">
        <v>199</v>
      </c>
      <c r="F49" s="418">
        <v>6374</v>
      </c>
      <c r="G49" s="847">
        <v>15</v>
      </c>
    </row>
    <row r="50" spans="1:7" ht="12" customHeight="1" x14ac:dyDescent="0.2">
      <c r="A50" s="1002"/>
      <c r="B50" s="417" t="s">
        <v>201</v>
      </c>
      <c r="C50" s="417" t="s">
        <v>326</v>
      </c>
      <c r="D50" s="417" t="s">
        <v>199</v>
      </c>
      <c r="E50" s="417" t="s">
        <v>199</v>
      </c>
      <c r="F50" s="418">
        <v>243</v>
      </c>
      <c r="G50" s="847">
        <v>15</v>
      </c>
    </row>
    <row r="51" spans="1:7" ht="12" customHeight="1" x14ac:dyDescent="0.2">
      <c r="A51" s="1003"/>
      <c r="B51" s="562" t="s">
        <v>201</v>
      </c>
      <c r="C51" s="562" t="s">
        <v>337</v>
      </c>
      <c r="D51" s="562" t="s">
        <v>199</v>
      </c>
      <c r="E51" s="562" t="s">
        <v>199</v>
      </c>
      <c r="F51" s="563">
        <v>1005</v>
      </c>
      <c r="G51" s="848">
        <v>10</v>
      </c>
    </row>
    <row r="52" spans="1:7" ht="12" customHeight="1" x14ac:dyDescent="0.2">
      <c r="A52" s="561" t="s">
        <v>338</v>
      </c>
      <c r="B52" s="419" t="s">
        <v>333</v>
      </c>
      <c r="C52" s="419" t="s">
        <v>339</v>
      </c>
      <c r="D52" s="419" t="s">
        <v>199</v>
      </c>
      <c r="E52" s="419" t="s">
        <v>199</v>
      </c>
      <c r="F52" s="420">
        <v>75</v>
      </c>
      <c r="G52" s="849">
        <v>6.4</v>
      </c>
    </row>
    <row r="53" spans="1:7" ht="15.95" customHeight="1" x14ac:dyDescent="0.2">
      <c r="A53" s="1004" t="s">
        <v>381</v>
      </c>
      <c r="B53" s="244" t="s">
        <v>695</v>
      </c>
      <c r="C53" s="244" t="s">
        <v>696</v>
      </c>
      <c r="D53" s="244" t="s">
        <v>199</v>
      </c>
      <c r="E53" s="244" t="s">
        <v>199</v>
      </c>
      <c r="F53" s="713">
        <v>841</v>
      </c>
      <c r="G53" s="850">
        <v>13</v>
      </c>
    </row>
    <row r="54" spans="1:7" ht="15.95" customHeight="1" x14ac:dyDescent="0.2">
      <c r="A54" s="1002"/>
      <c r="B54" s="587" t="s">
        <v>697</v>
      </c>
      <c r="C54" s="587" t="s">
        <v>698</v>
      </c>
      <c r="D54" s="587" t="s">
        <v>199</v>
      </c>
      <c r="E54" s="587" t="s">
        <v>199</v>
      </c>
      <c r="F54" s="713">
        <v>105</v>
      </c>
      <c r="G54" s="850">
        <v>13</v>
      </c>
    </row>
    <row r="55" spans="1:7" ht="12" customHeight="1" x14ac:dyDescent="0.2">
      <c r="A55" s="1002"/>
      <c r="B55" s="587" t="s">
        <v>333</v>
      </c>
      <c r="C55" s="587" t="s">
        <v>699</v>
      </c>
      <c r="D55" s="587" t="s">
        <v>199</v>
      </c>
      <c r="E55" s="587" t="s">
        <v>200</v>
      </c>
      <c r="F55" s="713">
        <v>516</v>
      </c>
      <c r="G55" s="850">
        <v>10</v>
      </c>
    </row>
    <row r="56" spans="1:7" ht="12" customHeight="1" x14ac:dyDescent="0.2">
      <c r="A56" s="1003"/>
      <c r="B56" s="562" t="s">
        <v>333</v>
      </c>
      <c r="C56" s="562" t="s">
        <v>699</v>
      </c>
      <c r="D56" s="562" t="s">
        <v>199</v>
      </c>
      <c r="E56" s="562" t="s">
        <v>199</v>
      </c>
      <c r="F56" s="563">
        <v>5600</v>
      </c>
      <c r="G56" s="848">
        <v>8</v>
      </c>
    </row>
    <row r="57" spans="1:7" ht="12" customHeight="1" x14ac:dyDescent="0.2">
      <c r="A57" s="561" t="s">
        <v>605</v>
      </c>
      <c r="B57" s="587" t="s">
        <v>198</v>
      </c>
      <c r="C57" s="562" t="s">
        <v>331</v>
      </c>
      <c r="D57" s="587" t="s">
        <v>199</v>
      </c>
      <c r="E57" s="562" t="s">
        <v>199</v>
      </c>
      <c r="F57" s="713">
        <v>80</v>
      </c>
      <c r="G57" s="850">
        <v>3.5</v>
      </c>
    </row>
    <row r="58" spans="1:7" ht="12" customHeight="1" x14ac:dyDescent="0.2">
      <c r="A58" s="561" t="s">
        <v>340</v>
      </c>
      <c r="B58" s="419" t="s">
        <v>333</v>
      </c>
      <c r="C58" s="562" t="s">
        <v>606</v>
      </c>
      <c r="D58" s="419" t="s">
        <v>199</v>
      </c>
      <c r="E58" s="562" t="s">
        <v>199</v>
      </c>
      <c r="F58" s="420">
        <v>1268</v>
      </c>
      <c r="G58" s="849">
        <v>5</v>
      </c>
    </row>
    <row r="59" spans="1:7" ht="12" customHeight="1" x14ac:dyDescent="0.2">
      <c r="A59" s="1004" t="s">
        <v>341</v>
      </c>
      <c r="B59" s="417" t="s">
        <v>342</v>
      </c>
      <c r="C59" s="417" t="s">
        <v>343</v>
      </c>
      <c r="D59" s="417" t="s">
        <v>199</v>
      </c>
      <c r="E59" s="417" t="s">
        <v>200</v>
      </c>
      <c r="F59" s="418">
        <v>6550</v>
      </c>
      <c r="G59" s="847">
        <v>5</v>
      </c>
    </row>
    <row r="60" spans="1:7" ht="12" customHeight="1" x14ac:dyDescent="0.2">
      <c r="A60" s="1002"/>
      <c r="B60" s="417" t="s">
        <v>205</v>
      </c>
      <c r="C60" s="417" t="s">
        <v>344</v>
      </c>
      <c r="D60" s="417" t="s">
        <v>199</v>
      </c>
      <c r="E60" s="417" t="s">
        <v>202</v>
      </c>
      <c r="F60" s="418">
        <v>200</v>
      </c>
      <c r="G60" s="847">
        <v>5</v>
      </c>
    </row>
    <row r="61" spans="1:7" ht="12" customHeight="1" x14ac:dyDescent="0.2">
      <c r="A61" s="1002"/>
      <c r="B61" s="417" t="s">
        <v>201</v>
      </c>
      <c r="C61" s="417" t="s">
        <v>345</v>
      </c>
      <c r="D61" s="417" t="s">
        <v>199</v>
      </c>
      <c r="E61" s="417" t="s">
        <v>200</v>
      </c>
      <c r="F61" s="418">
        <v>198</v>
      </c>
      <c r="G61" s="847">
        <v>12</v>
      </c>
    </row>
    <row r="62" spans="1:7" ht="12" customHeight="1" x14ac:dyDescent="0.2">
      <c r="A62" s="1002"/>
      <c r="B62" s="417" t="s">
        <v>201</v>
      </c>
      <c r="C62" s="417" t="s">
        <v>345</v>
      </c>
      <c r="D62" s="417" t="s">
        <v>199</v>
      </c>
      <c r="E62" s="417" t="s">
        <v>202</v>
      </c>
      <c r="F62" s="418">
        <v>450</v>
      </c>
      <c r="G62" s="847">
        <v>11.5</v>
      </c>
    </row>
    <row r="63" spans="1:7" ht="12" customHeight="1" x14ac:dyDescent="0.2">
      <c r="A63" s="1002"/>
      <c r="B63" s="417" t="s">
        <v>201</v>
      </c>
      <c r="C63" s="417" t="s">
        <v>630</v>
      </c>
      <c r="D63" s="417" t="s">
        <v>199</v>
      </c>
      <c r="E63" s="417" t="s">
        <v>202</v>
      </c>
      <c r="F63" s="418">
        <v>200</v>
      </c>
      <c r="G63" s="847">
        <v>11.5</v>
      </c>
    </row>
    <row r="64" spans="1:7" ht="12" customHeight="1" x14ac:dyDescent="0.2">
      <c r="A64" s="1002"/>
      <c r="B64" s="417" t="s">
        <v>631</v>
      </c>
      <c r="C64" s="417" t="s">
        <v>632</v>
      </c>
      <c r="D64" s="417" t="s">
        <v>199</v>
      </c>
      <c r="E64" s="417" t="s">
        <v>202</v>
      </c>
      <c r="F64" s="418">
        <v>850</v>
      </c>
      <c r="G64" s="847">
        <v>11</v>
      </c>
    </row>
    <row r="65" spans="1:7" ht="12" customHeight="1" x14ac:dyDescent="0.2">
      <c r="A65" s="1002"/>
      <c r="B65" s="417" t="s">
        <v>631</v>
      </c>
      <c r="C65" s="417" t="s">
        <v>633</v>
      </c>
      <c r="D65" s="417" t="s">
        <v>199</v>
      </c>
      <c r="E65" s="417" t="s">
        <v>202</v>
      </c>
      <c r="F65" s="418">
        <v>350</v>
      </c>
      <c r="G65" s="847">
        <v>11</v>
      </c>
    </row>
    <row r="66" spans="1:7" ht="12" customHeight="1" x14ac:dyDescent="0.2">
      <c r="A66" s="1002"/>
      <c r="B66" s="587" t="s">
        <v>211</v>
      </c>
      <c r="C66" s="587" t="s">
        <v>346</v>
      </c>
      <c r="D66" s="417" t="s">
        <v>199</v>
      </c>
      <c r="E66" s="417" t="s">
        <v>202</v>
      </c>
      <c r="F66" s="418">
        <v>1300</v>
      </c>
      <c r="G66" s="847">
        <v>5.5</v>
      </c>
    </row>
    <row r="67" spans="1:7" ht="12" customHeight="1" x14ac:dyDescent="0.2">
      <c r="A67" s="1003"/>
      <c r="B67" s="562" t="s">
        <v>211</v>
      </c>
      <c r="C67" s="562" t="s">
        <v>346</v>
      </c>
      <c r="D67" s="562" t="s">
        <v>199</v>
      </c>
      <c r="E67" s="562" t="s">
        <v>200</v>
      </c>
      <c r="F67" s="563">
        <v>850</v>
      </c>
      <c r="G67" s="848">
        <v>6</v>
      </c>
    </row>
    <row r="68" spans="1:7" ht="12" customHeight="1" x14ac:dyDescent="0.2">
      <c r="A68" s="1004" t="s">
        <v>347</v>
      </c>
      <c r="B68" s="417" t="s">
        <v>198</v>
      </c>
      <c r="C68" s="417" t="s">
        <v>212</v>
      </c>
      <c r="D68" s="417" t="s">
        <v>199</v>
      </c>
      <c r="E68" s="417" t="s">
        <v>200</v>
      </c>
      <c r="F68" s="418">
        <v>274</v>
      </c>
      <c r="G68" s="847">
        <v>500</v>
      </c>
    </row>
    <row r="69" spans="1:7" ht="12" customHeight="1" x14ac:dyDescent="0.2">
      <c r="A69" s="1002"/>
      <c r="B69" s="417" t="s">
        <v>198</v>
      </c>
      <c r="C69" s="417" t="s">
        <v>213</v>
      </c>
      <c r="D69" s="417" t="s">
        <v>199</v>
      </c>
      <c r="E69" s="417" t="s">
        <v>200</v>
      </c>
      <c r="F69" s="418">
        <v>420</v>
      </c>
      <c r="G69" s="847">
        <v>500</v>
      </c>
    </row>
    <row r="70" spans="1:7" ht="12" customHeight="1" x14ac:dyDescent="0.2">
      <c r="A70" s="1002"/>
      <c r="B70" s="417" t="s">
        <v>198</v>
      </c>
      <c r="C70" s="417" t="s">
        <v>214</v>
      </c>
      <c r="D70" s="417" t="s">
        <v>199</v>
      </c>
      <c r="E70" s="417" t="s">
        <v>200</v>
      </c>
      <c r="F70" s="418">
        <v>291</v>
      </c>
      <c r="G70" s="847">
        <v>500</v>
      </c>
    </row>
    <row r="71" spans="1:7" ht="12" customHeight="1" x14ac:dyDescent="0.2">
      <c r="A71" s="1002"/>
      <c r="B71" s="417" t="s">
        <v>198</v>
      </c>
      <c r="C71" s="417" t="s">
        <v>348</v>
      </c>
      <c r="D71" s="417" t="s">
        <v>199</v>
      </c>
      <c r="E71" s="417" t="s">
        <v>200</v>
      </c>
      <c r="F71" s="418">
        <v>512</v>
      </c>
      <c r="G71" s="847">
        <v>500</v>
      </c>
    </row>
    <row r="72" spans="1:7" ht="12" customHeight="1" x14ac:dyDescent="0.2">
      <c r="A72" s="1002"/>
      <c r="B72" s="417" t="s">
        <v>198</v>
      </c>
      <c r="C72" s="417" t="s">
        <v>215</v>
      </c>
      <c r="D72" s="417" t="s">
        <v>199</v>
      </c>
      <c r="E72" s="417" t="s">
        <v>200</v>
      </c>
      <c r="F72" s="418">
        <v>714</v>
      </c>
      <c r="G72" s="847">
        <v>500</v>
      </c>
    </row>
    <row r="73" spans="1:7" ht="12" customHeight="1" x14ac:dyDescent="0.2">
      <c r="A73" s="1002"/>
      <c r="B73" s="417" t="s">
        <v>198</v>
      </c>
      <c r="C73" s="417" t="s">
        <v>349</v>
      </c>
      <c r="D73" s="417" t="s">
        <v>199</v>
      </c>
      <c r="E73" s="417" t="s">
        <v>200</v>
      </c>
      <c r="F73" s="418">
        <v>846</v>
      </c>
      <c r="G73" s="847">
        <v>500</v>
      </c>
    </row>
    <row r="74" spans="1:7" ht="12" customHeight="1" x14ac:dyDescent="0.2">
      <c r="A74" s="1002"/>
      <c r="B74" s="417" t="s">
        <v>198</v>
      </c>
      <c r="C74" s="417" t="s">
        <v>216</v>
      </c>
      <c r="D74" s="417" t="s">
        <v>199</v>
      </c>
      <c r="E74" s="417" t="s">
        <v>200</v>
      </c>
      <c r="F74" s="418">
        <v>503</v>
      </c>
      <c r="G74" s="847">
        <v>500</v>
      </c>
    </row>
    <row r="75" spans="1:7" ht="12" customHeight="1" x14ac:dyDescent="0.2">
      <c r="A75" s="1002"/>
      <c r="B75" s="417" t="s">
        <v>350</v>
      </c>
      <c r="C75" s="417" t="s">
        <v>217</v>
      </c>
      <c r="D75" s="417" t="s">
        <v>199</v>
      </c>
      <c r="E75" s="417" t="s">
        <v>200</v>
      </c>
      <c r="F75" s="418">
        <v>433</v>
      </c>
      <c r="G75" s="847">
        <v>15</v>
      </c>
    </row>
    <row r="76" spans="1:7" ht="12" customHeight="1" x14ac:dyDescent="0.2">
      <c r="A76" s="1002"/>
      <c r="B76" s="417" t="s">
        <v>350</v>
      </c>
      <c r="C76" s="417" t="s">
        <v>351</v>
      </c>
      <c r="D76" s="417" t="s">
        <v>199</v>
      </c>
      <c r="E76" s="417" t="s">
        <v>202</v>
      </c>
      <c r="F76" s="418">
        <v>8</v>
      </c>
      <c r="G76" s="847">
        <v>12</v>
      </c>
    </row>
    <row r="77" spans="1:7" ht="12" customHeight="1" x14ac:dyDescent="0.2">
      <c r="A77" s="1002"/>
      <c r="B77" s="417" t="s">
        <v>350</v>
      </c>
      <c r="C77" s="417" t="s">
        <v>351</v>
      </c>
      <c r="D77" s="417" t="s">
        <v>199</v>
      </c>
      <c r="E77" s="417" t="s">
        <v>200</v>
      </c>
      <c r="F77" s="418">
        <v>248</v>
      </c>
      <c r="G77" s="847">
        <v>15</v>
      </c>
    </row>
    <row r="78" spans="1:7" ht="12" customHeight="1" x14ac:dyDescent="0.2">
      <c r="A78" s="1002"/>
      <c r="B78" s="417" t="s">
        <v>333</v>
      </c>
      <c r="C78" s="417" t="s">
        <v>352</v>
      </c>
      <c r="D78" s="417" t="s">
        <v>199</v>
      </c>
      <c r="E78" s="417" t="s">
        <v>208</v>
      </c>
      <c r="F78" s="418">
        <v>4309</v>
      </c>
      <c r="G78" s="847">
        <v>16.670000000000002</v>
      </c>
    </row>
    <row r="79" spans="1:7" ht="12" customHeight="1" x14ac:dyDescent="0.25">
      <c r="A79" s="1002"/>
      <c r="B79" s="830" t="s">
        <v>333</v>
      </c>
      <c r="C79" s="830" t="s">
        <v>281</v>
      </c>
      <c r="D79" s="830" t="s">
        <v>199</v>
      </c>
      <c r="E79" s="830" t="s">
        <v>200</v>
      </c>
      <c r="F79" s="831">
        <v>354</v>
      </c>
      <c r="G79" s="832">
        <v>12</v>
      </c>
    </row>
    <row r="80" spans="1:7" ht="12" customHeight="1" x14ac:dyDescent="0.25">
      <c r="A80" s="1002"/>
      <c r="B80" s="830" t="s">
        <v>333</v>
      </c>
      <c r="C80" s="830" t="s">
        <v>281</v>
      </c>
      <c r="D80" s="830" t="s">
        <v>199</v>
      </c>
      <c r="E80" s="830" t="s">
        <v>202</v>
      </c>
      <c r="F80" s="831">
        <v>790</v>
      </c>
      <c r="G80" s="832">
        <v>8</v>
      </c>
    </row>
    <row r="81" spans="1:7" ht="12" customHeight="1" x14ac:dyDescent="0.25">
      <c r="A81" s="1002"/>
      <c r="B81" s="830" t="s">
        <v>333</v>
      </c>
      <c r="C81" s="830" t="s">
        <v>281</v>
      </c>
      <c r="D81" s="830" t="s">
        <v>199</v>
      </c>
      <c r="E81" s="830" t="s">
        <v>199</v>
      </c>
      <c r="F81" s="831">
        <v>8532</v>
      </c>
      <c r="G81" s="832">
        <v>6.4</v>
      </c>
    </row>
    <row r="82" spans="1:7" ht="12" customHeight="1" x14ac:dyDescent="0.2">
      <c r="A82" s="1002"/>
      <c r="B82" s="417" t="s">
        <v>333</v>
      </c>
      <c r="C82" s="417" t="s">
        <v>353</v>
      </c>
      <c r="D82" s="417" t="s">
        <v>218</v>
      </c>
      <c r="E82" s="417"/>
      <c r="F82" s="418">
        <v>5938</v>
      </c>
      <c r="G82" s="847">
        <v>100</v>
      </c>
    </row>
    <row r="83" spans="1:7" ht="12" customHeight="1" x14ac:dyDescent="0.2">
      <c r="A83" s="1003"/>
      <c r="B83" s="562" t="s">
        <v>333</v>
      </c>
      <c r="C83" s="417" t="s">
        <v>354</v>
      </c>
      <c r="D83" s="417" t="s">
        <v>218</v>
      </c>
      <c r="E83" s="562"/>
      <c r="F83" s="563">
        <v>2644</v>
      </c>
      <c r="G83" s="847">
        <v>100</v>
      </c>
    </row>
    <row r="84" spans="1:7" ht="11.1" customHeight="1" x14ac:dyDescent="0.2">
      <c r="A84" s="81" t="s">
        <v>355</v>
      </c>
      <c r="B84" s="81"/>
      <c r="C84" s="336"/>
      <c r="D84" s="336"/>
      <c r="G84" s="336"/>
    </row>
    <row r="85" spans="1:7" ht="11.1" customHeight="1" x14ac:dyDescent="0.2">
      <c r="A85" s="81" t="s">
        <v>136</v>
      </c>
      <c r="B85" s="81"/>
    </row>
    <row r="86" spans="1:7" ht="11.1" customHeight="1" x14ac:dyDescent="0.2"/>
    <row r="87" spans="1:7" ht="11.1" customHeight="1" x14ac:dyDescent="0.2"/>
    <row r="88" spans="1:7" ht="11.1" customHeight="1" x14ac:dyDescent="0.2"/>
    <row r="89" spans="1:7" ht="11.1" customHeight="1" x14ac:dyDescent="0.2"/>
    <row r="90" spans="1:7" ht="11.1" customHeight="1" x14ac:dyDescent="0.2"/>
    <row r="91" spans="1:7" ht="11.1" customHeight="1" x14ac:dyDescent="0.2"/>
    <row r="92" spans="1:7" ht="11.1" customHeight="1" x14ac:dyDescent="0.2"/>
    <row r="93" spans="1:7" ht="11.1" customHeight="1" x14ac:dyDescent="0.2"/>
    <row r="94" spans="1:7" ht="11.1" customHeight="1" x14ac:dyDescent="0.2"/>
    <row r="95" spans="1:7" ht="11.1" customHeight="1" x14ac:dyDescent="0.2"/>
    <row r="96" spans="1:7" ht="11.1" customHeight="1" x14ac:dyDescent="0.2"/>
    <row r="97" ht="11.1" customHeight="1" x14ac:dyDescent="0.2"/>
    <row r="98" ht="11.1" customHeight="1" x14ac:dyDescent="0.2"/>
    <row r="99" ht="9.9499999999999993" customHeight="1" x14ac:dyDescent="0.2"/>
    <row r="100" ht="9.9499999999999993" customHeight="1" x14ac:dyDescent="0.2"/>
    <row r="101" ht="12.75" x14ac:dyDescent="0.2"/>
    <row r="102" ht="12.75" x14ac:dyDescent="0.2"/>
    <row r="103" ht="12.75" x14ac:dyDescent="0.2"/>
    <row r="104" ht="12.75" x14ac:dyDescent="0.2"/>
    <row r="105" ht="12.75" x14ac:dyDescent="0.2"/>
    <row r="106" ht="12.75" x14ac:dyDescent="0.2"/>
    <row r="107" ht="12.75" x14ac:dyDescent="0.2"/>
    <row r="108" ht="12.75" x14ac:dyDescent="0.2"/>
    <row r="109" ht="12.75" x14ac:dyDescent="0.2"/>
    <row r="110" ht="12.75" x14ac:dyDescent="0.2"/>
    <row r="111" ht="12.75" x14ac:dyDescent="0.2"/>
    <row r="112" ht="12.75" x14ac:dyDescent="0.2"/>
    <row r="113" ht="12.75" x14ac:dyDescent="0.2"/>
    <row r="114" ht="12.75" x14ac:dyDescent="0.2"/>
    <row r="115" ht="12.75" x14ac:dyDescent="0.2"/>
    <row r="116" ht="12.75" x14ac:dyDescent="0.2"/>
    <row r="117" ht="12.75" x14ac:dyDescent="0.2"/>
    <row r="118" ht="12.75" x14ac:dyDescent="0.2"/>
    <row r="119" ht="12.75" x14ac:dyDescent="0.2"/>
    <row r="120" ht="12.75" x14ac:dyDescent="0.2"/>
    <row r="121" ht="12.75" x14ac:dyDescent="0.2"/>
    <row r="122" ht="12.75" x14ac:dyDescent="0.2"/>
    <row r="123" ht="12.75" x14ac:dyDescent="0.2"/>
    <row r="124" ht="12.75" x14ac:dyDescent="0.2"/>
    <row r="125" ht="12.75" x14ac:dyDescent="0.2"/>
    <row r="126" ht="12.75" x14ac:dyDescent="0.2"/>
    <row r="127" ht="12.75" x14ac:dyDescent="0.2"/>
    <row r="128" ht="12.75" x14ac:dyDescent="0.2"/>
    <row r="129" ht="12.75" x14ac:dyDescent="0.2"/>
    <row r="130" ht="12.75" x14ac:dyDescent="0.2"/>
    <row r="131" ht="12.75" x14ac:dyDescent="0.2"/>
    <row r="132" ht="12.75" x14ac:dyDescent="0.2"/>
    <row r="133" ht="12.75" x14ac:dyDescent="0.2"/>
    <row r="134" ht="12.75" x14ac:dyDescent="0.2"/>
    <row r="135" ht="12.75" x14ac:dyDescent="0.2"/>
    <row r="136" ht="12.75" x14ac:dyDescent="0.2"/>
    <row r="137" ht="12.75" x14ac:dyDescent="0.2"/>
    <row r="138" ht="12.75" x14ac:dyDescent="0.2"/>
    <row r="139" ht="12.75" x14ac:dyDescent="0.2"/>
    <row r="140" ht="12.75" x14ac:dyDescent="0.2"/>
    <row r="141" ht="12.75" x14ac:dyDescent="0.2"/>
    <row r="142" ht="12.75" x14ac:dyDescent="0.2"/>
    <row r="143" ht="12.75" x14ac:dyDescent="0.2"/>
    <row r="144" ht="12.75" x14ac:dyDescent="0.2"/>
    <row r="145" ht="12.75" x14ac:dyDescent="0.2"/>
    <row r="146" ht="12.75" x14ac:dyDescent="0.2"/>
    <row r="147" ht="12.75" x14ac:dyDescent="0.2"/>
    <row r="148" ht="12.75" x14ac:dyDescent="0.2"/>
    <row r="149" ht="12.75" x14ac:dyDescent="0.2"/>
    <row r="150" ht="12.75" x14ac:dyDescent="0.2"/>
    <row r="151" ht="12.75" x14ac:dyDescent="0.2"/>
    <row r="152" ht="12.75" x14ac:dyDescent="0.2"/>
    <row r="153" ht="12.75" x14ac:dyDescent="0.2"/>
    <row r="154" ht="12.75" x14ac:dyDescent="0.2"/>
    <row r="155" ht="12.75" x14ac:dyDescent="0.2"/>
    <row r="156" ht="12.75" x14ac:dyDescent="0.2"/>
    <row r="157" ht="12.75" x14ac:dyDescent="0.2"/>
    <row r="158" ht="12.75" x14ac:dyDescent="0.2"/>
    <row r="159" ht="12.75" x14ac:dyDescent="0.2"/>
    <row r="160" ht="12.75" x14ac:dyDescent="0.2"/>
    <row r="161" ht="12.75" x14ac:dyDescent="0.2"/>
    <row r="162" ht="12.75" x14ac:dyDescent="0.2"/>
    <row r="163" ht="12.75" x14ac:dyDescent="0.2"/>
    <row r="164" ht="12.75" x14ac:dyDescent="0.2"/>
    <row r="165" ht="12.75" x14ac:dyDescent="0.2"/>
    <row r="166" ht="12.75" x14ac:dyDescent="0.2"/>
    <row r="167" ht="12.75" x14ac:dyDescent="0.2"/>
    <row r="168" ht="12.75" x14ac:dyDescent="0.2"/>
    <row r="169" ht="12.75" x14ac:dyDescent="0.2"/>
    <row r="170" ht="12.75" x14ac:dyDescent="0.2"/>
    <row r="171" ht="12.75" x14ac:dyDescent="0.2"/>
    <row r="172" ht="12.75" x14ac:dyDescent="0.2"/>
    <row r="173" ht="12.75" x14ac:dyDescent="0.2"/>
    <row r="174" ht="12.75" x14ac:dyDescent="0.2"/>
    <row r="175" ht="12.75" x14ac:dyDescent="0.2"/>
    <row r="176" ht="12.75" x14ac:dyDescent="0.2"/>
    <row r="177" ht="12.75" x14ac:dyDescent="0.2"/>
    <row r="178" ht="12.75" x14ac:dyDescent="0.2"/>
    <row r="179" ht="12.75" x14ac:dyDescent="0.2"/>
    <row r="180" ht="12.75" x14ac:dyDescent="0.2"/>
    <row r="181" ht="12.75" x14ac:dyDescent="0.2"/>
    <row r="182" ht="12.75" x14ac:dyDescent="0.2"/>
    <row r="183" ht="12.75" x14ac:dyDescent="0.2"/>
    <row r="184" ht="12.75" x14ac:dyDescent="0.2"/>
    <row r="185" ht="12.75" x14ac:dyDescent="0.2"/>
    <row r="186" ht="12.75" x14ac:dyDescent="0.2"/>
    <row r="187" ht="12.75" x14ac:dyDescent="0.2"/>
    <row r="188" ht="12.75" x14ac:dyDescent="0.2"/>
    <row r="189" ht="12.75" x14ac:dyDescent="0.2"/>
    <row r="190" ht="12.75" x14ac:dyDescent="0.2"/>
    <row r="191" ht="12.75" x14ac:dyDescent="0.2"/>
    <row r="192" ht="12.75" x14ac:dyDescent="0.2"/>
    <row r="193" ht="12.75" x14ac:dyDescent="0.2"/>
    <row r="194" ht="12.75" x14ac:dyDescent="0.2"/>
    <row r="195" ht="12.75" x14ac:dyDescent="0.2"/>
    <row r="196" ht="12.75" x14ac:dyDescent="0.2"/>
    <row r="197" ht="12.75" x14ac:dyDescent="0.2"/>
    <row r="198" ht="12.75" x14ac:dyDescent="0.2"/>
    <row r="199" ht="12.75" x14ac:dyDescent="0.2"/>
    <row r="200" ht="12.75" x14ac:dyDescent="0.2"/>
    <row r="201" ht="12.75" x14ac:dyDescent="0.2"/>
    <row r="202" ht="12.75" x14ac:dyDescent="0.2"/>
    <row r="203" ht="12.75" x14ac:dyDescent="0.2"/>
    <row r="204" ht="12.75" x14ac:dyDescent="0.2"/>
    <row r="205" ht="12.75" x14ac:dyDescent="0.2"/>
    <row r="206" ht="12.75" x14ac:dyDescent="0.2"/>
    <row r="207" ht="12.75" x14ac:dyDescent="0.2"/>
    <row r="208" ht="12.75" x14ac:dyDescent="0.2"/>
    <row r="209" ht="12.75" x14ac:dyDescent="0.2"/>
    <row r="210" ht="12.75" x14ac:dyDescent="0.2"/>
    <row r="211" ht="12.75" x14ac:dyDescent="0.2"/>
    <row r="212" ht="12.75" x14ac:dyDescent="0.2"/>
    <row r="213" ht="12.75" x14ac:dyDescent="0.2"/>
    <row r="214" ht="12.75" x14ac:dyDescent="0.2"/>
    <row r="215" ht="12.75" x14ac:dyDescent="0.2"/>
    <row r="216" ht="12.75" x14ac:dyDescent="0.2"/>
    <row r="217" ht="12.75" x14ac:dyDescent="0.2"/>
    <row r="218" ht="12.75" x14ac:dyDescent="0.2"/>
    <row r="219" ht="12.75" x14ac:dyDescent="0.2"/>
    <row r="220" ht="12.75" x14ac:dyDescent="0.2"/>
    <row r="221" ht="12.75" x14ac:dyDescent="0.2"/>
    <row r="222" ht="12.75" x14ac:dyDescent="0.2"/>
    <row r="223" ht="12.75" x14ac:dyDescent="0.2"/>
    <row r="224" ht="12.75" x14ac:dyDescent="0.2"/>
    <row r="225" ht="12.75" x14ac:dyDescent="0.2"/>
    <row r="226" ht="12.75" x14ac:dyDescent="0.2"/>
    <row r="227" ht="12.75" x14ac:dyDescent="0.2"/>
    <row r="228" ht="12.75" x14ac:dyDescent="0.2"/>
    <row r="229" ht="12.75" x14ac:dyDescent="0.2"/>
    <row r="230" ht="12.75" x14ac:dyDescent="0.2"/>
    <row r="231" ht="12.75" x14ac:dyDescent="0.2"/>
    <row r="232" ht="12.75" x14ac:dyDescent="0.2"/>
    <row r="233" ht="12.75" x14ac:dyDescent="0.2"/>
    <row r="234" ht="12.75" x14ac:dyDescent="0.2"/>
    <row r="235" ht="12.75" x14ac:dyDescent="0.2"/>
    <row r="236" ht="12.75" x14ac:dyDescent="0.2"/>
    <row r="237" ht="12.75" x14ac:dyDescent="0.2"/>
    <row r="238" ht="12.75" x14ac:dyDescent="0.2"/>
    <row r="239" ht="12.75" x14ac:dyDescent="0.2"/>
    <row r="240" ht="12.75" x14ac:dyDescent="0.2"/>
    <row r="241" ht="12.75" x14ac:dyDescent="0.2"/>
    <row r="242" ht="12.75" x14ac:dyDescent="0.2"/>
    <row r="243" ht="12.75" x14ac:dyDescent="0.2"/>
    <row r="244" ht="12.75" x14ac:dyDescent="0.2"/>
    <row r="245" ht="12.75" x14ac:dyDescent="0.2"/>
    <row r="246" ht="12.75" x14ac:dyDescent="0.2"/>
    <row r="247" ht="12.75" x14ac:dyDescent="0.2"/>
    <row r="248" ht="12.75" x14ac:dyDescent="0.2"/>
    <row r="249" ht="12.75" x14ac:dyDescent="0.2"/>
    <row r="250" ht="12.75" x14ac:dyDescent="0.2"/>
    <row r="251" ht="12.75" x14ac:dyDescent="0.2"/>
    <row r="252" ht="12.75" x14ac:dyDescent="0.2"/>
    <row r="253" ht="12.75" x14ac:dyDescent="0.2"/>
    <row r="254" ht="12.75" x14ac:dyDescent="0.2"/>
    <row r="255" ht="12.75" x14ac:dyDescent="0.2"/>
    <row r="256" ht="12.75" x14ac:dyDescent="0.2"/>
    <row r="257" ht="12.75" x14ac:dyDescent="0.2"/>
    <row r="258" ht="12.75" x14ac:dyDescent="0.2"/>
    <row r="259" ht="12.75" x14ac:dyDescent="0.2"/>
    <row r="260" ht="12.75" x14ac:dyDescent="0.2"/>
    <row r="261" ht="12.75" x14ac:dyDescent="0.2"/>
    <row r="262" ht="12.75" x14ac:dyDescent="0.2"/>
    <row r="263" ht="12.75" x14ac:dyDescent="0.2"/>
    <row r="264" ht="12.75" x14ac:dyDescent="0.2"/>
    <row r="265" ht="12.75" x14ac:dyDescent="0.2"/>
    <row r="266" ht="12.75" x14ac:dyDescent="0.2"/>
    <row r="267" ht="12.75" x14ac:dyDescent="0.2"/>
    <row r="268" ht="12.75" x14ac:dyDescent="0.2"/>
    <row r="269" ht="12.75" x14ac:dyDescent="0.2"/>
    <row r="270" ht="12.75" x14ac:dyDescent="0.2"/>
    <row r="271" ht="12.75" x14ac:dyDescent="0.2"/>
    <row r="272" ht="12.75" x14ac:dyDescent="0.2"/>
    <row r="273" ht="12.75" x14ac:dyDescent="0.2"/>
    <row r="274" ht="12.75" x14ac:dyDescent="0.2"/>
    <row r="275" ht="12.75" x14ac:dyDescent="0.2"/>
    <row r="276" ht="12.75" x14ac:dyDescent="0.2"/>
    <row r="277" ht="12.75" x14ac:dyDescent="0.2"/>
    <row r="278" ht="12.75" x14ac:dyDescent="0.2"/>
    <row r="279" ht="12.75" x14ac:dyDescent="0.2"/>
    <row r="280" ht="12.75" x14ac:dyDescent="0.2"/>
    <row r="281" ht="12.75" x14ac:dyDescent="0.2"/>
    <row r="282" ht="12.75" x14ac:dyDescent="0.2"/>
    <row r="283" ht="12.75" x14ac:dyDescent="0.2"/>
    <row r="284" ht="12.75" x14ac:dyDescent="0.2"/>
    <row r="285" ht="12.75" x14ac:dyDescent="0.2"/>
    <row r="286" ht="12.75" x14ac:dyDescent="0.2"/>
    <row r="287" ht="12.75" x14ac:dyDescent="0.2"/>
    <row r="288" ht="12.75" x14ac:dyDescent="0.2"/>
    <row r="289" ht="12.75" x14ac:dyDescent="0.2"/>
    <row r="290" ht="12.75" x14ac:dyDescent="0.2"/>
    <row r="291" ht="12.75" x14ac:dyDescent="0.2"/>
    <row r="292" ht="12.75" x14ac:dyDescent="0.2"/>
    <row r="293" ht="12.75" x14ac:dyDescent="0.2"/>
    <row r="294" ht="12.75" x14ac:dyDescent="0.2"/>
    <row r="295" ht="12.75" x14ac:dyDescent="0.2"/>
    <row r="296" ht="12.75" x14ac:dyDescent="0.2"/>
    <row r="297" ht="12.75" x14ac:dyDescent="0.2"/>
    <row r="298" ht="12.75" x14ac:dyDescent="0.2"/>
    <row r="299" ht="12.75" x14ac:dyDescent="0.2"/>
    <row r="300" ht="12.75" x14ac:dyDescent="0.2"/>
    <row r="301" ht="12.75" x14ac:dyDescent="0.2"/>
    <row r="302" ht="12.75" x14ac:dyDescent="0.2"/>
    <row r="303" ht="12.75" x14ac:dyDescent="0.2"/>
    <row r="304" ht="12.75" x14ac:dyDescent="0.2"/>
    <row r="305" ht="12.75" x14ac:dyDescent="0.2"/>
    <row r="306" ht="12.75" x14ac:dyDescent="0.2"/>
    <row r="307" ht="12.75" x14ac:dyDescent="0.2"/>
    <row r="308" ht="12.75" x14ac:dyDescent="0.2"/>
    <row r="309" ht="12.75" x14ac:dyDescent="0.2"/>
    <row r="310" ht="12.75" x14ac:dyDescent="0.2"/>
    <row r="311" ht="12.75" x14ac:dyDescent="0.2"/>
    <row r="312" ht="12.75" x14ac:dyDescent="0.2"/>
    <row r="313" ht="12.75" x14ac:dyDescent="0.2"/>
    <row r="314" ht="12.75" x14ac:dyDescent="0.2"/>
    <row r="315" ht="12.75" x14ac:dyDescent="0.2"/>
    <row r="316" ht="12.75" x14ac:dyDescent="0.2"/>
    <row r="317" ht="12.75" x14ac:dyDescent="0.2"/>
    <row r="318" ht="12.75" x14ac:dyDescent="0.2"/>
    <row r="319" ht="12.75" x14ac:dyDescent="0.2"/>
    <row r="320" ht="12.75" x14ac:dyDescent="0.2"/>
    <row r="321" ht="12.75" x14ac:dyDescent="0.2"/>
    <row r="322" ht="12.75" x14ac:dyDescent="0.2"/>
    <row r="323" ht="12.75" x14ac:dyDescent="0.2"/>
    <row r="324" ht="12.75" x14ac:dyDescent="0.2"/>
    <row r="325" ht="12.75" x14ac:dyDescent="0.2"/>
    <row r="326" ht="12.75" x14ac:dyDescent="0.2"/>
    <row r="327" ht="12.75" x14ac:dyDescent="0.2"/>
    <row r="328" ht="12.75" x14ac:dyDescent="0.2"/>
    <row r="329" ht="12.75" x14ac:dyDescent="0.2"/>
    <row r="330" ht="12.75" x14ac:dyDescent="0.2"/>
    <row r="331" ht="12.75" x14ac:dyDescent="0.2"/>
    <row r="332" ht="12.75" x14ac:dyDescent="0.2"/>
    <row r="333" ht="12.75" x14ac:dyDescent="0.2"/>
    <row r="334" ht="12.75" x14ac:dyDescent="0.2"/>
    <row r="335" ht="12.75" x14ac:dyDescent="0.2"/>
    <row r="336" ht="12.75" x14ac:dyDescent="0.2"/>
    <row r="337" ht="12.75" x14ac:dyDescent="0.2"/>
    <row r="338" ht="12.75" x14ac:dyDescent="0.2"/>
    <row r="339" ht="12.75" x14ac:dyDescent="0.2"/>
    <row r="340" ht="12.75" x14ac:dyDescent="0.2"/>
    <row r="341" ht="12.75" x14ac:dyDescent="0.2"/>
    <row r="342" ht="12.75" x14ac:dyDescent="0.2"/>
    <row r="343" ht="12.75" x14ac:dyDescent="0.2"/>
    <row r="344" ht="12.75" x14ac:dyDescent="0.2"/>
    <row r="345" ht="12.75" x14ac:dyDescent="0.2"/>
    <row r="346" ht="12.75" x14ac:dyDescent="0.2"/>
    <row r="347" ht="12.75" x14ac:dyDescent="0.2"/>
    <row r="348" ht="12.75" x14ac:dyDescent="0.2"/>
    <row r="349" ht="12.75" x14ac:dyDescent="0.2"/>
    <row r="350" ht="12.75" x14ac:dyDescent="0.2"/>
    <row r="351" ht="12.75" x14ac:dyDescent="0.2"/>
    <row r="352" ht="12.75" x14ac:dyDescent="0.2"/>
    <row r="353" ht="12.75" x14ac:dyDescent="0.2"/>
    <row r="354" ht="12.75" x14ac:dyDescent="0.2"/>
    <row r="355" ht="12.75" x14ac:dyDescent="0.2"/>
    <row r="356" ht="12.75" x14ac:dyDescent="0.2"/>
    <row r="357" ht="12.75" x14ac:dyDescent="0.2"/>
    <row r="358" ht="12.75" x14ac:dyDescent="0.2"/>
    <row r="359" ht="12.75" x14ac:dyDescent="0.2"/>
    <row r="360" ht="12.75" x14ac:dyDescent="0.2"/>
    <row r="361" ht="12.75" x14ac:dyDescent="0.2"/>
    <row r="362" ht="12.75" x14ac:dyDescent="0.2"/>
    <row r="363" ht="12.75" x14ac:dyDescent="0.2"/>
    <row r="364" ht="12.75" x14ac:dyDescent="0.2"/>
    <row r="365" ht="12.75" x14ac:dyDescent="0.2"/>
    <row r="366" ht="12.75" x14ac:dyDescent="0.2"/>
    <row r="367" ht="12.75" x14ac:dyDescent="0.2"/>
    <row r="368" ht="12.75" x14ac:dyDescent="0.2"/>
    <row r="369" ht="12.75" x14ac:dyDescent="0.2"/>
    <row r="370" ht="12.75" x14ac:dyDescent="0.2"/>
    <row r="371" ht="12.75" x14ac:dyDescent="0.2"/>
    <row r="372" ht="12.75" x14ac:dyDescent="0.2"/>
    <row r="373" ht="12.75" x14ac:dyDescent="0.2"/>
    <row r="374" ht="12.75" x14ac:dyDescent="0.2"/>
    <row r="375" ht="12.75" x14ac:dyDescent="0.2"/>
    <row r="376" ht="12.75" x14ac:dyDescent="0.2"/>
    <row r="377" ht="12.75" x14ac:dyDescent="0.2"/>
    <row r="378" ht="12.75" x14ac:dyDescent="0.2"/>
    <row r="379" ht="12.75" x14ac:dyDescent="0.2"/>
    <row r="380" ht="12.75" x14ac:dyDescent="0.2"/>
    <row r="381" ht="12.75" x14ac:dyDescent="0.2"/>
    <row r="382" ht="12.75" x14ac:dyDescent="0.2"/>
    <row r="383" ht="12.75" x14ac:dyDescent="0.2"/>
    <row r="384" ht="12.75" x14ac:dyDescent="0.2"/>
    <row r="385" ht="12.75" x14ac:dyDescent="0.2"/>
    <row r="386" ht="12.75" x14ac:dyDescent="0.2"/>
    <row r="387" ht="12.75" x14ac:dyDescent="0.2"/>
    <row r="388" ht="12.75" x14ac:dyDescent="0.2"/>
    <row r="389" ht="12.75" x14ac:dyDescent="0.2"/>
    <row r="390" ht="12.75" x14ac:dyDescent="0.2"/>
    <row r="391" ht="12.75" x14ac:dyDescent="0.2"/>
    <row r="392" ht="12.75" x14ac:dyDescent="0.2"/>
    <row r="393" ht="12.75" x14ac:dyDescent="0.2"/>
    <row r="394" ht="12.75" x14ac:dyDescent="0.2"/>
    <row r="395" ht="12.75" x14ac:dyDescent="0.2"/>
    <row r="396" ht="12.75" x14ac:dyDescent="0.2"/>
    <row r="397" ht="12.75" x14ac:dyDescent="0.2"/>
    <row r="398" ht="12.75" x14ac:dyDescent="0.2"/>
    <row r="399" ht="12.75" x14ac:dyDescent="0.2"/>
    <row r="400" ht="12.75" x14ac:dyDescent="0.2"/>
    <row r="401" ht="12.75" x14ac:dyDescent="0.2"/>
    <row r="402" ht="12.75" x14ac:dyDescent="0.2"/>
    <row r="403" ht="12.75" x14ac:dyDescent="0.2"/>
    <row r="404" ht="12.75" x14ac:dyDescent="0.2"/>
    <row r="405" ht="12.75" x14ac:dyDescent="0.2"/>
    <row r="406" ht="12.75" x14ac:dyDescent="0.2"/>
    <row r="407" ht="12.75" x14ac:dyDescent="0.2"/>
    <row r="408" ht="12.75" x14ac:dyDescent="0.2"/>
    <row r="409" ht="12.75" x14ac:dyDescent="0.2"/>
    <row r="410" ht="12.75" x14ac:dyDescent="0.2"/>
    <row r="411" ht="12.75" x14ac:dyDescent="0.2"/>
    <row r="412" ht="12.75" x14ac:dyDescent="0.2"/>
    <row r="413" ht="12.75" x14ac:dyDescent="0.2"/>
    <row r="414" ht="12.75" x14ac:dyDescent="0.2"/>
    <row r="415" ht="12.75" x14ac:dyDescent="0.2"/>
    <row r="416" ht="12.75" x14ac:dyDescent="0.2"/>
    <row r="417" ht="12.75" x14ac:dyDescent="0.2"/>
    <row r="418" ht="12.75" x14ac:dyDescent="0.2"/>
    <row r="419" ht="12.75" x14ac:dyDescent="0.2"/>
    <row r="420" ht="12.75" x14ac:dyDescent="0.2"/>
    <row r="421" ht="12.75" x14ac:dyDescent="0.2"/>
    <row r="422" ht="12.75" x14ac:dyDescent="0.2"/>
    <row r="423" ht="12.75" x14ac:dyDescent="0.2"/>
    <row r="424" ht="12.75" x14ac:dyDescent="0.2"/>
    <row r="425" ht="12.75" x14ac:dyDescent="0.2"/>
    <row r="426" ht="12.75" x14ac:dyDescent="0.2"/>
    <row r="427" ht="12.75" x14ac:dyDescent="0.2"/>
    <row r="428" ht="12.75" x14ac:dyDescent="0.2"/>
    <row r="429" ht="12.75" x14ac:dyDescent="0.2"/>
    <row r="430" ht="12.75" x14ac:dyDescent="0.2"/>
    <row r="431" ht="12.75" x14ac:dyDescent="0.2"/>
    <row r="432" ht="12.75" x14ac:dyDescent="0.2"/>
    <row r="433" ht="12.75" x14ac:dyDescent="0.2"/>
    <row r="434" ht="12.75" x14ac:dyDescent="0.2"/>
    <row r="435" ht="12.75" x14ac:dyDescent="0.2"/>
    <row r="436" ht="12.75" x14ac:dyDescent="0.2"/>
    <row r="437" ht="12.75" x14ac:dyDescent="0.2"/>
    <row r="438" ht="12.75" x14ac:dyDescent="0.2"/>
    <row r="439" ht="12.75" x14ac:dyDescent="0.2"/>
    <row r="440" ht="12.75" x14ac:dyDescent="0.2"/>
    <row r="441" ht="12.75" x14ac:dyDescent="0.2"/>
    <row r="442" ht="12.75" x14ac:dyDescent="0.2"/>
    <row r="443" ht="12.75" x14ac:dyDescent="0.2"/>
    <row r="444" ht="12.75" x14ac:dyDescent="0.2"/>
    <row r="445" ht="12.75" x14ac:dyDescent="0.2"/>
    <row r="446" ht="12.75" x14ac:dyDescent="0.2"/>
    <row r="447" ht="12.75" x14ac:dyDescent="0.2"/>
    <row r="448" ht="12.75" x14ac:dyDescent="0.2"/>
    <row r="449" ht="12.75" x14ac:dyDescent="0.2"/>
    <row r="450" ht="12.75" x14ac:dyDescent="0.2"/>
    <row r="451" ht="12.75" x14ac:dyDescent="0.2"/>
    <row r="452" ht="12.75" x14ac:dyDescent="0.2"/>
    <row r="453" ht="12.75" x14ac:dyDescent="0.2"/>
    <row r="454" ht="12.75" x14ac:dyDescent="0.2"/>
    <row r="455" ht="12.75" x14ac:dyDescent="0.2"/>
    <row r="456" ht="12.75" x14ac:dyDescent="0.2"/>
    <row r="457" ht="12.75" x14ac:dyDescent="0.2"/>
    <row r="458" ht="12.75" x14ac:dyDescent="0.2"/>
    <row r="459" ht="12.75" x14ac:dyDescent="0.2"/>
    <row r="460" ht="12.75" x14ac:dyDescent="0.2"/>
    <row r="461" ht="12.75" x14ac:dyDescent="0.2"/>
    <row r="462" ht="12.75" x14ac:dyDescent="0.2"/>
    <row r="463" ht="12.75" x14ac:dyDescent="0.2"/>
    <row r="464" ht="12.75" x14ac:dyDescent="0.2"/>
    <row r="465" ht="12.75" x14ac:dyDescent="0.2"/>
    <row r="466" ht="12.75" x14ac:dyDescent="0.2"/>
    <row r="467" ht="12.75" x14ac:dyDescent="0.2"/>
    <row r="468" ht="12.75" x14ac:dyDescent="0.2"/>
    <row r="469" ht="12.75" x14ac:dyDescent="0.2"/>
    <row r="470" ht="12.75" x14ac:dyDescent="0.2"/>
    <row r="471" ht="12.75" x14ac:dyDescent="0.2"/>
    <row r="472" ht="12.75" x14ac:dyDescent="0.2"/>
    <row r="473" ht="12.75" x14ac:dyDescent="0.2"/>
    <row r="474" ht="12.75" x14ac:dyDescent="0.2"/>
    <row r="475" ht="12.75" x14ac:dyDescent="0.2"/>
    <row r="476" ht="12.75" x14ac:dyDescent="0.2"/>
    <row r="477" ht="12.75" x14ac:dyDescent="0.2"/>
    <row r="478" ht="12.75" x14ac:dyDescent="0.2"/>
    <row r="479" ht="12.75" x14ac:dyDescent="0.2"/>
    <row r="480" ht="12.75" x14ac:dyDescent="0.2"/>
    <row r="481" ht="12.75" x14ac:dyDescent="0.2"/>
    <row r="482" ht="12.75" x14ac:dyDescent="0.2"/>
    <row r="483" ht="12.75" x14ac:dyDescent="0.2"/>
    <row r="484" ht="12.75" x14ac:dyDescent="0.2"/>
    <row r="485" ht="12.75" x14ac:dyDescent="0.2"/>
    <row r="486" ht="12.75" x14ac:dyDescent="0.2"/>
    <row r="487" ht="12.75" x14ac:dyDescent="0.2"/>
    <row r="488" ht="12.75" x14ac:dyDescent="0.2"/>
    <row r="489" ht="12.75" x14ac:dyDescent="0.2"/>
    <row r="490" ht="12.75" x14ac:dyDescent="0.2"/>
    <row r="491" ht="12.75" x14ac:dyDescent="0.2"/>
    <row r="492" ht="12.75" x14ac:dyDescent="0.2"/>
    <row r="493" ht="12.75" x14ac:dyDescent="0.2"/>
    <row r="494" ht="12.75" x14ac:dyDescent="0.2"/>
    <row r="495" ht="12.75" x14ac:dyDescent="0.2"/>
    <row r="496" ht="12.75" x14ac:dyDescent="0.2"/>
    <row r="497" ht="12.75" x14ac:dyDescent="0.2"/>
    <row r="498" ht="12.75" x14ac:dyDescent="0.2"/>
    <row r="499" ht="12.75" x14ac:dyDescent="0.2"/>
    <row r="500" ht="12.75" x14ac:dyDescent="0.2"/>
    <row r="501" ht="12.75" x14ac:dyDescent="0.2"/>
    <row r="502" ht="12.75" x14ac:dyDescent="0.2"/>
    <row r="503" ht="12.75" x14ac:dyDescent="0.2"/>
    <row r="504" ht="12.75" x14ac:dyDescent="0.2"/>
    <row r="505" ht="12.75" x14ac:dyDescent="0.2"/>
    <row r="506" ht="12.75" x14ac:dyDescent="0.2"/>
    <row r="507" ht="12.75" x14ac:dyDescent="0.2"/>
    <row r="508" ht="12.75" x14ac:dyDescent="0.2"/>
    <row r="509" ht="12.75" x14ac:dyDescent="0.2"/>
    <row r="510" ht="12.75" x14ac:dyDescent="0.2"/>
    <row r="511" ht="12.75" x14ac:dyDescent="0.2"/>
    <row r="512" ht="12.75" x14ac:dyDescent="0.2"/>
    <row r="513" ht="12.75" x14ac:dyDescent="0.2"/>
    <row r="514" ht="12.75" x14ac:dyDescent="0.2"/>
    <row r="515" ht="12.75" x14ac:dyDescent="0.2"/>
    <row r="516" ht="12.75" x14ac:dyDescent="0.2"/>
    <row r="517" ht="12.75" x14ac:dyDescent="0.2"/>
    <row r="518" ht="12.75" x14ac:dyDescent="0.2"/>
    <row r="519" ht="12.75" x14ac:dyDescent="0.2"/>
    <row r="520" ht="12.75" x14ac:dyDescent="0.2"/>
    <row r="521" ht="12.75" x14ac:dyDescent="0.2"/>
    <row r="522" ht="12.75" x14ac:dyDescent="0.2"/>
    <row r="523" ht="12.75" x14ac:dyDescent="0.2"/>
    <row r="524" ht="12.75" x14ac:dyDescent="0.2"/>
    <row r="525" ht="12.75" x14ac:dyDescent="0.2"/>
    <row r="526" ht="12.75" x14ac:dyDescent="0.2"/>
    <row r="527" ht="12.75" x14ac:dyDescent="0.2"/>
    <row r="528" ht="12.75" x14ac:dyDescent="0.2"/>
    <row r="529" ht="12.75" x14ac:dyDescent="0.2"/>
    <row r="530" ht="12.75" x14ac:dyDescent="0.2"/>
    <row r="531" ht="12.75" x14ac:dyDescent="0.2"/>
    <row r="532" ht="12.75" x14ac:dyDescent="0.2"/>
    <row r="533" ht="12.75" x14ac:dyDescent="0.2"/>
    <row r="534" ht="12.75" x14ac:dyDescent="0.2"/>
    <row r="535" ht="12.75" x14ac:dyDescent="0.2"/>
    <row r="536" ht="12.75" x14ac:dyDescent="0.2"/>
    <row r="537" ht="12.75" x14ac:dyDescent="0.2"/>
    <row r="538" ht="12.75" x14ac:dyDescent="0.2"/>
    <row r="539" ht="12.75" x14ac:dyDescent="0.2"/>
    <row r="540" ht="12.75" x14ac:dyDescent="0.2"/>
    <row r="541" ht="12.75" x14ac:dyDescent="0.2"/>
    <row r="542" ht="12.75" x14ac:dyDescent="0.2"/>
    <row r="543" ht="12.75" x14ac:dyDescent="0.2"/>
    <row r="544" ht="12.75" x14ac:dyDescent="0.2"/>
    <row r="545" ht="12.75" x14ac:dyDescent="0.2"/>
    <row r="546" ht="12.75" x14ac:dyDescent="0.2"/>
    <row r="547" ht="12.75" x14ac:dyDescent="0.2"/>
    <row r="548" ht="12.75" x14ac:dyDescent="0.2"/>
    <row r="549" ht="12.75" x14ac:dyDescent="0.2"/>
    <row r="550" ht="12.75" x14ac:dyDescent="0.2"/>
    <row r="551" ht="12.75" x14ac:dyDescent="0.2"/>
    <row r="552" ht="12.75" x14ac:dyDescent="0.2"/>
    <row r="553" ht="12.75" x14ac:dyDescent="0.2"/>
    <row r="554" ht="12.75" x14ac:dyDescent="0.2"/>
    <row r="555" ht="12.75" x14ac:dyDescent="0.2"/>
    <row r="556" ht="12.75" x14ac:dyDescent="0.2"/>
    <row r="557" ht="12.75" x14ac:dyDescent="0.2"/>
    <row r="558" ht="12.75" x14ac:dyDescent="0.2"/>
    <row r="559" ht="12.75" x14ac:dyDescent="0.2"/>
    <row r="560" ht="12.75" x14ac:dyDescent="0.2"/>
    <row r="561" ht="12.75" x14ac:dyDescent="0.2"/>
    <row r="562" ht="12.75" x14ac:dyDescent="0.2"/>
    <row r="563" ht="12.75" x14ac:dyDescent="0.2"/>
    <row r="564" ht="12.75" x14ac:dyDescent="0.2"/>
    <row r="565" ht="12.75" x14ac:dyDescent="0.2"/>
    <row r="566" ht="12.75" x14ac:dyDescent="0.2"/>
    <row r="567" ht="12.75" x14ac:dyDescent="0.2"/>
    <row r="568" ht="12.75" x14ac:dyDescent="0.2"/>
    <row r="569" ht="12.75" x14ac:dyDescent="0.2"/>
    <row r="570" ht="12.75" x14ac:dyDescent="0.2"/>
    <row r="571" ht="12.75" x14ac:dyDescent="0.2"/>
    <row r="572" ht="12.75" x14ac:dyDescent="0.2"/>
    <row r="573" ht="12.75" x14ac:dyDescent="0.2"/>
    <row r="574" ht="12.75" x14ac:dyDescent="0.2"/>
    <row r="575" ht="12.75" x14ac:dyDescent="0.2"/>
    <row r="576" ht="12.75" x14ac:dyDescent="0.2"/>
    <row r="577" ht="12.75" x14ac:dyDescent="0.2"/>
    <row r="578" ht="12.75" x14ac:dyDescent="0.2"/>
    <row r="579" ht="12.75" x14ac:dyDescent="0.2"/>
    <row r="580" ht="12.75" x14ac:dyDescent="0.2"/>
    <row r="581" ht="12.75" x14ac:dyDescent="0.2"/>
    <row r="582" ht="12.75" x14ac:dyDescent="0.2"/>
    <row r="583" ht="12.75" x14ac:dyDescent="0.2"/>
    <row r="584" ht="12.75" x14ac:dyDescent="0.2"/>
    <row r="585" ht="12.75" x14ac:dyDescent="0.2"/>
    <row r="586" ht="12.75" x14ac:dyDescent="0.2"/>
    <row r="587" ht="12.75" x14ac:dyDescent="0.2"/>
    <row r="588" ht="12.75" x14ac:dyDescent="0.2"/>
    <row r="589" ht="12.75" x14ac:dyDescent="0.2"/>
    <row r="590" ht="12.75" x14ac:dyDescent="0.2"/>
    <row r="591" ht="12.75" x14ac:dyDescent="0.2"/>
    <row r="592" ht="12.75" x14ac:dyDescent="0.2"/>
    <row r="593" ht="12.75" x14ac:dyDescent="0.2"/>
    <row r="594" ht="12.75" x14ac:dyDescent="0.2"/>
    <row r="595" ht="12.75" x14ac:dyDescent="0.2"/>
    <row r="596" ht="12.75" x14ac:dyDescent="0.2"/>
    <row r="597" ht="12.75" x14ac:dyDescent="0.2"/>
    <row r="598" ht="12.75" x14ac:dyDescent="0.2"/>
    <row r="599" ht="12.75" x14ac:dyDescent="0.2"/>
    <row r="600" ht="12.75" x14ac:dyDescent="0.2"/>
    <row r="601" ht="12.75" x14ac:dyDescent="0.2"/>
    <row r="602" ht="12.75" x14ac:dyDescent="0.2"/>
    <row r="603" ht="12.75" x14ac:dyDescent="0.2"/>
    <row r="604" ht="12.75" x14ac:dyDescent="0.2"/>
    <row r="605" ht="12.75" x14ac:dyDescent="0.2"/>
    <row r="606" ht="12.75" x14ac:dyDescent="0.2"/>
    <row r="607" ht="12.75" x14ac:dyDescent="0.2"/>
    <row r="608" ht="12.75" x14ac:dyDescent="0.2"/>
    <row r="609" ht="12.75" x14ac:dyDescent="0.2"/>
    <row r="610" ht="12.75" x14ac:dyDescent="0.2"/>
    <row r="611" ht="12.75" x14ac:dyDescent="0.2"/>
    <row r="612" ht="12.75" x14ac:dyDescent="0.2"/>
    <row r="613" ht="12.75" x14ac:dyDescent="0.2"/>
    <row r="614" ht="12.75" x14ac:dyDescent="0.2"/>
    <row r="615" ht="12.75" x14ac:dyDescent="0.2"/>
    <row r="616" ht="12.75" x14ac:dyDescent="0.2"/>
    <row r="617" ht="12.75" x14ac:dyDescent="0.2"/>
    <row r="618" ht="12.75" x14ac:dyDescent="0.2"/>
    <row r="619" ht="12.75" x14ac:dyDescent="0.2"/>
    <row r="620" ht="12.75" x14ac:dyDescent="0.2"/>
    <row r="621" ht="12.75" x14ac:dyDescent="0.2"/>
    <row r="622" ht="12.75" x14ac:dyDescent="0.2"/>
    <row r="623" ht="12.75" x14ac:dyDescent="0.2"/>
    <row r="624" ht="12.75" x14ac:dyDescent="0.2"/>
    <row r="625" ht="12.75" x14ac:dyDescent="0.2"/>
    <row r="626" ht="12.75" x14ac:dyDescent="0.2"/>
    <row r="627" ht="12.75" x14ac:dyDescent="0.2"/>
    <row r="628" ht="12.75" x14ac:dyDescent="0.2"/>
    <row r="629" ht="12.75" x14ac:dyDescent="0.2"/>
    <row r="630" ht="12.75" x14ac:dyDescent="0.2"/>
    <row r="631" ht="12.75" x14ac:dyDescent="0.2"/>
    <row r="632" ht="12.75" x14ac:dyDescent="0.2"/>
    <row r="633" ht="12.75" x14ac:dyDescent="0.2"/>
    <row r="634" ht="12.75" x14ac:dyDescent="0.2"/>
    <row r="635" ht="12.75" x14ac:dyDescent="0.2"/>
    <row r="636" ht="12.75" x14ac:dyDescent="0.2"/>
    <row r="637" ht="12.75" x14ac:dyDescent="0.2"/>
    <row r="638" ht="12.75" x14ac:dyDescent="0.2"/>
    <row r="639" ht="12.75" x14ac:dyDescent="0.2"/>
    <row r="640" ht="12.75" x14ac:dyDescent="0.2"/>
    <row r="641" ht="12.75" x14ac:dyDescent="0.2"/>
    <row r="642" ht="12.75" x14ac:dyDescent="0.2"/>
    <row r="643" ht="12.75" x14ac:dyDescent="0.2"/>
    <row r="644" ht="12.75" x14ac:dyDescent="0.2"/>
    <row r="645" ht="12.75" x14ac:dyDescent="0.2"/>
    <row r="646" ht="12.75" x14ac:dyDescent="0.2"/>
    <row r="647" ht="12.75" x14ac:dyDescent="0.2"/>
    <row r="648" ht="12.75" x14ac:dyDescent="0.2"/>
    <row r="649" ht="12.75" x14ac:dyDescent="0.2"/>
    <row r="650" ht="12.75" x14ac:dyDescent="0.2"/>
    <row r="651" ht="12.75" x14ac:dyDescent="0.2"/>
    <row r="652" ht="12.75" x14ac:dyDescent="0.2"/>
    <row r="653" ht="12.75" x14ac:dyDescent="0.2"/>
    <row r="654" ht="12.75" x14ac:dyDescent="0.2"/>
    <row r="655" ht="12.75" x14ac:dyDescent="0.2"/>
    <row r="656" ht="12.75" x14ac:dyDescent="0.2"/>
    <row r="657" ht="12.75" x14ac:dyDescent="0.2"/>
    <row r="658" ht="12.75" x14ac:dyDescent="0.2"/>
    <row r="659" ht="12.75" x14ac:dyDescent="0.2"/>
    <row r="660" ht="12.75" x14ac:dyDescent="0.2"/>
    <row r="661" ht="12.75" x14ac:dyDescent="0.2"/>
    <row r="662" ht="12.75" x14ac:dyDescent="0.2"/>
    <row r="663" ht="12.75" x14ac:dyDescent="0.2"/>
    <row r="664" ht="12.75" x14ac:dyDescent="0.2"/>
    <row r="665" ht="12.75" x14ac:dyDescent="0.2"/>
    <row r="666" ht="12.75" x14ac:dyDescent="0.2"/>
    <row r="667" ht="12.75" x14ac:dyDescent="0.2"/>
    <row r="668" ht="12.75" x14ac:dyDescent="0.2"/>
    <row r="669" ht="12.75" x14ac:dyDescent="0.2"/>
    <row r="670" ht="12.75" x14ac:dyDescent="0.2"/>
    <row r="671" ht="12.75" x14ac:dyDescent="0.2"/>
    <row r="672" ht="12.75" x14ac:dyDescent="0.2"/>
    <row r="673" ht="12.75" x14ac:dyDescent="0.2"/>
    <row r="674" ht="12.75" x14ac:dyDescent="0.2"/>
    <row r="675" ht="12.75" x14ac:dyDescent="0.2"/>
    <row r="676" ht="12.75" x14ac:dyDescent="0.2"/>
    <row r="677" ht="12.75" x14ac:dyDescent="0.2"/>
    <row r="678" ht="12.75" x14ac:dyDescent="0.2"/>
    <row r="679" ht="12.75" x14ac:dyDescent="0.2"/>
    <row r="680" ht="12.75" x14ac:dyDescent="0.2"/>
    <row r="681" ht="12.75" x14ac:dyDescent="0.2"/>
    <row r="682" ht="12.75" x14ac:dyDescent="0.2"/>
    <row r="683" ht="12.75" x14ac:dyDescent="0.2"/>
    <row r="684" ht="12.75" x14ac:dyDescent="0.2"/>
    <row r="685" ht="12.75" x14ac:dyDescent="0.2"/>
    <row r="686" ht="12.75" x14ac:dyDescent="0.2"/>
    <row r="687" ht="12.75" x14ac:dyDescent="0.2"/>
    <row r="688" ht="12.75" x14ac:dyDescent="0.2"/>
    <row r="689" ht="12.75" x14ac:dyDescent="0.2"/>
    <row r="690" ht="12.75" x14ac:dyDescent="0.2"/>
    <row r="691" ht="12.75" x14ac:dyDescent="0.2"/>
    <row r="692" ht="12.75" x14ac:dyDescent="0.2"/>
    <row r="693" ht="12.75" x14ac:dyDescent="0.2"/>
    <row r="694" ht="12.75" x14ac:dyDescent="0.2"/>
    <row r="695" ht="12.75" x14ac:dyDescent="0.2"/>
    <row r="696" ht="12.75" x14ac:dyDescent="0.2"/>
    <row r="697" ht="12.75" x14ac:dyDescent="0.2"/>
    <row r="698" ht="12.75" x14ac:dyDescent="0.2"/>
    <row r="699" ht="12.75" x14ac:dyDescent="0.2"/>
    <row r="700" ht="12.75" x14ac:dyDescent="0.2"/>
    <row r="701" ht="12.75" x14ac:dyDescent="0.2"/>
    <row r="702" ht="12.75" x14ac:dyDescent="0.2"/>
    <row r="703" ht="12.75" x14ac:dyDescent="0.2"/>
    <row r="704" ht="12.75" x14ac:dyDescent="0.2"/>
    <row r="705" ht="12.75" x14ac:dyDescent="0.2"/>
    <row r="706" ht="12.75" x14ac:dyDescent="0.2"/>
    <row r="707" ht="12.75" x14ac:dyDescent="0.2"/>
    <row r="708" ht="12.75" x14ac:dyDescent="0.2"/>
    <row r="709" ht="12.75" x14ac:dyDescent="0.2"/>
    <row r="710" ht="12.75" x14ac:dyDescent="0.2"/>
    <row r="711" ht="12.75" x14ac:dyDescent="0.2"/>
    <row r="712" ht="12.75" x14ac:dyDescent="0.2"/>
    <row r="713" ht="12.75" x14ac:dyDescent="0.2"/>
    <row r="714" ht="12.75" x14ac:dyDescent="0.2"/>
    <row r="715" ht="12.75" x14ac:dyDescent="0.2"/>
    <row r="716" ht="12.75" x14ac:dyDescent="0.2"/>
    <row r="717" ht="12.75" x14ac:dyDescent="0.2"/>
    <row r="718" ht="12.75" x14ac:dyDescent="0.2"/>
    <row r="719" ht="12.75" x14ac:dyDescent="0.2"/>
    <row r="720" ht="12.75" x14ac:dyDescent="0.2"/>
    <row r="721" ht="12.75" x14ac:dyDescent="0.2"/>
    <row r="722" ht="12.75" x14ac:dyDescent="0.2"/>
    <row r="723" ht="12.75" x14ac:dyDescent="0.2"/>
    <row r="724" ht="12.75" x14ac:dyDescent="0.2"/>
    <row r="725" ht="12.75" x14ac:dyDescent="0.2"/>
    <row r="726" ht="12.75" x14ac:dyDescent="0.2"/>
    <row r="727" ht="12.75" x14ac:dyDescent="0.2"/>
    <row r="728" ht="12.75" x14ac:dyDescent="0.2"/>
    <row r="729" ht="12.75" x14ac:dyDescent="0.2"/>
    <row r="730" ht="12.75" x14ac:dyDescent="0.2"/>
    <row r="731" ht="12.75" x14ac:dyDescent="0.2"/>
    <row r="732" ht="12.75" x14ac:dyDescent="0.2"/>
    <row r="733" ht="12.75" x14ac:dyDescent="0.2"/>
    <row r="734" ht="12.75" x14ac:dyDescent="0.2"/>
    <row r="735" ht="12.75" x14ac:dyDescent="0.2"/>
    <row r="736" ht="12.75" x14ac:dyDescent="0.2"/>
    <row r="737" ht="12.75" x14ac:dyDescent="0.2"/>
    <row r="738" ht="12.75" x14ac:dyDescent="0.2"/>
    <row r="739" ht="12.75" x14ac:dyDescent="0.2"/>
    <row r="740" ht="12.75" x14ac:dyDescent="0.2"/>
    <row r="741" ht="12.75" x14ac:dyDescent="0.2"/>
    <row r="742" ht="12.75" x14ac:dyDescent="0.2"/>
    <row r="743" ht="12.75" x14ac:dyDescent="0.2"/>
    <row r="744" ht="12.75" x14ac:dyDescent="0.2"/>
    <row r="745" ht="12.75" x14ac:dyDescent="0.2"/>
    <row r="746" ht="12.75" x14ac:dyDescent="0.2"/>
    <row r="747" ht="12.75" x14ac:dyDescent="0.2"/>
    <row r="748" ht="12.75" x14ac:dyDescent="0.2"/>
    <row r="749" ht="12.75" x14ac:dyDescent="0.2"/>
    <row r="750" ht="12.75" x14ac:dyDescent="0.2"/>
    <row r="751" ht="12.75" x14ac:dyDescent="0.2"/>
    <row r="752" ht="12.75" x14ac:dyDescent="0.2"/>
    <row r="753" ht="12.75" x14ac:dyDescent="0.2"/>
    <row r="754" ht="12.75" x14ac:dyDescent="0.2"/>
    <row r="755" ht="12.75" x14ac:dyDescent="0.2"/>
    <row r="756" ht="12.75" x14ac:dyDescent="0.2"/>
    <row r="757" ht="12.75" x14ac:dyDescent="0.2"/>
    <row r="758" ht="12.75" x14ac:dyDescent="0.2"/>
    <row r="759" ht="12.75" x14ac:dyDescent="0.2"/>
    <row r="760" ht="12.75" x14ac:dyDescent="0.2"/>
    <row r="761" ht="12.75" x14ac:dyDescent="0.2"/>
    <row r="762" ht="12.75" x14ac:dyDescent="0.2"/>
    <row r="763" ht="12.75" x14ac:dyDescent="0.2"/>
    <row r="764" ht="12.75" x14ac:dyDescent="0.2"/>
    <row r="765" ht="12.75" x14ac:dyDescent="0.2"/>
    <row r="766" ht="12.75" x14ac:dyDescent="0.2"/>
    <row r="767" ht="12.75" x14ac:dyDescent="0.2"/>
    <row r="768" ht="12.75" x14ac:dyDescent="0.2"/>
    <row r="769" ht="12.75" x14ac:dyDescent="0.2"/>
    <row r="770" ht="12.75" x14ac:dyDescent="0.2"/>
    <row r="771" ht="12.75" x14ac:dyDescent="0.2"/>
    <row r="772" ht="12.75" x14ac:dyDescent="0.2"/>
    <row r="773" ht="12.75" x14ac:dyDescent="0.2"/>
    <row r="774" ht="12.75" x14ac:dyDescent="0.2"/>
    <row r="775" ht="12.75" x14ac:dyDescent="0.2"/>
    <row r="776" ht="12.75" x14ac:dyDescent="0.2"/>
    <row r="777" ht="12.75" x14ac:dyDescent="0.2"/>
    <row r="778" ht="12.75" x14ac:dyDescent="0.2"/>
    <row r="779" ht="12.75" x14ac:dyDescent="0.2"/>
    <row r="780" ht="12.75" x14ac:dyDescent="0.2"/>
    <row r="781" ht="12.75" x14ac:dyDescent="0.2"/>
    <row r="782" ht="12.75" x14ac:dyDescent="0.2"/>
    <row r="783" ht="12.75" x14ac:dyDescent="0.2"/>
    <row r="784" ht="12.75" x14ac:dyDescent="0.2"/>
    <row r="785" ht="12.75" x14ac:dyDescent="0.2"/>
    <row r="786" ht="12.75" x14ac:dyDescent="0.2"/>
    <row r="787" ht="12.75" x14ac:dyDescent="0.2"/>
    <row r="788" ht="12.75" x14ac:dyDescent="0.2"/>
    <row r="789" ht="12.75" x14ac:dyDescent="0.2"/>
    <row r="790" ht="12.75" x14ac:dyDescent="0.2"/>
    <row r="791" ht="12.75" x14ac:dyDescent="0.2"/>
    <row r="792" ht="12.75" x14ac:dyDescent="0.2"/>
    <row r="793" ht="12.75" x14ac:dyDescent="0.2"/>
    <row r="794" ht="12.75" x14ac:dyDescent="0.2"/>
    <row r="795" ht="12.75" x14ac:dyDescent="0.2"/>
    <row r="796" ht="12.75" x14ac:dyDescent="0.2"/>
    <row r="797" ht="12.75" x14ac:dyDescent="0.2"/>
    <row r="798" ht="12.75" x14ac:dyDescent="0.2"/>
    <row r="799" ht="12.75" x14ac:dyDescent="0.2"/>
    <row r="800" ht="12.75" x14ac:dyDescent="0.2"/>
    <row r="801" ht="12.75" x14ac:dyDescent="0.2"/>
    <row r="802" ht="12.75" x14ac:dyDescent="0.2"/>
    <row r="803" ht="12.75" x14ac:dyDescent="0.2"/>
    <row r="804" ht="12.75" x14ac:dyDescent="0.2"/>
    <row r="805" ht="12.75" x14ac:dyDescent="0.2"/>
    <row r="806" ht="12.75" x14ac:dyDescent="0.2"/>
    <row r="807" ht="12.75" x14ac:dyDescent="0.2"/>
    <row r="808" ht="12.75" x14ac:dyDescent="0.2"/>
    <row r="809" ht="12.75" x14ac:dyDescent="0.2"/>
    <row r="810" ht="12.75" x14ac:dyDescent="0.2"/>
    <row r="811" ht="12.75" x14ac:dyDescent="0.2"/>
    <row r="812" ht="12.75" x14ac:dyDescent="0.2"/>
    <row r="813" ht="12.75" x14ac:dyDescent="0.2"/>
    <row r="814" ht="12.75" x14ac:dyDescent="0.2"/>
    <row r="815" ht="12.75" x14ac:dyDescent="0.2"/>
    <row r="816" ht="12.75" x14ac:dyDescent="0.2"/>
    <row r="817" ht="12.75" x14ac:dyDescent="0.2"/>
    <row r="818" ht="12.75" x14ac:dyDescent="0.2"/>
    <row r="819" ht="12.75" x14ac:dyDescent="0.2"/>
    <row r="820" ht="12.75" x14ac:dyDescent="0.2"/>
    <row r="821" ht="12.75" x14ac:dyDescent="0.2"/>
    <row r="822" ht="12.75" x14ac:dyDescent="0.2"/>
    <row r="823" ht="12.75" x14ac:dyDescent="0.2"/>
    <row r="824" ht="12.75" x14ac:dyDescent="0.2"/>
    <row r="825" ht="12.75" x14ac:dyDescent="0.2"/>
    <row r="826" ht="12.75" x14ac:dyDescent="0.2"/>
    <row r="827" ht="12.75" x14ac:dyDescent="0.2"/>
    <row r="828" ht="12.75" x14ac:dyDescent="0.2"/>
    <row r="829" ht="12.75" x14ac:dyDescent="0.2"/>
    <row r="830" ht="12.75" x14ac:dyDescent="0.2"/>
    <row r="831" ht="12.75" x14ac:dyDescent="0.2"/>
    <row r="832" ht="12.75" x14ac:dyDescent="0.2"/>
    <row r="833" ht="12.75" x14ac:dyDescent="0.2"/>
    <row r="834" ht="12.75" x14ac:dyDescent="0.2"/>
    <row r="835" ht="12.75" x14ac:dyDescent="0.2"/>
    <row r="836" ht="12.75" x14ac:dyDescent="0.2"/>
    <row r="837" ht="12.75" x14ac:dyDescent="0.2"/>
    <row r="838" ht="12.75" x14ac:dyDescent="0.2"/>
    <row r="839" ht="12.75" x14ac:dyDescent="0.2"/>
    <row r="840" ht="12.75" x14ac:dyDescent="0.2"/>
    <row r="841" ht="12.75" x14ac:dyDescent="0.2"/>
    <row r="842" ht="12.75" x14ac:dyDescent="0.2"/>
    <row r="843" ht="12.75" x14ac:dyDescent="0.2"/>
    <row r="844" ht="12.75" x14ac:dyDescent="0.2"/>
    <row r="845" ht="12.75" x14ac:dyDescent="0.2"/>
    <row r="846" ht="12.75" x14ac:dyDescent="0.2"/>
    <row r="847" ht="12.75" x14ac:dyDescent="0.2"/>
    <row r="848" ht="12.75" x14ac:dyDescent="0.2"/>
    <row r="849" ht="12.75" x14ac:dyDescent="0.2"/>
    <row r="850" ht="12.75" x14ac:dyDescent="0.2"/>
    <row r="851" ht="12.75" x14ac:dyDescent="0.2"/>
    <row r="852" ht="12.75" x14ac:dyDescent="0.2"/>
    <row r="853" ht="12.75" x14ac:dyDescent="0.2"/>
    <row r="854" ht="12.75" x14ac:dyDescent="0.2"/>
    <row r="855" ht="12.75" x14ac:dyDescent="0.2"/>
    <row r="856" ht="12.75" x14ac:dyDescent="0.2"/>
    <row r="857" ht="12.75" x14ac:dyDescent="0.2"/>
    <row r="858" ht="12.75" x14ac:dyDescent="0.2"/>
    <row r="859" ht="12.75" x14ac:dyDescent="0.2"/>
    <row r="860" ht="12.75" x14ac:dyDescent="0.2"/>
    <row r="861" ht="12.75" x14ac:dyDescent="0.2"/>
    <row r="862" ht="12.75" x14ac:dyDescent="0.2"/>
    <row r="863" ht="12.75" x14ac:dyDescent="0.2"/>
    <row r="864" ht="12.75" x14ac:dyDescent="0.2"/>
    <row r="865" ht="12.75" x14ac:dyDescent="0.2"/>
    <row r="866" ht="12.75" x14ac:dyDescent="0.2"/>
    <row r="867" ht="12.75" x14ac:dyDescent="0.2"/>
    <row r="868" ht="12.75" x14ac:dyDescent="0.2"/>
    <row r="869" ht="12.75" x14ac:dyDescent="0.2"/>
    <row r="870" ht="12.75" x14ac:dyDescent="0.2"/>
    <row r="871" ht="12.75" x14ac:dyDescent="0.2"/>
    <row r="872" ht="12.75" x14ac:dyDescent="0.2"/>
    <row r="873" ht="12.75" x14ac:dyDescent="0.2"/>
    <row r="874" ht="12.75" x14ac:dyDescent="0.2"/>
    <row r="875" ht="12.75" x14ac:dyDescent="0.2"/>
    <row r="876" ht="12.75" x14ac:dyDescent="0.2"/>
    <row r="877" ht="12.75" x14ac:dyDescent="0.2"/>
    <row r="878" ht="12.75" x14ac:dyDescent="0.2"/>
    <row r="879" ht="12.75" x14ac:dyDescent="0.2"/>
    <row r="880" ht="12.75" x14ac:dyDescent="0.2"/>
    <row r="881" ht="12.75" x14ac:dyDescent="0.2"/>
    <row r="882" ht="12.75" x14ac:dyDescent="0.2"/>
    <row r="883" ht="12.75" x14ac:dyDescent="0.2"/>
    <row r="884" ht="12.75" x14ac:dyDescent="0.2"/>
    <row r="885" ht="12.75" x14ac:dyDescent="0.2"/>
    <row r="886" ht="12.75" x14ac:dyDescent="0.2"/>
    <row r="887" ht="12.75" x14ac:dyDescent="0.2"/>
    <row r="888" ht="12.75" x14ac:dyDescent="0.2"/>
    <row r="889" ht="12.75" x14ac:dyDescent="0.2"/>
    <row r="890" ht="12.75" x14ac:dyDescent="0.2"/>
    <row r="891" ht="12.75" x14ac:dyDescent="0.2"/>
    <row r="892" ht="12.75" x14ac:dyDescent="0.2"/>
    <row r="893" ht="12.75" x14ac:dyDescent="0.2"/>
    <row r="894" ht="12.75" x14ac:dyDescent="0.2"/>
    <row r="895" ht="12.75" x14ac:dyDescent="0.2"/>
    <row r="896" ht="12.75" x14ac:dyDescent="0.2"/>
    <row r="897" ht="12.75" x14ac:dyDescent="0.2"/>
    <row r="898" ht="12.75" x14ac:dyDescent="0.2"/>
    <row r="899" ht="12.75" x14ac:dyDescent="0.2"/>
    <row r="900" ht="12.75" x14ac:dyDescent="0.2"/>
    <row r="901" ht="12.75" x14ac:dyDescent="0.2"/>
    <row r="902" ht="12.75" x14ac:dyDescent="0.2"/>
    <row r="903" ht="12.75" x14ac:dyDescent="0.2"/>
    <row r="904" ht="12.75" x14ac:dyDescent="0.2"/>
    <row r="905" ht="12.75" x14ac:dyDescent="0.2"/>
    <row r="906" ht="12.75" x14ac:dyDescent="0.2"/>
    <row r="907" ht="12.75" x14ac:dyDescent="0.2"/>
    <row r="908" ht="12.75" x14ac:dyDescent="0.2"/>
    <row r="909" ht="12.75" x14ac:dyDescent="0.2"/>
    <row r="910" ht="12.75" x14ac:dyDescent="0.2"/>
    <row r="911" ht="12.75" x14ac:dyDescent="0.2"/>
    <row r="912" ht="12.75" x14ac:dyDescent="0.2"/>
    <row r="913" ht="12.75" x14ac:dyDescent="0.2"/>
    <row r="914" ht="12.75" x14ac:dyDescent="0.2"/>
    <row r="915" ht="12.75" x14ac:dyDescent="0.2"/>
    <row r="916" ht="12.75" x14ac:dyDescent="0.2"/>
    <row r="917" ht="12.75" x14ac:dyDescent="0.2"/>
    <row r="918" ht="12.75" x14ac:dyDescent="0.2"/>
    <row r="919" ht="12.75" x14ac:dyDescent="0.2"/>
    <row r="920" ht="12.75" x14ac:dyDescent="0.2"/>
    <row r="921" ht="12.75" x14ac:dyDescent="0.2"/>
    <row r="922" ht="12.75" x14ac:dyDescent="0.2"/>
    <row r="923" ht="12.75" x14ac:dyDescent="0.2"/>
    <row r="924" ht="12.75" x14ac:dyDescent="0.2"/>
    <row r="925" ht="12.75" x14ac:dyDescent="0.2"/>
    <row r="926" ht="12.75" x14ac:dyDescent="0.2"/>
    <row r="927" ht="12.75" x14ac:dyDescent="0.2"/>
    <row r="928" ht="12.75" x14ac:dyDescent="0.2"/>
    <row r="929" ht="12.75" x14ac:dyDescent="0.2"/>
    <row r="930" ht="12.75" x14ac:dyDescent="0.2"/>
    <row r="931" ht="12.75" x14ac:dyDescent="0.2"/>
    <row r="932" ht="12.75" x14ac:dyDescent="0.2"/>
    <row r="933" ht="12.75" x14ac:dyDescent="0.2"/>
    <row r="934" ht="12.75" x14ac:dyDescent="0.2"/>
    <row r="935" ht="12.75" x14ac:dyDescent="0.2"/>
    <row r="936" ht="12.75" x14ac:dyDescent="0.2"/>
    <row r="937" ht="12.75" x14ac:dyDescent="0.2"/>
    <row r="938" ht="12.75" x14ac:dyDescent="0.2"/>
    <row r="939" ht="12.75" x14ac:dyDescent="0.2"/>
    <row r="940" ht="12.75" x14ac:dyDescent="0.2"/>
    <row r="941" ht="12.75" x14ac:dyDescent="0.2"/>
    <row r="942" ht="12.75" x14ac:dyDescent="0.2"/>
    <row r="943" ht="12.75" x14ac:dyDescent="0.2"/>
    <row r="944" ht="12.75" x14ac:dyDescent="0.2"/>
    <row r="945" ht="12.75" x14ac:dyDescent="0.2"/>
    <row r="946" ht="12.75" x14ac:dyDescent="0.2"/>
    <row r="947" ht="12.75" x14ac:dyDescent="0.2"/>
    <row r="948" ht="12.75" x14ac:dyDescent="0.2"/>
    <row r="949" ht="12.75" x14ac:dyDescent="0.2"/>
    <row r="950" ht="12.75" x14ac:dyDescent="0.2"/>
    <row r="951" ht="12.75" x14ac:dyDescent="0.2"/>
    <row r="952" ht="12.75" x14ac:dyDescent="0.2"/>
    <row r="953" ht="12.75" x14ac:dyDescent="0.2"/>
    <row r="954" ht="12.75" x14ac:dyDescent="0.2"/>
    <row r="955" ht="12.75" x14ac:dyDescent="0.2"/>
    <row r="956" ht="12.75" x14ac:dyDescent="0.2"/>
    <row r="957" ht="12.75" x14ac:dyDescent="0.2"/>
    <row r="958" ht="12.75" x14ac:dyDescent="0.2"/>
    <row r="959" ht="12.75" x14ac:dyDescent="0.2"/>
    <row r="960" ht="12.75" x14ac:dyDescent="0.2"/>
    <row r="961" ht="12.75" x14ac:dyDescent="0.2"/>
    <row r="962" ht="12.75" x14ac:dyDescent="0.2"/>
    <row r="963" ht="12.75" x14ac:dyDescent="0.2"/>
    <row r="964" ht="12.75" x14ac:dyDescent="0.2"/>
    <row r="965" ht="12.75" x14ac:dyDescent="0.2"/>
    <row r="966" ht="12.75" x14ac:dyDescent="0.2"/>
    <row r="967" ht="12.75" x14ac:dyDescent="0.2"/>
    <row r="968" ht="12.75" x14ac:dyDescent="0.2"/>
    <row r="969" ht="12.75" x14ac:dyDescent="0.2"/>
    <row r="970" ht="12.75" x14ac:dyDescent="0.2"/>
    <row r="971" ht="12.75" x14ac:dyDescent="0.2"/>
    <row r="972" ht="12.75" x14ac:dyDescent="0.2"/>
    <row r="973" ht="12.75" x14ac:dyDescent="0.2"/>
    <row r="974" ht="12.75" x14ac:dyDescent="0.2"/>
    <row r="975" ht="12.75" x14ac:dyDescent="0.2"/>
    <row r="976" ht="12.75" x14ac:dyDescent="0.2"/>
    <row r="977" ht="12.75" x14ac:dyDescent="0.2"/>
    <row r="978" ht="12.75" x14ac:dyDescent="0.2"/>
    <row r="979" ht="12.75" x14ac:dyDescent="0.2"/>
    <row r="980" ht="12.75" x14ac:dyDescent="0.2"/>
    <row r="981" ht="12.75" x14ac:dyDescent="0.2"/>
    <row r="982" ht="12.75" x14ac:dyDescent="0.2"/>
    <row r="983" ht="12.75" x14ac:dyDescent="0.2"/>
    <row r="984" ht="12.75" x14ac:dyDescent="0.2"/>
    <row r="985" ht="12.75" x14ac:dyDescent="0.2"/>
    <row r="986" ht="12.75" x14ac:dyDescent="0.2"/>
    <row r="987" ht="12.75" x14ac:dyDescent="0.2"/>
    <row r="988" ht="12.75" x14ac:dyDescent="0.2"/>
    <row r="989" ht="12.75" x14ac:dyDescent="0.2"/>
    <row r="990" ht="12.75" x14ac:dyDescent="0.2"/>
    <row r="991" ht="12.75" x14ac:dyDescent="0.2"/>
    <row r="992" ht="12.75" x14ac:dyDescent="0.2"/>
    <row r="993" ht="12.75" x14ac:dyDescent="0.2"/>
    <row r="994" ht="12.75" x14ac:dyDescent="0.2"/>
    <row r="995" ht="12.75" x14ac:dyDescent="0.2"/>
    <row r="996" ht="12.75" x14ac:dyDescent="0.2"/>
    <row r="997" ht="12.75" x14ac:dyDescent="0.2"/>
    <row r="998" ht="12.75" x14ac:dyDescent="0.2"/>
    <row r="999" ht="12.75" x14ac:dyDescent="0.2"/>
    <row r="1000" ht="12.75" x14ac:dyDescent="0.2"/>
    <row r="1001" ht="12.75" x14ac:dyDescent="0.2"/>
    <row r="1002" ht="12.75" x14ac:dyDescent="0.2"/>
    <row r="1003" ht="12.75" x14ac:dyDescent="0.2"/>
    <row r="1004" ht="12.75" x14ac:dyDescent="0.2"/>
    <row r="1005" ht="12.75" x14ac:dyDescent="0.2"/>
    <row r="1006" ht="12.75" x14ac:dyDescent="0.2"/>
    <row r="1007" ht="12.75" x14ac:dyDescent="0.2"/>
    <row r="1008" ht="12.75" x14ac:dyDescent="0.2"/>
    <row r="1009" ht="12.75" x14ac:dyDescent="0.2"/>
    <row r="1010" ht="12.75" x14ac:dyDescent="0.2"/>
    <row r="1011" ht="12.75" x14ac:dyDescent="0.2"/>
    <row r="1012" ht="12.75" x14ac:dyDescent="0.2"/>
    <row r="1013" ht="12.75" x14ac:dyDescent="0.2"/>
    <row r="1014" ht="12.75" x14ac:dyDescent="0.2"/>
    <row r="1015" ht="12.75" x14ac:dyDescent="0.2"/>
    <row r="1016" ht="12.75" x14ac:dyDescent="0.2"/>
    <row r="1017" ht="12.75" x14ac:dyDescent="0.2"/>
    <row r="1018" ht="12.75" x14ac:dyDescent="0.2"/>
    <row r="1019" ht="12.75" x14ac:dyDescent="0.2"/>
    <row r="1020" ht="12.75" x14ac:dyDescent="0.2"/>
    <row r="1021" ht="12.75" x14ac:dyDescent="0.2"/>
    <row r="1022" ht="12.75" x14ac:dyDescent="0.2"/>
    <row r="1023" ht="12.75" x14ac:dyDescent="0.2"/>
    <row r="1024" ht="12.75" x14ac:dyDescent="0.2"/>
    <row r="1025" ht="12.75" x14ac:dyDescent="0.2"/>
    <row r="1026" ht="12.75" x14ac:dyDescent="0.2"/>
    <row r="1027" ht="12.75" x14ac:dyDescent="0.2"/>
    <row r="1028" ht="12.75" x14ac:dyDescent="0.2"/>
  </sheetData>
  <mergeCells count="9">
    <mergeCell ref="A49:A51"/>
    <mergeCell ref="A53:A56"/>
    <mergeCell ref="A59:A67"/>
    <mergeCell ref="A68:A83"/>
    <mergeCell ref="A5:A13"/>
    <mergeCell ref="A14:A16"/>
    <mergeCell ref="A17:A21"/>
    <mergeCell ref="A22:A26"/>
    <mergeCell ref="A28:A44"/>
  </mergeCells>
  <phoneticPr fontId="15" type="noConversion"/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57EAC-4E76-47B0-955B-8A40D22C2646}">
  <dimension ref="A1:P101"/>
  <sheetViews>
    <sheetView showGridLines="0" topLeftCell="A15" zoomScaleNormal="100" workbookViewId="0">
      <selection activeCell="A55" sqref="A55:P101"/>
    </sheetView>
  </sheetViews>
  <sheetFormatPr baseColWidth="10" defaultColWidth="10.85546875" defaultRowHeight="12.75" x14ac:dyDescent="0.2"/>
  <cols>
    <col min="1" max="1" width="11.7109375" style="54" customWidth="1"/>
    <col min="2" max="2" width="4.140625" style="54" customWidth="1"/>
    <col min="3" max="3" width="6.42578125" style="54" customWidth="1"/>
    <col min="4" max="15" width="5.28515625" style="54" customWidth="1"/>
    <col min="16" max="16" width="6.7109375" style="54" customWidth="1"/>
    <col min="17" max="16384" width="10.85546875" style="54"/>
  </cols>
  <sheetData>
    <row r="1" spans="1:16" ht="18" customHeight="1" x14ac:dyDescent="0.25">
      <c r="A1" s="121" t="s">
        <v>659</v>
      </c>
      <c r="B1" s="122"/>
      <c r="C1" s="122"/>
      <c r="D1" s="123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</row>
    <row r="2" spans="1:16" ht="8.1" customHeight="1" x14ac:dyDescent="0.25">
      <c r="A2" s="121"/>
      <c r="B2" s="122"/>
      <c r="C2" s="122"/>
      <c r="D2" s="123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</row>
    <row r="3" spans="1:16" ht="18" customHeight="1" x14ac:dyDescent="0.2">
      <c r="A3" s="350" t="s">
        <v>221</v>
      </c>
      <c r="B3" s="350" t="s">
        <v>410</v>
      </c>
      <c r="C3" s="351" t="s">
        <v>666</v>
      </c>
      <c r="D3" s="350" t="s">
        <v>412</v>
      </c>
      <c r="E3" s="350" t="s">
        <v>413</v>
      </c>
      <c r="F3" s="350" t="s">
        <v>414</v>
      </c>
      <c r="G3" s="350" t="s">
        <v>415</v>
      </c>
      <c r="H3" s="350" t="s">
        <v>416</v>
      </c>
      <c r="I3" s="350" t="s">
        <v>417</v>
      </c>
      <c r="J3" s="350" t="s">
        <v>418</v>
      </c>
      <c r="K3" s="350" t="s">
        <v>419</v>
      </c>
      <c r="L3" s="350" t="s">
        <v>420</v>
      </c>
      <c r="M3" s="350" t="s">
        <v>421</v>
      </c>
      <c r="N3" s="350" t="s">
        <v>422</v>
      </c>
      <c r="O3" s="350" t="s">
        <v>423</v>
      </c>
      <c r="P3" s="351" t="s">
        <v>411</v>
      </c>
    </row>
    <row r="4" spans="1:16" ht="11.1" customHeight="1" x14ac:dyDescent="0.2">
      <c r="A4" s="965" t="s">
        <v>542</v>
      </c>
      <c r="B4" s="352">
        <v>2015</v>
      </c>
      <c r="C4" s="440">
        <f>SUM(D4:I4)</f>
        <v>538029.60613999993</v>
      </c>
      <c r="D4" s="353">
        <f t="shared" ref="D4:P4" si="0">SUM(D14,D24,D34,D44,D59,D69,D79,D89)</f>
        <v>107453.84950000001</v>
      </c>
      <c r="E4" s="353">
        <f t="shared" si="0"/>
        <v>80187.48559099999</v>
      </c>
      <c r="F4" s="353">
        <f t="shared" si="0"/>
        <v>93405.832999999984</v>
      </c>
      <c r="G4" s="353">
        <f t="shared" si="0"/>
        <v>82563.778928999993</v>
      </c>
      <c r="H4" s="353">
        <f t="shared" si="0"/>
        <v>63602.246119999989</v>
      </c>
      <c r="I4" s="353">
        <f t="shared" si="0"/>
        <v>110816.413</v>
      </c>
      <c r="J4" s="353">
        <f t="shared" si="0"/>
        <v>58324.169000000002</v>
      </c>
      <c r="K4" s="353">
        <f t="shared" si="0"/>
        <v>66018.396500000003</v>
      </c>
      <c r="L4" s="353">
        <f t="shared" si="0"/>
        <v>106905.41649999999</v>
      </c>
      <c r="M4" s="353">
        <f t="shared" si="0"/>
        <v>68972.104000000007</v>
      </c>
      <c r="N4" s="353">
        <f t="shared" si="0"/>
        <v>44188.361120999994</v>
      </c>
      <c r="O4" s="353">
        <f t="shared" si="0"/>
        <v>119693.065</v>
      </c>
      <c r="P4" s="354">
        <f t="shared" si="0"/>
        <v>1002131.1182609999</v>
      </c>
    </row>
    <row r="5" spans="1:16" ht="11.1" customHeight="1" x14ac:dyDescent="0.2">
      <c r="A5" s="966"/>
      <c r="B5" s="650">
        <v>2016</v>
      </c>
      <c r="C5" s="440">
        <f>SUM(D5:I5)</f>
        <v>395419.90600700001</v>
      </c>
      <c r="D5" s="440">
        <f t="shared" ref="D5:P5" si="1">SUM(D15,D25,D35,D45,D60,D70,D80,D90)</f>
        <v>68094.185099999988</v>
      </c>
      <c r="E5" s="354">
        <f t="shared" si="1"/>
        <v>98670.593000000008</v>
      </c>
      <c r="F5" s="354">
        <f t="shared" si="1"/>
        <v>51947.345899</v>
      </c>
      <c r="G5" s="354">
        <f t="shared" si="1"/>
        <v>36936.814810000003</v>
      </c>
      <c r="H5" s="354">
        <f t="shared" si="1"/>
        <v>49775.575720000001</v>
      </c>
      <c r="I5" s="354">
        <f t="shared" si="1"/>
        <v>89995.391478000005</v>
      </c>
      <c r="J5" s="354">
        <f t="shared" si="1"/>
        <v>78813.739499999996</v>
      </c>
      <c r="K5" s="354">
        <f t="shared" si="1"/>
        <v>101163.15000000001</v>
      </c>
      <c r="L5" s="354">
        <f t="shared" si="1"/>
        <v>84900.840533999988</v>
      </c>
      <c r="M5" s="354">
        <f t="shared" si="1"/>
        <v>154564.05161299999</v>
      </c>
      <c r="N5" s="354">
        <f t="shared" si="1"/>
        <v>106835.90216599999</v>
      </c>
      <c r="O5" s="354">
        <f t="shared" si="1"/>
        <v>126523.012</v>
      </c>
      <c r="P5" s="354">
        <f t="shared" si="1"/>
        <v>1048220.6018200001</v>
      </c>
    </row>
    <row r="6" spans="1:16" ht="11.1" customHeight="1" x14ac:dyDescent="0.2">
      <c r="A6" s="966"/>
      <c r="B6" s="650">
        <v>2017</v>
      </c>
      <c r="C6" s="440">
        <f t="shared" ref="C6:C52" si="2">SUM(D6:I6)</f>
        <v>604413.89140399999</v>
      </c>
      <c r="D6" s="440">
        <f t="shared" ref="D6:P6" si="3">SUM(D16,D26,D36,D46,D61,D71,D81,D91)</f>
        <v>92723.36778</v>
      </c>
      <c r="E6" s="354">
        <f t="shared" si="3"/>
        <v>35583.096400000002</v>
      </c>
      <c r="F6" s="354">
        <f t="shared" si="3"/>
        <v>131335.15</v>
      </c>
      <c r="G6" s="354">
        <f t="shared" si="3"/>
        <v>131448.990552</v>
      </c>
      <c r="H6" s="354">
        <f t="shared" si="3"/>
        <v>105002.94959999999</v>
      </c>
      <c r="I6" s="354">
        <f t="shared" si="3"/>
        <v>108320.33707199999</v>
      </c>
      <c r="J6" s="354">
        <f t="shared" si="3"/>
        <v>77715.872100000008</v>
      </c>
      <c r="K6" s="354">
        <f t="shared" si="3"/>
        <v>125768.514058</v>
      </c>
      <c r="L6" s="354">
        <f t="shared" si="3"/>
        <v>48153.560132999999</v>
      </c>
      <c r="M6" s="354">
        <f t="shared" si="3"/>
        <v>108077.72999999998</v>
      </c>
      <c r="N6" s="354">
        <f t="shared" si="3"/>
        <v>92771.465691999998</v>
      </c>
      <c r="O6" s="354">
        <f t="shared" si="3"/>
        <v>203804.95549999998</v>
      </c>
      <c r="P6" s="354">
        <f t="shared" si="3"/>
        <v>1260705.9888869999</v>
      </c>
    </row>
    <row r="7" spans="1:16" ht="11.1" customHeight="1" x14ac:dyDescent="0.2">
      <c r="A7" s="966"/>
      <c r="B7" s="650">
        <v>2018</v>
      </c>
      <c r="C7" s="440">
        <f t="shared" si="2"/>
        <v>397078.10027900006</v>
      </c>
      <c r="D7" s="440">
        <f t="shared" ref="D7:P7" si="4">SUM(D17,D27,D37,D47,D62,D72,D82,D92)</f>
        <v>49484.383000000002</v>
      </c>
      <c r="E7" s="354">
        <f t="shared" si="4"/>
        <v>58261.469059000003</v>
      </c>
      <c r="F7" s="354">
        <f t="shared" si="4"/>
        <v>128480.7025</v>
      </c>
      <c r="G7" s="354">
        <f t="shared" si="4"/>
        <v>64754.514219999997</v>
      </c>
      <c r="H7" s="354">
        <f t="shared" si="4"/>
        <v>68527.326499999996</v>
      </c>
      <c r="I7" s="354">
        <f t="shared" si="4"/>
        <v>27569.705000000002</v>
      </c>
      <c r="J7" s="354">
        <f t="shared" si="4"/>
        <v>112890.64899999999</v>
      </c>
      <c r="K7" s="354">
        <f t="shared" si="4"/>
        <v>116210.026237</v>
      </c>
      <c r="L7" s="354">
        <f t="shared" si="4"/>
        <v>89880.993999999992</v>
      </c>
      <c r="M7" s="354">
        <f t="shared" si="4"/>
        <v>159047.40380500001</v>
      </c>
      <c r="N7" s="354">
        <f t="shared" si="4"/>
        <v>39801.206959999996</v>
      </c>
      <c r="O7" s="354">
        <f t="shared" si="4"/>
        <v>72860.983999999997</v>
      </c>
      <c r="P7" s="354">
        <f t="shared" si="4"/>
        <v>987769.36428099999</v>
      </c>
    </row>
    <row r="8" spans="1:16" ht="11.1" customHeight="1" x14ac:dyDescent="0.2">
      <c r="A8" s="966"/>
      <c r="B8" s="650">
        <v>2019</v>
      </c>
      <c r="C8" s="440">
        <f t="shared" si="2"/>
        <v>637497.57311600004</v>
      </c>
      <c r="D8" s="440">
        <f t="shared" ref="D8:P8" si="5">SUM(D18,D28,D38,D48,D63,D73,D83,D93)</f>
        <v>28102.462500000001</v>
      </c>
      <c r="E8" s="354">
        <f t="shared" si="5"/>
        <v>150143.17700000003</v>
      </c>
      <c r="F8" s="354">
        <f t="shared" si="5"/>
        <v>80767.448500000013</v>
      </c>
      <c r="G8" s="354">
        <f t="shared" si="5"/>
        <v>155149.28037399999</v>
      </c>
      <c r="H8" s="354">
        <f t="shared" si="5"/>
        <v>160924.85224199999</v>
      </c>
      <c r="I8" s="354">
        <f t="shared" si="5"/>
        <v>62410.352499999994</v>
      </c>
      <c r="J8" s="354">
        <f t="shared" si="5"/>
        <v>51947.361713999999</v>
      </c>
      <c r="K8" s="354">
        <f t="shared" si="5"/>
        <v>61988.266665000003</v>
      </c>
      <c r="L8" s="354">
        <f t="shared" si="5"/>
        <v>144081.15729599999</v>
      </c>
      <c r="M8" s="354">
        <f t="shared" si="5"/>
        <v>65257.217950000006</v>
      </c>
      <c r="N8" s="354">
        <f t="shared" si="5"/>
        <v>130538.64549999998</v>
      </c>
      <c r="O8" s="354">
        <f t="shared" si="5"/>
        <v>111354.298429</v>
      </c>
      <c r="P8" s="354">
        <f t="shared" si="5"/>
        <v>1202664.52067</v>
      </c>
    </row>
    <row r="9" spans="1:16" ht="11.1" customHeight="1" x14ac:dyDescent="0.2">
      <c r="A9" s="966"/>
      <c r="B9" s="650">
        <v>2020</v>
      </c>
      <c r="C9" s="440">
        <f t="shared" si="2"/>
        <v>481068.69491599995</v>
      </c>
      <c r="D9" s="440">
        <f t="shared" ref="D9:P9" si="6">SUM(D19,D29,D39,D49,D64,D74,D84,D94)</f>
        <v>44090.572</v>
      </c>
      <c r="E9" s="354">
        <f t="shared" si="6"/>
        <v>80768.157580000014</v>
      </c>
      <c r="F9" s="354">
        <f t="shared" si="6"/>
        <v>61774.391999999993</v>
      </c>
      <c r="G9" s="354">
        <f t="shared" si="6"/>
        <v>113917.280036</v>
      </c>
      <c r="H9" s="354">
        <f t="shared" si="6"/>
        <v>90072.00529999999</v>
      </c>
      <c r="I9" s="354">
        <f t="shared" si="6"/>
        <v>90446.288</v>
      </c>
      <c r="J9" s="354">
        <f t="shared" si="6"/>
        <v>200418.50399999999</v>
      </c>
      <c r="K9" s="354">
        <f t="shared" si="6"/>
        <v>76831.721609999993</v>
      </c>
      <c r="L9" s="354">
        <f t="shared" si="6"/>
        <v>62321.084000000003</v>
      </c>
      <c r="M9" s="354">
        <f t="shared" si="6"/>
        <v>167820.02308000001</v>
      </c>
      <c r="N9" s="354">
        <f t="shared" si="6"/>
        <v>103355.895</v>
      </c>
      <c r="O9" s="354">
        <f t="shared" si="6"/>
        <v>175630.94399999999</v>
      </c>
      <c r="P9" s="354">
        <f t="shared" si="6"/>
        <v>1267446.8666059999</v>
      </c>
    </row>
    <row r="10" spans="1:16" ht="11.1" customHeight="1" x14ac:dyDescent="0.2">
      <c r="A10" s="966"/>
      <c r="B10" s="650">
        <v>2021</v>
      </c>
      <c r="C10" s="440">
        <f t="shared" si="2"/>
        <v>536498.85749999993</v>
      </c>
      <c r="D10" s="440">
        <f t="shared" ref="D10:P10" si="7">SUM(D20,D30,D40,D50,D65,D75,D85,D95)</f>
        <v>46729.076999999997</v>
      </c>
      <c r="E10" s="354">
        <f t="shared" si="7"/>
        <v>53232.084000000003</v>
      </c>
      <c r="F10" s="354">
        <f t="shared" si="7"/>
        <v>132208.62749999997</v>
      </c>
      <c r="G10" s="354">
        <f t="shared" si="7"/>
        <v>93833.010999999999</v>
      </c>
      <c r="H10" s="354">
        <f t="shared" si="7"/>
        <v>109433.54399999999</v>
      </c>
      <c r="I10" s="354">
        <f t="shared" si="7"/>
        <v>101062.514</v>
      </c>
      <c r="J10" s="354">
        <f t="shared" si="7"/>
        <v>120553.962</v>
      </c>
      <c r="K10" s="354">
        <f t="shared" si="7"/>
        <v>76897.616590000005</v>
      </c>
      <c r="L10" s="354">
        <f t="shared" si="7"/>
        <v>116950.61664999998</v>
      </c>
      <c r="M10" s="354">
        <f t="shared" si="7"/>
        <v>115622.65899999999</v>
      </c>
      <c r="N10" s="354">
        <f t="shared" si="7"/>
        <v>114810.10629999998</v>
      </c>
      <c r="O10" s="354">
        <f t="shared" si="7"/>
        <v>125672.42701</v>
      </c>
      <c r="P10" s="354">
        <f t="shared" si="7"/>
        <v>1207006.24505</v>
      </c>
    </row>
    <row r="11" spans="1:16" ht="11.1" customHeight="1" x14ac:dyDescent="0.2">
      <c r="A11" s="966"/>
      <c r="B11" s="650">
        <v>2022</v>
      </c>
      <c r="C11" s="440">
        <f t="shared" si="2"/>
        <v>426212.29749999999</v>
      </c>
      <c r="D11" s="440">
        <f t="shared" ref="D11:P11" si="8">SUM(D21,D31,D41,D51,D66,D76,D86,D96)</f>
        <v>57584.665210000006</v>
      </c>
      <c r="E11" s="354">
        <f t="shared" si="8"/>
        <v>57323.518119999993</v>
      </c>
      <c r="F11" s="354">
        <f t="shared" si="8"/>
        <v>83657.985499999995</v>
      </c>
      <c r="G11" s="354">
        <f t="shared" si="8"/>
        <v>64792.617560000006</v>
      </c>
      <c r="H11" s="354">
        <f t="shared" si="8"/>
        <v>86914.500780000002</v>
      </c>
      <c r="I11" s="354">
        <f t="shared" si="8"/>
        <v>75939.010330000019</v>
      </c>
      <c r="J11" s="354">
        <f t="shared" si="8"/>
        <v>110065.02743999999</v>
      </c>
      <c r="K11" s="354">
        <f t="shared" si="8"/>
        <v>141106.20243</v>
      </c>
      <c r="L11" s="354">
        <f t="shared" si="8"/>
        <v>94921.134919999997</v>
      </c>
      <c r="M11" s="354">
        <f t="shared" si="8"/>
        <v>62887.413089999995</v>
      </c>
      <c r="N11" s="354">
        <f t="shared" si="8"/>
        <v>47229.510719999998</v>
      </c>
      <c r="O11" s="354">
        <f t="shared" si="8"/>
        <v>148891.00518999997</v>
      </c>
      <c r="P11" s="354">
        <f t="shared" si="8"/>
        <v>1031312.5912899998</v>
      </c>
    </row>
    <row r="12" spans="1:16" ht="11.1" customHeight="1" x14ac:dyDescent="0.2">
      <c r="A12" s="966"/>
      <c r="B12" s="650">
        <v>2023</v>
      </c>
      <c r="C12" s="440">
        <f t="shared" si="2"/>
        <v>399761.24828</v>
      </c>
      <c r="D12" s="440">
        <f t="shared" ref="D12:O12" si="9">SUM(D22,D32,D42,D52,D67,D77,D87,D98)</f>
        <v>103337.45329999999</v>
      </c>
      <c r="E12" s="354">
        <f t="shared" si="9"/>
        <v>64126.903240000007</v>
      </c>
      <c r="F12" s="354">
        <f t="shared" si="9"/>
        <v>84840.941419999988</v>
      </c>
      <c r="G12" s="354">
        <f t="shared" si="9"/>
        <v>74662.905869999988</v>
      </c>
      <c r="H12" s="354">
        <f t="shared" si="9"/>
        <v>9303.82</v>
      </c>
      <c r="I12" s="354">
        <f t="shared" si="9"/>
        <v>63489.224450000002</v>
      </c>
      <c r="J12" s="354">
        <f t="shared" si="9"/>
        <v>44322.429120000001</v>
      </c>
      <c r="K12" s="354">
        <f t="shared" si="9"/>
        <v>90546.846120000002</v>
      </c>
      <c r="L12" s="354">
        <f t="shared" si="9"/>
        <v>96964.320580000014</v>
      </c>
      <c r="M12" s="354">
        <f t="shared" si="9"/>
        <v>47497.671389999996</v>
      </c>
      <c r="N12" s="354">
        <f t="shared" si="9"/>
        <v>105167.84012000002</v>
      </c>
      <c r="O12" s="354">
        <f t="shared" si="9"/>
        <v>99725.625</v>
      </c>
      <c r="P12" s="354">
        <f>SUM(P22,P32,P42,P52,P67,P77,P87,P97)</f>
        <v>912876.80460999999</v>
      </c>
    </row>
    <row r="13" spans="1:16" ht="11.1" customHeight="1" x14ac:dyDescent="0.2">
      <c r="A13" s="651"/>
      <c r="B13" s="650">
        <v>2024</v>
      </c>
      <c r="C13" s="441">
        <f>SUM(D13:I13)</f>
        <v>669090.1298</v>
      </c>
      <c r="D13" s="440">
        <f t="shared" ref="D13:H13" si="10">SUM(D23,D33,D43,D53,D68,D78,D88,D98)</f>
        <v>114431.01999999999</v>
      </c>
      <c r="E13" s="354">
        <f t="shared" si="10"/>
        <v>211799.45475999996</v>
      </c>
      <c r="F13" s="354">
        <f t="shared" si="10"/>
        <v>97481.727249999996</v>
      </c>
      <c r="G13" s="354">
        <f t="shared" si="10"/>
        <v>69761.763489999983</v>
      </c>
      <c r="H13" s="354">
        <f t="shared" si="10"/>
        <v>83930.565040000001</v>
      </c>
      <c r="I13" s="354">
        <f>SUM(I23,I33,I43,I53,I68,I78,I88,I98)</f>
        <v>91685.599260000003</v>
      </c>
      <c r="J13" s="354"/>
      <c r="K13" s="354"/>
      <c r="L13" s="354"/>
      <c r="M13" s="354"/>
      <c r="N13" s="354"/>
      <c r="O13" s="354"/>
      <c r="P13" s="441"/>
    </row>
    <row r="14" spans="1:16" ht="12.95" customHeight="1" x14ac:dyDescent="0.2">
      <c r="A14" s="967" t="s">
        <v>424</v>
      </c>
      <c r="B14" s="355">
        <v>2015</v>
      </c>
      <c r="C14" s="440">
        <f>SUM(D14:I14)</f>
        <v>220256.03800000003</v>
      </c>
      <c r="D14" s="356">
        <v>20142.518</v>
      </c>
      <c r="E14" s="357">
        <v>34887.99</v>
      </c>
      <c r="F14" s="357">
        <v>63697.8</v>
      </c>
      <c r="G14" s="357">
        <v>32069.08</v>
      </c>
      <c r="H14" s="357">
        <v>24125.11</v>
      </c>
      <c r="I14" s="357">
        <v>45333.54</v>
      </c>
      <c r="J14" s="357">
        <v>40801.019999999997</v>
      </c>
      <c r="K14" s="357">
        <v>21792.156999999999</v>
      </c>
      <c r="L14" s="357">
        <v>20164.055</v>
      </c>
      <c r="M14" s="357">
        <v>68521.278000000006</v>
      </c>
      <c r="N14" s="357">
        <v>4362.91</v>
      </c>
      <c r="O14" s="357">
        <v>48411.44</v>
      </c>
      <c r="P14" s="440">
        <f t="shared" ref="P14:P42" si="11">SUM(D14:O14)</f>
        <v>424308.89799999999</v>
      </c>
    </row>
    <row r="15" spans="1:16" ht="12.95" customHeight="1" x14ac:dyDescent="0.2">
      <c r="A15" s="968"/>
      <c r="B15" s="652">
        <v>2016</v>
      </c>
      <c r="C15" s="440">
        <f>SUM(D15:I15)</f>
        <v>124987.20178199999</v>
      </c>
      <c r="D15" s="653">
        <v>29334.712</v>
      </c>
      <c r="E15" s="358">
        <v>48120.77</v>
      </c>
      <c r="F15" s="358">
        <v>10318.824000000001</v>
      </c>
      <c r="G15" s="358">
        <v>18763.096000000001</v>
      </c>
      <c r="H15" s="358">
        <v>12701.21</v>
      </c>
      <c r="I15" s="358">
        <v>5748.589782</v>
      </c>
      <c r="J15" s="358">
        <v>32731.17</v>
      </c>
      <c r="K15" s="358">
        <v>47096.51</v>
      </c>
      <c r="L15" s="358">
        <v>17188.25</v>
      </c>
      <c r="M15" s="358">
        <v>22901.482613</v>
      </c>
      <c r="N15" s="358">
        <v>55502.26</v>
      </c>
      <c r="O15" s="358">
        <v>57647.26</v>
      </c>
      <c r="P15" s="440">
        <f t="shared" si="11"/>
        <v>358054.134395</v>
      </c>
    </row>
    <row r="16" spans="1:16" ht="12.95" customHeight="1" x14ac:dyDescent="0.2">
      <c r="A16" s="968"/>
      <c r="B16" s="652">
        <v>2017</v>
      </c>
      <c r="C16" s="440">
        <f t="shared" si="2"/>
        <v>224031.85399999999</v>
      </c>
      <c r="D16" s="653">
        <v>2863.82</v>
      </c>
      <c r="E16" s="358">
        <v>18136.439999999999</v>
      </c>
      <c r="F16" s="358">
        <v>32720.14</v>
      </c>
      <c r="G16" s="358">
        <v>58983.3</v>
      </c>
      <c r="H16" s="358">
        <v>54269.59</v>
      </c>
      <c r="I16" s="358">
        <v>57058.563999999998</v>
      </c>
      <c r="J16" s="358">
        <v>40290.89</v>
      </c>
      <c r="K16" s="358">
        <v>15893.65</v>
      </c>
      <c r="L16" s="358">
        <v>27926.710999999999</v>
      </c>
      <c r="M16" s="358">
        <v>5899.77</v>
      </c>
      <c r="N16" s="358">
        <v>36304.802000000003</v>
      </c>
      <c r="O16" s="358">
        <v>63341.123</v>
      </c>
      <c r="P16" s="440">
        <f t="shared" si="11"/>
        <v>413688.8000000001</v>
      </c>
    </row>
    <row r="17" spans="1:16" ht="12.95" customHeight="1" x14ac:dyDescent="0.2">
      <c r="A17" s="968"/>
      <c r="B17" s="652">
        <v>2018</v>
      </c>
      <c r="C17" s="440">
        <f t="shared" si="2"/>
        <v>102673.874</v>
      </c>
      <c r="D17" s="653">
        <v>19507.517</v>
      </c>
      <c r="E17" s="358">
        <v>14270.177</v>
      </c>
      <c r="F17" s="358">
        <v>36168.949999999997</v>
      </c>
      <c r="G17" s="358">
        <v>0</v>
      </c>
      <c r="H17" s="358">
        <v>18482.18</v>
      </c>
      <c r="I17" s="358">
        <v>14245.05</v>
      </c>
      <c r="J17" s="358">
        <v>12814.61</v>
      </c>
      <c r="K17" s="358">
        <v>30441.012920000001</v>
      </c>
      <c r="L17" s="358">
        <v>43806.485000000001</v>
      </c>
      <c r="M17" s="358">
        <v>42351.240325000006</v>
      </c>
      <c r="N17" s="358">
        <v>3522.7620000000002</v>
      </c>
      <c r="O17" s="358">
        <v>21290.560000000001</v>
      </c>
      <c r="P17" s="440">
        <f t="shared" si="11"/>
        <v>256900.544245</v>
      </c>
    </row>
    <row r="18" spans="1:16" ht="12.95" customHeight="1" x14ac:dyDescent="0.2">
      <c r="A18" s="968"/>
      <c r="B18" s="652">
        <v>2019</v>
      </c>
      <c r="C18" s="440">
        <f t="shared" si="2"/>
        <v>221729.49000000002</v>
      </c>
      <c r="D18" s="653">
        <v>83.4</v>
      </c>
      <c r="E18" s="358">
        <v>64448.69</v>
      </c>
      <c r="F18" s="358">
        <v>22929.98</v>
      </c>
      <c r="G18" s="358">
        <v>57947.76</v>
      </c>
      <c r="H18" s="358">
        <v>76256.649999999994</v>
      </c>
      <c r="I18" s="358">
        <v>63.01</v>
      </c>
      <c r="J18" s="358">
        <v>31460.23</v>
      </c>
      <c r="K18" s="358">
        <v>20043.944664999999</v>
      </c>
      <c r="L18" s="358">
        <v>44880.097545999997</v>
      </c>
      <c r="M18" s="358">
        <v>10259.129999999999</v>
      </c>
      <c r="N18" s="358">
        <v>35640.904999999999</v>
      </c>
      <c r="O18" s="358">
        <v>34990.29</v>
      </c>
      <c r="P18" s="440">
        <f t="shared" si="11"/>
        <v>399004.08721099998</v>
      </c>
    </row>
    <row r="19" spans="1:16" ht="12.95" customHeight="1" x14ac:dyDescent="0.2">
      <c r="A19" s="968"/>
      <c r="B19" s="652">
        <v>2020</v>
      </c>
      <c r="C19" s="440">
        <f t="shared" si="2"/>
        <v>133088.33929</v>
      </c>
      <c r="D19" s="653">
        <v>10205.470000000001</v>
      </c>
      <c r="E19" s="358">
        <v>40386.874990000004</v>
      </c>
      <c r="F19" s="358">
        <v>147.91800000000001</v>
      </c>
      <c r="G19" s="358">
        <v>49777.279000000002</v>
      </c>
      <c r="H19" s="358">
        <v>9773.2672999999995</v>
      </c>
      <c r="I19" s="358">
        <v>22797.53</v>
      </c>
      <c r="J19" s="358">
        <v>111215.495</v>
      </c>
      <c r="K19" s="358">
        <v>13427.25</v>
      </c>
      <c r="L19" s="358">
        <v>14957.990000000002</v>
      </c>
      <c r="M19" s="358">
        <v>39719.240000000005</v>
      </c>
      <c r="N19" s="358">
        <v>3127.52</v>
      </c>
      <c r="O19" s="358">
        <v>58064.187999999995</v>
      </c>
      <c r="P19" s="440">
        <f t="shared" si="11"/>
        <v>373600.02228999999</v>
      </c>
    </row>
    <row r="20" spans="1:16" ht="12.95" customHeight="1" x14ac:dyDescent="0.2">
      <c r="A20" s="968"/>
      <c r="B20" s="652">
        <v>2021</v>
      </c>
      <c r="C20" s="440">
        <f t="shared" si="2"/>
        <v>153656.739</v>
      </c>
      <c r="D20" s="653">
        <v>4610.16</v>
      </c>
      <c r="E20" s="358">
        <v>32199.059000000001</v>
      </c>
      <c r="F20" s="358">
        <v>60077.06</v>
      </c>
      <c r="G20" s="358">
        <v>12945.6</v>
      </c>
      <c r="H20" s="358">
        <v>9229.86</v>
      </c>
      <c r="I20" s="358">
        <v>34595</v>
      </c>
      <c r="J20" s="358">
        <v>22753.260000000002</v>
      </c>
      <c r="K20" s="358">
        <v>24906.11404</v>
      </c>
      <c r="L20" s="358">
        <v>33606.99</v>
      </c>
      <c r="M20" s="358">
        <v>52030.149999999987</v>
      </c>
      <c r="N20" s="358">
        <v>20340.78</v>
      </c>
      <c r="O20" s="358">
        <v>18137.2</v>
      </c>
      <c r="P20" s="440">
        <f t="shared" si="11"/>
        <v>325431.23304000002</v>
      </c>
    </row>
    <row r="21" spans="1:16" ht="12.95" customHeight="1" x14ac:dyDescent="0.2">
      <c r="A21" s="968"/>
      <c r="B21" s="652">
        <v>2022</v>
      </c>
      <c r="C21" s="440">
        <f t="shared" si="2"/>
        <v>102718.11499999999</v>
      </c>
      <c r="D21" s="653">
        <v>12634.89</v>
      </c>
      <c r="E21" s="124">
        <v>528.65</v>
      </c>
      <c r="F21" s="358">
        <v>2101.6909999999998</v>
      </c>
      <c r="G21" s="358">
        <v>37896.707669999996</v>
      </c>
      <c r="H21" s="358">
        <v>7527.716999999996</v>
      </c>
      <c r="I21" s="358">
        <v>42028.459330000005</v>
      </c>
      <c r="J21" s="358">
        <v>26867.431</v>
      </c>
      <c r="K21" s="358">
        <v>58812.74699</v>
      </c>
      <c r="L21" s="358">
        <v>17358.323289999997</v>
      </c>
      <c r="M21" s="358">
        <v>24949.995999999999</v>
      </c>
      <c r="N21" s="358">
        <v>22203.17</v>
      </c>
      <c r="O21" s="358">
        <v>77377.01999999999</v>
      </c>
      <c r="P21" s="440">
        <f t="shared" si="11"/>
        <v>330286.80227999995</v>
      </c>
    </row>
    <row r="22" spans="1:16" ht="12.95" customHeight="1" x14ac:dyDescent="0.2">
      <c r="A22" s="968"/>
      <c r="B22" s="652">
        <v>2023</v>
      </c>
      <c r="C22" s="440">
        <f t="shared" si="2"/>
        <v>128451.34680999997</v>
      </c>
      <c r="D22" s="653">
        <v>42422.149299999997</v>
      </c>
      <c r="E22" s="124">
        <v>2.2120000000000001E-2</v>
      </c>
      <c r="F22" s="358">
        <v>38940.31</v>
      </c>
      <c r="G22" s="358">
        <v>42527.927139999985</v>
      </c>
      <c r="H22" s="358">
        <v>282.98</v>
      </c>
      <c r="I22" s="358">
        <v>4277.9582499999988</v>
      </c>
      <c r="J22" s="358">
        <v>10585.77</v>
      </c>
      <c r="K22" s="358">
        <v>14704.82</v>
      </c>
      <c r="L22" s="358">
        <v>34167.340000000004</v>
      </c>
      <c r="M22" s="358">
        <v>30517.813499999997</v>
      </c>
      <c r="N22" s="358">
        <v>22173.8</v>
      </c>
      <c r="O22" s="358">
        <v>14957.94</v>
      </c>
      <c r="P22" s="440">
        <f t="shared" si="11"/>
        <v>255558.83030999996</v>
      </c>
    </row>
    <row r="23" spans="1:16" ht="12.95" customHeight="1" x14ac:dyDescent="0.2">
      <c r="A23" s="639"/>
      <c r="B23" s="652">
        <v>2024</v>
      </c>
      <c r="C23" s="441">
        <f>SUM(D23:I23)</f>
        <v>211197.59000000003</v>
      </c>
      <c r="D23" s="360">
        <v>39338.629999999997</v>
      </c>
      <c r="E23" s="360">
        <v>85021.95</v>
      </c>
      <c r="F23" s="124">
        <v>23247.01</v>
      </c>
      <c r="G23" s="124">
        <v>16427.479999999996</v>
      </c>
      <c r="H23" s="124">
        <v>28531.670000000002</v>
      </c>
      <c r="I23" s="358">
        <v>18630.850000000006</v>
      </c>
      <c r="J23" s="358"/>
      <c r="K23" s="358"/>
      <c r="L23" s="358"/>
      <c r="M23" s="358"/>
      <c r="N23" s="358"/>
      <c r="O23" s="358"/>
      <c r="P23" s="441"/>
    </row>
    <row r="24" spans="1:16" ht="12.95" customHeight="1" x14ac:dyDescent="0.2">
      <c r="A24" s="967" t="s">
        <v>21</v>
      </c>
      <c r="B24" s="355">
        <v>2015</v>
      </c>
      <c r="C24" s="440">
        <f>SUM(D24:I24)</f>
        <v>50571.97</v>
      </c>
      <c r="D24" s="653">
        <v>10887.08</v>
      </c>
      <c r="E24" s="124">
        <v>0</v>
      </c>
      <c r="F24" s="357">
        <v>0</v>
      </c>
      <c r="G24" s="357">
        <v>30705.66</v>
      </c>
      <c r="H24" s="357">
        <v>8979.23</v>
      </c>
      <c r="I24" s="356">
        <v>0</v>
      </c>
      <c r="J24" s="356">
        <v>0</v>
      </c>
      <c r="K24" s="356">
        <v>0</v>
      </c>
      <c r="L24" s="356">
        <v>0</v>
      </c>
      <c r="M24" s="356">
        <v>0</v>
      </c>
      <c r="N24" s="356">
        <v>0</v>
      </c>
      <c r="O24" s="356">
        <v>0</v>
      </c>
      <c r="P24" s="440">
        <f t="shared" si="11"/>
        <v>50571.97</v>
      </c>
    </row>
    <row r="25" spans="1:16" ht="12.95" customHeight="1" x14ac:dyDescent="0.2">
      <c r="A25" s="968"/>
      <c r="B25" s="652">
        <v>2016</v>
      </c>
      <c r="C25" s="440">
        <f t="shared" si="2"/>
        <v>23639.710499999997</v>
      </c>
      <c r="D25" s="653">
        <v>0</v>
      </c>
      <c r="E25" s="358">
        <v>0</v>
      </c>
      <c r="F25" s="358">
        <v>0</v>
      </c>
      <c r="G25" s="358">
        <v>0</v>
      </c>
      <c r="H25" s="358">
        <v>5.0000000000000001E-4</v>
      </c>
      <c r="I25" s="358">
        <v>23639.71</v>
      </c>
      <c r="J25" s="358">
        <v>12322.61</v>
      </c>
      <c r="K25" s="358">
        <v>0</v>
      </c>
      <c r="L25" s="358">
        <v>25454.42</v>
      </c>
      <c r="M25" s="358">
        <v>33083.11</v>
      </c>
      <c r="N25" s="358">
        <v>0</v>
      </c>
      <c r="O25" s="358">
        <v>33505.699999999997</v>
      </c>
      <c r="P25" s="440">
        <f t="shared" si="11"/>
        <v>128005.5505</v>
      </c>
    </row>
    <row r="26" spans="1:16" ht="12.95" customHeight="1" x14ac:dyDescent="0.2">
      <c r="A26" s="968"/>
      <c r="B26" s="652">
        <v>2017</v>
      </c>
      <c r="C26" s="440">
        <f t="shared" si="2"/>
        <v>65903.383000000002</v>
      </c>
      <c r="D26" s="653">
        <v>0</v>
      </c>
      <c r="E26" s="358">
        <v>0</v>
      </c>
      <c r="F26" s="358">
        <v>32894.26</v>
      </c>
      <c r="G26" s="358">
        <v>5012.6499999999996</v>
      </c>
      <c r="H26" s="358">
        <v>27996.473000000002</v>
      </c>
      <c r="I26" s="358">
        <v>0</v>
      </c>
      <c r="J26" s="358">
        <v>0</v>
      </c>
      <c r="K26" s="358">
        <v>33073.26</v>
      </c>
      <c r="L26" s="358">
        <v>0</v>
      </c>
      <c r="M26" s="358">
        <v>32127.71</v>
      </c>
      <c r="N26" s="358">
        <v>0</v>
      </c>
      <c r="O26" s="358">
        <v>22005.119999999999</v>
      </c>
      <c r="P26" s="440">
        <f t="shared" si="11"/>
        <v>153109.473</v>
      </c>
    </row>
    <row r="27" spans="1:16" ht="12.95" customHeight="1" x14ac:dyDescent="0.2">
      <c r="A27" s="968"/>
      <c r="B27" s="652">
        <v>2018</v>
      </c>
      <c r="C27" s="440">
        <f t="shared" si="2"/>
        <v>71233.41</v>
      </c>
      <c r="D27" s="653">
        <v>8025.15</v>
      </c>
      <c r="E27" s="124">
        <v>30279.35</v>
      </c>
      <c r="F27" s="124">
        <v>0.6</v>
      </c>
      <c r="G27" s="124">
        <v>32928.31</v>
      </c>
      <c r="H27" s="358">
        <v>0</v>
      </c>
      <c r="I27" s="358">
        <v>0</v>
      </c>
      <c r="J27" s="124">
        <v>13323.29</v>
      </c>
      <c r="K27" s="358">
        <v>21256.97</v>
      </c>
      <c r="L27" s="358">
        <v>13996.56</v>
      </c>
      <c r="M27" s="358">
        <v>32065.786</v>
      </c>
      <c r="N27" s="358">
        <v>19140.38</v>
      </c>
      <c r="O27" s="358">
        <v>0</v>
      </c>
      <c r="P27" s="440">
        <f t="shared" si="11"/>
        <v>171016.39600000001</v>
      </c>
    </row>
    <row r="28" spans="1:16" ht="12.95" customHeight="1" x14ac:dyDescent="0.2">
      <c r="A28" s="968"/>
      <c r="B28" s="652">
        <v>2019</v>
      </c>
      <c r="C28" s="440">
        <f>SUM(D28:I28)</f>
        <v>97433.889699999985</v>
      </c>
      <c r="D28" s="653">
        <v>12990.8</v>
      </c>
      <c r="E28" s="124">
        <v>19808.98</v>
      </c>
      <c r="F28" s="124">
        <v>13750.1</v>
      </c>
      <c r="G28" s="124">
        <v>19280.64</v>
      </c>
      <c r="H28" s="358">
        <v>8600.3696999999993</v>
      </c>
      <c r="I28" s="358">
        <v>23003</v>
      </c>
      <c r="J28" s="124">
        <v>4.8000000000000001E-2</v>
      </c>
      <c r="K28" s="358">
        <v>0</v>
      </c>
      <c r="L28" s="358">
        <v>35859.300000000003</v>
      </c>
      <c r="M28" s="358">
        <v>17496.59</v>
      </c>
      <c r="N28" s="358">
        <v>18546.98</v>
      </c>
      <c r="O28" s="358">
        <v>0</v>
      </c>
      <c r="P28" s="440">
        <f t="shared" si="11"/>
        <v>169336.8077</v>
      </c>
    </row>
    <row r="29" spans="1:16" ht="12.95" customHeight="1" x14ac:dyDescent="0.2">
      <c r="A29" s="968"/>
      <c r="B29" s="652">
        <v>2020</v>
      </c>
      <c r="C29" s="440">
        <f t="shared" si="2"/>
        <v>37997.19</v>
      </c>
      <c r="D29" s="654">
        <v>2.5000000000000001E-2</v>
      </c>
      <c r="E29" s="358">
        <v>2.5000000000000001E-2</v>
      </c>
      <c r="F29" s="124">
        <v>7608.29</v>
      </c>
      <c r="G29" s="124">
        <v>9998.93</v>
      </c>
      <c r="H29" s="358">
        <v>0</v>
      </c>
      <c r="I29" s="358">
        <v>20389.919999999998</v>
      </c>
      <c r="J29" s="124">
        <v>7021.83</v>
      </c>
      <c r="K29" s="358">
        <v>21707.4</v>
      </c>
      <c r="L29" s="358">
        <v>11996.65</v>
      </c>
      <c r="M29" s="358">
        <v>12015</v>
      </c>
      <c r="N29" s="358">
        <v>28514.12</v>
      </c>
      <c r="O29" s="358">
        <v>8001.02</v>
      </c>
      <c r="P29" s="440">
        <f t="shared" si="11"/>
        <v>127253.21</v>
      </c>
    </row>
    <row r="30" spans="1:16" ht="12.95" customHeight="1" x14ac:dyDescent="0.2">
      <c r="A30" s="968"/>
      <c r="B30" s="652">
        <v>2021</v>
      </c>
      <c r="C30" s="440">
        <f t="shared" si="2"/>
        <v>108437.75999999999</v>
      </c>
      <c r="D30" s="654">
        <v>29083.55</v>
      </c>
      <c r="E30" s="358">
        <v>15412.470000000001</v>
      </c>
      <c r="F30" s="124">
        <v>13500</v>
      </c>
      <c r="G30" s="124">
        <v>13677.57</v>
      </c>
      <c r="H30" s="358">
        <v>25764.17</v>
      </c>
      <c r="I30" s="358">
        <v>11000</v>
      </c>
      <c r="J30" s="124">
        <v>30971</v>
      </c>
      <c r="K30" s="358">
        <v>43270.130000000005</v>
      </c>
      <c r="L30" s="358">
        <v>7009.3899999999994</v>
      </c>
      <c r="M30" s="358">
        <v>21589.33</v>
      </c>
      <c r="N30" s="358">
        <v>41365.279999999999</v>
      </c>
      <c r="O30" s="358">
        <v>59836.44</v>
      </c>
      <c r="P30" s="440">
        <f t="shared" si="11"/>
        <v>312479.33000000007</v>
      </c>
    </row>
    <row r="31" spans="1:16" ht="12.95" customHeight="1" x14ac:dyDescent="0.2">
      <c r="A31" s="968"/>
      <c r="B31" s="652">
        <v>2022</v>
      </c>
      <c r="C31" s="440">
        <f t="shared" si="2"/>
        <v>75011.272119999994</v>
      </c>
      <c r="D31" s="654">
        <v>1010</v>
      </c>
      <c r="E31" s="124">
        <v>2.2120000000000001E-2</v>
      </c>
      <c r="F31" s="124">
        <v>11929.880000000001</v>
      </c>
      <c r="G31" s="124">
        <v>797.90000000000009</v>
      </c>
      <c r="H31" s="358">
        <v>42762.13</v>
      </c>
      <c r="I31" s="358">
        <v>18511.34</v>
      </c>
      <c r="J31" s="124">
        <v>14986.86</v>
      </c>
      <c r="K31" s="358">
        <v>18790.832999999995</v>
      </c>
      <c r="L31" s="358">
        <v>8216.6200000000008</v>
      </c>
      <c r="M31" s="358">
        <v>6009.66</v>
      </c>
      <c r="N31" s="358">
        <v>10505.14</v>
      </c>
      <c r="O31" s="124">
        <v>2.2120000000000001E-2</v>
      </c>
      <c r="P31" s="440">
        <f t="shared" si="11"/>
        <v>133520.40724</v>
      </c>
    </row>
    <row r="32" spans="1:16" ht="12.95" customHeight="1" x14ac:dyDescent="0.2">
      <c r="A32" s="968"/>
      <c r="B32" s="652">
        <v>2023</v>
      </c>
      <c r="C32" s="440">
        <f t="shared" si="2"/>
        <v>9968.0306199999995</v>
      </c>
      <c r="D32" s="654">
        <v>7198.21</v>
      </c>
      <c r="E32" s="124">
        <v>2.2120000000000001E-2</v>
      </c>
      <c r="F32" s="124">
        <v>2.2120000000000001E-2</v>
      </c>
      <c r="G32" s="124">
        <v>2734.82</v>
      </c>
      <c r="H32" s="124">
        <v>2.2120000000000001E-2</v>
      </c>
      <c r="I32" s="358">
        <v>34.934260000000002</v>
      </c>
      <c r="J32" s="124">
        <v>2.2120000000000001E-2</v>
      </c>
      <c r="K32" s="124">
        <v>2.2120000000000001E-2</v>
      </c>
      <c r="L32" s="358">
        <v>180</v>
      </c>
      <c r="M32" s="358">
        <v>6454.7799999999988</v>
      </c>
      <c r="N32" s="124">
        <v>2.2120000000000001E-2</v>
      </c>
      <c r="O32" s="124">
        <v>40926.69</v>
      </c>
      <c r="P32" s="440">
        <f t="shared" si="11"/>
        <v>57529.566980000003</v>
      </c>
    </row>
    <row r="33" spans="1:16" ht="12.95" customHeight="1" x14ac:dyDescent="0.2">
      <c r="A33" s="639"/>
      <c r="B33" s="652">
        <v>2024</v>
      </c>
      <c r="C33" s="441">
        <f>SUM(D33:I33)</f>
        <v>58626.369999999995</v>
      </c>
      <c r="D33" s="654">
        <v>0</v>
      </c>
      <c r="E33" s="358">
        <v>26457.32</v>
      </c>
      <c r="F33" s="124">
        <v>14998.83</v>
      </c>
      <c r="G33" s="124">
        <v>14206.81</v>
      </c>
      <c r="H33" s="124">
        <v>2963.41</v>
      </c>
      <c r="I33" s="654">
        <v>0</v>
      </c>
      <c r="J33" s="124"/>
      <c r="K33" s="124"/>
      <c r="L33" s="358"/>
      <c r="M33" s="358"/>
      <c r="N33" s="124"/>
      <c r="O33" s="124"/>
      <c r="P33" s="441"/>
    </row>
    <row r="34" spans="1:16" ht="12.95" customHeight="1" x14ac:dyDescent="0.2">
      <c r="A34" s="962" t="s">
        <v>22</v>
      </c>
      <c r="B34" s="355">
        <v>2015</v>
      </c>
      <c r="C34" s="440">
        <f>SUM(D34:I34)</f>
        <v>99692.342801000006</v>
      </c>
      <c r="D34" s="356">
        <v>24430.514500000001</v>
      </c>
      <c r="E34" s="356">
        <v>27865.295590999998</v>
      </c>
      <c r="F34" s="356">
        <v>7013.95</v>
      </c>
      <c r="G34" s="356">
        <v>4751.7489289999994</v>
      </c>
      <c r="H34" s="356">
        <v>11672.289280999999</v>
      </c>
      <c r="I34" s="356">
        <v>23958.5445</v>
      </c>
      <c r="J34" s="356">
        <v>3141.7809999999999</v>
      </c>
      <c r="K34" s="357">
        <v>14057.401</v>
      </c>
      <c r="L34" s="356">
        <v>30690.030500000001</v>
      </c>
      <c r="M34" s="357">
        <v>0</v>
      </c>
      <c r="N34" s="356">
        <v>15408.231</v>
      </c>
      <c r="O34" s="356">
        <v>24739.759999999998</v>
      </c>
      <c r="P34" s="440">
        <f t="shared" si="11"/>
        <v>187729.54630100002</v>
      </c>
    </row>
    <row r="35" spans="1:16" ht="12.95" customHeight="1" x14ac:dyDescent="0.2">
      <c r="A35" s="963"/>
      <c r="B35" s="652">
        <v>2016</v>
      </c>
      <c r="C35" s="440">
        <f>SUM(D35:I35)</f>
        <v>120856.51169500002</v>
      </c>
      <c r="D35" s="653">
        <v>34701.6201</v>
      </c>
      <c r="E35" s="124">
        <v>14537.72</v>
      </c>
      <c r="F35" s="124">
        <v>27590.754000000001</v>
      </c>
      <c r="G35" s="124">
        <v>295.01559499999996</v>
      </c>
      <c r="H35" s="124">
        <v>8992.4599999999991</v>
      </c>
      <c r="I35" s="124">
        <v>34738.942000000003</v>
      </c>
      <c r="J35" s="124">
        <v>10675.98</v>
      </c>
      <c r="K35" s="358">
        <v>12483.14</v>
      </c>
      <c r="L35" s="124">
        <v>4759.6205339999997</v>
      </c>
      <c r="M35" s="124">
        <v>55882.002999999997</v>
      </c>
      <c r="N35" s="124">
        <v>5704.6295470000005</v>
      </c>
      <c r="O35" s="124">
        <v>16842.439999999999</v>
      </c>
      <c r="P35" s="440">
        <f t="shared" si="11"/>
        <v>227204.32477600002</v>
      </c>
    </row>
    <row r="36" spans="1:16" ht="12.95" customHeight="1" x14ac:dyDescent="0.2">
      <c r="A36" s="963"/>
      <c r="B36" s="652">
        <v>2017</v>
      </c>
      <c r="C36" s="440">
        <f t="shared" si="2"/>
        <v>98658.389169000002</v>
      </c>
      <c r="D36" s="653">
        <v>27103.393596999998</v>
      </c>
      <c r="E36" s="358">
        <v>0</v>
      </c>
      <c r="F36" s="124">
        <v>24859.02</v>
      </c>
      <c r="G36" s="124">
        <v>32481.697499999998</v>
      </c>
      <c r="H36" s="124">
        <v>5044.04</v>
      </c>
      <c r="I36" s="124">
        <v>9170.2380720000001</v>
      </c>
      <c r="J36" s="124">
        <v>33385.590100000001</v>
      </c>
      <c r="K36" s="124">
        <v>17461.531999999999</v>
      </c>
      <c r="L36" s="124">
        <v>1277.951153</v>
      </c>
      <c r="M36" s="358">
        <v>16584.281999999999</v>
      </c>
      <c r="N36" s="124">
        <v>19656.273000000001</v>
      </c>
      <c r="O36" s="124">
        <v>47925.47</v>
      </c>
      <c r="P36" s="440">
        <f t="shared" si="11"/>
        <v>234949.48742200001</v>
      </c>
    </row>
    <row r="37" spans="1:16" ht="12.95" customHeight="1" x14ac:dyDescent="0.2">
      <c r="A37" s="963"/>
      <c r="B37" s="652">
        <v>2018</v>
      </c>
      <c r="C37" s="440">
        <f t="shared" si="2"/>
        <v>85474.998220000009</v>
      </c>
      <c r="D37" s="653">
        <v>0</v>
      </c>
      <c r="E37" s="358">
        <v>0</v>
      </c>
      <c r="F37" s="358">
        <v>30582.49</v>
      </c>
      <c r="G37" s="358">
        <v>24722.997719999999</v>
      </c>
      <c r="H37" s="358">
        <v>30169.5105</v>
      </c>
      <c r="I37" s="358">
        <v>0</v>
      </c>
      <c r="J37" s="358">
        <v>32617.5</v>
      </c>
      <c r="K37" s="124">
        <v>30360.610317000002</v>
      </c>
      <c r="L37" s="124">
        <v>5614.4</v>
      </c>
      <c r="M37" s="358">
        <v>41531.129999999997</v>
      </c>
      <c r="N37" s="124">
        <v>751.822</v>
      </c>
      <c r="O37" s="124">
        <v>360.76800000000003</v>
      </c>
      <c r="P37" s="440">
        <f t="shared" si="11"/>
        <v>196711.22853700002</v>
      </c>
    </row>
    <row r="38" spans="1:16" ht="12.95" customHeight="1" x14ac:dyDescent="0.2">
      <c r="A38" s="963"/>
      <c r="B38" s="652">
        <v>2019</v>
      </c>
      <c r="C38" s="440">
        <f>SUM(D38:I38)</f>
        <v>158502.627542</v>
      </c>
      <c r="D38" s="653">
        <v>6802.6040000000003</v>
      </c>
      <c r="E38" s="124">
        <v>45682.03</v>
      </c>
      <c r="F38" s="358">
        <v>22209.3</v>
      </c>
      <c r="G38" s="358">
        <v>34192.199000000001</v>
      </c>
      <c r="H38" s="358">
        <v>18678.310541999999</v>
      </c>
      <c r="I38" s="124">
        <v>30938.184000000001</v>
      </c>
      <c r="J38" s="358">
        <v>17.609934000000003</v>
      </c>
      <c r="K38" s="124">
        <v>991.69</v>
      </c>
      <c r="L38" s="124">
        <v>21736.754000000001</v>
      </c>
      <c r="M38" s="358">
        <v>2526.1025</v>
      </c>
      <c r="N38" s="124">
        <v>33298.32</v>
      </c>
      <c r="O38" s="124">
        <v>47216.24</v>
      </c>
      <c r="P38" s="440">
        <f t="shared" si="11"/>
        <v>264289.34397600003</v>
      </c>
    </row>
    <row r="39" spans="1:16" ht="12.95" customHeight="1" x14ac:dyDescent="0.2">
      <c r="A39" s="963"/>
      <c r="B39" s="652">
        <v>2020</v>
      </c>
      <c r="C39" s="440">
        <f>SUM(D39:I39)</f>
        <v>128162.95225599999</v>
      </c>
      <c r="D39" s="653">
        <v>22481.86</v>
      </c>
      <c r="E39" s="36">
        <v>3253.92</v>
      </c>
      <c r="F39" s="358">
        <v>31845.703000000001</v>
      </c>
      <c r="G39" s="358">
        <v>16711.072255999999</v>
      </c>
      <c r="H39" s="358">
        <v>20547.150000000001</v>
      </c>
      <c r="I39" s="124">
        <v>33323.247000000003</v>
      </c>
      <c r="J39" s="358">
        <v>14353.795999999998</v>
      </c>
      <c r="K39" s="124">
        <v>5392.15</v>
      </c>
      <c r="L39" s="124">
        <v>1381.88</v>
      </c>
      <c r="M39" s="358">
        <v>30170.75</v>
      </c>
      <c r="N39" s="124">
        <v>31071.623999999996</v>
      </c>
      <c r="O39" s="124">
        <v>40278.552999999993</v>
      </c>
      <c r="P39" s="440">
        <f t="shared" si="11"/>
        <v>250811.70525599996</v>
      </c>
    </row>
    <row r="40" spans="1:16" ht="12.95" customHeight="1" x14ac:dyDescent="0.2">
      <c r="A40" s="963"/>
      <c r="B40" s="652">
        <v>2021</v>
      </c>
      <c r="C40" s="440">
        <f t="shared" si="2"/>
        <v>113888.421</v>
      </c>
      <c r="D40" s="655">
        <v>312</v>
      </c>
      <c r="E40" s="36">
        <v>231.91499999999999</v>
      </c>
      <c r="F40" s="358">
        <v>51278.99</v>
      </c>
      <c r="G40" s="358">
        <v>37105.481</v>
      </c>
      <c r="H40" s="358">
        <v>23530.035</v>
      </c>
      <c r="I40" s="124">
        <v>1430</v>
      </c>
      <c r="J40" s="358">
        <v>47655.131999999998</v>
      </c>
      <c r="K40" s="124">
        <v>60.175550000000001</v>
      </c>
      <c r="L40" s="124">
        <v>20668.918239999995</v>
      </c>
      <c r="M40" s="358">
        <v>31906.489999999998</v>
      </c>
      <c r="N40" s="124">
        <v>16368.991</v>
      </c>
      <c r="O40" s="124">
        <v>25993.802</v>
      </c>
      <c r="P40" s="440">
        <f t="shared" si="11"/>
        <v>256541.92979000002</v>
      </c>
    </row>
    <row r="41" spans="1:16" ht="12.95" customHeight="1" x14ac:dyDescent="0.2">
      <c r="A41" s="963"/>
      <c r="B41" s="652">
        <v>2022</v>
      </c>
      <c r="C41" s="440">
        <f t="shared" si="2"/>
        <v>175977.90218999999</v>
      </c>
      <c r="D41" s="653">
        <v>31217.99</v>
      </c>
      <c r="E41" s="36">
        <v>46381.099999999991</v>
      </c>
      <c r="F41" s="358">
        <v>65133.850000000006</v>
      </c>
      <c r="G41" s="358">
        <v>336.97218999999996</v>
      </c>
      <c r="H41" s="358">
        <v>31559.257999999998</v>
      </c>
      <c r="I41" s="124">
        <v>1348.732</v>
      </c>
      <c r="J41" s="358">
        <v>39149.36961999999</v>
      </c>
      <c r="K41" s="124">
        <v>23208.720000000001</v>
      </c>
      <c r="L41" s="124">
        <v>31454.190000000002</v>
      </c>
      <c r="M41" s="358">
        <v>15256.006090000001</v>
      </c>
      <c r="N41" s="124">
        <v>2.2120000000000001E-2</v>
      </c>
      <c r="O41" s="124">
        <v>30459.893039999999</v>
      </c>
      <c r="P41" s="440">
        <f t="shared" si="11"/>
        <v>315506.10305999994</v>
      </c>
    </row>
    <row r="42" spans="1:16" ht="12.95" customHeight="1" x14ac:dyDescent="0.2">
      <c r="A42" s="963"/>
      <c r="B42" s="652">
        <v>2023</v>
      </c>
      <c r="C42" s="440">
        <f t="shared" si="2"/>
        <v>155044.05199000001</v>
      </c>
      <c r="D42" s="653">
        <v>44357.65</v>
      </c>
      <c r="E42" s="36">
        <v>41562.362000000001</v>
      </c>
      <c r="F42" s="358">
        <v>30988.637050000001</v>
      </c>
      <c r="G42" s="358">
        <v>27</v>
      </c>
      <c r="H42" s="358">
        <v>260.95999999999998</v>
      </c>
      <c r="I42" s="124">
        <v>37847.442940000001</v>
      </c>
      <c r="J42" s="358">
        <v>10601.649999999998</v>
      </c>
      <c r="K42" s="124">
        <v>15007.300000000001</v>
      </c>
      <c r="L42" s="124">
        <v>26740.232580000004</v>
      </c>
      <c r="M42" s="358">
        <v>148.02726999999999</v>
      </c>
      <c r="N42" s="124">
        <v>48907.558000000012</v>
      </c>
      <c r="O42" s="124">
        <v>37183.449999999997</v>
      </c>
      <c r="P42" s="440">
        <f t="shared" si="11"/>
        <v>293632.26984000002</v>
      </c>
    </row>
    <row r="43" spans="1:16" ht="12.95" customHeight="1" x14ac:dyDescent="0.2">
      <c r="A43" s="639"/>
      <c r="B43" s="652">
        <v>2024</v>
      </c>
      <c r="C43" s="441">
        <f>SUM(D43:I43)</f>
        <v>200978.54175999999</v>
      </c>
      <c r="D43" s="653">
        <v>30866.730000000003</v>
      </c>
      <c r="E43" s="653">
        <v>64936.147260000005</v>
      </c>
      <c r="F43" s="654">
        <v>30612.11</v>
      </c>
      <c r="G43" s="654">
        <v>4635.9799999999996</v>
      </c>
      <c r="H43" s="654">
        <v>20665.714499999998</v>
      </c>
      <c r="I43" s="653">
        <v>49261.86</v>
      </c>
      <c r="J43" s="654"/>
      <c r="K43" s="653"/>
      <c r="L43" s="653"/>
      <c r="M43" s="654"/>
      <c r="N43" s="653"/>
      <c r="O43" s="653"/>
      <c r="P43" s="440"/>
    </row>
    <row r="44" spans="1:16" ht="12.95" customHeight="1" x14ac:dyDescent="0.2">
      <c r="A44" s="967" t="s">
        <v>137</v>
      </c>
      <c r="B44" s="355">
        <v>2015</v>
      </c>
      <c r="C44" s="440">
        <f t="shared" si="2"/>
        <v>79175.875500000009</v>
      </c>
      <c r="D44" s="356">
        <v>29358.352999999999</v>
      </c>
      <c r="E44" s="357">
        <v>429.04</v>
      </c>
      <c r="F44" s="357">
        <v>10337.530000000001</v>
      </c>
      <c r="G44" s="357">
        <v>0</v>
      </c>
      <c r="H44" s="357">
        <v>15253.703</v>
      </c>
      <c r="I44" s="357">
        <v>23797.249500000002</v>
      </c>
      <c r="J44" s="357">
        <v>8428.5820000000003</v>
      </c>
      <c r="K44" s="356">
        <v>11102.568499999999</v>
      </c>
      <c r="L44" s="357">
        <v>26141.469000000001</v>
      </c>
      <c r="M44" s="357">
        <v>0</v>
      </c>
      <c r="N44" s="356">
        <v>14252.7225</v>
      </c>
      <c r="O44" s="356">
        <v>30797.675999999999</v>
      </c>
      <c r="P44" s="353">
        <f t="shared" ref="P44:P52" si="12">SUM(D44:O44)</f>
        <v>169898.89350000001</v>
      </c>
    </row>
    <row r="45" spans="1:16" ht="12.95" customHeight="1" x14ac:dyDescent="0.2">
      <c r="A45" s="968"/>
      <c r="B45" s="652">
        <v>2016</v>
      </c>
      <c r="C45" s="440">
        <f t="shared" si="2"/>
        <v>63512.351999999999</v>
      </c>
      <c r="D45" s="653">
        <v>1982.723</v>
      </c>
      <c r="E45" s="654">
        <v>16567.873</v>
      </c>
      <c r="F45" s="654">
        <v>1985.9860000000001</v>
      </c>
      <c r="G45" s="654">
        <v>7860.11</v>
      </c>
      <c r="H45" s="654">
        <v>16685.990000000002</v>
      </c>
      <c r="I45" s="654">
        <v>18429.669999999998</v>
      </c>
      <c r="J45" s="654">
        <v>16093.307500000001</v>
      </c>
      <c r="K45" s="653">
        <v>12273.24</v>
      </c>
      <c r="L45" s="654">
        <v>16111.181</v>
      </c>
      <c r="M45" s="654">
        <v>32953.256000000001</v>
      </c>
      <c r="N45" s="653">
        <v>40039.656000000003</v>
      </c>
      <c r="O45" s="653">
        <v>8021.2950000000001</v>
      </c>
      <c r="P45" s="440">
        <f t="shared" si="12"/>
        <v>189004.28750000001</v>
      </c>
    </row>
    <row r="46" spans="1:16" ht="12.95" customHeight="1" x14ac:dyDescent="0.2">
      <c r="A46" s="968"/>
      <c r="B46" s="652">
        <v>2017</v>
      </c>
      <c r="C46" s="440">
        <f t="shared" si="2"/>
        <v>84746.320183000003</v>
      </c>
      <c r="D46" s="653">
        <v>17523.392183</v>
      </c>
      <c r="E46" s="654">
        <v>0</v>
      </c>
      <c r="F46" s="654">
        <v>34518.31</v>
      </c>
      <c r="G46" s="654">
        <v>16275.191999999999</v>
      </c>
      <c r="H46" s="654">
        <v>5507.3760000000002</v>
      </c>
      <c r="I46" s="654">
        <v>10922.05</v>
      </c>
      <c r="J46" s="654">
        <v>529.53</v>
      </c>
      <c r="K46" s="653">
        <v>37297.571468999995</v>
      </c>
      <c r="L46" s="654">
        <v>6675.4930000000004</v>
      </c>
      <c r="M46" s="654">
        <v>33016.31</v>
      </c>
      <c r="N46" s="653">
        <v>7342.6210000000001</v>
      </c>
      <c r="O46" s="653">
        <v>47840.451999999997</v>
      </c>
      <c r="P46" s="440">
        <f t="shared" si="12"/>
        <v>217448.29765200001</v>
      </c>
    </row>
    <row r="47" spans="1:16" ht="12.95" customHeight="1" x14ac:dyDescent="0.2">
      <c r="A47" s="968"/>
      <c r="B47" s="652">
        <v>2018</v>
      </c>
      <c r="C47" s="440">
        <f t="shared" si="2"/>
        <v>35618.379999999997</v>
      </c>
      <c r="D47" s="653">
        <v>19.399999999999999</v>
      </c>
      <c r="E47" s="654">
        <v>0</v>
      </c>
      <c r="F47" s="653">
        <v>32964.381999999998</v>
      </c>
      <c r="G47" s="653">
        <v>2584.886</v>
      </c>
      <c r="H47" s="654">
        <v>0</v>
      </c>
      <c r="I47" s="653">
        <v>49.712000000000003</v>
      </c>
      <c r="J47" s="653">
        <v>47347.360999999997</v>
      </c>
      <c r="K47" s="653">
        <v>23818.550999999999</v>
      </c>
      <c r="L47" s="654">
        <v>4603.3890000000001</v>
      </c>
      <c r="M47" s="654">
        <v>16292.180279999999</v>
      </c>
      <c r="N47" s="653">
        <v>4491.1899999999996</v>
      </c>
      <c r="O47" s="653">
        <v>30449.463</v>
      </c>
      <c r="P47" s="440">
        <f t="shared" si="12"/>
        <v>162620.51427999997</v>
      </c>
    </row>
    <row r="48" spans="1:16" ht="12.95" customHeight="1" x14ac:dyDescent="0.2">
      <c r="A48" s="968"/>
      <c r="B48" s="652">
        <v>2019</v>
      </c>
      <c r="C48" s="440">
        <f t="shared" si="2"/>
        <v>96381.263000000006</v>
      </c>
      <c r="D48" s="653">
        <v>1403.8215</v>
      </c>
      <c r="E48" s="654">
        <v>10498.653</v>
      </c>
      <c r="F48" s="653">
        <v>16493.317500000001</v>
      </c>
      <c r="G48" s="654">
        <v>36559.428999999996</v>
      </c>
      <c r="H48" s="654">
        <v>28747.01</v>
      </c>
      <c r="I48" s="653">
        <v>2679.0320000000002</v>
      </c>
      <c r="J48" s="654">
        <v>25</v>
      </c>
      <c r="K48" s="653">
        <v>28263.912</v>
      </c>
      <c r="L48" s="654">
        <v>13236.504000000001</v>
      </c>
      <c r="M48" s="654">
        <v>6058.8360499999999</v>
      </c>
      <c r="N48" s="653">
        <v>36510.410000000003</v>
      </c>
      <c r="O48" s="653">
        <v>9252.7984290000004</v>
      </c>
      <c r="P48" s="440">
        <f t="shared" si="12"/>
        <v>189728.72347900001</v>
      </c>
    </row>
    <row r="49" spans="1:16" ht="12.95" customHeight="1" x14ac:dyDescent="0.2">
      <c r="A49" s="968"/>
      <c r="B49" s="652">
        <v>2020</v>
      </c>
      <c r="C49" s="440">
        <f t="shared" si="2"/>
        <v>82009.772000000012</v>
      </c>
      <c r="D49" s="653">
        <v>2901.91</v>
      </c>
      <c r="E49" s="653">
        <v>19022.465</v>
      </c>
      <c r="F49" s="653">
        <v>1E-3</v>
      </c>
      <c r="G49" s="654">
        <v>14047.47</v>
      </c>
      <c r="H49" s="654">
        <v>43832.156000000003</v>
      </c>
      <c r="I49" s="653">
        <v>2205.77</v>
      </c>
      <c r="J49" s="654">
        <v>17609.760000000002</v>
      </c>
      <c r="K49" s="653">
        <v>30583.25</v>
      </c>
      <c r="L49" s="654">
        <v>15579.98</v>
      </c>
      <c r="M49" s="654">
        <v>55212.966</v>
      </c>
      <c r="N49" s="653">
        <v>24899.940000000002</v>
      </c>
      <c r="O49" s="653">
        <v>22422.070000000003</v>
      </c>
      <c r="P49" s="440">
        <f t="shared" si="12"/>
        <v>248317.73800000001</v>
      </c>
    </row>
    <row r="50" spans="1:16" ht="12.95" customHeight="1" x14ac:dyDescent="0.2">
      <c r="A50" s="968"/>
      <c r="B50" s="652">
        <v>2021</v>
      </c>
      <c r="C50" s="440">
        <f t="shared" si="2"/>
        <v>33906.489000000001</v>
      </c>
      <c r="D50" s="653">
        <v>3.0000000000000001E-3</v>
      </c>
      <c r="E50" s="653">
        <v>3.0000000000000001E-3</v>
      </c>
      <c r="F50" s="653">
        <v>3.0000000000000001E-3</v>
      </c>
      <c r="G50" s="653">
        <v>3073</v>
      </c>
      <c r="H50" s="654">
        <v>16332.480000000001</v>
      </c>
      <c r="I50" s="653">
        <v>14501</v>
      </c>
      <c r="J50" s="655">
        <v>8468.0300000000007</v>
      </c>
      <c r="K50" s="655">
        <v>69</v>
      </c>
      <c r="L50" s="654">
        <v>42479.409999999996</v>
      </c>
      <c r="M50" s="654">
        <v>2233.6</v>
      </c>
      <c r="N50" s="653">
        <v>19971.319999999992</v>
      </c>
      <c r="O50" s="653">
        <v>20253.820000000003</v>
      </c>
      <c r="P50" s="440">
        <f t="shared" si="12"/>
        <v>127381.66900000001</v>
      </c>
    </row>
    <row r="51" spans="1:16" ht="12.95" customHeight="1" x14ac:dyDescent="0.2">
      <c r="A51" s="968"/>
      <c r="B51" s="652">
        <v>2022</v>
      </c>
      <c r="C51" s="440">
        <f t="shared" si="2"/>
        <v>5548.4274999999998</v>
      </c>
      <c r="D51" s="653">
        <v>3.0000000000000001E-3</v>
      </c>
      <c r="E51" s="670">
        <v>800</v>
      </c>
      <c r="F51" s="670">
        <v>500.03849999999983</v>
      </c>
      <c r="G51" s="670">
        <v>73.08</v>
      </c>
      <c r="H51" s="670">
        <v>29.37</v>
      </c>
      <c r="I51" s="670">
        <v>4145.9360000000006</v>
      </c>
      <c r="J51" s="671">
        <v>26332.262000000002</v>
      </c>
      <c r="K51" s="670">
        <v>16756.490000000002</v>
      </c>
      <c r="L51" s="670">
        <v>6339.692</v>
      </c>
      <c r="M51" s="670">
        <v>10843.004999999999</v>
      </c>
      <c r="N51" s="671">
        <v>3953.89</v>
      </c>
      <c r="O51" s="670">
        <v>25320.909769999998</v>
      </c>
      <c r="P51" s="440">
        <f t="shared" si="12"/>
        <v>95094.676269999996</v>
      </c>
    </row>
    <row r="52" spans="1:16" ht="12.95" customHeight="1" x14ac:dyDescent="0.2">
      <c r="A52" s="968"/>
      <c r="B52" s="652">
        <v>2023</v>
      </c>
      <c r="C52" s="440">
        <f t="shared" si="2"/>
        <v>48368.096999999994</v>
      </c>
      <c r="D52" s="653">
        <v>1038.8860000000002</v>
      </c>
      <c r="E52" s="670">
        <v>12681</v>
      </c>
      <c r="F52" s="670">
        <v>3431.1800000000003</v>
      </c>
      <c r="G52" s="670">
        <v>6669.9199999999992</v>
      </c>
      <c r="H52" s="670">
        <v>6699.8600000000006</v>
      </c>
      <c r="I52" s="670">
        <v>17847.251</v>
      </c>
      <c r="J52" s="671">
        <v>13494.51</v>
      </c>
      <c r="K52" s="670">
        <v>25103.49</v>
      </c>
      <c r="L52" s="670">
        <v>28137.472000000002</v>
      </c>
      <c r="M52" s="670">
        <v>947.77320000000009</v>
      </c>
      <c r="N52" s="671">
        <v>15424.625999999998</v>
      </c>
      <c r="O52" s="670">
        <v>2.12262</v>
      </c>
      <c r="P52" s="440">
        <f t="shared" si="12"/>
        <v>131478.09081999998</v>
      </c>
    </row>
    <row r="53" spans="1:16" ht="12.95" customHeight="1" x14ac:dyDescent="0.2">
      <c r="A53" s="640"/>
      <c r="B53" s="359">
        <v>2024</v>
      </c>
      <c r="C53" s="440">
        <f>SUM(D53:I53)</f>
        <v>100690.83928</v>
      </c>
      <c r="D53" s="360">
        <v>25022.5</v>
      </c>
      <c r="E53" s="360">
        <v>22202.2935</v>
      </c>
      <c r="F53" s="361">
        <v>11124.428779999998</v>
      </c>
      <c r="G53" s="361">
        <v>24457.69</v>
      </c>
      <c r="H53" s="361">
        <v>1</v>
      </c>
      <c r="I53" s="361">
        <v>17882.927</v>
      </c>
      <c r="J53" s="362"/>
      <c r="K53" s="361"/>
      <c r="L53" s="361"/>
      <c r="M53" s="361"/>
      <c r="N53" s="362"/>
      <c r="O53" s="361"/>
      <c r="P53" s="441"/>
    </row>
    <row r="54" spans="1:16" ht="12" customHeight="1" x14ac:dyDescent="0.2">
      <c r="A54" s="663"/>
      <c r="B54" s="664"/>
      <c r="C54" s="665"/>
      <c r="D54" s="666"/>
      <c r="E54" s="667"/>
      <c r="F54" s="667"/>
      <c r="G54" s="667"/>
      <c r="H54" s="667"/>
      <c r="I54" s="667"/>
      <c r="J54" s="668"/>
      <c r="K54" s="667"/>
      <c r="L54" s="667"/>
      <c r="M54" s="667"/>
      <c r="N54" s="668"/>
      <c r="O54" s="669"/>
      <c r="P54" s="669" t="s">
        <v>78</v>
      </c>
    </row>
    <row r="55" spans="1:16" ht="12" customHeight="1" x14ac:dyDescent="0.2">
      <c r="A55" s="53" t="s">
        <v>529</v>
      </c>
      <c r="B55" s="125"/>
      <c r="C55" s="363"/>
      <c r="D55" s="126"/>
      <c r="E55" s="127"/>
      <c r="F55" s="127"/>
      <c r="G55" s="127"/>
      <c r="H55" s="127"/>
      <c r="I55" s="127"/>
      <c r="J55" s="128"/>
      <c r="K55" s="127"/>
      <c r="L55" s="127"/>
      <c r="M55" s="127"/>
      <c r="N55" s="128"/>
      <c r="O55" s="127"/>
    </row>
    <row r="56" spans="1:16" ht="18" customHeight="1" x14ac:dyDescent="0.2">
      <c r="A56" s="350" t="s">
        <v>221</v>
      </c>
      <c r="B56" s="350" t="s">
        <v>410</v>
      </c>
      <c r="C56" s="351" t="s">
        <v>638</v>
      </c>
      <c r="D56" s="350" t="s">
        <v>412</v>
      </c>
      <c r="E56" s="350" t="s">
        <v>413</v>
      </c>
      <c r="F56" s="350" t="s">
        <v>414</v>
      </c>
      <c r="G56" s="350" t="s">
        <v>415</v>
      </c>
      <c r="H56" s="350" t="s">
        <v>416</v>
      </c>
      <c r="I56" s="350" t="s">
        <v>417</v>
      </c>
      <c r="J56" s="350" t="s">
        <v>418</v>
      </c>
      <c r="K56" s="350" t="s">
        <v>419</v>
      </c>
      <c r="L56" s="350" t="s">
        <v>420</v>
      </c>
      <c r="M56" s="350" t="s">
        <v>421</v>
      </c>
      <c r="N56" s="350" t="s">
        <v>422</v>
      </c>
      <c r="O56" s="350" t="s">
        <v>423</v>
      </c>
      <c r="P56" s="351" t="s">
        <v>411</v>
      </c>
    </row>
    <row r="57" spans="1:16" ht="18" hidden="1" customHeight="1" x14ac:dyDescent="0.2">
      <c r="A57" s="661"/>
      <c r="B57" s="661"/>
      <c r="C57" s="662"/>
      <c r="D57" s="661"/>
      <c r="E57" s="661"/>
      <c r="F57" s="661"/>
      <c r="G57" s="661"/>
      <c r="H57" s="661"/>
      <c r="I57" s="661"/>
      <c r="J57" s="661"/>
      <c r="K57" s="661"/>
      <c r="L57" s="661"/>
      <c r="M57" s="661"/>
      <c r="N57" s="661"/>
      <c r="O57" s="661"/>
      <c r="P57" s="661"/>
    </row>
    <row r="58" spans="1:16" ht="3" customHeight="1" x14ac:dyDescent="0.2">
      <c r="A58" s="336"/>
      <c r="B58" s="336"/>
      <c r="C58" s="440"/>
      <c r="D58" s="336"/>
      <c r="E58" s="336"/>
      <c r="F58" s="336"/>
      <c r="G58" s="336"/>
      <c r="H58" s="336"/>
      <c r="I58" s="336"/>
      <c r="J58" s="336"/>
      <c r="K58" s="336"/>
      <c r="L58" s="336"/>
      <c r="M58" s="336"/>
      <c r="N58" s="336"/>
      <c r="O58" s="336"/>
      <c r="P58" s="440"/>
    </row>
    <row r="59" spans="1:16" ht="12.95" customHeight="1" x14ac:dyDescent="0.2">
      <c r="A59" s="969" t="s">
        <v>425</v>
      </c>
      <c r="B59" s="652">
        <v>2015</v>
      </c>
      <c r="C59" s="440">
        <f t="shared" ref="C59:C94" si="13">SUM(D59:I59)</f>
        <v>1189.0319999999999</v>
      </c>
      <c r="D59" s="653">
        <v>0</v>
      </c>
      <c r="E59" s="654">
        <v>407.005</v>
      </c>
      <c r="F59" s="654">
        <v>121.51</v>
      </c>
      <c r="G59" s="654">
        <v>236.79</v>
      </c>
      <c r="H59" s="654">
        <v>419.66300000000001</v>
      </c>
      <c r="I59" s="654">
        <v>4.0640000000000001</v>
      </c>
      <c r="J59" s="654">
        <v>547.11199999999997</v>
      </c>
      <c r="K59" s="654">
        <v>270</v>
      </c>
      <c r="L59" s="654">
        <v>0</v>
      </c>
      <c r="M59" s="654">
        <v>164.86</v>
      </c>
      <c r="N59" s="654">
        <v>0</v>
      </c>
      <c r="O59" s="654">
        <v>0</v>
      </c>
      <c r="P59" s="440">
        <f t="shared" ref="P59:P97" si="14">SUM(D59:O59)</f>
        <v>2171.0039999999999</v>
      </c>
    </row>
    <row r="60" spans="1:16" ht="12.95" customHeight="1" x14ac:dyDescent="0.2">
      <c r="A60" s="969"/>
      <c r="B60" s="652">
        <v>2016</v>
      </c>
      <c r="C60" s="440">
        <f t="shared" si="13"/>
        <v>1859.324147</v>
      </c>
      <c r="D60" s="653">
        <v>215.60499999999999</v>
      </c>
      <c r="E60" s="500">
        <v>0</v>
      </c>
      <c r="F60" s="654">
        <v>24.869147000000002</v>
      </c>
      <c r="G60" s="654">
        <v>100</v>
      </c>
      <c r="H60" s="654">
        <v>804.76499999999999</v>
      </c>
      <c r="I60" s="654">
        <v>714.08500000000004</v>
      </c>
      <c r="J60" s="654">
        <v>531.64</v>
      </c>
      <c r="K60" s="500">
        <v>0</v>
      </c>
      <c r="L60" s="654">
        <v>471.74</v>
      </c>
      <c r="M60" s="654">
        <v>750.84500000000003</v>
      </c>
      <c r="N60" s="654">
        <v>125.18161900000001</v>
      </c>
      <c r="O60" s="500">
        <v>0</v>
      </c>
      <c r="P60" s="440">
        <f t="shared" si="14"/>
        <v>3738.7307660000006</v>
      </c>
    </row>
    <row r="61" spans="1:16" ht="12.95" customHeight="1" x14ac:dyDescent="0.2">
      <c r="A61" s="969"/>
      <c r="B61" s="652">
        <v>2017</v>
      </c>
      <c r="C61" s="440">
        <f t="shared" si="13"/>
        <v>4086.4030520000001</v>
      </c>
      <c r="D61" s="653">
        <v>1157.0700000000002</v>
      </c>
      <c r="E61" s="654">
        <v>1077.27</v>
      </c>
      <c r="F61" s="654">
        <v>673.06600000000003</v>
      </c>
      <c r="G61" s="654">
        <v>314.65705200000002</v>
      </c>
      <c r="H61" s="654">
        <v>504.34</v>
      </c>
      <c r="I61" s="654">
        <v>360</v>
      </c>
      <c r="J61" s="654">
        <v>149.63</v>
      </c>
      <c r="K61" s="500">
        <v>0</v>
      </c>
      <c r="L61" s="654">
        <v>168</v>
      </c>
      <c r="M61" s="653">
        <v>25.21</v>
      </c>
      <c r="N61" s="654">
        <v>253.66769199999999</v>
      </c>
      <c r="O61" s="654">
        <v>624.16999999999996</v>
      </c>
      <c r="P61" s="440">
        <f t="shared" si="14"/>
        <v>5307.0807439999999</v>
      </c>
    </row>
    <row r="62" spans="1:16" ht="12.95" customHeight="1" x14ac:dyDescent="0.2">
      <c r="A62" s="969"/>
      <c r="B62" s="652">
        <v>2018</v>
      </c>
      <c r="C62" s="440">
        <f t="shared" si="13"/>
        <v>500.76499999999999</v>
      </c>
      <c r="D62" s="653">
        <v>191.76499999999999</v>
      </c>
      <c r="E62" s="654">
        <v>0</v>
      </c>
      <c r="F62" s="654">
        <v>0</v>
      </c>
      <c r="G62" s="654">
        <v>0</v>
      </c>
      <c r="H62" s="654">
        <v>0</v>
      </c>
      <c r="I62" s="653">
        <v>309</v>
      </c>
      <c r="J62" s="654">
        <v>604.60599999999999</v>
      </c>
      <c r="K62" s="653">
        <v>380.58000000000004</v>
      </c>
      <c r="L62" s="654">
        <v>71.650000000000006</v>
      </c>
      <c r="M62" s="653">
        <v>995.03</v>
      </c>
      <c r="N62" s="653">
        <v>1.01</v>
      </c>
      <c r="O62" s="654">
        <v>349.61</v>
      </c>
      <c r="P62" s="440">
        <f t="shared" si="14"/>
        <v>2903.2510000000007</v>
      </c>
    </row>
    <row r="63" spans="1:16" ht="12.95" customHeight="1" x14ac:dyDescent="0.2">
      <c r="A63" s="969"/>
      <c r="B63" s="652">
        <v>2019</v>
      </c>
      <c r="C63" s="440">
        <f t="shared" si="13"/>
        <v>1344.5650000000001</v>
      </c>
      <c r="D63" s="657">
        <v>365.52</v>
      </c>
      <c r="E63" s="500">
        <v>24</v>
      </c>
      <c r="F63" s="657">
        <v>373.97</v>
      </c>
      <c r="G63" s="657">
        <v>226.595</v>
      </c>
      <c r="H63" s="657">
        <v>103.96</v>
      </c>
      <c r="I63" s="657">
        <v>250.52</v>
      </c>
      <c r="J63" s="657">
        <v>3.3317800000000002</v>
      </c>
      <c r="K63" s="500">
        <v>0</v>
      </c>
      <c r="L63" s="657">
        <v>1953.31</v>
      </c>
      <c r="M63" s="657">
        <v>148.80000000000001</v>
      </c>
      <c r="N63" s="657">
        <v>48.036000000000001</v>
      </c>
      <c r="O63" s="500">
        <v>0</v>
      </c>
      <c r="P63" s="440">
        <f t="shared" si="14"/>
        <v>3498.0427800000002</v>
      </c>
    </row>
    <row r="64" spans="1:16" ht="12.95" customHeight="1" x14ac:dyDescent="0.2">
      <c r="A64" s="969"/>
      <c r="B64" s="652">
        <v>2020</v>
      </c>
      <c r="C64" s="440">
        <f t="shared" si="13"/>
        <v>797.93999999999994</v>
      </c>
      <c r="D64" s="500">
        <v>104</v>
      </c>
      <c r="E64" s="654">
        <v>0</v>
      </c>
      <c r="F64" s="654">
        <v>0</v>
      </c>
      <c r="G64" s="657">
        <v>199.4</v>
      </c>
      <c r="H64" s="500">
        <v>24</v>
      </c>
      <c r="I64" s="658">
        <v>470.53999999999996</v>
      </c>
      <c r="J64" s="657">
        <v>700.7</v>
      </c>
      <c r="K64" s="654">
        <v>0</v>
      </c>
      <c r="L64" s="657">
        <v>5072.37</v>
      </c>
      <c r="M64" s="657">
        <v>2324.92</v>
      </c>
      <c r="N64" s="657">
        <v>24.4</v>
      </c>
      <c r="O64" s="500">
        <v>250</v>
      </c>
      <c r="P64" s="440">
        <f t="shared" si="14"/>
        <v>9170.33</v>
      </c>
    </row>
    <row r="65" spans="1:16" ht="12.95" customHeight="1" x14ac:dyDescent="0.2">
      <c r="A65" s="969"/>
      <c r="B65" s="652">
        <v>2021</v>
      </c>
      <c r="C65" s="440">
        <f t="shared" si="13"/>
        <v>0</v>
      </c>
      <c r="D65" s="654">
        <v>0</v>
      </c>
      <c r="E65" s="654">
        <v>0</v>
      </c>
      <c r="F65" s="654">
        <v>0</v>
      </c>
      <c r="G65" s="654">
        <v>0</v>
      </c>
      <c r="H65" s="654">
        <v>0</v>
      </c>
      <c r="I65" s="654">
        <v>0</v>
      </c>
      <c r="J65" s="654">
        <v>0</v>
      </c>
      <c r="K65" s="654">
        <v>0</v>
      </c>
      <c r="L65" s="657">
        <v>0</v>
      </c>
      <c r="M65" s="657">
        <v>0</v>
      </c>
      <c r="N65" s="657">
        <v>0</v>
      </c>
      <c r="O65" s="657">
        <v>0</v>
      </c>
      <c r="P65" s="440">
        <f t="shared" si="14"/>
        <v>0</v>
      </c>
    </row>
    <row r="66" spans="1:16" ht="12.95" customHeight="1" x14ac:dyDescent="0.2">
      <c r="A66" s="969"/>
      <c r="B66" s="652">
        <v>2022</v>
      </c>
      <c r="C66" s="440">
        <f t="shared" si="13"/>
        <v>0</v>
      </c>
      <c r="D66" s="654">
        <v>0</v>
      </c>
      <c r="E66" s="654">
        <v>0</v>
      </c>
      <c r="F66" s="654">
        <v>0</v>
      </c>
      <c r="G66" s="654">
        <v>0</v>
      </c>
      <c r="H66" s="654">
        <v>0</v>
      </c>
      <c r="I66" s="654">
        <v>0</v>
      </c>
      <c r="J66" s="654">
        <v>0</v>
      </c>
      <c r="K66" s="654">
        <v>0</v>
      </c>
      <c r="L66" s="654">
        <v>0</v>
      </c>
      <c r="M66" s="654">
        <v>0</v>
      </c>
      <c r="N66" s="654">
        <v>0</v>
      </c>
      <c r="O66" s="654">
        <v>0</v>
      </c>
      <c r="P66" s="440">
        <f t="shared" si="14"/>
        <v>0</v>
      </c>
    </row>
    <row r="67" spans="1:16" ht="12.95" customHeight="1" x14ac:dyDescent="0.2">
      <c r="A67" s="969"/>
      <c r="B67" s="652">
        <v>2023</v>
      </c>
      <c r="C67" s="440">
        <f t="shared" si="13"/>
        <v>0</v>
      </c>
      <c r="D67" s="654">
        <v>0</v>
      </c>
      <c r="E67" s="654">
        <v>0</v>
      </c>
      <c r="F67" s="654">
        <v>0</v>
      </c>
      <c r="G67" s="654">
        <v>0</v>
      </c>
      <c r="H67" s="654">
        <v>0</v>
      </c>
      <c r="I67" s="654">
        <v>0</v>
      </c>
      <c r="J67" s="654">
        <v>0</v>
      </c>
      <c r="K67" s="654">
        <v>0</v>
      </c>
      <c r="L67" s="654">
        <v>0</v>
      </c>
      <c r="M67" s="654">
        <v>0</v>
      </c>
      <c r="N67" s="654">
        <v>0</v>
      </c>
      <c r="O67" s="654">
        <v>0</v>
      </c>
      <c r="P67" s="440">
        <f t="shared" si="14"/>
        <v>0</v>
      </c>
    </row>
    <row r="68" spans="1:16" ht="12.95" customHeight="1" x14ac:dyDescent="0.2">
      <c r="A68" s="656"/>
      <c r="B68" s="652">
        <v>2024</v>
      </c>
      <c r="C68" s="441">
        <f>SUM(D68:I68)</f>
        <v>0</v>
      </c>
      <c r="D68" s="654">
        <v>0</v>
      </c>
      <c r="E68" s="654">
        <v>0</v>
      </c>
      <c r="F68" s="654">
        <v>0</v>
      </c>
      <c r="G68" s="654">
        <v>0</v>
      </c>
      <c r="H68" s="654">
        <v>0</v>
      </c>
      <c r="I68" s="654">
        <v>0</v>
      </c>
      <c r="J68" s="654"/>
      <c r="K68" s="654"/>
      <c r="L68" s="654"/>
      <c r="M68" s="654"/>
      <c r="N68" s="654"/>
      <c r="O68" s="654"/>
      <c r="P68" s="441"/>
    </row>
    <row r="69" spans="1:16" ht="12.95" customHeight="1" x14ac:dyDescent="0.2">
      <c r="A69" s="962" t="s">
        <v>148</v>
      </c>
      <c r="B69" s="355">
        <v>2015</v>
      </c>
      <c r="C69" s="440">
        <f t="shared" si="13"/>
        <v>63657.134999999995</v>
      </c>
      <c r="D69" s="356">
        <v>19613.815999999999</v>
      </c>
      <c r="E69" s="356">
        <v>8985.3649999999998</v>
      </c>
      <c r="F69" s="356">
        <v>8710.0400000000009</v>
      </c>
      <c r="G69" s="356">
        <v>11939.27</v>
      </c>
      <c r="H69" s="356">
        <v>1108.3399999999999</v>
      </c>
      <c r="I69" s="356">
        <v>13300.304</v>
      </c>
      <c r="J69" s="356">
        <v>0</v>
      </c>
      <c r="K69" s="356">
        <v>13031.252</v>
      </c>
      <c r="L69" s="356">
        <v>26926.34</v>
      </c>
      <c r="M69" s="357">
        <v>0</v>
      </c>
      <c r="N69" s="356">
        <v>4049.2806209999999</v>
      </c>
      <c r="O69" s="357">
        <v>0</v>
      </c>
      <c r="P69" s="440">
        <f t="shared" si="14"/>
        <v>107664.00762099998</v>
      </c>
    </row>
    <row r="70" spans="1:16" ht="12.95" customHeight="1" x14ac:dyDescent="0.2">
      <c r="A70" s="963"/>
      <c r="B70" s="652">
        <v>2016</v>
      </c>
      <c r="C70" s="440">
        <f t="shared" si="13"/>
        <v>38480.464751999993</v>
      </c>
      <c r="D70" s="653">
        <v>0</v>
      </c>
      <c r="E70" s="654">
        <v>16112.46</v>
      </c>
      <c r="F70" s="654">
        <v>8914.6027520000007</v>
      </c>
      <c r="G70" s="654">
        <v>7424.8019999999997</v>
      </c>
      <c r="H70" s="654">
        <v>2474.1799999999998</v>
      </c>
      <c r="I70" s="654">
        <v>3554.42</v>
      </c>
      <c r="J70" s="654">
        <v>2859.38</v>
      </c>
      <c r="K70" s="654">
        <v>25205.43</v>
      </c>
      <c r="L70" s="654">
        <v>9995.4140000000007</v>
      </c>
      <c r="M70" s="654">
        <v>0</v>
      </c>
      <c r="N70" s="654">
        <v>0</v>
      </c>
      <c r="O70" s="654">
        <v>3231.21</v>
      </c>
      <c r="P70" s="440">
        <f t="shared" si="14"/>
        <v>79771.898752000008</v>
      </c>
    </row>
    <row r="71" spans="1:16" ht="12.95" customHeight="1" x14ac:dyDescent="0.2">
      <c r="A71" s="963"/>
      <c r="B71" s="652">
        <v>2017</v>
      </c>
      <c r="C71" s="440">
        <f t="shared" si="13"/>
        <v>86298.385999999999</v>
      </c>
      <c r="D71" s="653">
        <v>33344.730000000003</v>
      </c>
      <c r="E71" s="654">
        <v>9573.6119999999992</v>
      </c>
      <c r="F71" s="654">
        <v>0</v>
      </c>
      <c r="G71" s="654">
        <v>15881.07</v>
      </c>
      <c r="H71" s="654">
        <v>4229.83</v>
      </c>
      <c r="I71" s="654">
        <v>23269.144</v>
      </c>
      <c r="J71" s="654">
        <v>0</v>
      </c>
      <c r="K71" s="654">
        <v>19468.470589</v>
      </c>
      <c r="L71" s="654">
        <v>1112.3339799999999</v>
      </c>
      <c r="M71" s="654">
        <v>0</v>
      </c>
      <c r="N71" s="654">
        <v>9420.7019999999993</v>
      </c>
      <c r="O71" s="654">
        <v>13954.87</v>
      </c>
      <c r="P71" s="440">
        <f t="shared" si="14"/>
        <v>130254.762569</v>
      </c>
    </row>
    <row r="72" spans="1:16" ht="12.95" customHeight="1" x14ac:dyDescent="0.2">
      <c r="A72" s="963"/>
      <c r="B72" s="652">
        <v>2018</v>
      </c>
      <c r="C72" s="440">
        <f t="shared" si="13"/>
        <v>64070.445058999998</v>
      </c>
      <c r="D72" s="653">
        <v>13129.72</v>
      </c>
      <c r="E72" s="654">
        <v>11800.787059</v>
      </c>
      <c r="F72" s="654">
        <v>22933.363499999999</v>
      </c>
      <c r="G72" s="654">
        <v>80.005499999999998</v>
      </c>
      <c r="H72" s="654">
        <v>14494.45</v>
      </c>
      <c r="I72" s="654">
        <v>1632.1189999999999</v>
      </c>
      <c r="J72" s="654">
        <v>1775.9680000000001</v>
      </c>
      <c r="K72" s="654">
        <v>4224.6580000000004</v>
      </c>
      <c r="L72" s="654">
        <v>16176.498</v>
      </c>
      <c r="M72" s="654">
        <v>18606.939200000001</v>
      </c>
      <c r="N72" s="654">
        <v>6500.6909599999999</v>
      </c>
      <c r="O72" s="654">
        <v>16800.101999999999</v>
      </c>
      <c r="P72" s="440">
        <f t="shared" si="14"/>
        <v>128155.301219</v>
      </c>
    </row>
    <row r="73" spans="1:16" ht="12.95" customHeight="1" x14ac:dyDescent="0.2">
      <c r="A73" s="963"/>
      <c r="B73" s="652">
        <v>2019</v>
      </c>
      <c r="C73" s="440">
        <f t="shared" si="13"/>
        <v>9239.4163740000004</v>
      </c>
      <c r="D73" s="653">
        <v>310.22699999999998</v>
      </c>
      <c r="E73" s="654">
        <v>4763.5150000000003</v>
      </c>
      <c r="F73" s="654">
        <v>130</v>
      </c>
      <c r="G73" s="654">
        <v>22.472373999999999</v>
      </c>
      <c r="H73" s="654">
        <v>4013.2015000000001</v>
      </c>
      <c r="I73" s="654">
        <v>5.0000000000000001E-4</v>
      </c>
      <c r="J73" s="654">
        <v>14929.884</v>
      </c>
      <c r="K73" s="654">
        <v>7492.78</v>
      </c>
      <c r="L73" s="654">
        <v>19970.751499999998</v>
      </c>
      <c r="M73" s="654">
        <v>24208.75</v>
      </c>
      <c r="N73" s="654">
        <v>0</v>
      </c>
      <c r="O73" s="654">
        <v>9497.9699999999993</v>
      </c>
      <c r="P73" s="440">
        <f t="shared" si="14"/>
        <v>85339.551873999997</v>
      </c>
    </row>
    <row r="74" spans="1:16" ht="12.95" customHeight="1" x14ac:dyDescent="0.2">
      <c r="A74" s="963"/>
      <c r="B74" s="652">
        <v>2020</v>
      </c>
      <c r="C74" s="440">
        <f t="shared" si="13"/>
        <v>62976.627590000004</v>
      </c>
      <c r="D74" s="653">
        <v>604.48</v>
      </c>
      <c r="E74" s="654">
        <v>9239.6425899999995</v>
      </c>
      <c r="F74" s="654">
        <v>19151.810000000001</v>
      </c>
      <c r="G74" s="654">
        <v>20908.078000000001</v>
      </c>
      <c r="H74" s="654">
        <v>8714.5969999999998</v>
      </c>
      <c r="I74" s="654">
        <v>4358.0200000000004</v>
      </c>
      <c r="J74" s="654">
        <v>34578.06</v>
      </c>
      <c r="K74" s="654">
        <v>935.17061000000001</v>
      </c>
      <c r="L74" s="654">
        <v>5944.9000000000005</v>
      </c>
      <c r="M74" s="654">
        <v>1888.66</v>
      </c>
      <c r="N74" s="654">
        <v>140</v>
      </c>
      <c r="O74" s="654">
        <v>37275.767999999996</v>
      </c>
      <c r="P74" s="440">
        <f t="shared" si="14"/>
        <v>143739.1862</v>
      </c>
    </row>
    <row r="75" spans="1:16" ht="12.95" customHeight="1" x14ac:dyDescent="0.2">
      <c r="A75" s="963"/>
      <c r="B75" s="652">
        <v>2021</v>
      </c>
      <c r="C75" s="440">
        <f t="shared" si="13"/>
        <v>69005.203999999998</v>
      </c>
      <c r="D75" s="653">
        <v>7692.98</v>
      </c>
      <c r="E75" s="654">
        <v>1490</v>
      </c>
      <c r="F75" s="659">
        <v>504</v>
      </c>
      <c r="G75" s="654">
        <v>20261.723999999998</v>
      </c>
      <c r="H75" s="654">
        <v>8101.5</v>
      </c>
      <c r="I75" s="654">
        <v>30955</v>
      </c>
      <c r="J75" s="654">
        <v>7035.2250000000004</v>
      </c>
      <c r="K75" s="654">
        <v>1727.46</v>
      </c>
      <c r="L75" s="654">
        <v>1.2E-2</v>
      </c>
      <c r="M75" s="654">
        <v>1678.3779999999999</v>
      </c>
      <c r="N75" s="654">
        <v>5766.8071899999995</v>
      </c>
      <c r="O75" s="654">
        <v>1.0000000000000001E-5</v>
      </c>
      <c r="P75" s="440">
        <f t="shared" si="14"/>
        <v>85213.086200000005</v>
      </c>
    </row>
    <row r="76" spans="1:16" ht="12.95" customHeight="1" x14ac:dyDescent="0.2">
      <c r="A76" s="963"/>
      <c r="B76" s="652">
        <v>2022</v>
      </c>
      <c r="C76" s="440">
        <f t="shared" si="13"/>
        <v>21250.653999999999</v>
      </c>
      <c r="D76" s="654">
        <v>0</v>
      </c>
      <c r="E76" s="654">
        <v>458.8</v>
      </c>
      <c r="F76" s="659">
        <v>168</v>
      </c>
      <c r="G76" s="654">
        <v>11649.472</v>
      </c>
      <c r="H76" s="654">
        <v>611.35</v>
      </c>
      <c r="I76" s="654">
        <v>8363.0319999999992</v>
      </c>
      <c r="J76" s="654">
        <v>508.71299999999997</v>
      </c>
      <c r="K76" s="654">
        <v>10928.742000000002</v>
      </c>
      <c r="L76" s="654">
        <v>16562.835829999996</v>
      </c>
      <c r="M76" s="654">
        <v>881.72700000000009</v>
      </c>
      <c r="N76" s="654">
        <v>7911.2710000000006</v>
      </c>
      <c r="O76" s="654">
        <v>7889.25</v>
      </c>
      <c r="P76" s="440">
        <f t="shared" si="14"/>
        <v>65933.192829999985</v>
      </c>
    </row>
    <row r="77" spans="1:16" ht="12.95" customHeight="1" x14ac:dyDescent="0.2">
      <c r="A77" s="963"/>
      <c r="B77" s="652">
        <v>2023</v>
      </c>
      <c r="C77" s="440">
        <f t="shared" si="13"/>
        <v>44019.936880000008</v>
      </c>
      <c r="D77" s="654">
        <v>3932.5549999999998</v>
      </c>
      <c r="E77" s="654">
        <v>9016.5</v>
      </c>
      <c r="F77" s="654">
        <v>7917.2800000000007</v>
      </c>
      <c r="G77" s="654">
        <v>20560.34</v>
      </c>
      <c r="H77" s="654">
        <v>432.00188000000003</v>
      </c>
      <c r="I77" s="654">
        <v>2161.2600000000002</v>
      </c>
      <c r="J77" s="654">
        <v>7275.6849999999995</v>
      </c>
      <c r="K77" s="654">
        <v>31579.819999999996</v>
      </c>
      <c r="L77" s="654">
        <v>2401.7600000000002</v>
      </c>
      <c r="M77" s="654">
        <v>5025.7929799999984</v>
      </c>
      <c r="N77" s="654">
        <v>15320</v>
      </c>
      <c r="O77" s="654">
        <v>1.2470000000000001</v>
      </c>
      <c r="P77" s="440">
        <f t="shared" si="14"/>
        <v>105624.24185999999</v>
      </c>
    </row>
    <row r="78" spans="1:16" ht="12.95" customHeight="1" x14ac:dyDescent="0.2">
      <c r="A78" s="660"/>
      <c r="B78" s="359">
        <v>2024</v>
      </c>
      <c r="C78" s="441">
        <f>SUM(D78:I78)</f>
        <v>56219.894000000008</v>
      </c>
      <c r="D78" s="439">
        <v>10993.810000000001</v>
      </c>
      <c r="E78" s="439">
        <v>4670.523000000001</v>
      </c>
      <c r="F78" s="439">
        <v>8770.81</v>
      </c>
      <c r="G78" s="439">
        <v>5337.2910000000002</v>
      </c>
      <c r="H78" s="439">
        <v>25309.670000000002</v>
      </c>
      <c r="I78" s="439">
        <v>1137.79</v>
      </c>
      <c r="J78" s="439"/>
      <c r="K78" s="439"/>
      <c r="L78" s="439"/>
      <c r="M78" s="439"/>
      <c r="N78" s="439"/>
      <c r="O78" s="439"/>
      <c r="P78" s="441"/>
    </row>
    <row r="79" spans="1:16" ht="12.95" customHeight="1" x14ac:dyDescent="0.2">
      <c r="A79" s="963" t="s">
        <v>149</v>
      </c>
      <c r="B79" s="652">
        <v>2015</v>
      </c>
      <c r="C79" s="440">
        <f t="shared" si="13"/>
        <v>23473.292839000002</v>
      </c>
      <c r="D79" s="653">
        <v>3007.6480000000001</v>
      </c>
      <c r="E79" s="654">
        <v>7612.79</v>
      </c>
      <c r="F79" s="654">
        <v>3525.0030000000002</v>
      </c>
      <c r="G79" s="654">
        <v>2861.23</v>
      </c>
      <c r="H79" s="654">
        <v>2043.9108389999999</v>
      </c>
      <c r="I79" s="654">
        <v>4422.7110000000002</v>
      </c>
      <c r="J79" s="654">
        <v>5405.674</v>
      </c>
      <c r="K79" s="654">
        <v>1238.798</v>
      </c>
      <c r="L79" s="654">
        <v>2983.5219999999999</v>
      </c>
      <c r="M79" s="654">
        <v>285.96600000000001</v>
      </c>
      <c r="N79" s="654">
        <v>6115.2169999999996</v>
      </c>
      <c r="O79" s="654">
        <v>1458.835</v>
      </c>
      <c r="P79" s="440">
        <f>SUM(D79:O79)</f>
        <v>40961.304838999997</v>
      </c>
    </row>
    <row r="80" spans="1:16" ht="12.95" customHeight="1" x14ac:dyDescent="0.2">
      <c r="A80" s="963"/>
      <c r="B80" s="652">
        <v>2016</v>
      </c>
      <c r="C80" s="440">
        <f t="shared" si="13"/>
        <v>18400.279130999999</v>
      </c>
      <c r="D80" s="653">
        <v>1859.5250000000001</v>
      </c>
      <c r="E80" s="653">
        <v>3276.33</v>
      </c>
      <c r="F80" s="653">
        <v>3056.83</v>
      </c>
      <c r="G80" s="653">
        <v>2493.7912149999997</v>
      </c>
      <c r="H80" s="653">
        <v>4638.0102200000001</v>
      </c>
      <c r="I80" s="653">
        <v>3075.792696</v>
      </c>
      <c r="J80" s="653">
        <v>3352.5920000000001</v>
      </c>
      <c r="K80" s="653">
        <v>3939.47</v>
      </c>
      <c r="L80" s="653">
        <v>4877.5349999999999</v>
      </c>
      <c r="M80" s="653">
        <v>3037.5549999999998</v>
      </c>
      <c r="N80" s="653">
        <v>5296.8850000000002</v>
      </c>
      <c r="O80" s="653">
        <v>7275.107</v>
      </c>
      <c r="P80" s="440">
        <f t="shared" si="14"/>
        <v>46179.423131000003</v>
      </c>
    </row>
    <row r="81" spans="1:16" ht="12.95" customHeight="1" x14ac:dyDescent="0.2">
      <c r="A81" s="963"/>
      <c r="B81" s="652">
        <v>2017</v>
      </c>
      <c r="C81" s="440">
        <f t="shared" si="13"/>
        <v>30682.396000000001</v>
      </c>
      <c r="D81" s="653">
        <v>3422.1419999999998</v>
      </c>
      <c r="E81" s="654">
        <v>6795.7744000000002</v>
      </c>
      <c r="F81" s="654">
        <v>3080.4140000000002</v>
      </c>
      <c r="G81" s="654">
        <v>2500.424</v>
      </c>
      <c r="H81" s="654">
        <v>7451.3005999999996</v>
      </c>
      <c r="I81" s="654">
        <v>7432.3410000000003</v>
      </c>
      <c r="J81" s="654">
        <v>3360.232</v>
      </c>
      <c r="K81" s="653">
        <v>2574.0300000000002</v>
      </c>
      <c r="L81" s="653">
        <v>4411.6409999999996</v>
      </c>
      <c r="M81" s="653">
        <v>5909.2179999999998</v>
      </c>
      <c r="N81" s="653">
        <v>6867.36</v>
      </c>
      <c r="O81" s="653">
        <v>8113.7505000000001</v>
      </c>
      <c r="P81" s="440">
        <f t="shared" si="14"/>
        <v>61918.627500000002</v>
      </c>
    </row>
    <row r="82" spans="1:16" ht="12.95" customHeight="1" x14ac:dyDescent="0.2">
      <c r="A82" s="963"/>
      <c r="B82" s="652">
        <v>2018</v>
      </c>
      <c r="C82" s="440">
        <f t="shared" si="13"/>
        <v>37506.228000000003</v>
      </c>
      <c r="D82" s="653">
        <v>8610.8310000000001</v>
      </c>
      <c r="E82" s="654">
        <v>1911.155</v>
      </c>
      <c r="F82" s="654">
        <v>5830.9170000000004</v>
      </c>
      <c r="G82" s="654">
        <v>4438.3149999999996</v>
      </c>
      <c r="H82" s="654">
        <v>5381.1859999999997</v>
      </c>
      <c r="I82" s="654">
        <v>11333.824000000001</v>
      </c>
      <c r="J82" s="654">
        <v>4407.3140000000003</v>
      </c>
      <c r="K82" s="653">
        <v>5727.6440000000002</v>
      </c>
      <c r="L82" s="653">
        <v>5612.0119999999997</v>
      </c>
      <c r="M82" s="653">
        <v>7205.098</v>
      </c>
      <c r="N82" s="653">
        <v>5393.3519999999999</v>
      </c>
      <c r="O82" s="653">
        <v>3610.4810000000007</v>
      </c>
      <c r="P82" s="440">
        <f t="shared" si="14"/>
        <v>69462.129000000001</v>
      </c>
    </row>
    <row r="83" spans="1:16" ht="12.95" customHeight="1" x14ac:dyDescent="0.2">
      <c r="A83" s="963"/>
      <c r="B83" s="652">
        <v>2019</v>
      </c>
      <c r="C83" s="440">
        <f t="shared" si="13"/>
        <v>37561.681500000006</v>
      </c>
      <c r="D83" s="653">
        <v>6146.09</v>
      </c>
      <c r="E83" s="654">
        <v>4917.3090000000002</v>
      </c>
      <c r="F83" s="654">
        <v>4880.7809999999999</v>
      </c>
      <c r="G83" s="654">
        <v>6920.1850000000004</v>
      </c>
      <c r="H83" s="654">
        <v>9713.3004999999994</v>
      </c>
      <c r="I83" s="654">
        <v>4984.0159999999996</v>
      </c>
      <c r="J83" s="654">
        <v>5511.2579999999998</v>
      </c>
      <c r="K83" s="653">
        <v>5195.9399999999996</v>
      </c>
      <c r="L83" s="653">
        <v>6444.4402499999997</v>
      </c>
      <c r="M83" s="653">
        <v>4559.0094000000008</v>
      </c>
      <c r="N83" s="653">
        <v>6493.9944999999998</v>
      </c>
      <c r="O83" s="653">
        <v>10397</v>
      </c>
      <c r="P83" s="440">
        <f t="shared" si="14"/>
        <v>76163.323650000006</v>
      </c>
    </row>
    <row r="84" spans="1:16" ht="12.95" customHeight="1" x14ac:dyDescent="0.2">
      <c r="A84" s="963"/>
      <c r="B84" s="652">
        <v>2020</v>
      </c>
      <c r="C84" s="440">
        <f t="shared" si="13"/>
        <v>31640.88378</v>
      </c>
      <c r="D84" s="653">
        <v>7792.8269999999993</v>
      </c>
      <c r="E84" s="655">
        <v>6485.18</v>
      </c>
      <c r="F84" s="654">
        <v>3020.67</v>
      </c>
      <c r="G84" s="654">
        <v>2275.05078</v>
      </c>
      <c r="H84" s="654">
        <v>7180.8349999999991</v>
      </c>
      <c r="I84" s="654">
        <v>4886.3209999999999</v>
      </c>
      <c r="J84" s="654">
        <v>9850.9030000000002</v>
      </c>
      <c r="K84" s="653">
        <v>4672.1009999999997</v>
      </c>
      <c r="L84" s="653">
        <v>7387.3140000000003</v>
      </c>
      <c r="M84" s="653">
        <v>7161.8044300000001</v>
      </c>
      <c r="N84" s="653">
        <v>15272.771000000001</v>
      </c>
      <c r="O84" s="653">
        <v>9339.3450000000012</v>
      </c>
      <c r="P84" s="440">
        <f t="shared" si="14"/>
        <v>85325.122210000001</v>
      </c>
    </row>
    <row r="85" spans="1:16" ht="12.95" customHeight="1" x14ac:dyDescent="0.2">
      <c r="A85" s="963"/>
      <c r="B85" s="652">
        <v>2021</v>
      </c>
      <c r="C85" s="440">
        <f t="shared" si="13"/>
        <v>35606.183500000006</v>
      </c>
      <c r="D85" s="653">
        <v>5030.3840000000009</v>
      </c>
      <c r="E85" s="655">
        <v>3898.6369999999997</v>
      </c>
      <c r="F85" s="654">
        <v>6848.5745000000006</v>
      </c>
      <c r="G85" s="654">
        <v>6769.6360000000004</v>
      </c>
      <c r="H85" s="654">
        <v>8127.4380000000001</v>
      </c>
      <c r="I85" s="654">
        <v>4931.5140000000001</v>
      </c>
      <c r="J85" s="654">
        <v>3671.3150000000005</v>
      </c>
      <c r="K85" s="653">
        <v>6864.7369999999992</v>
      </c>
      <c r="L85" s="653">
        <v>13185.896410000001</v>
      </c>
      <c r="M85" s="653">
        <v>5932.2710000000006</v>
      </c>
      <c r="N85" s="653">
        <v>10996.928110000003</v>
      </c>
      <c r="O85" s="653">
        <v>1451.165</v>
      </c>
      <c r="P85" s="440">
        <f t="shared" si="14"/>
        <v>77708.496020000006</v>
      </c>
    </row>
    <row r="86" spans="1:16" ht="12.95" customHeight="1" x14ac:dyDescent="0.2">
      <c r="A86" s="963"/>
      <c r="B86" s="652">
        <v>2022</v>
      </c>
      <c r="C86" s="440">
        <f t="shared" si="13"/>
        <v>45505.166689999998</v>
      </c>
      <c r="D86" s="653">
        <v>12696.98221</v>
      </c>
      <c r="E86" s="655">
        <v>9154.9459999999999</v>
      </c>
      <c r="F86" s="654">
        <v>3824.5260000000003</v>
      </c>
      <c r="G86" s="654">
        <v>13988.6957</v>
      </c>
      <c r="H86" s="654">
        <v>4424.1757799999996</v>
      </c>
      <c r="I86" s="654">
        <v>1415.8410000000001</v>
      </c>
      <c r="J86" s="654">
        <v>2220.3918200000007</v>
      </c>
      <c r="K86" s="653">
        <v>11608.67044</v>
      </c>
      <c r="L86" s="653">
        <v>14291.0738</v>
      </c>
      <c r="M86" s="653">
        <v>2224.319</v>
      </c>
      <c r="N86" s="653">
        <v>2655.0176000000001</v>
      </c>
      <c r="O86" s="653">
        <v>4236.3702599999997</v>
      </c>
      <c r="P86" s="440">
        <f t="shared" si="14"/>
        <v>82741.009610000008</v>
      </c>
    </row>
    <row r="87" spans="1:16" ht="12.95" customHeight="1" x14ac:dyDescent="0.2">
      <c r="A87" s="963"/>
      <c r="B87" s="652">
        <v>2023</v>
      </c>
      <c r="C87" s="440">
        <f t="shared" si="13"/>
        <v>13777.544979999999</v>
      </c>
      <c r="D87" s="653">
        <v>4386.0030000000006</v>
      </c>
      <c r="E87" s="655">
        <v>814.99699999999996</v>
      </c>
      <c r="F87" s="654">
        <v>3563.5122499999998</v>
      </c>
      <c r="G87" s="654">
        <v>2142.8987299999999</v>
      </c>
      <c r="H87" s="654">
        <v>1627.9960000000001</v>
      </c>
      <c r="I87" s="654">
        <v>1242.1379999999999</v>
      </c>
      <c r="J87" s="654">
        <v>2364.7919999999999</v>
      </c>
      <c r="K87" s="653">
        <v>4151.3940000000002</v>
      </c>
      <c r="L87" s="653">
        <v>5337.5159999999996</v>
      </c>
      <c r="M87" s="653">
        <v>4403.4844400000002</v>
      </c>
      <c r="N87" s="653">
        <v>3341.8340000000003</v>
      </c>
      <c r="O87" s="653">
        <v>6654.1753799999997</v>
      </c>
      <c r="P87" s="440">
        <f t="shared" si="14"/>
        <v>40030.7408</v>
      </c>
    </row>
    <row r="88" spans="1:16" ht="12.95" customHeight="1" x14ac:dyDescent="0.2">
      <c r="A88" s="660"/>
      <c r="B88" s="359">
        <v>2024</v>
      </c>
      <c r="C88" s="441">
        <f>SUM(D88:I88)</f>
        <v>41244.654759999998</v>
      </c>
      <c r="D88" s="360">
        <v>8207.3499999999985</v>
      </c>
      <c r="E88" s="360">
        <v>8459.2209999999995</v>
      </c>
      <c r="F88" s="439">
        <v>8728.5384699999995</v>
      </c>
      <c r="G88" s="439">
        <v>4696.5124900000001</v>
      </c>
      <c r="H88" s="439">
        <v>6459.1005399999995</v>
      </c>
      <c r="I88" s="439">
        <v>4693.9322599999996</v>
      </c>
      <c r="J88" s="439"/>
      <c r="K88" s="360"/>
      <c r="L88" s="360"/>
      <c r="M88" s="360"/>
      <c r="N88" s="360"/>
      <c r="O88" s="360"/>
      <c r="P88" s="441"/>
    </row>
    <row r="89" spans="1:16" ht="12.95" customHeight="1" x14ac:dyDescent="0.2">
      <c r="A89" s="963" t="s">
        <v>531</v>
      </c>
      <c r="B89" s="652">
        <v>2015</v>
      </c>
      <c r="C89" s="440">
        <f>SUM(D89:I89)</f>
        <v>13.92</v>
      </c>
      <c r="D89" s="653">
        <v>13.92</v>
      </c>
      <c r="E89" s="654">
        <v>0</v>
      </c>
      <c r="F89" s="654">
        <v>0</v>
      </c>
      <c r="G89" s="654">
        <v>0</v>
      </c>
      <c r="H89" s="654">
        <v>0</v>
      </c>
      <c r="I89" s="654">
        <v>0</v>
      </c>
      <c r="J89" s="654">
        <v>0</v>
      </c>
      <c r="K89" s="654">
        <v>4526.22</v>
      </c>
      <c r="L89" s="654">
        <v>0</v>
      </c>
      <c r="M89" s="654">
        <v>0</v>
      </c>
      <c r="N89" s="654">
        <v>0</v>
      </c>
      <c r="O89" s="654">
        <v>14285.353999999999</v>
      </c>
      <c r="P89" s="440">
        <f t="shared" si="14"/>
        <v>18825.493999999999</v>
      </c>
    </row>
    <row r="90" spans="1:16" ht="12.95" customHeight="1" x14ac:dyDescent="0.2">
      <c r="A90" s="963"/>
      <c r="B90" s="652">
        <v>2016</v>
      </c>
      <c r="C90" s="440">
        <f>SUM(D90:I90)</f>
        <v>3684.0619999999999</v>
      </c>
      <c r="D90" s="654">
        <v>0</v>
      </c>
      <c r="E90" s="654">
        <v>55.44</v>
      </c>
      <c r="F90" s="654">
        <v>55.48</v>
      </c>
      <c r="G90" s="654">
        <v>0</v>
      </c>
      <c r="H90" s="654">
        <v>3478.96</v>
      </c>
      <c r="I90" s="654">
        <v>94.182000000000002</v>
      </c>
      <c r="J90" s="654">
        <v>247.06</v>
      </c>
      <c r="K90" s="654">
        <v>165.36</v>
      </c>
      <c r="L90" s="654">
        <v>6042.68</v>
      </c>
      <c r="M90" s="654">
        <v>5955.8</v>
      </c>
      <c r="N90" s="654">
        <v>167.29</v>
      </c>
      <c r="O90" s="654">
        <v>0</v>
      </c>
      <c r="P90" s="440">
        <f t="shared" si="14"/>
        <v>16262.252</v>
      </c>
    </row>
    <row r="91" spans="1:16" ht="12.95" customHeight="1" x14ac:dyDescent="0.2">
      <c r="A91" s="963"/>
      <c r="B91" s="652">
        <v>2017</v>
      </c>
      <c r="C91" s="440">
        <f t="shared" si="13"/>
        <v>10006.76</v>
      </c>
      <c r="D91" s="653">
        <v>7308.82</v>
      </c>
      <c r="E91" s="654">
        <v>0</v>
      </c>
      <c r="F91" s="654">
        <v>2589.94</v>
      </c>
      <c r="G91" s="654">
        <v>0</v>
      </c>
      <c r="H91" s="654">
        <v>0</v>
      </c>
      <c r="I91" s="654">
        <v>108</v>
      </c>
      <c r="J91" s="654">
        <v>0</v>
      </c>
      <c r="K91" s="654">
        <v>0</v>
      </c>
      <c r="L91" s="654">
        <v>6581.43</v>
      </c>
      <c r="M91" s="654">
        <v>14515.23</v>
      </c>
      <c r="N91" s="654">
        <v>12926.04</v>
      </c>
      <c r="O91" s="654">
        <v>0</v>
      </c>
      <c r="P91" s="440">
        <f t="shared" si="14"/>
        <v>44029.460000000006</v>
      </c>
    </row>
    <row r="92" spans="1:16" ht="12.95" customHeight="1" x14ac:dyDescent="0.2">
      <c r="A92" s="963"/>
      <c r="B92" s="652">
        <v>2018</v>
      </c>
      <c r="C92" s="440">
        <f t="shared" si="13"/>
        <v>0</v>
      </c>
      <c r="D92" s="654">
        <v>0</v>
      </c>
      <c r="E92" s="654">
        <v>0</v>
      </c>
      <c r="F92" s="654">
        <v>0</v>
      </c>
      <c r="G92" s="654">
        <v>0</v>
      </c>
      <c r="H92" s="654">
        <v>0</v>
      </c>
      <c r="I92" s="654">
        <v>0</v>
      </c>
      <c r="J92" s="654">
        <v>0</v>
      </c>
      <c r="K92" s="654">
        <v>0</v>
      </c>
      <c r="L92" s="654">
        <v>0</v>
      </c>
      <c r="M92" s="654">
        <v>0</v>
      </c>
      <c r="N92" s="654">
        <v>0</v>
      </c>
      <c r="O92" s="654">
        <v>0</v>
      </c>
      <c r="P92" s="440">
        <f t="shared" si="14"/>
        <v>0</v>
      </c>
    </row>
    <row r="93" spans="1:16" ht="12.95" customHeight="1" x14ac:dyDescent="0.2">
      <c r="A93" s="963"/>
      <c r="B93" s="652">
        <v>2019</v>
      </c>
      <c r="C93" s="440">
        <f>SUM(D93:I93)</f>
        <v>15304.64</v>
      </c>
      <c r="D93" s="654">
        <v>0</v>
      </c>
      <c r="E93" s="654">
        <v>0</v>
      </c>
      <c r="F93" s="654">
        <v>0</v>
      </c>
      <c r="G93" s="654">
        <v>0</v>
      </c>
      <c r="H93" s="654">
        <v>14812.05</v>
      </c>
      <c r="I93" s="654">
        <v>492.59</v>
      </c>
      <c r="J93" s="654">
        <v>0</v>
      </c>
      <c r="K93" s="654">
        <v>0</v>
      </c>
      <c r="L93" s="654">
        <v>0</v>
      </c>
      <c r="M93" s="654">
        <v>0</v>
      </c>
      <c r="N93" s="654">
        <v>0</v>
      </c>
      <c r="O93" s="654">
        <v>0</v>
      </c>
      <c r="P93" s="440">
        <f t="shared" si="14"/>
        <v>15304.64</v>
      </c>
    </row>
    <row r="94" spans="1:16" ht="12.95" customHeight="1" x14ac:dyDescent="0.2">
      <c r="A94" s="963"/>
      <c r="B94" s="652">
        <v>2020</v>
      </c>
      <c r="C94" s="440">
        <f t="shared" si="13"/>
        <v>4394.99</v>
      </c>
      <c r="D94" s="654">
        <v>0</v>
      </c>
      <c r="E94" s="654">
        <v>2380.0500000000002</v>
      </c>
      <c r="F94" s="654">
        <v>0</v>
      </c>
      <c r="G94" s="654">
        <v>0</v>
      </c>
      <c r="H94" s="654">
        <v>0</v>
      </c>
      <c r="I94" s="654">
        <v>2014.94</v>
      </c>
      <c r="J94" s="654">
        <v>5087.96</v>
      </c>
      <c r="K94" s="654">
        <v>114.4</v>
      </c>
      <c r="L94" s="654">
        <v>0</v>
      </c>
      <c r="M94" s="654">
        <v>19326.682649999999</v>
      </c>
      <c r="N94" s="654">
        <v>305.52</v>
      </c>
      <c r="O94" s="654">
        <v>0</v>
      </c>
      <c r="P94" s="440">
        <f t="shared" si="14"/>
        <v>29229.552650000001</v>
      </c>
    </row>
    <row r="95" spans="1:16" ht="12.95" customHeight="1" x14ac:dyDescent="0.2">
      <c r="A95" s="963"/>
      <c r="B95" s="652">
        <v>2021</v>
      </c>
      <c r="C95" s="440">
        <f>SUM(D95:I95)</f>
        <v>21998.061000000002</v>
      </c>
      <c r="D95" s="654">
        <v>0</v>
      </c>
      <c r="E95" s="654">
        <v>0</v>
      </c>
      <c r="F95" s="654">
        <v>0</v>
      </c>
      <c r="G95" s="654">
        <v>0</v>
      </c>
      <c r="H95" s="654">
        <v>18348.061000000002</v>
      </c>
      <c r="I95" s="654">
        <v>3650</v>
      </c>
      <c r="J95" s="654">
        <v>0</v>
      </c>
      <c r="K95" s="654">
        <v>0</v>
      </c>
      <c r="L95" s="654">
        <v>0</v>
      </c>
      <c r="M95" s="654">
        <v>252.44</v>
      </c>
      <c r="N95" s="654">
        <v>0</v>
      </c>
      <c r="O95" s="654">
        <v>0</v>
      </c>
      <c r="P95" s="440">
        <f t="shared" si="14"/>
        <v>22250.501</v>
      </c>
    </row>
    <row r="96" spans="1:16" ht="12.95" customHeight="1" x14ac:dyDescent="0.2">
      <c r="A96" s="963"/>
      <c r="B96" s="652">
        <v>2022</v>
      </c>
      <c r="C96" s="440">
        <f>SUM(D96:I96)</f>
        <v>200.76</v>
      </c>
      <c r="D96" s="654">
        <v>24.8</v>
      </c>
      <c r="E96" s="654">
        <v>0</v>
      </c>
      <c r="F96" s="654">
        <v>0</v>
      </c>
      <c r="G96" s="654">
        <v>49.79</v>
      </c>
      <c r="H96" s="654">
        <v>0.5</v>
      </c>
      <c r="I96" s="654">
        <v>125.67</v>
      </c>
      <c r="J96" s="654">
        <v>0</v>
      </c>
      <c r="K96" s="654">
        <v>1000</v>
      </c>
      <c r="L96" s="654">
        <v>698.4</v>
      </c>
      <c r="M96" s="654">
        <v>2722.7</v>
      </c>
      <c r="N96" s="654">
        <v>1</v>
      </c>
      <c r="O96" s="654">
        <v>3607.54</v>
      </c>
      <c r="P96" s="440">
        <f t="shared" si="14"/>
        <v>8230.4</v>
      </c>
    </row>
    <row r="97" spans="1:16" ht="12.95" customHeight="1" x14ac:dyDescent="0.2">
      <c r="A97" s="963"/>
      <c r="B97" s="652">
        <v>2023</v>
      </c>
      <c r="C97" s="440">
        <f>SUM(D97:I97)</f>
        <v>8401.66</v>
      </c>
      <c r="D97" s="654">
        <v>0</v>
      </c>
      <c r="E97" s="654">
        <v>0</v>
      </c>
      <c r="F97" s="654">
        <v>5251.95</v>
      </c>
      <c r="G97" s="654">
        <v>12</v>
      </c>
      <c r="H97" s="654">
        <v>0</v>
      </c>
      <c r="I97" s="654">
        <v>3137.7099999999996</v>
      </c>
      <c r="J97" s="654">
        <v>97.32</v>
      </c>
      <c r="K97" s="654">
        <v>100</v>
      </c>
      <c r="L97" s="654">
        <v>5346.1399999999994</v>
      </c>
      <c r="M97" s="654">
        <v>4800.96</v>
      </c>
      <c r="N97" s="654">
        <v>10275.58</v>
      </c>
      <c r="O97" s="654">
        <v>1.4039999999999999</v>
      </c>
      <c r="P97" s="440">
        <f t="shared" si="14"/>
        <v>29023.063999999995</v>
      </c>
    </row>
    <row r="98" spans="1:16" ht="12.95" customHeight="1" x14ac:dyDescent="0.2">
      <c r="A98" s="964"/>
      <c r="B98" s="359">
        <v>2024</v>
      </c>
      <c r="C98" s="441">
        <f>SUM(D98:I98)</f>
        <v>132.24</v>
      </c>
      <c r="D98" s="439">
        <v>2</v>
      </c>
      <c r="E98" s="439">
        <v>52</v>
      </c>
      <c r="F98" s="439">
        <v>0</v>
      </c>
      <c r="G98" s="439">
        <v>0</v>
      </c>
      <c r="H98" s="439">
        <v>0</v>
      </c>
      <c r="I98" s="439">
        <v>78.240000000000009</v>
      </c>
      <c r="J98" s="439"/>
      <c r="K98" s="439"/>
      <c r="L98" s="439"/>
      <c r="M98" s="439"/>
      <c r="N98" s="439"/>
      <c r="O98" s="439"/>
      <c r="P98" s="441"/>
    </row>
    <row r="99" spans="1:16" ht="9" customHeight="1" x14ac:dyDescent="0.25">
      <c r="A99" s="129" t="s">
        <v>426</v>
      </c>
      <c r="B99" s="130"/>
      <c r="C99" s="131"/>
      <c r="D99" s="124"/>
      <c r="E99" s="132"/>
      <c r="F99" s="132"/>
      <c r="G99" s="133"/>
      <c r="H99" s="134"/>
      <c r="I99" s="134"/>
      <c r="J99" s="134"/>
      <c r="K99" s="135"/>
      <c r="L99" s="134"/>
      <c r="M99" s="134"/>
      <c r="N99" s="134"/>
      <c r="O99" s="134"/>
    </row>
    <row r="100" spans="1:16" ht="9" customHeight="1" x14ac:dyDescent="0.25">
      <c r="A100" s="136" t="s">
        <v>427</v>
      </c>
      <c r="B100" s="130"/>
      <c r="C100" s="137"/>
      <c r="D100" s="124"/>
      <c r="E100" s="132"/>
      <c r="F100" s="132"/>
      <c r="G100" s="133"/>
      <c r="H100" s="134"/>
      <c r="I100" s="134"/>
      <c r="J100" s="134"/>
      <c r="K100" s="135"/>
      <c r="L100" s="134"/>
      <c r="M100" s="134"/>
      <c r="N100" s="134"/>
      <c r="O100" s="134"/>
    </row>
    <row r="101" spans="1:16" ht="9" customHeight="1" x14ac:dyDescent="0.25">
      <c r="A101" s="138" t="s">
        <v>428</v>
      </c>
      <c r="B101" s="139"/>
      <c r="C101" s="139"/>
      <c r="D101" s="139"/>
      <c r="E101" s="139"/>
      <c r="F101" s="139"/>
      <c r="G101" s="139"/>
      <c r="H101" s="2"/>
      <c r="I101" s="2"/>
      <c r="J101" s="2"/>
      <c r="K101" s="2"/>
      <c r="L101" s="2"/>
      <c r="M101" s="2"/>
      <c r="N101" s="2"/>
      <c r="O101" s="2"/>
    </row>
  </sheetData>
  <mergeCells count="9">
    <mergeCell ref="A69:A77"/>
    <mergeCell ref="A79:A87"/>
    <mergeCell ref="A89:A98"/>
    <mergeCell ref="A4:A12"/>
    <mergeCell ref="A14:A22"/>
    <mergeCell ref="A24:A32"/>
    <mergeCell ref="A34:A42"/>
    <mergeCell ref="A44:A52"/>
    <mergeCell ref="A59:A67"/>
  </mergeCells>
  <pageMargins left="0" right="0" top="0" bottom="0" header="0" footer="0"/>
  <pageSetup paperSize="9" orientation="portrait" r:id="rId1"/>
  <rowBreaks count="1" manualBreakCount="1">
    <brk id="54" max="16383" man="1"/>
  </rowBreaks>
  <ignoredErrors>
    <ignoredError sqref="D12 E12:H12" formula="1"/>
    <ignoredError sqref="D59:E77 D15:E22 C54:E55 D24:E42 D79:E87 D89:E97 D14:E14 C14:C53 C59:C98" formulaRange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D1000"/>
  <sheetViews>
    <sheetView showGridLines="0" zoomScaleNormal="100" workbookViewId="0">
      <selection activeCell="B39" sqref="B39:F40"/>
    </sheetView>
  </sheetViews>
  <sheetFormatPr baseColWidth="10" defaultColWidth="10.85546875" defaultRowHeight="15" customHeight="1" x14ac:dyDescent="0.2"/>
  <cols>
    <col min="1" max="4" width="16.7109375" style="82" customWidth="1"/>
    <col min="5" max="16384" width="10.85546875" style="82"/>
  </cols>
  <sheetData>
    <row r="1" spans="1:4" ht="21.95" customHeight="1" x14ac:dyDescent="0.25">
      <c r="A1" s="68" t="s">
        <v>404</v>
      </c>
      <c r="B1" s="88"/>
      <c r="C1" s="88"/>
      <c r="D1" s="89"/>
    </row>
    <row r="2" spans="1:4" ht="12" customHeight="1" x14ac:dyDescent="0.25">
      <c r="A2" s="1007" t="s">
        <v>700</v>
      </c>
      <c r="B2" s="1007"/>
      <c r="C2" s="1007"/>
      <c r="D2" s="1007"/>
    </row>
    <row r="3" spans="1:4" ht="6" customHeight="1" x14ac:dyDescent="0.2">
      <c r="A3" s="88"/>
      <c r="B3" s="88"/>
      <c r="C3" s="88"/>
      <c r="D3" s="88"/>
    </row>
    <row r="4" spans="1:4" ht="24" customHeight="1" x14ac:dyDescent="0.2">
      <c r="A4" s="421" t="s">
        <v>221</v>
      </c>
      <c r="B4" s="422" t="s">
        <v>222</v>
      </c>
      <c r="C4" s="422" t="s">
        <v>223</v>
      </c>
      <c r="D4" s="422" t="s">
        <v>224</v>
      </c>
    </row>
    <row r="5" spans="1:4" ht="5.0999999999999996" customHeight="1" x14ac:dyDescent="0.2"/>
    <row r="6" spans="1:4" ht="12" customHeight="1" x14ac:dyDescent="0.2">
      <c r="A6" s="10" t="s">
        <v>225</v>
      </c>
      <c r="B6" s="5"/>
      <c r="C6" s="35"/>
      <c r="D6" s="5"/>
    </row>
    <row r="7" spans="1:4" ht="12" customHeight="1" x14ac:dyDescent="0.25">
      <c r="A7" s="36" t="s">
        <v>211</v>
      </c>
      <c r="B7" s="40">
        <v>5850</v>
      </c>
      <c r="C7" s="37">
        <v>140</v>
      </c>
      <c r="D7" s="38">
        <f t="shared" ref="D7:D14" si="0">+B7/C7</f>
        <v>41.785714285714285</v>
      </c>
    </row>
    <row r="8" spans="1:4" ht="12" customHeight="1" x14ac:dyDescent="0.25">
      <c r="A8" s="36" t="s">
        <v>333</v>
      </c>
      <c r="B8" s="40">
        <v>35480</v>
      </c>
      <c r="C8" s="37">
        <v>25</v>
      </c>
      <c r="D8" s="38">
        <f t="shared" si="0"/>
        <v>1419.2</v>
      </c>
    </row>
    <row r="9" spans="1:4" ht="12" customHeight="1" x14ac:dyDescent="0.25">
      <c r="A9" s="36" t="s">
        <v>206</v>
      </c>
      <c r="B9" s="40">
        <v>240</v>
      </c>
      <c r="C9" s="37">
        <v>60</v>
      </c>
      <c r="D9" s="38">
        <f t="shared" si="0"/>
        <v>4</v>
      </c>
    </row>
    <row r="10" spans="1:4" ht="12" customHeight="1" x14ac:dyDescent="0.25">
      <c r="A10" s="36" t="s">
        <v>701</v>
      </c>
      <c r="B10" s="40">
        <v>2970</v>
      </c>
      <c r="C10" s="37">
        <v>50</v>
      </c>
      <c r="D10" s="38">
        <f t="shared" si="0"/>
        <v>59.4</v>
      </c>
    </row>
    <row r="11" spans="1:4" ht="12" customHeight="1" x14ac:dyDescent="0.25">
      <c r="A11" s="36" t="s">
        <v>198</v>
      </c>
      <c r="B11" s="40">
        <v>16617</v>
      </c>
      <c r="C11" s="37">
        <v>75</v>
      </c>
      <c r="D11" s="38">
        <f t="shared" si="0"/>
        <v>221.56</v>
      </c>
    </row>
    <row r="12" spans="1:4" ht="12" customHeight="1" x14ac:dyDescent="0.25">
      <c r="A12" s="36" t="s">
        <v>204</v>
      </c>
      <c r="B12" s="40">
        <v>100</v>
      </c>
      <c r="C12" s="37">
        <v>100</v>
      </c>
      <c r="D12" s="38">
        <f t="shared" si="0"/>
        <v>1</v>
      </c>
    </row>
    <row r="13" spans="1:4" ht="12" customHeight="1" x14ac:dyDescent="0.25">
      <c r="A13" s="36" t="s">
        <v>203</v>
      </c>
      <c r="B13" s="40">
        <v>9125</v>
      </c>
      <c r="C13" s="37">
        <v>120</v>
      </c>
      <c r="D13" s="38">
        <f t="shared" si="0"/>
        <v>76.041666666666671</v>
      </c>
    </row>
    <row r="14" spans="1:4" ht="12" customHeight="1" x14ac:dyDescent="0.25">
      <c r="A14" s="36" t="s">
        <v>201</v>
      </c>
      <c r="B14" s="40">
        <v>9998</v>
      </c>
      <c r="C14" s="37">
        <v>8</v>
      </c>
      <c r="D14" s="38">
        <f t="shared" si="0"/>
        <v>1249.75</v>
      </c>
    </row>
    <row r="15" spans="1:4" ht="12" customHeight="1" x14ac:dyDescent="0.25">
      <c r="A15" s="39"/>
      <c r="B15" s="40"/>
      <c r="C15" s="37"/>
      <c r="D15" s="38"/>
    </row>
    <row r="16" spans="1:4" ht="12" customHeight="1" x14ac:dyDescent="0.25">
      <c r="A16" s="41" t="s">
        <v>226</v>
      </c>
      <c r="B16" s="40"/>
      <c r="C16" s="37"/>
      <c r="D16" s="38"/>
    </row>
    <row r="17" spans="1:4" ht="12" customHeight="1" x14ac:dyDescent="0.25">
      <c r="A17" s="36" t="s">
        <v>205</v>
      </c>
      <c r="B17" s="40">
        <v>810</v>
      </c>
      <c r="C17" s="37">
        <v>65</v>
      </c>
      <c r="D17" s="38">
        <f t="shared" ref="D17:D19" si="1">+B17/C17</f>
        <v>12.461538461538462</v>
      </c>
    </row>
    <row r="18" spans="1:4" ht="12" customHeight="1" x14ac:dyDescent="0.25">
      <c r="A18" s="36" t="s">
        <v>227</v>
      </c>
      <c r="B18" s="40">
        <v>1635</v>
      </c>
      <c r="C18" s="37">
        <v>60</v>
      </c>
      <c r="D18" s="38">
        <f t="shared" si="1"/>
        <v>27.25</v>
      </c>
    </row>
    <row r="19" spans="1:4" ht="12" customHeight="1" x14ac:dyDescent="0.25">
      <c r="A19" s="36" t="s">
        <v>631</v>
      </c>
      <c r="B19" s="40">
        <v>1200</v>
      </c>
      <c r="C19" s="37">
        <v>100</v>
      </c>
      <c r="D19" s="38">
        <f t="shared" si="1"/>
        <v>12</v>
      </c>
    </row>
    <row r="20" spans="1:4" ht="12" customHeight="1" x14ac:dyDescent="0.25">
      <c r="A20" s="36"/>
      <c r="B20" s="40"/>
      <c r="C20" s="37"/>
      <c r="D20" s="38"/>
    </row>
    <row r="21" spans="1:4" ht="12" customHeight="1" x14ac:dyDescent="0.25">
      <c r="A21" s="851" t="s">
        <v>702</v>
      </c>
      <c r="B21" s="40"/>
      <c r="C21" s="37"/>
      <c r="D21" s="38"/>
    </row>
    <row r="22" spans="1:4" ht="12" customHeight="1" x14ac:dyDescent="0.25">
      <c r="A22" s="36" t="s">
        <v>691</v>
      </c>
      <c r="B22" s="40">
        <v>9799</v>
      </c>
      <c r="C22" s="37">
        <v>2000</v>
      </c>
      <c r="D22" s="38">
        <f t="shared" ref="D22" si="2">+B22/C22</f>
        <v>4.8994999999999997</v>
      </c>
    </row>
    <row r="23" spans="1:4" ht="9" customHeight="1" x14ac:dyDescent="0.25">
      <c r="A23" s="39"/>
      <c r="B23" s="40"/>
      <c r="C23" s="37"/>
      <c r="D23" s="38"/>
    </row>
    <row r="24" spans="1:4" ht="9" customHeight="1" x14ac:dyDescent="0.25">
      <c r="A24" s="41" t="s">
        <v>228</v>
      </c>
      <c r="B24" s="40"/>
      <c r="C24" s="90"/>
      <c r="D24" s="91"/>
    </row>
    <row r="25" spans="1:4" ht="12" customHeight="1" x14ac:dyDescent="0.25">
      <c r="A25" s="36" t="s">
        <v>328</v>
      </c>
      <c r="B25" s="40">
        <v>10460</v>
      </c>
      <c r="C25" s="90">
        <v>40</v>
      </c>
      <c r="D25" s="38">
        <f>+B25/C25</f>
        <v>261.5</v>
      </c>
    </row>
    <row r="26" spans="1:4" ht="12" customHeight="1" x14ac:dyDescent="0.25">
      <c r="A26" s="36" t="s">
        <v>276</v>
      </c>
      <c r="B26" s="40">
        <v>15400</v>
      </c>
      <c r="C26" s="90">
        <v>150</v>
      </c>
      <c r="D26" s="38">
        <f>+B26/C26</f>
        <v>102.66666666666667</v>
      </c>
    </row>
    <row r="27" spans="1:4" ht="9" customHeight="1" x14ac:dyDescent="0.15">
      <c r="A27" s="92" t="s">
        <v>229</v>
      </c>
      <c r="B27" s="93"/>
      <c r="C27" s="94"/>
      <c r="D27" s="95"/>
    </row>
    <row r="28" spans="1:4" ht="9" customHeight="1" x14ac:dyDescent="0.15">
      <c r="A28" s="96" t="s">
        <v>405</v>
      </c>
      <c r="B28" s="97"/>
      <c r="C28" s="98"/>
      <c r="D28" s="88"/>
    </row>
    <row r="29" spans="1:4" ht="9" customHeight="1" x14ac:dyDescent="0.15">
      <c r="A29" s="99" t="s">
        <v>136</v>
      </c>
      <c r="B29" s="100"/>
      <c r="C29" s="100"/>
      <c r="D29" s="101"/>
    </row>
    <row r="30" spans="1:4" ht="5.25" customHeight="1" x14ac:dyDescent="0.2"/>
    <row r="31" spans="1:4" ht="9" customHeight="1" x14ac:dyDescent="0.2"/>
    <row r="32" spans="1:4" ht="9" customHeight="1" x14ac:dyDescent="0.2"/>
    <row r="33" ht="9" customHeight="1" x14ac:dyDescent="0.2"/>
    <row r="34" ht="13.5" x14ac:dyDescent="0.2"/>
    <row r="35" ht="13.5" x14ac:dyDescent="0.2"/>
    <row r="36" ht="13.5" x14ac:dyDescent="0.2"/>
    <row r="37" ht="13.5" x14ac:dyDescent="0.2"/>
    <row r="38" ht="13.5" x14ac:dyDescent="0.2"/>
    <row r="39" ht="13.5" x14ac:dyDescent="0.2"/>
    <row r="40" ht="13.5" x14ac:dyDescent="0.2"/>
    <row r="41" ht="13.5" x14ac:dyDescent="0.2"/>
    <row r="42" ht="13.5" x14ac:dyDescent="0.2"/>
    <row r="43" ht="13.5" x14ac:dyDescent="0.2"/>
    <row r="44" ht="13.5" x14ac:dyDescent="0.2"/>
    <row r="45" ht="13.5" x14ac:dyDescent="0.2"/>
    <row r="46" ht="13.5" x14ac:dyDescent="0.2"/>
    <row r="47" ht="13.5" x14ac:dyDescent="0.2"/>
    <row r="48" ht="13.5" x14ac:dyDescent="0.2"/>
    <row r="49" ht="13.5" x14ac:dyDescent="0.2"/>
    <row r="50" ht="13.5" x14ac:dyDescent="0.2"/>
    <row r="51" ht="13.5" x14ac:dyDescent="0.2"/>
    <row r="52" ht="13.5" x14ac:dyDescent="0.2"/>
    <row r="53" ht="13.5" x14ac:dyDescent="0.2"/>
    <row r="54" ht="13.5" x14ac:dyDescent="0.2"/>
    <row r="55" ht="13.5" x14ac:dyDescent="0.2"/>
    <row r="56" ht="13.5" x14ac:dyDescent="0.2"/>
    <row r="57" ht="13.5" x14ac:dyDescent="0.2"/>
    <row r="58" ht="13.5" x14ac:dyDescent="0.2"/>
    <row r="59" ht="13.5" x14ac:dyDescent="0.2"/>
    <row r="60" ht="13.5" x14ac:dyDescent="0.2"/>
    <row r="61" ht="13.5" x14ac:dyDescent="0.2"/>
    <row r="62" ht="13.5" x14ac:dyDescent="0.2"/>
    <row r="63" ht="13.5" x14ac:dyDescent="0.2"/>
    <row r="64" ht="13.5" x14ac:dyDescent="0.2"/>
    <row r="65" ht="13.5" x14ac:dyDescent="0.2"/>
    <row r="66" ht="13.5" x14ac:dyDescent="0.2"/>
    <row r="67" ht="13.5" x14ac:dyDescent="0.2"/>
    <row r="68" ht="13.5" x14ac:dyDescent="0.2"/>
    <row r="69" ht="13.5" x14ac:dyDescent="0.2"/>
    <row r="70" ht="13.5" x14ac:dyDescent="0.2"/>
    <row r="71" ht="13.5" x14ac:dyDescent="0.2"/>
    <row r="72" ht="13.5" x14ac:dyDescent="0.2"/>
    <row r="73" ht="13.5" x14ac:dyDescent="0.2"/>
    <row r="74" ht="13.5" x14ac:dyDescent="0.2"/>
    <row r="75" ht="13.5" x14ac:dyDescent="0.2"/>
    <row r="76" ht="13.5" x14ac:dyDescent="0.2"/>
    <row r="77" ht="13.5" x14ac:dyDescent="0.2"/>
    <row r="78" ht="13.5" x14ac:dyDescent="0.2"/>
    <row r="79" ht="13.5" x14ac:dyDescent="0.2"/>
    <row r="80" ht="13.5" x14ac:dyDescent="0.2"/>
    <row r="81" ht="13.5" x14ac:dyDescent="0.2"/>
    <row r="82" ht="13.5" x14ac:dyDescent="0.2"/>
    <row r="83" ht="13.5" x14ac:dyDescent="0.2"/>
    <row r="84" ht="13.5" x14ac:dyDescent="0.2"/>
    <row r="85" ht="13.5" x14ac:dyDescent="0.2"/>
    <row r="86" ht="13.5" x14ac:dyDescent="0.2"/>
    <row r="87" ht="13.5" x14ac:dyDescent="0.2"/>
    <row r="88" ht="13.5" x14ac:dyDescent="0.2"/>
    <row r="89" ht="13.5" x14ac:dyDescent="0.2"/>
    <row r="90" ht="13.5" x14ac:dyDescent="0.2"/>
    <row r="91" ht="13.5" x14ac:dyDescent="0.2"/>
    <row r="92" ht="13.5" x14ac:dyDescent="0.2"/>
    <row r="93" ht="13.5" x14ac:dyDescent="0.2"/>
    <row r="94" ht="13.5" x14ac:dyDescent="0.2"/>
    <row r="95" ht="13.5" x14ac:dyDescent="0.2"/>
    <row r="96" ht="13.5" x14ac:dyDescent="0.2"/>
    <row r="97" ht="13.5" x14ac:dyDescent="0.2"/>
    <row r="98" ht="13.5" x14ac:dyDescent="0.2"/>
    <row r="99" ht="13.5" x14ac:dyDescent="0.2"/>
    <row r="100" ht="13.5" x14ac:dyDescent="0.2"/>
    <row r="101" ht="13.5" x14ac:dyDescent="0.2"/>
    <row r="102" ht="13.5" x14ac:dyDescent="0.2"/>
    <row r="103" ht="13.5" x14ac:dyDescent="0.2"/>
    <row r="104" ht="13.5" x14ac:dyDescent="0.2"/>
    <row r="105" ht="13.5" x14ac:dyDescent="0.2"/>
    <row r="106" ht="13.5" x14ac:dyDescent="0.2"/>
    <row r="107" ht="13.5" x14ac:dyDescent="0.2"/>
    <row r="108" ht="13.5" x14ac:dyDescent="0.2"/>
    <row r="109" ht="13.5" x14ac:dyDescent="0.2"/>
    <row r="110" ht="13.5" x14ac:dyDescent="0.2"/>
    <row r="111" ht="13.5" x14ac:dyDescent="0.2"/>
    <row r="112" ht="13.5" x14ac:dyDescent="0.2"/>
    <row r="113" ht="13.5" x14ac:dyDescent="0.2"/>
    <row r="114" ht="13.5" x14ac:dyDescent="0.2"/>
    <row r="115" ht="13.5" x14ac:dyDescent="0.2"/>
    <row r="116" ht="13.5" x14ac:dyDescent="0.2"/>
    <row r="117" ht="13.5" x14ac:dyDescent="0.2"/>
    <row r="118" ht="13.5" x14ac:dyDescent="0.2"/>
    <row r="119" ht="13.5" x14ac:dyDescent="0.2"/>
    <row r="120" ht="13.5" x14ac:dyDescent="0.2"/>
    <row r="121" ht="13.5" x14ac:dyDescent="0.2"/>
    <row r="122" ht="13.5" x14ac:dyDescent="0.2"/>
    <row r="123" ht="13.5" x14ac:dyDescent="0.2"/>
    <row r="124" ht="13.5" x14ac:dyDescent="0.2"/>
    <row r="125" ht="13.5" x14ac:dyDescent="0.2"/>
    <row r="126" ht="13.5" x14ac:dyDescent="0.2"/>
    <row r="127" ht="13.5" x14ac:dyDescent="0.2"/>
    <row r="128" ht="13.5" x14ac:dyDescent="0.2"/>
    <row r="129" ht="13.5" x14ac:dyDescent="0.2"/>
    <row r="130" ht="13.5" x14ac:dyDescent="0.2"/>
    <row r="131" ht="13.5" x14ac:dyDescent="0.2"/>
    <row r="132" ht="13.5" x14ac:dyDescent="0.2"/>
    <row r="133" ht="13.5" x14ac:dyDescent="0.2"/>
    <row r="134" ht="13.5" x14ac:dyDescent="0.2"/>
    <row r="135" ht="13.5" x14ac:dyDescent="0.2"/>
    <row r="136" ht="13.5" x14ac:dyDescent="0.2"/>
    <row r="137" ht="13.5" x14ac:dyDescent="0.2"/>
    <row r="138" ht="13.5" x14ac:dyDescent="0.2"/>
    <row r="139" ht="13.5" x14ac:dyDescent="0.2"/>
    <row r="140" ht="13.5" x14ac:dyDescent="0.2"/>
    <row r="141" ht="13.5" x14ac:dyDescent="0.2"/>
    <row r="142" ht="13.5" x14ac:dyDescent="0.2"/>
    <row r="143" ht="13.5" x14ac:dyDescent="0.2"/>
    <row r="144" ht="13.5" x14ac:dyDescent="0.2"/>
    <row r="145" ht="13.5" x14ac:dyDescent="0.2"/>
    <row r="146" ht="13.5" x14ac:dyDescent="0.2"/>
    <row r="147" ht="13.5" x14ac:dyDescent="0.2"/>
    <row r="148" ht="13.5" x14ac:dyDescent="0.2"/>
    <row r="149" ht="13.5" x14ac:dyDescent="0.2"/>
    <row r="150" ht="13.5" x14ac:dyDescent="0.2"/>
    <row r="151" ht="13.5" x14ac:dyDescent="0.2"/>
    <row r="152" ht="13.5" x14ac:dyDescent="0.2"/>
    <row r="153" ht="13.5" x14ac:dyDescent="0.2"/>
    <row r="154" ht="13.5" x14ac:dyDescent="0.2"/>
    <row r="155" ht="13.5" x14ac:dyDescent="0.2"/>
    <row r="156" ht="13.5" x14ac:dyDescent="0.2"/>
    <row r="157" ht="13.5" x14ac:dyDescent="0.2"/>
    <row r="158" ht="13.5" x14ac:dyDescent="0.2"/>
    <row r="159" ht="13.5" x14ac:dyDescent="0.2"/>
    <row r="160" ht="13.5" x14ac:dyDescent="0.2"/>
    <row r="161" ht="13.5" x14ac:dyDescent="0.2"/>
    <row r="162" ht="13.5" x14ac:dyDescent="0.2"/>
    <row r="163" ht="13.5" x14ac:dyDescent="0.2"/>
    <row r="164" ht="13.5" x14ac:dyDescent="0.2"/>
    <row r="165" ht="13.5" x14ac:dyDescent="0.2"/>
    <row r="166" ht="13.5" x14ac:dyDescent="0.2"/>
    <row r="167" ht="13.5" x14ac:dyDescent="0.2"/>
    <row r="168" ht="13.5" x14ac:dyDescent="0.2"/>
    <row r="169" ht="13.5" x14ac:dyDescent="0.2"/>
    <row r="170" ht="13.5" x14ac:dyDescent="0.2"/>
    <row r="171" ht="13.5" x14ac:dyDescent="0.2"/>
    <row r="172" ht="13.5" x14ac:dyDescent="0.2"/>
    <row r="173" ht="13.5" x14ac:dyDescent="0.2"/>
    <row r="174" ht="13.5" x14ac:dyDescent="0.2"/>
    <row r="175" ht="13.5" x14ac:dyDescent="0.2"/>
    <row r="176" ht="13.5" x14ac:dyDescent="0.2"/>
    <row r="177" ht="13.5" x14ac:dyDescent="0.2"/>
    <row r="178" ht="13.5" x14ac:dyDescent="0.2"/>
    <row r="179" ht="13.5" x14ac:dyDescent="0.2"/>
    <row r="180" ht="13.5" x14ac:dyDescent="0.2"/>
    <row r="181" ht="13.5" x14ac:dyDescent="0.2"/>
    <row r="182" ht="13.5" x14ac:dyDescent="0.2"/>
    <row r="183" ht="13.5" x14ac:dyDescent="0.2"/>
    <row r="184" ht="13.5" x14ac:dyDescent="0.2"/>
    <row r="185" ht="13.5" x14ac:dyDescent="0.2"/>
    <row r="186" ht="13.5" x14ac:dyDescent="0.2"/>
    <row r="187" ht="13.5" x14ac:dyDescent="0.2"/>
    <row r="188" ht="13.5" x14ac:dyDescent="0.2"/>
    <row r="189" ht="13.5" x14ac:dyDescent="0.2"/>
    <row r="190" ht="13.5" x14ac:dyDescent="0.2"/>
    <row r="191" ht="13.5" x14ac:dyDescent="0.2"/>
    <row r="192" ht="13.5" x14ac:dyDescent="0.2"/>
    <row r="193" ht="13.5" x14ac:dyDescent="0.2"/>
    <row r="194" ht="13.5" x14ac:dyDescent="0.2"/>
    <row r="195" ht="13.5" x14ac:dyDescent="0.2"/>
    <row r="196" ht="13.5" x14ac:dyDescent="0.2"/>
    <row r="197" ht="13.5" x14ac:dyDescent="0.2"/>
    <row r="198" ht="13.5" x14ac:dyDescent="0.2"/>
    <row r="199" ht="13.5" x14ac:dyDescent="0.2"/>
    <row r="200" ht="13.5" x14ac:dyDescent="0.2"/>
    <row r="201" ht="13.5" x14ac:dyDescent="0.2"/>
    <row r="202" ht="13.5" x14ac:dyDescent="0.2"/>
    <row r="203" ht="13.5" x14ac:dyDescent="0.2"/>
    <row r="204" ht="13.5" x14ac:dyDescent="0.2"/>
    <row r="205" ht="13.5" x14ac:dyDescent="0.2"/>
    <row r="206" ht="13.5" x14ac:dyDescent="0.2"/>
    <row r="207" ht="13.5" x14ac:dyDescent="0.2"/>
    <row r="208" ht="13.5" x14ac:dyDescent="0.2"/>
    <row r="209" ht="13.5" x14ac:dyDescent="0.2"/>
    <row r="210" ht="13.5" x14ac:dyDescent="0.2"/>
    <row r="211" ht="13.5" x14ac:dyDescent="0.2"/>
    <row r="212" ht="13.5" x14ac:dyDescent="0.2"/>
    <row r="213" ht="13.5" x14ac:dyDescent="0.2"/>
    <row r="214" ht="13.5" x14ac:dyDescent="0.2"/>
    <row r="215" ht="13.5" x14ac:dyDescent="0.2"/>
    <row r="216" ht="13.5" x14ac:dyDescent="0.2"/>
    <row r="217" ht="13.5" x14ac:dyDescent="0.2"/>
    <row r="218" ht="13.5" x14ac:dyDescent="0.2"/>
    <row r="219" ht="13.5" x14ac:dyDescent="0.2"/>
    <row r="220" ht="13.5" x14ac:dyDescent="0.2"/>
    <row r="221" ht="13.5" x14ac:dyDescent="0.2"/>
    <row r="222" ht="13.5" x14ac:dyDescent="0.2"/>
    <row r="223" ht="13.5" x14ac:dyDescent="0.2"/>
    <row r="224" ht="13.5" x14ac:dyDescent="0.2"/>
    <row r="225" ht="13.5" x14ac:dyDescent="0.2"/>
    <row r="226" ht="13.5" x14ac:dyDescent="0.2"/>
    <row r="227" ht="13.5" x14ac:dyDescent="0.2"/>
    <row r="228" ht="13.5" x14ac:dyDescent="0.2"/>
    <row r="229" ht="13.5" x14ac:dyDescent="0.2"/>
    <row r="230" ht="13.5" x14ac:dyDescent="0.2"/>
    <row r="231" ht="13.5" x14ac:dyDescent="0.2"/>
    <row r="232" ht="13.5" x14ac:dyDescent="0.2"/>
    <row r="233" ht="13.5" x14ac:dyDescent="0.2"/>
    <row r="234" ht="13.5" x14ac:dyDescent="0.2"/>
    <row r="235" ht="13.5" x14ac:dyDescent="0.2"/>
    <row r="236" ht="13.5" x14ac:dyDescent="0.2"/>
    <row r="237" ht="13.5" x14ac:dyDescent="0.2"/>
    <row r="238" ht="13.5" x14ac:dyDescent="0.2"/>
    <row r="239" ht="13.5" x14ac:dyDescent="0.2"/>
    <row r="240" ht="13.5" x14ac:dyDescent="0.2"/>
    <row r="241" ht="13.5" x14ac:dyDescent="0.2"/>
    <row r="242" ht="13.5" x14ac:dyDescent="0.2"/>
    <row r="243" ht="13.5" x14ac:dyDescent="0.2"/>
    <row r="244" ht="13.5" x14ac:dyDescent="0.2"/>
    <row r="245" ht="13.5" x14ac:dyDescent="0.2"/>
    <row r="246" ht="13.5" x14ac:dyDescent="0.2"/>
    <row r="247" ht="13.5" x14ac:dyDescent="0.2"/>
    <row r="248" ht="13.5" x14ac:dyDescent="0.2"/>
    <row r="249" ht="13.5" x14ac:dyDescent="0.2"/>
    <row r="250" ht="13.5" x14ac:dyDescent="0.2"/>
    <row r="251" ht="13.5" x14ac:dyDescent="0.2"/>
    <row r="252" ht="13.5" x14ac:dyDescent="0.2"/>
    <row r="253" ht="13.5" x14ac:dyDescent="0.2"/>
    <row r="254" ht="13.5" x14ac:dyDescent="0.2"/>
    <row r="255" ht="13.5" x14ac:dyDescent="0.2"/>
    <row r="256" ht="13.5" x14ac:dyDescent="0.2"/>
    <row r="257" ht="13.5" x14ac:dyDescent="0.2"/>
    <row r="258" ht="13.5" x14ac:dyDescent="0.2"/>
    <row r="259" ht="13.5" x14ac:dyDescent="0.2"/>
    <row r="260" ht="13.5" x14ac:dyDescent="0.2"/>
    <row r="261" ht="13.5" x14ac:dyDescent="0.2"/>
    <row r="262" ht="13.5" x14ac:dyDescent="0.2"/>
    <row r="263" ht="13.5" x14ac:dyDescent="0.2"/>
    <row r="264" ht="13.5" x14ac:dyDescent="0.2"/>
    <row r="265" ht="13.5" x14ac:dyDescent="0.2"/>
    <row r="266" ht="13.5" x14ac:dyDescent="0.2"/>
    <row r="267" ht="13.5" x14ac:dyDescent="0.2"/>
    <row r="268" ht="13.5" x14ac:dyDescent="0.2"/>
    <row r="269" ht="13.5" x14ac:dyDescent="0.2"/>
    <row r="270" ht="13.5" x14ac:dyDescent="0.2"/>
    <row r="271" ht="13.5" x14ac:dyDescent="0.2"/>
    <row r="272" ht="13.5" x14ac:dyDescent="0.2"/>
    <row r="273" ht="13.5" x14ac:dyDescent="0.2"/>
    <row r="274" ht="13.5" x14ac:dyDescent="0.2"/>
    <row r="275" ht="13.5" x14ac:dyDescent="0.2"/>
    <row r="276" ht="13.5" x14ac:dyDescent="0.2"/>
    <row r="277" ht="13.5" x14ac:dyDescent="0.2"/>
    <row r="278" ht="13.5" x14ac:dyDescent="0.2"/>
    <row r="279" ht="13.5" x14ac:dyDescent="0.2"/>
    <row r="280" ht="13.5" x14ac:dyDescent="0.2"/>
    <row r="281" ht="13.5" x14ac:dyDescent="0.2"/>
    <row r="282" ht="13.5" x14ac:dyDescent="0.2"/>
    <row r="283" ht="13.5" x14ac:dyDescent="0.2"/>
    <row r="284" ht="13.5" x14ac:dyDescent="0.2"/>
    <row r="285" ht="13.5" x14ac:dyDescent="0.2"/>
    <row r="286" ht="13.5" x14ac:dyDescent="0.2"/>
    <row r="287" ht="13.5" x14ac:dyDescent="0.2"/>
    <row r="288" ht="13.5" x14ac:dyDescent="0.2"/>
    <row r="289" ht="13.5" x14ac:dyDescent="0.2"/>
    <row r="290" ht="13.5" x14ac:dyDescent="0.2"/>
    <row r="291" ht="13.5" x14ac:dyDescent="0.2"/>
    <row r="292" ht="13.5" x14ac:dyDescent="0.2"/>
    <row r="293" ht="13.5" x14ac:dyDescent="0.2"/>
    <row r="294" ht="13.5" x14ac:dyDescent="0.2"/>
    <row r="295" ht="13.5" x14ac:dyDescent="0.2"/>
    <row r="296" ht="13.5" x14ac:dyDescent="0.2"/>
    <row r="297" ht="13.5" x14ac:dyDescent="0.2"/>
    <row r="298" ht="13.5" x14ac:dyDescent="0.2"/>
    <row r="299" ht="13.5" x14ac:dyDescent="0.2"/>
    <row r="300" ht="13.5" x14ac:dyDescent="0.2"/>
    <row r="301" ht="13.5" x14ac:dyDescent="0.2"/>
    <row r="302" ht="13.5" x14ac:dyDescent="0.2"/>
    <row r="303" ht="13.5" x14ac:dyDescent="0.2"/>
    <row r="304" ht="13.5" x14ac:dyDescent="0.2"/>
    <row r="305" ht="13.5" x14ac:dyDescent="0.2"/>
    <row r="306" ht="13.5" x14ac:dyDescent="0.2"/>
    <row r="307" ht="13.5" x14ac:dyDescent="0.2"/>
    <row r="308" ht="13.5" x14ac:dyDescent="0.2"/>
    <row r="309" ht="13.5" x14ac:dyDescent="0.2"/>
    <row r="310" ht="13.5" x14ac:dyDescent="0.2"/>
    <row r="311" ht="13.5" x14ac:dyDescent="0.2"/>
    <row r="312" ht="13.5" x14ac:dyDescent="0.2"/>
    <row r="313" ht="13.5" x14ac:dyDescent="0.2"/>
    <row r="314" ht="13.5" x14ac:dyDescent="0.2"/>
    <row r="315" ht="13.5" x14ac:dyDescent="0.2"/>
    <row r="316" ht="13.5" x14ac:dyDescent="0.2"/>
    <row r="317" ht="13.5" x14ac:dyDescent="0.2"/>
    <row r="318" ht="13.5" x14ac:dyDescent="0.2"/>
    <row r="319" ht="13.5" x14ac:dyDescent="0.2"/>
    <row r="320" ht="13.5" x14ac:dyDescent="0.2"/>
    <row r="321" ht="13.5" x14ac:dyDescent="0.2"/>
    <row r="322" ht="13.5" x14ac:dyDescent="0.2"/>
    <row r="323" ht="13.5" x14ac:dyDescent="0.2"/>
    <row r="324" ht="13.5" x14ac:dyDescent="0.2"/>
    <row r="325" ht="13.5" x14ac:dyDescent="0.2"/>
    <row r="326" ht="13.5" x14ac:dyDescent="0.2"/>
    <row r="327" ht="13.5" x14ac:dyDescent="0.2"/>
    <row r="328" ht="13.5" x14ac:dyDescent="0.2"/>
    <row r="329" ht="13.5" x14ac:dyDescent="0.2"/>
    <row r="330" ht="13.5" x14ac:dyDescent="0.2"/>
    <row r="331" ht="13.5" x14ac:dyDescent="0.2"/>
    <row r="332" ht="13.5" x14ac:dyDescent="0.2"/>
    <row r="333" ht="13.5" x14ac:dyDescent="0.2"/>
    <row r="334" ht="13.5" x14ac:dyDescent="0.2"/>
    <row r="335" ht="13.5" x14ac:dyDescent="0.2"/>
    <row r="336" ht="13.5" x14ac:dyDescent="0.2"/>
    <row r="337" ht="13.5" x14ac:dyDescent="0.2"/>
    <row r="338" ht="13.5" x14ac:dyDescent="0.2"/>
    <row r="339" ht="13.5" x14ac:dyDescent="0.2"/>
    <row r="340" ht="13.5" x14ac:dyDescent="0.2"/>
    <row r="341" ht="13.5" x14ac:dyDescent="0.2"/>
    <row r="342" ht="13.5" x14ac:dyDescent="0.2"/>
    <row r="343" ht="13.5" x14ac:dyDescent="0.2"/>
    <row r="344" ht="13.5" x14ac:dyDescent="0.2"/>
    <row r="345" ht="13.5" x14ac:dyDescent="0.2"/>
    <row r="346" ht="13.5" x14ac:dyDescent="0.2"/>
    <row r="347" ht="13.5" x14ac:dyDescent="0.2"/>
    <row r="348" ht="13.5" x14ac:dyDescent="0.2"/>
    <row r="349" ht="13.5" x14ac:dyDescent="0.2"/>
    <row r="350" ht="13.5" x14ac:dyDescent="0.2"/>
    <row r="351" ht="13.5" x14ac:dyDescent="0.2"/>
    <row r="352" ht="13.5" x14ac:dyDescent="0.2"/>
    <row r="353" ht="13.5" x14ac:dyDescent="0.2"/>
    <row r="354" ht="13.5" x14ac:dyDescent="0.2"/>
    <row r="355" ht="13.5" x14ac:dyDescent="0.2"/>
    <row r="356" ht="13.5" x14ac:dyDescent="0.2"/>
    <row r="357" ht="13.5" x14ac:dyDescent="0.2"/>
    <row r="358" ht="13.5" x14ac:dyDescent="0.2"/>
    <row r="359" ht="13.5" x14ac:dyDescent="0.2"/>
    <row r="360" ht="13.5" x14ac:dyDescent="0.2"/>
    <row r="361" ht="13.5" x14ac:dyDescent="0.2"/>
    <row r="362" ht="13.5" x14ac:dyDescent="0.2"/>
    <row r="363" ht="13.5" x14ac:dyDescent="0.2"/>
    <row r="364" ht="13.5" x14ac:dyDescent="0.2"/>
    <row r="365" ht="13.5" x14ac:dyDescent="0.2"/>
    <row r="366" ht="13.5" x14ac:dyDescent="0.2"/>
    <row r="367" ht="13.5" x14ac:dyDescent="0.2"/>
    <row r="368" ht="13.5" x14ac:dyDescent="0.2"/>
    <row r="369" ht="13.5" x14ac:dyDescent="0.2"/>
    <row r="370" ht="13.5" x14ac:dyDescent="0.2"/>
    <row r="371" ht="13.5" x14ac:dyDescent="0.2"/>
    <row r="372" ht="13.5" x14ac:dyDescent="0.2"/>
    <row r="373" ht="13.5" x14ac:dyDescent="0.2"/>
    <row r="374" ht="13.5" x14ac:dyDescent="0.2"/>
    <row r="375" ht="13.5" x14ac:dyDescent="0.2"/>
    <row r="376" ht="13.5" x14ac:dyDescent="0.2"/>
    <row r="377" ht="13.5" x14ac:dyDescent="0.2"/>
    <row r="378" ht="13.5" x14ac:dyDescent="0.2"/>
    <row r="379" ht="13.5" x14ac:dyDescent="0.2"/>
    <row r="380" ht="13.5" x14ac:dyDescent="0.2"/>
    <row r="381" ht="13.5" x14ac:dyDescent="0.2"/>
    <row r="382" ht="13.5" x14ac:dyDescent="0.2"/>
    <row r="383" ht="13.5" x14ac:dyDescent="0.2"/>
    <row r="384" ht="13.5" x14ac:dyDescent="0.2"/>
    <row r="385" ht="13.5" x14ac:dyDescent="0.2"/>
    <row r="386" ht="13.5" x14ac:dyDescent="0.2"/>
    <row r="387" ht="13.5" x14ac:dyDescent="0.2"/>
    <row r="388" ht="13.5" x14ac:dyDescent="0.2"/>
    <row r="389" ht="13.5" x14ac:dyDescent="0.2"/>
    <row r="390" ht="13.5" x14ac:dyDescent="0.2"/>
    <row r="391" ht="13.5" x14ac:dyDescent="0.2"/>
    <row r="392" ht="13.5" x14ac:dyDescent="0.2"/>
    <row r="393" ht="13.5" x14ac:dyDescent="0.2"/>
    <row r="394" ht="13.5" x14ac:dyDescent="0.2"/>
    <row r="395" ht="13.5" x14ac:dyDescent="0.2"/>
    <row r="396" ht="13.5" x14ac:dyDescent="0.2"/>
    <row r="397" ht="13.5" x14ac:dyDescent="0.2"/>
    <row r="398" ht="13.5" x14ac:dyDescent="0.2"/>
    <row r="399" ht="13.5" x14ac:dyDescent="0.2"/>
    <row r="400" ht="13.5" x14ac:dyDescent="0.2"/>
    <row r="401" ht="13.5" x14ac:dyDescent="0.2"/>
    <row r="402" ht="13.5" x14ac:dyDescent="0.2"/>
    <row r="403" ht="13.5" x14ac:dyDescent="0.2"/>
    <row r="404" ht="13.5" x14ac:dyDescent="0.2"/>
    <row r="405" ht="13.5" x14ac:dyDescent="0.2"/>
    <row r="406" ht="13.5" x14ac:dyDescent="0.2"/>
    <row r="407" ht="13.5" x14ac:dyDescent="0.2"/>
    <row r="408" ht="13.5" x14ac:dyDescent="0.2"/>
    <row r="409" ht="13.5" x14ac:dyDescent="0.2"/>
    <row r="410" ht="13.5" x14ac:dyDescent="0.2"/>
    <row r="411" ht="13.5" x14ac:dyDescent="0.2"/>
    <row r="412" ht="13.5" x14ac:dyDescent="0.2"/>
    <row r="413" ht="13.5" x14ac:dyDescent="0.2"/>
    <row r="414" ht="13.5" x14ac:dyDescent="0.2"/>
    <row r="415" ht="13.5" x14ac:dyDescent="0.2"/>
    <row r="416" ht="13.5" x14ac:dyDescent="0.2"/>
    <row r="417" ht="13.5" x14ac:dyDescent="0.2"/>
    <row r="418" ht="13.5" x14ac:dyDescent="0.2"/>
    <row r="419" ht="13.5" x14ac:dyDescent="0.2"/>
    <row r="420" ht="13.5" x14ac:dyDescent="0.2"/>
    <row r="421" ht="13.5" x14ac:dyDescent="0.2"/>
    <row r="422" ht="13.5" x14ac:dyDescent="0.2"/>
    <row r="423" ht="13.5" x14ac:dyDescent="0.2"/>
    <row r="424" ht="13.5" x14ac:dyDescent="0.2"/>
    <row r="425" ht="13.5" x14ac:dyDescent="0.2"/>
    <row r="426" ht="13.5" x14ac:dyDescent="0.2"/>
    <row r="427" ht="13.5" x14ac:dyDescent="0.2"/>
    <row r="428" ht="13.5" x14ac:dyDescent="0.2"/>
    <row r="429" ht="13.5" x14ac:dyDescent="0.2"/>
    <row r="430" ht="13.5" x14ac:dyDescent="0.2"/>
    <row r="431" ht="13.5" x14ac:dyDescent="0.2"/>
    <row r="432" ht="13.5" x14ac:dyDescent="0.2"/>
    <row r="433" ht="13.5" x14ac:dyDescent="0.2"/>
    <row r="434" ht="13.5" x14ac:dyDescent="0.2"/>
    <row r="435" ht="13.5" x14ac:dyDescent="0.2"/>
    <row r="436" ht="13.5" x14ac:dyDescent="0.2"/>
    <row r="437" ht="13.5" x14ac:dyDescent="0.2"/>
    <row r="438" ht="13.5" x14ac:dyDescent="0.2"/>
    <row r="439" ht="13.5" x14ac:dyDescent="0.2"/>
    <row r="440" ht="13.5" x14ac:dyDescent="0.2"/>
    <row r="441" ht="13.5" x14ac:dyDescent="0.2"/>
    <row r="442" ht="13.5" x14ac:dyDescent="0.2"/>
    <row r="443" ht="13.5" x14ac:dyDescent="0.2"/>
    <row r="444" ht="13.5" x14ac:dyDescent="0.2"/>
    <row r="445" ht="13.5" x14ac:dyDescent="0.2"/>
    <row r="446" ht="13.5" x14ac:dyDescent="0.2"/>
    <row r="447" ht="13.5" x14ac:dyDescent="0.2"/>
    <row r="448" ht="13.5" x14ac:dyDescent="0.2"/>
    <row r="449" ht="13.5" x14ac:dyDescent="0.2"/>
    <row r="450" ht="13.5" x14ac:dyDescent="0.2"/>
    <row r="451" ht="13.5" x14ac:dyDescent="0.2"/>
    <row r="452" ht="13.5" x14ac:dyDescent="0.2"/>
    <row r="453" ht="13.5" x14ac:dyDescent="0.2"/>
    <row r="454" ht="13.5" x14ac:dyDescent="0.2"/>
    <row r="455" ht="13.5" x14ac:dyDescent="0.2"/>
    <row r="456" ht="13.5" x14ac:dyDescent="0.2"/>
    <row r="457" ht="13.5" x14ac:dyDescent="0.2"/>
    <row r="458" ht="13.5" x14ac:dyDescent="0.2"/>
    <row r="459" ht="13.5" x14ac:dyDescent="0.2"/>
    <row r="460" ht="13.5" x14ac:dyDescent="0.2"/>
    <row r="461" ht="13.5" x14ac:dyDescent="0.2"/>
    <row r="462" ht="13.5" x14ac:dyDescent="0.2"/>
    <row r="463" ht="13.5" x14ac:dyDescent="0.2"/>
    <row r="464" ht="13.5" x14ac:dyDescent="0.2"/>
    <row r="465" ht="13.5" x14ac:dyDescent="0.2"/>
    <row r="466" ht="13.5" x14ac:dyDescent="0.2"/>
    <row r="467" ht="13.5" x14ac:dyDescent="0.2"/>
    <row r="468" ht="13.5" x14ac:dyDescent="0.2"/>
    <row r="469" ht="13.5" x14ac:dyDescent="0.2"/>
    <row r="470" ht="13.5" x14ac:dyDescent="0.2"/>
    <row r="471" ht="13.5" x14ac:dyDescent="0.2"/>
    <row r="472" ht="13.5" x14ac:dyDescent="0.2"/>
    <row r="473" ht="13.5" x14ac:dyDescent="0.2"/>
    <row r="474" ht="13.5" x14ac:dyDescent="0.2"/>
    <row r="475" ht="13.5" x14ac:dyDescent="0.2"/>
    <row r="476" ht="13.5" x14ac:dyDescent="0.2"/>
    <row r="477" ht="13.5" x14ac:dyDescent="0.2"/>
    <row r="478" ht="13.5" x14ac:dyDescent="0.2"/>
    <row r="479" ht="13.5" x14ac:dyDescent="0.2"/>
    <row r="480" ht="13.5" x14ac:dyDescent="0.2"/>
    <row r="481" ht="13.5" x14ac:dyDescent="0.2"/>
    <row r="482" ht="13.5" x14ac:dyDescent="0.2"/>
    <row r="483" ht="13.5" x14ac:dyDescent="0.2"/>
    <row r="484" ht="13.5" x14ac:dyDescent="0.2"/>
    <row r="485" ht="13.5" x14ac:dyDescent="0.2"/>
    <row r="486" ht="13.5" x14ac:dyDescent="0.2"/>
    <row r="487" ht="13.5" x14ac:dyDescent="0.2"/>
    <row r="488" ht="13.5" x14ac:dyDescent="0.2"/>
    <row r="489" ht="13.5" x14ac:dyDescent="0.2"/>
    <row r="490" ht="13.5" x14ac:dyDescent="0.2"/>
    <row r="491" ht="13.5" x14ac:dyDescent="0.2"/>
    <row r="492" ht="13.5" x14ac:dyDescent="0.2"/>
    <row r="493" ht="13.5" x14ac:dyDescent="0.2"/>
    <row r="494" ht="13.5" x14ac:dyDescent="0.2"/>
    <row r="495" ht="13.5" x14ac:dyDescent="0.2"/>
    <row r="496" ht="13.5" x14ac:dyDescent="0.2"/>
    <row r="497" ht="13.5" x14ac:dyDescent="0.2"/>
    <row r="498" ht="13.5" x14ac:dyDescent="0.2"/>
    <row r="499" ht="13.5" x14ac:dyDescent="0.2"/>
    <row r="500" ht="13.5" x14ac:dyDescent="0.2"/>
    <row r="501" ht="13.5" x14ac:dyDescent="0.2"/>
    <row r="502" ht="13.5" x14ac:dyDescent="0.2"/>
    <row r="503" ht="13.5" x14ac:dyDescent="0.2"/>
    <row r="504" ht="13.5" x14ac:dyDescent="0.2"/>
    <row r="505" ht="13.5" x14ac:dyDescent="0.2"/>
    <row r="506" ht="13.5" x14ac:dyDescent="0.2"/>
    <row r="507" ht="13.5" x14ac:dyDescent="0.2"/>
    <row r="508" ht="13.5" x14ac:dyDescent="0.2"/>
    <row r="509" ht="13.5" x14ac:dyDescent="0.2"/>
    <row r="510" ht="13.5" x14ac:dyDescent="0.2"/>
    <row r="511" ht="13.5" x14ac:dyDescent="0.2"/>
    <row r="512" ht="13.5" x14ac:dyDescent="0.2"/>
    <row r="513" ht="13.5" x14ac:dyDescent="0.2"/>
    <row r="514" ht="13.5" x14ac:dyDescent="0.2"/>
    <row r="515" ht="13.5" x14ac:dyDescent="0.2"/>
    <row r="516" ht="13.5" x14ac:dyDescent="0.2"/>
    <row r="517" ht="13.5" x14ac:dyDescent="0.2"/>
    <row r="518" ht="13.5" x14ac:dyDescent="0.2"/>
    <row r="519" ht="13.5" x14ac:dyDescent="0.2"/>
    <row r="520" ht="13.5" x14ac:dyDescent="0.2"/>
    <row r="521" ht="13.5" x14ac:dyDescent="0.2"/>
    <row r="522" ht="13.5" x14ac:dyDescent="0.2"/>
    <row r="523" ht="13.5" x14ac:dyDescent="0.2"/>
    <row r="524" ht="13.5" x14ac:dyDescent="0.2"/>
    <row r="525" ht="13.5" x14ac:dyDescent="0.2"/>
    <row r="526" ht="13.5" x14ac:dyDescent="0.2"/>
    <row r="527" ht="13.5" x14ac:dyDescent="0.2"/>
    <row r="528" ht="13.5" x14ac:dyDescent="0.2"/>
    <row r="529" ht="13.5" x14ac:dyDescent="0.2"/>
    <row r="530" ht="13.5" x14ac:dyDescent="0.2"/>
    <row r="531" ht="13.5" x14ac:dyDescent="0.2"/>
    <row r="532" ht="13.5" x14ac:dyDescent="0.2"/>
    <row r="533" ht="13.5" x14ac:dyDescent="0.2"/>
    <row r="534" ht="13.5" x14ac:dyDescent="0.2"/>
    <row r="535" ht="13.5" x14ac:dyDescent="0.2"/>
    <row r="536" ht="13.5" x14ac:dyDescent="0.2"/>
    <row r="537" ht="13.5" x14ac:dyDescent="0.2"/>
    <row r="538" ht="13.5" x14ac:dyDescent="0.2"/>
    <row r="539" ht="13.5" x14ac:dyDescent="0.2"/>
    <row r="540" ht="13.5" x14ac:dyDescent="0.2"/>
    <row r="541" ht="13.5" x14ac:dyDescent="0.2"/>
    <row r="542" ht="13.5" x14ac:dyDescent="0.2"/>
    <row r="543" ht="13.5" x14ac:dyDescent="0.2"/>
    <row r="544" ht="13.5" x14ac:dyDescent="0.2"/>
    <row r="545" ht="13.5" x14ac:dyDescent="0.2"/>
    <row r="546" ht="13.5" x14ac:dyDescent="0.2"/>
    <row r="547" ht="13.5" x14ac:dyDescent="0.2"/>
    <row r="548" ht="13.5" x14ac:dyDescent="0.2"/>
    <row r="549" ht="13.5" x14ac:dyDescent="0.2"/>
    <row r="550" ht="13.5" x14ac:dyDescent="0.2"/>
    <row r="551" ht="13.5" x14ac:dyDescent="0.2"/>
    <row r="552" ht="13.5" x14ac:dyDescent="0.2"/>
    <row r="553" ht="13.5" x14ac:dyDescent="0.2"/>
    <row r="554" ht="13.5" x14ac:dyDescent="0.2"/>
    <row r="555" ht="13.5" x14ac:dyDescent="0.2"/>
    <row r="556" ht="13.5" x14ac:dyDescent="0.2"/>
    <row r="557" ht="13.5" x14ac:dyDescent="0.2"/>
    <row r="558" ht="13.5" x14ac:dyDescent="0.2"/>
    <row r="559" ht="13.5" x14ac:dyDescent="0.2"/>
    <row r="560" ht="13.5" x14ac:dyDescent="0.2"/>
    <row r="561" ht="13.5" x14ac:dyDescent="0.2"/>
    <row r="562" ht="13.5" x14ac:dyDescent="0.2"/>
    <row r="563" ht="13.5" x14ac:dyDescent="0.2"/>
    <row r="564" ht="13.5" x14ac:dyDescent="0.2"/>
    <row r="565" ht="13.5" x14ac:dyDescent="0.2"/>
    <row r="566" ht="13.5" x14ac:dyDescent="0.2"/>
    <row r="567" ht="13.5" x14ac:dyDescent="0.2"/>
    <row r="568" ht="13.5" x14ac:dyDescent="0.2"/>
    <row r="569" ht="13.5" x14ac:dyDescent="0.2"/>
    <row r="570" ht="13.5" x14ac:dyDescent="0.2"/>
    <row r="571" ht="13.5" x14ac:dyDescent="0.2"/>
    <row r="572" ht="13.5" x14ac:dyDescent="0.2"/>
    <row r="573" ht="13.5" x14ac:dyDescent="0.2"/>
    <row r="574" ht="13.5" x14ac:dyDescent="0.2"/>
    <row r="575" ht="13.5" x14ac:dyDescent="0.2"/>
    <row r="576" ht="13.5" x14ac:dyDescent="0.2"/>
    <row r="577" ht="13.5" x14ac:dyDescent="0.2"/>
    <row r="578" ht="13.5" x14ac:dyDescent="0.2"/>
    <row r="579" ht="13.5" x14ac:dyDescent="0.2"/>
    <row r="580" ht="13.5" x14ac:dyDescent="0.2"/>
    <row r="581" ht="13.5" x14ac:dyDescent="0.2"/>
    <row r="582" ht="13.5" x14ac:dyDescent="0.2"/>
    <row r="583" ht="13.5" x14ac:dyDescent="0.2"/>
    <row r="584" ht="13.5" x14ac:dyDescent="0.2"/>
    <row r="585" ht="13.5" x14ac:dyDescent="0.2"/>
    <row r="586" ht="13.5" x14ac:dyDescent="0.2"/>
    <row r="587" ht="13.5" x14ac:dyDescent="0.2"/>
    <row r="588" ht="13.5" x14ac:dyDescent="0.2"/>
    <row r="589" ht="13.5" x14ac:dyDescent="0.2"/>
    <row r="590" ht="13.5" x14ac:dyDescent="0.2"/>
    <row r="591" ht="13.5" x14ac:dyDescent="0.2"/>
    <row r="592" ht="13.5" x14ac:dyDescent="0.2"/>
    <row r="593" ht="13.5" x14ac:dyDescent="0.2"/>
    <row r="594" ht="13.5" x14ac:dyDescent="0.2"/>
    <row r="595" ht="13.5" x14ac:dyDescent="0.2"/>
    <row r="596" ht="13.5" x14ac:dyDescent="0.2"/>
    <row r="597" ht="13.5" x14ac:dyDescent="0.2"/>
    <row r="598" ht="13.5" x14ac:dyDescent="0.2"/>
    <row r="599" ht="13.5" x14ac:dyDescent="0.2"/>
    <row r="600" ht="13.5" x14ac:dyDescent="0.2"/>
    <row r="601" ht="13.5" x14ac:dyDescent="0.2"/>
    <row r="602" ht="13.5" x14ac:dyDescent="0.2"/>
    <row r="603" ht="13.5" x14ac:dyDescent="0.2"/>
    <row r="604" ht="13.5" x14ac:dyDescent="0.2"/>
    <row r="605" ht="13.5" x14ac:dyDescent="0.2"/>
    <row r="606" ht="13.5" x14ac:dyDescent="0.2"/>
    <row r="607" ht="13.5" x14ac:dyDescent="0.2"/>
    <row r="608" ht="13.5" x14ac:dyDescent="0.2"/>
    <row r="609" ht="13.5" x14ac:dyDescent="0.2"/>
    <row r="610" ht="13.5" x14ac:dyDescent="0.2"/>
    <row r="611" ht="13.5" x14ac:dyDescent="0.2"/>
    <row r="612" ht="13.5" x14ac:dyDescent="0.2"/>
    <row r="613" ht="13.5" x14ac:dyDescent="0.2"/>
    <row r="614" ht="13.5" x14ac:dyDescent="0.2"/>
    <row r="615" ht="13.5" x14ac:dyDescent="0.2"/>
    <row r="616" ht="13.5" x14ac:dyDescent="0.2"/>
    <row r="617" ht="13.5" x14ac:dyDescent="0.2"/>
    <row r="618" ht="13.5" x14ac:dyDescent="0.2"/>
    <row r="619" ht="13.5" x14ac:dyDescent="0.2"/>
    <row r="620" ht="13.5" x14ac:dyDescent="0.2"/>
    <row r="621" ht="13.5" x14ac:dyDescent="0.2"/>
    <row r="622" ht="13.5" x14ac:dyDescent="0.2"/>
    <row r="623" ht="13.5" x14ac:dyDescent="0.2"/>
    <row r="624" ht="13.5" x14ac:dyDescent="0.2"/>
    <row r="625" ht="13.5" x14ac:dyDescent="0.2"/>
    <row r="626" ht="13.5" x14ac:dyDescent="0.2"/>
    <row r="627" ht="13.5" x14ac:dyDescent="0.2"/>
    <row r="628" ht="13.5" x14ac:dyDescent="0.2"/>
    <row r="629" ht="13.5" x14ac:dyDescent="0.2"/>
    <row r="630" ht="13.5" x14ac:dyDescent="0.2"/>
    <row r="631" ht="13.5" x14ac:dyDescent="0.2"/>
    <row r="632" ht="13.5" x14ac:dyDescent="0.2"/>
    <row r="633" ht="13.5" x14ac:dyDescent="0.2"/>
    <row r="634" ht="13.5" x14ac:dyDescent="0.2"/>
    <row r="635" ht="13.5" x14ac:dyDescent="0.2"/>
    <row r="636" ht="13.5" x14ac:dyDescent="0.2"/>
    <row r="637" ht="13.5" x14ac:dyDescent="0.2"/>
    <row r="638" ht="13.5" x14ac:dyDescent="0.2"/>
    <row r="639" ht="13.5" x14ac:dyDescent="0.2"/>
    <row r="640" ht="13.5" x14ac:dyDescent="0.2"/>
    <row r="641" ht="13.5" x14ac:dyDescent="0.2"/>
    <row r="642" ht="13.5" x14ac:dyDescent="0.2"/>
    <row r="643" ht="13.5" x14ac:dyDescent="0.2"/>
    <row r="644" ht="13.5" x14ac:dyDescent="0.2"/>
    <row r="645" ht="13.5" x14ac:dyDescent="0.2"/>
    <row r="646" ht="13.5" x14ac:dyDescent="0.2"/>
    <row r="647" ht="13.5" x14ac:dyDescent="0.2"/>
    <row r="648" ht="13.5" x14ac:dyDescent="0.2"/>
    <row r="649" ht="13.5" x14ac:dyDescent="0.2"/>
    <row r="650" ht="13.5" x14ac:dyDescent="0.2"/>
    <row r="651" ht="13.5" x14ac:dyDescent="0.2"/>
    <row r="652" ht="13.5" x14ac:dyDescent="0.2"/>
    <row r="653" ht="13.5" x14ac:dyDescent="0.2"/>
    <row r="654" ht="13.5" x14ac:dyDescent="0.2"/>
    <row r="655" ht="13.5" x14ac:dyDescent="0.2"/>
    <row r="656" ht="13.5" x14ac:dyDescent="0.2"/>
    <row r="657" ht="13.5" x14ac:dyDescent="0.2"/>
    <row r="658" ht="13.5" x14ac:dyDescent="0.2"/>
    <row r="659" ht="13.5" x14ac:dyDescent="0.2"/>
    <row r="660" ht="13.5" x14ac:dyDescent="0.2"/>
    <row r="661" ht="13.5" x14ac:dyDescent="0.2"/>
    <row r="662" ht="13.5" x14ac:dyDescent="0.2"/>
    <row r="663" ht="13.5" x14ac:dyDescent="0.2"/>
    <row r="664" ht="13.5" x14ac:dyDescent="0.2"/>
    <row r="665" ht="13.5" x14ac:dyDescent="0.2"/>
    <row r="666" ht="13.5" x14ac:dyDescent="0.2"/>
    <row r="667" ht="13.5" x14ac:dyDescent="0.2"/>
    <row r="668" ht="13.5" x14ac:dyDescent="0.2"/>
    <row r="669" ht="13.5" x14ac:dyDescent="0.2"/>
    <row r="670" ht="13.5" x14ac:dyDescent="0.2"/>
    <row r="671" ht="13.5" x14ac:dyDescent="0.2"/>
    <row r="672" ht="13.5" x14ac:dyDescent="0.2"/>
    <row r="673" ht="13.5" x14ac:dyDescent="0.2"/>
    <row r="674" ht="13.5" x14ac:dyDescent="0.2"/>
    <row r="675" ht="13.5" x14ac:dyDescent="0.2"/>
    <row r="676" ht="13.5" x14ac:dyDescent="0.2"/>
    <row r="677" ht="13.5" x14ac:dyDescent="0.2"/>
    <row r="678" ht="13.5" x14ac:dyDescent="0.2"/>
    <row r="679" ht="13.5" x14ac:dyDescent="0.2"/>
    <row r="680" ht="13.5" x14ac:dyDescent="0.2"/>
    <row r="681" ht="13.5" x14ac:dyDescent="0.2"/>
    <row r="682" ht="13.5" x14ac:dyDescent="0.2"/>
    <row r="683" ht="13.5" x14ac:dyDescent="0.2"/>
    <row r="684" ht="13.5" x14ac:dyDescent="0.2"/>
    <row r="685" ht="13.5" x14ac:dyDescent="0.2"/>
    <row r="686" ht="13.5" x14ac:dyDescent="0.2"/>
    <row r="687" ht="13.5" x14ac:dyDescent="0.2"/>
    <row r="688" ht="13.5" x14ac:dyDescent="0.2"/>
    <row r="689" ht="13.5" x14ac:dyDescent="0.2"/>
    <row r="690" ht="13.5" x14ac:dyDescent="0.2"/>
    <row r="691" ht="13.5" x14ac:dyDescent="0.2"/>
    <row r="692" ht="13.5" x14ac:dyDescent="0.2"/>
    <row r="693" ht="13.5" x14ac:dyDescent="0.2"/>
    <row r="694" ht="13.5" x14ac:dyDescent="0.2"/>
    <row r="695" ht="13.5" x14ac:dyDescent="0.2"/>
    <row r="696" ht="13.5" x14ac:dyDescent="0.2"/>
    <row r="697" ht="13.5" x14ac:dyDescent="0.2"/>
    <row r="698" ht="13.5" x14ac:dyDescent="0.2"/>
    <row r="699" ht="13.5" x14ac:dyDescent="0.2"/>
    <row r="700" ht="13.5" x14ac:dyDescent="0.2"/>
    <row r="701" ht="13.5" x14ac:dyDescent="0.2"/>
    <row r="702" ht="13.5" x14ac:dyDescent="0.2"/>
    <row r="703" ht="13.5" x14ac:dyDescent="0.2"/>
    <row r="704" ht="13.5" x14ac:dyDescent="0.2"/>
    <row r="705" ht="13.5" x14ac:dyDescent="0.2"/>
    <row r="706" ht="13.5" x14ac:dyDescent="0.2"/>
    <row r="707" ht="13.5" x14ac:dyDescent="0.2"/>
    <row r="708" ht="13.5" x14ac:dyDescent="0.2"/>
    <row r="709" ht="13.5" x14ac:dyDescent="0.2"/>
    <row r="710" ht="13.5" x14ac:dyDescent="0.2"/>
    <row r="711" ht="13.5" x14ac:dyDescent="0.2"/>
    <row r="712" ht="13.5" x14ac:dyDescent="0.2"/>
    <row r="713" ht="13.5" x14ac:dyDescent="0.2"/>
    <row r="714" ht="13.5" x14ac:dyDescent="0.2"/>
    <row r="715" ht="13.5" x14ac:dyDescent="0.2"/>
    <row r="716" ht="13.5" x14ac:dyDescent="0.2"/>
    <row r="717" ht="13.5" x14ac:dyDescent="0.2"/>
    <row r="718" ht="13.5" x14ac:dyDescent="0.2"/>
    <row r="719" ht="13.5" x14ac:dyDescent="0.2"/>
    <row r="720" ht="13.5" x14ac:dyDescent="0.2"/>
    <row r="721" ht="13.5" x14ac:dyDescent="0.2"/>
    <row r="722" ht="13.5" x14ac:dyDescent="0.2"/>
    <row r="723" ht="13.5" x14ac:dyDescent="0.2"/>
    <row r="724" ht="13.5" x14ac:dyDescent="0.2"/>
    <row r="725" ht="13.5" x14ac:dyDescent="0.2"/>
    <row r="726" ht="13.5" x14ac:dyDescent="0.2"/>
    <row r="727" ht="13.5" x14ac:dyDescent="0.2"/>
    <row r="728" ht="13.5" x14ac:dyDescent="0.2"/>
    <row r="729" ht="13.5" x14ac:dyDescent="0.2"/>
    <row r="730" ht="13.5" x14ac:dyDescent="0.2"/>
    <row r="731" ht="13.5" x14ac:dyDescent="0.2"/>
    <row r="732" ht="13.5" x14ac:dyDescent="0.2"/>
    <row r="733" ht="13.5" x14ac:dyDescent="0.2"/>
    <row r="734" ht="13.5" x14ac:dyDescent="0.2"/>
    <row r="735" ht="13.5" x14ac:dyDescent="0.2"/>
    <row r="736" ht="13.5" x14ac:dyDescent="0.2"/>
    <row r="737" ht="13.5" x14ac:dyDescent="0.2"/>
    <row r="738" ht="13.5" x14ac:dyDescent="0.2"/>
    <row r="739" ht="13.5" x14ac:dyDescent="0.2"/>
    <row r="740" ht="13.5" x14ac:dyDescent="0.2"/>
    <row r="741" ht="13.5" x14ac:dyDescent="0.2"/>
    <row r="742" ht="13.5" x14ac:dyDescent="0.2"/>
    <row r="743" ht="13.5" x14ac:dyDescent="0.2"/>
    <row r="744" ht="13.5" x14ac:dyDescent="0.2"/>
    <row r="745" ht="13.5" x14ac:dyDescent="0.2"/>
    <row r="746" ht="13.5" x14ac:dyDescent="0.2"/>
    <row r="747" ht="13.5" x14ac:dyDescent="0.2"/>
    <row r="748" ht="13.5" x14ac:dyDescent="0.2"/>
    <row r="749" ht="13.5" x14ac:dyDescent="0.2"/>
    <row r="750" ht="13.5" x14ac:dyDescent="0.2"/>
    <row r="751" ht="13.5" x14ac:dyDescent="0.2"/>
    <row r="752" ht="13.5" x14ac:dyDescent="0.2"/>
    <row r="753" ht="13.5" x14ac:dyDescent="0.2"/>
    <row r="754" ht="13.5" x14ac:dyDescent="0.2"/>
    <row r="755" ht="13.5" x14ac:dyDescent="0.2"/>
    <row r="756" ht="13.5" x14ac:dyDescent="0.2"/>
    <row r="757" ht="13.5" x14ac:dyDescent="0.2"/>
    <row r="758" ht="13.5" x14ac:dyDescent="0.2"/>
    <row r="759" ht="13.5" x14ac:dyDescent="0.2"/>
    <row r="760" ht="13.5" x14ac:dyDescent="0.2"/>
    <row r="761" ht="13.5" x14ac:dyDescent="0.2"/>
    <row r="762" ht="13.5" x14ac:dyDescent="0.2"/>
    <row r="763" ht="13.5" x14ac:dyDescent="0.2"/>
    <row r="764" ht="13.5" x14ac:dyDescent="0.2"/>
    <row r="765" ht="13.5" x14ac:dyDescent="0.2"/>
    <row r="766" ht="13.5" x14ac:dyDescent="0.2"/>
    <row r="767" ht="13.5" x14ac:dyDescent="0.2"/>
    <row r="768" ht="13.5" x14ac:dyDescent="0.2"/>
    <row r="769" ht="13.5" x14ac:dyDescent="0.2"/>
    <row r="770" ht="13.5" x14ac:dyDescent="0.2"/>
    <row r="771" ht="13.5" x14ac:dyDescent="0.2"/>
    <row r="772" ht="13.5" x14ac:dyDescent="0.2"/>
    <row r="773" ht="13.5" x14ac:dyDescent="0.2"/>
    <row r="774" ht="13.5" x14ac:dyDescent="0.2"/>
    <row r="775" ht="13.5" x14ac:dyDescent="0.2"/>
    <row r="776" ht="13.5" x14ac:dyDescent="0.2"/>
    <row r="777" ht="13.5" x14ac:dyDescent="0.2"/>
    <row r="778" ht="13.5" x14ac:dyDescent="0.2"/>
    <row r="779" ht="13.5" x14ac:dyDescent="0.2"/>
    <row r="780" ht="13.5" x14ac:dyDescent="0.2"/>
    <row r="781" ht="13.5" x14ac:dyDescent="0.2"/>
    <row r="782" ht="13.5" x14ac:dyDescent="0.2"/>
    <row r="783" ht="13.5" x14ac:dyDescent="0.2"/>
    <row r="784" ht="13.5" x14ac:dyDescent="0.2"/>
    <row r="785" ht="13.5" x14ac:dyDescent="0.2"/>
    <row r="786" ht="13.5" x14ac:dyDescent="0.2"/>
    <row r="787" ht="13.5" x14ac:dyDescent="0.2"/>
    <row r="788" ht="13.5" x14ac:dyDescent="0.2"/>
    <row r="789" ht="13.5" x14ac:dyDescent="0.2"/>
    <row r="790" ht="13.5" x14ac:dyDescent="0.2"/>
    <row r="791" ht="13.5" x14ac:dyDescent="0.2"/>
    <row r="792" ht="13.5" x14ac:dyDescent="0.2"/>
    <row r="793" ht="13.5" x14ac:dyDescent="0.2"/>
    <row r="794" ht="13.5" x14ac:dyDescent="0.2"/>
    <row r="795" ht="13.5" x14ac:dyDescent="0.2"/>
    <row r="796" ht="13.5" x14ac:dyDescent="0.2"/>
    <row r="797" ht="13.5" x14ac:dyDescent="0.2"/>
    <row r="798" ht="13.5" x14ac:dyDescent="0.2"/>
    <row r="799" ht="13.5" x14ac:dyDescent="0.2"/>
    <row r="800" ht="13.5" x14ac:dyDescent="0.2"/>
    <row r="801" ht="13.5" x14ac:dyDescent="0.2"/>
    <row r="802" ht="13.5" x14ac:dyDescent="0.2"/>
    <row r="803" ht="13.5" x14ac:dyDescent="0.2"/>
    <row r="804" ht="13.5" x14ac:dyDescent="0.2"/>
    <row r="805" ht="13.5" x14ac:dyDescent="0.2"/>
    <row r="806" ht="13.5" x14ac:dyDescent="0.2"/>
    <row r="807" ht="13.5" x14ac:dyDescent="0.2"/>
    <row r="808" ht="13.5" x14ac:dyDescent="0.2"/>
    <row r="809" ht="13.5" x14ac:dyDescent="0.2"/>
    <row r="810" ht="13.5" x14ac:dyDescent="0.2"/>
    <row r="811" ht="13.5" x14ac:dyDescent="0.2"/>
    <row r="812" ht="13.5" x14ac:dyDescent="0.2"/>
    <row r="813" ht="13.5" x14ac:dyDescent="0.2"/>
    <row r="814" ht="13.5" x14ac:dyDescent="0.2"/>
    <row r="815" ht="13.5" x14ac:dyDescent="0.2"/>
    <row r="816" ht="13.5" x14ac:dyDescent="0.2"/>
    <row r="817" ht="13.5" x14ac:dyDescent="0.2"/>
    <row r="818" ht="13.5" x14ac:dyDescent="0.2"/>
    <row r="819" ht="13.5" x14ac:dyDescent="0.2"/>
    <row r="820" ht="13.5" x14ac:dyDescent="0.2"/>
    <row r="821" ht="13.5" x14ac:dyDescent="0.2"/>
    <row r="822" ht="13.5" x14ac:dyDescent="0.2"/>
    <row r="823" ht="13.5" x14ac:dyDescent="0.2"/>
    <row r="824" ht="13.5" x14ac:dyDescent="0.2"/>
    <row r="825" ht="13.5" x14ac:dyDescent="0.2"/>
    <row r="826" ht="13.5" x14ac:dyDescent="0.2"/>
    <row r="827" ht="13.5" x14ac:dyDescent="0.2"/>
    <row r="828" ht="13.5" x14ac:dyDescent="0.2"/>
    <row r="829" ht="13.5" x14ac:dyDescent="0.2"/>
    <row r="830" ht="13.5" x14ac:dyDescent="0.2"/>
    <row r="831" ht="13.5" x14ac:dyDescent="0.2"/>
    <row r="832" ht="13.5" x14ac:dyDescent="0.2"/>
    <row r="833" ht="13.5" x14ac:dyDescent="0.2"/>
    <row r="834" ht="13.5" x14ac:dyDescent="0.2"/>
    <row r="835" ht="13.5" x14ac:dyDescent="0.2"/>
    <row r="836" ht="13.5" x14ac:dyDescent="0.2"/>
    <row r="837" ht="13.5" x14ac:dyDescent="0.2"/>
    <row r="838" ht="13.5" x14ac:dyDescent="0.2"/>
    <row r="839" ht="13.5" x14ac:dyDescent="0.2"/>
    <row r="840" ht="13.5" x14ac:dyDescent="0.2"/>
    <row r="841" ht="13.5" x14ac:dyDescent="0.2"/>
    <row r="842" ht="13.5" x14ac:dyDescent="0.2"/>
    <row r="843" ht="13.5" x14ac:dyDescent="0.2"/>
    <row r="844" ht="13.5" x14ac:dyDescent="0.2"/>
    <row r="845" ht="13.5" x14ac:dyDescent="0.2"/>
    <row r="846" ht="13.5" x14ac:dyDescent="0.2"/>
    <row r="847" ht="13.5" x14ac:dyDescent="0.2"/>
    <row r="848" ht="13.5" x14ac:dyDescent="0.2"/>
    <row r="849" ht="13.5" x14ac:dyDescent="0.2"/>
    <row r="850" ht="13.5" x14ac:dyDescent="0.2"/>
    <row r="851" ht="13.5" x14ac:dyDescent="0.2"/>
    <row r="852" ht="13.5" x14ac:dyDescent="0.2"/>
    <row r="853" ht="13.5" x14ac:dyDescent="0.2"/>
    <row r="854" ht="13.5" x14ac:dyDescent="0.2"/>
    <row r="855" ht="13.5" x14ac:dyDescent="0.2"/>
    <row r="856" ht="13.5" x14ac:dyDescent="0.2"/>
    <row r="857" ht="13.5" x14ac:dyDescent="0.2"/>
    <row r="858" ht="13.5" x14ac:dyDescent="0.2"/>
    <row r="859" ht="13.5" x14ac:dyDescent="0.2"/>
    <row r="860" ht="13.5" x14ac:dyDescent="0.2"/>
    <row r="861" ht="13.5" x14ac:dyDescent="0.2"/>
    <row r="862" ht="13.5" x14ac:dyDescent="0.2"/>
    <row r="863" ht="13.5" x14ac:dyDescent="0.2"/>
    <row r="864" ht="13.5" x14ac:dyDescent="0.2"/>
    <row r="865" ht="13.5" x14ac:dyDescent="0.2"/>
    <row r="866" ht="13.5" x14ac:dyDescent="0.2"/>
    <row r="867" ht="13.5" x14ac:dyDescent="0.2"/>
    <row r="868" ht="13.5" x14ac:dyDescent="0.2"/>
    <row r="869" ht="13.5" x14ac:dyDescent="0.2"/>
    <row r="870" ht="13.5" x14ac:dyDescent="0.2"/>
    <row r="871" ht="13.5" x14ac:dyDescent="0.2"/>
    <row r="872" ht="13.5" x14ac:dyDescent="0.2"/>
    <row r="873" ht="13.5" x14ac:dyDescent="0.2"/>
    <row r="874" ht="13.5" x14ac:dyDescent="0.2"/>
    <row r="875" ht="13.5" x14ac:dyDescent="0.2"/>
    <row r="876" ht="13.5" x14ac:dyDescent="0.2"/>
    <row r="877" ht="13.5" x14ac:dyDescent="0.2"/>
    <row r="878" ht="13.5" x14ac:dyDescent="0.2"/>
    <row r="879" ht="13.5" x14ac:dyDescent="0.2"/>
    <row r="880" ht="13.5" x14ac:dyDescent="0.2"/>
    <row r="881" ht="13.5" x14ac:dyDescent="0.2"/>
    <row r="882" ht="13.5" x14ac:dyDescent="0.2"/>
    <row r="883" ht="13.5" x14ac:dyDescent="0.2"/>
    <row r="884" ht="13.5" x14ac:dyDescent="0.2"/>
    <row r="885" ht="13.5" x14ac:dyDescent="0.2"/>
    <row r="886" ht="13.5" x14ac:dyDescent="0.2"/>
    <row r="887" ht="13.5" x14ac:dyDescent="0.2"/>
    <row r="888" ht="13.5" x14ac:dyDescent="0.2"/>
    <row r="889" ht="13.5" x14ac:dyDescent="0.2"/>
    <row r="890" ht="13.5" x14ac:dyDescent="0.2"/>
    <row r="891" ht="13.5" x14ac:dyDescent="0.2"/>
    <row r="892" ht="13.5" x14ac:dyDescent="0.2"/>
    <row r="893" ht="13.5" x14ac:dyDescent="0.2"/>
    <row r="894" ht="13.5" x14ac:dyDescent="0.2"/>
    <row r="895" ht="13.5" x14ac:dyDescent="0.2"/>
    <row r="896" ht="13.5" x14ac:dyDescent="0.2"/>
    <row r="897" ht="13.5" x14ac:dyDescent="0.2"/>
    <row r="898" ht="13.5" x14ac:dyDescent="0.2"/>
    <row r="899" ht="13.5" x14ac:dyDescent="0.2"/>
    <row r="900" ht="13.5" x14ac:dyDescent="0.2"/>
    <row r="901" ht="13.5" x14ac:dyDescent="0.2"/>
    <row r="902" ht="13.5" x14ac:dyDescent="0.2"/>
    <row r="903" ht="13.5" x14ac:dyDescent="0.2"/>
    <row r="904" ht="13.5" x14ac:dyDescent="0.2"/>
    <row r="905" ht="13.5" x14ac:dyDescent="0.2"/>
    <row r="906" ht="13.5" x14ac:dyDescent="0.2"/>
    <row r="907" ht="13.5" x14ac:dyDescent="0.2"/>
    <row r="908" ht="13.5" x14ac:dyDescent="0.2"/>
    <row r="909" ht="13.5" x14ac:dyDescent="0.2"/>
    <row r="910" ht="13.5" x14ac:dyDescent="0.2"/>
    <row r="911" ht="13.5" x14ac:dyDescent="0.2"/>
    <row r="912" ht="13.5" x14ac:dyDescent="0.2"/>
    <row r="913" ht="13.5" x14ac:dyDescent="0.2"/>
    <row r="914" ht="13.5" x14ac:dyDescent="0.2"/>
    <row r="915" ht="13.5" x14ac:dyDescent="0.2"/>
    <row r="916" ht="13.5" x14ac:dyDescent="0.2"/>
    <row r="917" ht="13.5" x14ac:dyDescent="0.2"/>
    <row r="918" ht="13.5" x14ac:dyDescent="0.2"/>
    <row r="919" ht="13.5" x14ac:dyDescent="0.2"/>
    <row r="920" ht="13.5" x14ac:dyDescent="0.2"/>
    <row r="921" ht="13.5" x14ac:dyDescent="0.2"/>
    <row r="922" ht="13.5" x14ac:dyDescent="0.2"/>
    <row r="923" ht="13.5" x14ac:dyDescent="0.2"/>
    <row r="924" ht="13.5" x14ac:dyDescent="0.2"/>
    <row r="925" ht="13.5" x14ac:dyDescent="0.2"/>
    <row r="926" ht="13.5" x14ac:dyDescent="0.2"/>
    <row r="927" ht="13.5" x14ac:dyDescent="0.2"/>
    <row r="928" ht="13.5" x14ac:dyDescent="0.2"/>
    <row r="929" ht="13.5" x14ac:dyDescent="0.2"/>
    <row r="930" ht="13.5" x14ac:dyDescent="0.2"/>
    <row r="931" ht="13.5" x14ac:dyDescent="0.2"/>
    <row r="932" ht="13.5" x14ac:dyDescent="0.2"/>
    <row r="933" ht="13.5" x14ac:dyDescent="0.2"/>
    <row r="934" ht="13.5" x14ac:dyDescent="0.2"/>
    <row r="935" ht="13.5" x14ac:dyDescent="0.2"/>
    <row r="936" ht="13.5" x14ac:dyDescent="0.2"/>
    <row r="937" ht="13.5" x14ac:dyDescent="0.2"/>
    <row r="938" ht="13.5" x14ac:dyDescent="0.2"/>
    <row r="939" ht="13.5" x14ac:dyDescent="0.2"/>
    <row r="940" ht="13.5" x14ac:dyDescent="0.2"/>
    <row r="941" ht="13.5" x14ac:dyDescent="0.2"/>
    <row r="942" ht="13.5" x14ac:dyDescent="0.2"/>
    <row r="943" ht="13.5" x14ac:dyDescent="0.2"/>
    <row r="944" ht="13.5" x14ac:dyDescent="0.2"/>
    <row r="945" ht="13.5" x14ac:dyDescent="0.2"/>
    <row r="946" ht="13.5" x14ac:dyDescent="0.2"/>
    <row r="947" ht="13.5" x14ac:dyDescent="0.2"/>
    <row r="948" ht="13.5" x14ac:dyDescent="0.2"/>
    <row r="949" ht="13.5" x14ac:dyDescent="0.2"/>
    <row r="950" ht="13.5" x14ac:dyDescent="0.2"/>
    <row r="951" ht="13.5" x14ac:dyDescent="0.2"/>
    <row r="952" ht="13.5" x14ac:dyDescent="0.2"/>
    <row r="953" ht="13.5" x14ac:dyDescent="0.2"/>
    <row r="954" ht="13.5" x14ac:dyDescent="0.2"/>
    <row r="955" ht="13.5" x14ac:dyDescent="0.2"/>
    <row r="956" ht="13.5" x14ac:dyDescent="0.2"/>
    <row r="957" ht="13.5" x14ac:dyDescent="0.2"/>
    <row r="958" ht="13.5" x14ac:dyDescent="0.2"/>
    <row r="959" ht="13.5" x14ac:dyDescent="0.2"/>
    <row r="960" ht="13.5" x14ac:dyDescent="0.2"/>
    <row r="961" ht="13.5" x14ac:dyDescent="0.2"/>
    <row r="962" ht="13.5" x14ac:dyDescent="0.2"/>
    <row r="963" ht="13.5" x14ac:dyDescent="0.2"/>
    <row r="964" ht="13.5" x14ac:dyDescent="0.2"/>
    <row r="965" ht="13.5" x14ac:dyDescent="0.2"/>
    <row r="966" ht="13.5" x14ac:dyDescent="0.2"/>
    <row r="967" ht="13.5" x14ac:dyDescent="0.2"/>
    <row r="968" ht="13.5" x14ac:dyDescent="0.2"/>
    <row r="969" ht="13.5" x14ac:dyDescent="0.2"/>
    <row r="970" ht="13.5" x14ac:dyDescent="0.2"/>
    <row r="971" ht="13.5" x14ac:dyDescent="0.2"/>
    <row r="972" ht="13.5" x14ac:dyDescent="0.2"/>
    <row r="973" ht="13.5" x14ac:dyDescent="0.2"/>
    <row r="974" ht="13.5" x14ac:dyDescent="0.2"/>
    <row r="975" ht="13.5" x14ac:dyDescent="0.2"/>
    <row r="976" ht="13.5" x14ac:dyDescent="0.2"/>
    <row r="977" ht="13.5" x14ac:dyDescent="0.2"/>
    <row r="978" ht="13.5" x14ac:dyDescent="0.2"/>
    <row r="979" ht="13.5" x14ac:dyDescent="0.2"/>
    <row r="980" ht="13.5" x14ac:dyDescent="0.2"/>
    <row r="981" ht="13.5" x14ac:dyDescent="0.2"/>
    <row r="982" ht="13.5" x14ac:dyDescent="0.2"/>
    <row r="983" ht="13.5" x14ac:dyDescent="0.2"/>
    <row r="984" ht="13.5" x14ac:dyDescent="0.2"/>
    <row r="985" ht="13.5" x14ac:dyDescent="0.2"/>
    <row r="986" ht="13.5" x14ac:dyDescent="0.2"/>
    <row r="987" ht="13.5" x14ac:dyDescent="0.2"/>
    <row r="988" ht="13.5" x14ac:dyDescent="0.2"/>
    <row r="989" ht="13.5" x14ac:dyDescent="0.2"/>
    <row r="990" ht="13.5" x14ac:dyDescent="0.2"/>
    <row r="991" ht="13.5" x14ac:dyDescent="0.2"/>
    <row r="992" ht="13.5" x14ac:dyDescent="0.2"/>
    <row r="993" ht="13.5" x14ac:dyDescent="0.2"/>
    <row r="994" ht="13.5" x14ac:dyDescent="0.2"/>
    <row r="995" ht="13.5" x14ac:dyDescent="0.2"/>
    <row r="996" ht="13.5" x14ac:dyDescent="0.2"/>
    <row r="997" ht="13.5" x14ac:dyDescent="0.2"/>
    <row r="998" ht="13.5" x14ac:dyDescent="0.2"/>
    <row r="999" ht="13.5" x14ac:dyDescent="0.2"/>
    <row r="1000" ht="13.5" x14ac:dyDescent="0.2"/>
  </sheetData>
  <mergeCells count="1">
    <mergeCell ref="A2:D2"/>
  </mergeCells>
  <pageMargins left="0" right="0" top="0" bottom="0" header="0" footer="0"/>
  <pageSetup paperSize="9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F1009"/>
  <sheetViews>
    <sheetView showGridLines="0" topLeftCell="A49" zoomScale="98" zoomScaleNormal="98" workbookViewId="0">
      <selection activeCell="B39" sqref="B39:F40"/>
    </sheetView>
  </sheetViews>
  <sheetFormatPr baseColWidth="10" defaultColWidth="11.42578125" defaultRowHeight="15" customHeight="1" x14ac:dyDescent="0.2"/>
  <cols>
    <col min="1" max="1" width="26.140625" style="54" customWidth="1"/>
    <col min="2" max="2" width="14.42578125" style="54" customWidth="1"/>
    <col min="3" max="3" width="17.42578125" style="54" customWidth="1"/>
    <col min="4" max="16384" width="11.42578125" style="54"/>
  </cols>
  <sheetData>
    <row r="1" spans="1:6" ht="15.95" customHeight="1" x14ac:dyDescent="0.25">
      <c r="A1" s="68" t="s">
        <v>356</v>
      </c>
      <c r="B1" s="82"/>
      <c r="C1" s="82"/>
      <c r="D1" s="82"/>
      <c r="E1" s="83"/>
      <c r="F1" s="84"/>
    </row>
    <row r="2" spans="1:6" ht="13.5" customHeight="1" x14ac:dyDescent="0.25">
      <c r="A2" s="1007" t="s">
        <v>703</v>
      </c>
      <c r="B2" s="1007"/>
      <c r="C2" s="1007"/>
      <c r="D2" s="1007"/>
      <c r="E2" s="1007"/>
      <c r="F2" s="1007"/>
    </row>
    <row r="3" spans="1:6" ht="5.0999999999999996" customHeight="1" x14ac:dyDescent="0.2">
      <c r="A3" s="1008"/>
      <c r="B3" s="1008"/>
      <c r="C3" s="1008"/>
      <c r="D3" s="1008"/>
      <c r="E3" s="1008"/>
      <c r="F3" s="1008"/>
    </row>
    <row r="4" spans="1:6" ht="24" customHeight="1" x14ac:dyDescent="0.2">
      <c r="A4" s="422" t="s">
        <v>192</v>
      </c>
      <c r="B4" s="421" t="s">
        <v>230</v>
      </c>
      <c r="C4" s="421" t="s">
        <v>194</v>
      </c>
      <c r="D4" s="422" t="s">
        <v>196</v>
      </c>
      <c r="E4" s="423" t="s">
        <v>231</v>
      </c>
      <c r="F4" s="424" t="s">
        <v>357</v>
      </c>
    </row>
    <row r="5" spans="1:6" s="335" customFormat="1" ht="6.75" customHeight="1" x14ac:dyDescent="0.2">
      <c r="A5" s="905"/>
      <c r="B5" s="905"/>
      <c r="C5" s="905"/>
      <c r="D5" s="905"/>
      <c r="E5" s="905"/>
      <c r="F5" s="905"/>
    </row>
    <row r="6" spans="1:6" ht="12" customHeight="1" x14ac:dyDescent="0.25">
      <c r="A6" s="1009" t="s">
        <v>315</v>
      </c>
      <c r="B6" s="2" t="s">
        <v>232</v>
      </c>
      <c r="C6" s="2" t="s">
        <v>358</v>
      </c>
      <c r="D6" s="2" t="s">
        <v>233</v>
      </c>
      <c r="E6" s="852">
        <v>1250</v>
      </c>
      <c r="F6" s="853">
        <v>3.5</v>
      </c>
    </row>
    <row r="7" spans="1:6" ht="12" customHeight="1" x14ac:dyDescent="0.25">
      <c r="A7" s="1010"/>
      <c r="B7" s="2" t="s">
        <v>359</v>
      </c>
      <c r="C7" s="2" t="s">
        <v>359</v>
      </c>
      <c r="D7" s="2" t="s">
        <v>230</v>
      </c>
      <c r="E7" s="852">
        <v>1000</v>
      </c>
      <c r="F7" s="853">
        <v>3</v>
      </c>
    </row>
    <row r="8" spans="1:6" ht="12" customHeight="1" x14ac:dyDescent="0.25">
      <c r="A8" s="1011"/>
      <c r="B8" s="588" t="s">
        <v>234</v>
      </c>
      <c r="C8" s="588" t="s">
        <v>235</v>
      </c>
      <c r="D8" s="588" t="s">
        <v>233</v>
      </c>
      <c r="E8" s="854">
        <v>800</v>
      </c>
      <c r="F8" s="855">
        <v>6</v>
      </c>
    </row>
    <row r="9" spans="1:6" ht="12" customHeight="1" x14ac:dyDescent="0.25">
      <c r="A9" s="1012" t="s">
        <v>360</v>
      </c>
      <c r="B9" s="2" t="s">
        <v>285</v>
      </c>
      <c r="C9" s="2" t="s">
        <v>247</v>
      </c>
      <c r="D9" s="2" t="s">
        <v>233</v>
      </c>
      <c r="E9" s="852">
        <v>292</v>
      </c>
      <c r="F9" s="853">
        <v>9</v>
      </c>
    </row>
    <row r="10" spans="1:6" ht="12" customHeight="1" x14ac:dyDescent="0.25">
      <c r="A10" s="1013"/>
      <c r="B10" s="2" t="s">
        <v>244</v>
      </c>
      <c r="C10" s="2" t="s">
        <v>236</v>
      </c>
      <c r="D10" s="2" t="s">
        <v>233</v>
      </c>
      <c r="E10" s="852">
        <v>391</v>
      </c>
      <c r="F10" s="853">
        <v>9</v>
      </c>
    </row>
    <row r="11" spans="1:6" ht="12" customHeight="1" x14ac:dyDescent="0.25">
      <c r="A11" s="1014"/>
      <c r="B11" s="588" t="s">
        <v>234</v>
      </c>
      <c r="C11" s="588" t="s">
        <v>235</v>
      </c>
      <c r="D11" s="588" t="s">
        <v>233</v>
      </c>
      <c r="E11" s="854">
        <v>544</v>
      </c>
      <c r="F11" s="855">
        <v>9</v>
      </c>
    </row>
    <row r="12" spans="1:6" ht="12" customHeight="1" x14ac:dyDescent="0.25">
      <c r="A12" s="1009" t="s">
        <v>327</v>
      </c>
      <c r="B12" s="2" t="s">
        <v>245</v>
      </c>
      <c r="C12" s="2" t="s">
        <v>237</v>
      </c>
      <c r="D12" s="2" t="s">
        <v>246</v>
      </c>
      <c r="E12" s="852">
        <v>16</v>
      </c>
      <c r="F12" s="853">
        <v>8</v>
      </c>
    </row>
    <row r="13" spans="1:6" ht="12" customHeight="1" x14ac:dyDescent="0.25">
      <c r="A13" s="1010"/>
      <c r="B13" s="2" t="s">
        <v>539</v>
      </c>
      <c r="C13" s="2" t="s">
        <v>237</v>
      </c>
      <c r="D13" s="2" t="s">
        <v>246</v>
      </c>
      <c r="E13" s="852">
        <v>59</v>
      </c>
      <c r="F13" s="853">
        <v>6</v>
      </c>
    </row>
    <row r="14" spans="1:6" ht="12" customHeight="1" x14ac:dyDescent="0.25">
      <c r="A14" s="1010"/>
      <c r="B14" s="2" t="s">
        <v>285</v>
      </c>
      <c r="C14" s="2" t="s">
        <v>248</v>
      </c>
      <c r="D14" s="2" t="s">
        <v>246</v>
      </c>
      <c r="E14" s="852">
        <v>100</v>
      </c>
      <c r="F14" s="853">
        <v>7</v>
      </c>
    </row>
    <row r="15" spans="1:6" ht="12" customHeight="1" x14ac:dyDescent="0.25">
      <c r="A15" s="1010"/>
      <c r="B15" s="2" t="s">
        <v>285</v>
      </c>
      <c r="C15" s="2" t="s">
        <v>247</v>
      </c>
      <c r="D15" s="2" t="s">
        <v>233</v>
      </c>
      <c r="E15" s="852">
        <v>30</v>
      </c>
      <c r="F15" s="853">
        <v>14</v>
      </c>
    </row>
    <row r="16" spans="1:6" ht="12" customHeight="1" x14ac:dyDescent="0.25">
      <c r="A16" s="1010"/>
      <c r="B16" s="2" t="s">
        <v>234</v>
      </c>
      <c r="C16" s="2" t="s">
        <v>249</v>
      </c>
      <c r="D16" s="2" t="s">
        <v>246</v>
      </c>
      <c r="E16" s="852">
        <v>20</v>
      </c>
      <c r="F16" s="853">
        <v>7</v>
      </c>
    </row>
    <row r="17" spans="1:6" ht="12" customHeight="1" x14ac:dyDescent="0.25">
      <c r="A17" s="1011"/>
      <c r="B17" s="588" t="s">
        <v>234</v>
      </c>
      <c r="C17" s="588" t="s">
        <v>236</v>
      </c>
      <c r="D17" s="588" t="s">
        <v>233</v>
      </c>
      <c r="E17" s="854">
        <v>50</v>
      </c>
      <c r="F17" s="855">
        <v>14</v>
      </c>
    </row>
    <row r="18" spans="1:6" ht="12" customHeight="1" x14ac:dyDescent="0.25">
      <c r="A18" s="1012" t="s">
        <v>361</v>
      </c>
      <c r="B18" s="2" t="s">
        <v>238</v>
      </c>
      <c r="C18" s="2" t="s">
        <v>240</v>
      </c>
      <c r="D18" s="2" t="s">
        <v>233</v>
      </c>
      <c r="E18" s="852">
        <v>160</v>
      </c>
      <c r="F18" s="853">
        <v>10</v>
      </c>
    </row>
    <row r="19" spans="1:6" ht="12" customHeight="1" x14ac:dyDescent="0.25">
      <c r="A19" s="1013"/>
      <c r="B19" s="2" t="s">
        <v>238</v>
      </c>
      <c r="C19" s="2" t="s">
        <v>239</v>
      </c>
      <c r="D19" s="2" t="s">
        <v>233</v>
      </c>
      <c r="E19" s="852">
        <v>20</v>
      </c>
      <c r="F19" s="853">
        <v>10</v>
      </c>
    </row>
    <row r="20" spans="1:6" ht="12" customHeight="1" x14ac:dyDescent="0.25">
      <c r="A20" s="1013"/>
      <c r="B20" s="2" t="s">
        <v>238</v>
      </c>
      <c r="C20" s="2" t="s">
        <v>240</v>
      </c>
      <c r="D20" s="2" t="s">
        <v>233</v>
      </c>
      <c r="E20" s="852">
        <v>1684</v>
      </c>
      <c r="F20" s="853">
        <v>10</v>
      </c>
    </row>
    <row r="21" spans="1:6" ht="12" customHeight="1" x14ac:dyDescent="0.25">
      <c r="A21" s="1013"/>
      <c r="B21" s="2" t="s">
        <v>238</v>
      </c>
      <c r="C21" s="2" t="s">
        <v>282</v>
      </c>
      <c r="D21" s="2" t="s">
        <v>233</v>
      </c>
      <c r="E21" s="852">
        <v>220</v>
      </c>
      <c r="F21" s="853">
        <v>10</v>
      </c>
    </row>
    <row r="22" spans="1:6" ht="12" customHeight="1" x14ac:dyDescent="0.25">
      <c r="A22" s="1013"/>
      <c r="B22" s="2" t="s">
        <v>238</v>
      </c>
      <c r="C22" s="2" t="s">
        <v>283</v>
      </c>
      <c r="D22" s="2" t="s">
        <v>233</v>
      </c>
      <c r="E22" s="852">
        <v>280</v>
      </c>
      <c r="F22" s="853">
        <v>10</v>
      </c>
    </row>
    <row r="23" spans="1:6" ht="12" customHeight="1" x14ac:dyDescent="0.25">
      <c r="A23" s="1013"/>
      <c r="B23" s="2" t="s">
        <v>238</v>
      </c>
      <c r="C23" s="2" t="s">
        <v>240</v>
      </c>
      <c r="D23" s="2" t="s">
        <v>233</v>
      </c>
      <c r="E23" s="852">
        <v>43</v>
      </c>
      <c r="F23" s="853">
        <v>10</v>
      </c>
    </row>
    <row r="24" spans="1:6" ht="12" customHeight="1" x14ac:dyDescent="0.25">
      <c r="A24" s="1014"/>
      <c r="B24" s="588" t="s">
        <v>238</v>
      </c>
      <c r="C24" s="588" t="s">
        <v>284</v>
      </c>
      <c r="D24" s="588" t="s">
        <v>233</v>
      </c>
      <c r="E24" s="854">
        <v>47</v>
      </c>
      <c r="F24" s="855">
        <v>10</v>
      </c>
    </row>
    <row r="25" spans="1:6" ht="12" customHeight="1" x14ac:dyDescent="0.25">
      <c r="A25" s="1009" t="s">
        <v>362</v>
      </c>
      <c r="B25" s="2" t="s">
        <v>285</v>
      </c>
      <c r="C25" s="2" t="s">
        <v>363</v>
      </c>
      <c r="D25" s="2" t="s">
        <v>233</v>
      </c>
      <c r="E25" s="852">
        <v>395</v>
      </c>
      <c r="F25" s="853">
        <v>6</v>
      </c>
    </row>
    <row r="26" spans="1:6" ht="12" customHeight="1" x14ac:dyDescent="0.25">
      <c r="A26" s="1010"/>
      <c r="B26" s="2" t="s">
        <v>254</v>
      </c>
      <c r="C26" s="2" t="s">
        <v>364</v>
      </c>
      <c r="D26" s="2" t="s">
        <v>246</v>
      </c>
      <c r="E26" s="852">
        <v>1400</v>
      </c>
      <c r="F26" s="853">
        <v>2</v>
      </c>
    </row>
    <row r="27" spans="1:6" ht="12" customHeight="1" x14ac:dyDescent="0.25">
      <c r="A27" s="1010"/>
      <c r="B27" s="2" t="s">
        <v>234</v>
      </c>
      <c r="C27" s="2" t="s">
        <v>249</v>
      </c>
      <c r="D27" s="2" t="s">
        <v>246</v>
      </c>
      <c r="E27" s="852">
        <v>180</v>
      </c>
      <c r="F27" s="853">
        <v>4</v>
      </c>
    </row>
    <row r="28" spans="1:6" ht="12" customHeight="1" x14ac:dyDescent="0.25">
      <c r="A28" s="1010"/>
      <c r="B28" s="2" t="s">
        <v>234</v>
      </c>
      <c r="C28" s="2" t="s">
        <v>235</v>
      </c>
      <c r="D28" s="2" t="s">
        <v>233</v>
      </c>
      <c r="E28" s="852">
        <v>1076</v>
      </c>
      <c r="F28" s="853">
        <v>10</v>
      </c>
    </row>
    <row r="29" spans="1:6" ht="12" customHeight="1" x14ac:dyDescent="0.25">
      <c r="A29" s="1010"/>
      <c r="B29" s="2" t="s">
        <v>234</v>
      </c>
      <c r="C29" s="2" t="s">
        <v>236</v>
      </c>
      <c r="D29" s="2" t="s">
        <v>233</v>
      </c>
      <c r="E29" s="852">
        <v>295</v>
      </c>
      <c r="F29" s="853">
        <v>10</v>
      </c>
    </row>
    <row r="30" spans="1:6" ht="12" customHeight="1" x14ac:dyDescent="0.25">
      <c r="A30" s="1010"/>
      <c r="B30" s="2" t="s">
        <v>234</v>
      </c>
      <c r="C30" s="2" t="s">
        <v>607</v>
      </c>
      <c r="D30" s="2" t="s">
        <v>233</v>
      </c>
      <c r="E30" s="852">
        <v>100</v>
      </c>
      <c r="F30" s="853">
        <v>10</v>
      </c>
    </row>
    <row r="31" spans="1:6" ht="12" customHeight="1" x14ac:dyDescent="0.25">
      <c r="A31" s="1010"/>
      <c r="B31" s="2" t="s">
        <v>252</v>
      </c>
      <c r="C31" s="2" t="s">
        <v>704</v>
      </c>
      <c r="D31" s="2"/>
      <c r="E31" s="852">
        <v>400</v>
      </c>
      <c r="F31" s="853">
        <v>8</v>
      </c>
    </row>
    <row r="32" spans="1:6" ht="12" customHeight="1" x14ac:dyDescent="0.25">
      <c r="A32" s="1011"/>
      <c r="B32" s="2" t="s">
        <v>252</v>
      </c>
      <c r="C32" s="588" t="s">
        <v>253</v>
      </c>
      <c r="D32" s="2"/>
      <c r="E32" s="854">
        <v>770</v>
      </c>
      <c r="F32" s="855">
        <v>8</v>
      </c>
    </row>
    <row r="33" spans="1:6" ht="12" customHeight="1" x14ac:dyDescent="0.25">
      <c r="A33" s="1009" t="s">
        <v>365</v>
      </c>
      <c r="B33" s="56" t="s">
        <v>634</v>
      </c>
      <c r="C33" s="2" t="s">
        <v>366</v>
      </c>
      <c r="D33" s="56" t="s">
        <v>246</v>
      </c>
      <c r="E33" s="852">
        <v>300</v>
      </c>
      <c r="F33" s="853">
        <v>5</v>
      </c>
    </row>
    <row r="34" spans="1:6" ht="12" customHeight="1" x14ac:dyDescent="0.25">
      <c r="A34" s="1010"/>
      <c r="B34" s="2" t="s">
        <v>255</v>
      </c>
      <c r="C34" s="2" t="s">
        <v>367</v>
      </c>
      <c r="D34" s="2" t="s">
        <v>233</v>
      </c>
      <c r="E34" s="852">
        <v>500</v>
      </c>
      <c r="F34" s="853">
        <v>7</v>
      </c>
    </row>
    <row r="35" spans="1:6" ht="12" customHeight="1" x14ac:dyDescent="0.25">
      <c r="A35" s="1010"/>
      <c r="B35" s="2" t="s">
        <v>255</v>
      </c>
      <c r="C35" s="2" t="s">
        <v>257</v>
      </c>
      <c r="D35" s="2" t="s">
        <v>246</v>
      </c>
      <c r="E35" s="852">
        <v>2300</v>
      </c>
      <c r="F35" s="853">
        <v>5</v>
      </c>
    </row>
    <row r="36" spans="1:6" ht="12" customHeight="1" x14ac:dyDescent="0.25">
      <c r="A36" s="1010"/>
      <c r="B36" s="2" t="s">
        <v>255</v>
      </c>
      <c r="C36" s="2" t="s">
        <v>259</v>
      </c>
      <c r="D36" s="2" t="s">
        <v>246</v>
      </c>
      <c r="E36" s="852">
        <v>4059</v>
      </c>
      <c r="F36" s="853">
        <v>5</v>
      </c>
    </row>
    <row r="37" spans="1:6" ht="12" customHeight="1" x14ac:dyDescent="0.25">
      <c r="A37" s="1010"/>
      <c r="B37" s="2" t="s">
        <v>255</v>
      </c>
      <c r="C37" s="2" t="s">
        <v>256</v>
      </c>
      <c r="D37" s="2" t="s">
        <v>233</v>
      </c>
      <c r="E37" s="852">
        <v>351</v>
      </c>
      <c r="F37" s="853">
        <v>7</v>
      </c>
    </row>
    <row r="38" spans="1:6" ht="12" customHeight="1" x14ac:dyDescent="0.25">
      <c r="A38" s="1010"/>
      <c r="B38" s="2" t="s">
        <v>255</v>
      </c>
      <c r="C38" s="2" t="s">
        <v>259</v>
      </c>
      <c r="D38" s="2" t="s">
        <v>233</v>
      </c>
      <c r="E38" s="852">
        <v>2168</v>
      </c>
      <c r="F38" s="853">
        <v>7</v>
      </c>
    </row>
    <row r="39" spans="1:6" ht="12" customHeight="1" x14ac:dyDescent="0.25">
      <c r="A39" s="1011"/>
      <c r="B39" s="588" t="s">
        <v>255</v>
      </c>
      <c r="C39" s="588" t="s">
        <v>258</v>
      </c>
      <c r="D39" s="588" t="s">
        <v>246</v>
      </c>
      <c r="E39" s="854">
        <v>10172</v>
      </c>
      <c r="F39" s="853">
        <v>5</v>
      </c>
    </row>
    <row r="40" spans="1:6" ht="17.25" customHeight="1" x14ac:dyDescent="0.25">
      <c r="A40" s="717" t="s">
        <v>705</v>
      </c>
      <c r="B40" s="588" t="s">
        <v>250</v>
      </c>
      <c r="C40" s="588" t="s">
        <v>373</v>
      </c>
      <c r="D40" s="588" t="s">
        <v>230</v>
      </c>
      <c r="E40" s="854">
        <v>588</v>
      </c>
      <c r="F40" s="856">
        <v>6</v>
      </c>
    </row>
    <row r="41" spans="1:6" ht="12" customHeight="1" x14ac:dyDescent="0.25">
      <c r="A41" s="1009" t="s">
        <v>338</v>
      </c>
      <c r="B41" s="64" t="s">
        <v>286</v>
      </c>
      <c r="C41" s="64" t="s">
        <v>287</v>
      </c>
      <c r="D41" s="64" t="s">
        <v>368</v>
      </c>
      <c r="E41" s="857">
        <v>65</v>
      </c>
      <c r="F41" s="858">
        <v>5</v>
      </c>
    </row>
    <row r="42" spans="1:6" ht="12" customHeight="1" x14ac:dyDescent="0.25">
      <c r="A42" s="1010"/>
      <c r="B42" s="2" t="s">
        <v>234</v>
      </c>
      <c r="C42" s="2" t="s">
        <v>236</v>
      </c>
      <c r="D42" s="2" t="s">
        <v>233</v>
      </c>
      <c r="E42" s="852">
        <v>200</v>
      </c>
      <c r="F42" s="853">
        <v>12</v>
      </c>
    </row>
    <row r="43" spans="1:6" ht="12" customHeight="1" x14ac:dyDescent="0.25">
      <c r="A43" s="1010"/>
      <c r="B43" s="588" t="s">
        <v>234</v>
      </c>
      <c r="C43" s="588" t="s">
        <v>235</v>
      </c>
      <c r="D43" s="588" t="s">
        <v>233</v>
      </c>
      <c r="E43" s="854">
        <v>415</v>
      </c>
      <c r="F43" s="855">
        <v>12</v>
      </c>
    </row>
    <row r="44" spans="1:6" ht="12" customHeight="1" x14ac:dyDescent="0.25">
      <c r="A44" s="1009" t="s">
        <v>369</v>
      </c>
      <c r="B44" s="2" t="s">
        <v>241</v>
      </c>
      <c r="C44" s="2" t="s">
        <v>242</v>
      </c>
      <c r="D44" s="2" t="s">
        <v>243</v>
      </c>
      <c r="E44" s="852">
        <v>3400</v>
      </c>
      <c r="F44" s="853">
        <v>2.5</v>
      </c>
    </row>
    <row r="45" spans="1:6" ht="12" customHeight="1" x14ac:dyDescent="0.25">
      <c r="A45" s="1011"/>
      <c r="B45" s="588" t="s">
        <v>232</v>
      </c>
      <c r="C45" s="588" t="s">
        <v>370</v>
      </c>
      <c r="D45" s="588" t="s">
        <v>243</v>
      </c>
      <c r="E45" s="854">
        <v>4400</v>
      </c>
      <c r="F45" s="855">
        <v>2.5</v>
      </c>
    </row>
    <row r="46" spans="1:6" ht="12" customHeight="1" x14ac:dyDescent="0.2">
      <c r="A46" s="634"/>
      <c r="B46" s="111"/>
      <c r="C46" s="111"/>
      <c r="D46" s="42"/>
      <c r="E46" s="635"/>
      <c r="F46" s="636" t="s">
        <v>694</v>
      </c>
    </row>
    <row r="47" spans="1:6" ht="12" customHeight="1" x14ac:dyDescent="0.25">
      <c r="A47" s="80" t="s">
        <v>371</v>
      </c>
    </row>
    <row r="48" spans="1:6" ht="21" customHeight="1" x14ac:dyDescent="0.2">
      <c r="A48" s="422" t="s">
        <v>192</v>
      </c>
      <c r="B48" s="421" t="s">
        <v>230</v>
      </c>
      <c r="C48" s="421" t="s">
        <v>194</v>
      </c>
      <c r="D48" s="422" t="s">
        <v>196</v>
      </c>
      <c r="E48" s="423" t="s">
        <v>231</v>
      </c>
      <c r="F48" s="424" t="s">
        <v>357</v>
      </c>
    </row>
    <row r="49" spans="1:6" ht="12" customHeight="1" x14ac:dyDescent="0.2">
      <c r="A49" s="906"/>
      <c r="B49" s="906"/>
      <c r="C49" s="906"/>
      <c r="D49" s="906"/>
      <c r="E49" s="906"/>
      <c r="F49" s="906"/>
    </row>
    <row r="50" spans="1:6" ht="24" customHeight="1" x14ac:dyDescent="0.25">
      <c r="A50" s="1009" t="s">
        <v>372</v>
      </c>
      <c r="B50" s="2" t="s">
        <v>260</v>
      </c>
      <c r="C50" s="2" t="s">
        <v>260</v>
      </c>
      <c r="D50" s="2" t="s">
        <v>243</v>
      </c>
      <c r="E50" s="852">
        <v>500</v>
      </c>
      <c r="F50" s="853">
        <v>1</v>
      </c>
    </row>
    <row r="51" spans="1:6" ht="12" customHeight="1" x14ac:dyDescent="0.25">
      <c r="A51" s="1010"/>
      <c r="B51" s="2" t="s">
        <v>250</v>
      </c>
      <c r="C51" s="2" t="s">
        <v>373</v>
      </c>
      <c r="D51" s="2" t="s">
        <v>233</v>
      </c>
      <c r="E51" s="852">
        <v>346</v>
      </c>
      <c r="F51" s="853">
        <v>4</v>
      </c>
    </row>
    <row r="52" spans="1:6" ht="12" customHeight="1" x14ac:dyDescent="0.25">
      <c r="A52" s="1010"/>
      <c r="B52" s="2" t="s">
        <v>250</v>
      </c>
      <c r="C52" s="2" t="s">
        <v>374</v>
      </c>
      <c r="D52" s="2" t="s">
        <v>233</v>
      </c>
      <c r="E52" s="852">
        <v>143</v>
      </c>
      <c r="F52" s="853">
        <v>4</v>
      </c>
    </row>
    <row r="53" spans="1:6" ht="12" customHeight="1" x14ac:dyDescent="0.25">
      <c r="A53" s="1010"/>
      <c r="B53" s="2" t="s">
        <v>254</v>
      </c>
      <c r="C53" s="2" t="s">
        <v>608</v>
      </c>
      <c r="D53" s="2" t="s">
        <v>233</v>
      </c>
      <c r="E53" s="852">
        <v>67</v>
      </c>
      <c r="F53" s="853">
        <v>4</v>
      </c>
    </row>
    <row r="54" spans="1:6" ht="12" customHeight="1" x14ac:dyDescent="0.25">
      <c r="A54" s="1010"/>
      <c r="B54" s="2" t="s">
        <v>251</v>
      </c>
      <c r="C54" s="2" t="s">
        <v>375</v>
      </c>
      <c r="D54" s="2" t="s">
        <v>233</v>
      </c>
      <c r="E54" s="852">
        <v>30</v>
      </c>
      <c r="F54" s="853">
        <v>4</v>
      </c>
    </row>
    <row r="55" spans="1:6" ht="12" customHeight="1" x14ac:dyDescent="0.25">
      <c r="A55" s="1010"/>
      <c r="B55" s="2" t="s">
        <v>251</v>
      </c>
      <c r="C55" s="2" t="s">
        <v>376</v>
      </c>
      <c r="D55" s="2" t="s">
        <v>233</v>
      </c>
      <c r="E55" s="852">
        <v>292</v>
      </c>
      <c r="F55" s="853">
        <v>4</v>
      </c>
    </row>
    <row r="56" spans="1:6" ht="12" customHeight="1" x14ac:dyDescent="0.25">
      <c r="A56" s="1010"/>
      <c r="B56" s="2" t="s">
        <v>377</v>
      </c>
      <c r="C56" s="2" t="s">
        <v>378</v>
      </c>
      <c r="D56" s="2" t="s">
        <v>368</v>
      </c>
      <c r="E56" s="852">
        <v>300</v>
      </c>
      <c r="F56" s="853">
        <v>1</v>
      </c>
    </row>
    <row r="57" spans="1:6" ht="12" customHeight="1" x14ac:dyDescent="0.25">
      <c r="A57" s="1010"/>
      <c r="B57" s="2" t="s">
        <v>377</v>
      </c>
      <c r="C57" s="2" t="s">
        <v>379</v>
      </c>
      <c r="D57" s="2" t="s">
        <v>289</v>
      </c>
      <c r="E57" s="852">
        <v>15</v>
      </c>
      <c r="F57" s="853">
        <v>1</v>
      </c>
    </row>
    <row r="58" spans="1:6" ht="12" customHeight="1" x14ac:dyDescent="0.25">
      <c r="A58" s="1010"/>
      <c r="B58" s="2" t="s">
        <v>609</v>
      </c>
      <c r="C58" s="2" t="s">
        <v>609</v>
      </c>
      <c r="D58" s="2" t="s">
        <v>243</v>
      </c>
      <c r="E58" s="852">
        <v>350</v>
      </c>
      <c r="F58" s="853">
        <v>1</v>
      </c>
    </row>
    <row r="59" spans="1:6" ht="12" customHeight="1" x14ac:dyDescent="0.25">
      <c r="A59" s="1010"/>
      <c r="B59" s="2" t="s">
        <v>234</v>
      </c>
      <c r="C59" s="2" t="s">
        <v>236</v>
      </c>
      <c r="D59" s="2" t="s">
        <v>233</v>
      </c>
      <c r="E59" s="852">
        <v>50</v>
      </c>
      <c r="F59" s="853">
        <v>8</v>
      </c>
    </row>
    <row r="60" spans="1:6" ht="12" customHeight="1" x14ac:dyDescent="0.25">
      <c r="A60" s="1010"/>
      <c r="B60" s="2" t="s">
        <v>234</v>
      </c>
      <c r="C60" s="2" t="s">
        <v>610</v>
      </c>
      <c r="D60" s="2" t="s">
        <v>233</v>
      </c>
      <c r="E60" s="852">
        <v>88</v>
      </c>
      <c r="F60" s="853">
        <v>8</v>
      </c>
    </row>
    <row r="61" spans="1:6" ht="12" customHeight="1" x14ac:dyDescent="0.25">
      <c r="A61" s="1010"/>
      <c r="B61" s="2" t="s">
        <v>234</v>
      </c>
      <c r="C61" s="2" t="s">
        <v>706</v>
      </c>
      <c r="D61" s="2" t="s">
        <v>233</v>
      </c>
      <c r="E61" s="852">
        <v>143</v>
      </c>
      <c r="F61" s="853">
        <v>8</v>
      </c>
    </row>
    <row r="62" spans="1:6" ht="12" customHeight="1" x14ac:dyDescent="0.25">
      <c r="A62" s="1010"/>
      <c r="B62" s="2" t="s">
        <v>380</v>
      </c>
      <c r="C62" s="2" t="s">
        <v>380</v>
      </c>
      <c r="D62" s="2" t="s">
        <v>243</v>
      </c>
      <c r="E62" s="852">
        <v>30</v>
      </c>
      <c r="F62" s="853">
        <v>1</v>
      </c>
    </row>
    <row r="63" spans="1:6" ht="12" customHeight="1" x14ac:dyDescent="0.25">
      <c r="A63" s="1011"/>
      <c r="B63" s="588" t="s">
        <v>611</v>
      </c>
      <c r="C63" s="588" t="s">
        <v>612</v>
      </c>
      <c r="D63" s="588" t="s">
        <v>233</v>
      </c>
      <c r="E63" s="854">
        <v>148</v>
      </c>
      <c r="F63" s="855">
        <v>4</v>
      </c>
    </row>
    <row r="64" spans="1:6" ht="12" customHeight="1" x14ac:dyDescent="0.25">
      <c r="A64" s="1015" t="s">
        <v>381</v>
      </c>
      <c r="B64" s="64" t="s">
        <v>613</v>
      </c>
      <c r="C64" s="64" t="s">
        <v>613</v>
      </c>
      <c r="D64" s="64" t="s">
        <v>243</v>
      </c>
      <c r="E64" s="857">
        <v>8</v>
      </c>
      <c r="F64" s="858">
        <v>10</v>
      </c>
    </row>
    <row r="65" spans="1:6" ht="12" customHeight="1" x14ac:dyDescent="0.25">
      <c r="A65" s="1016"/>
      <c r="B65" s="64" t="s">
        <v>707</v>
      </c>
      <c r="C65" s="64" t="s">
        <v>707</v>
      </c>
      <c r="D65" s="2" t="s">
        <v>243</v>
      </c>
      <c r="E65" s="857">
        <v>15</v>
      </c>
      <c r="F65" s="858">
        <v>2</v>
      </c>
    </row>
    <row r="66" spans="1:6" ht="12" customHeight="1" x14ac:dyDescent="0.25">
      <c r="A66" s="1016"/>
      <c r="B66" s="2" t="s">
        <v>288</v>
      </c>
      <c r="C66" s="2" t="s">
        <v>288</v>
      </c>
      <c r="D66" s="2" t="s">
        <v>382</v>
      </c>
      <c r="E66" s="852">
        <v>23</v>
      </c>
      <c r="F66" s="853">
        <v>5</v>
      </c>
    </row>
    <row r="67" spans="1:6" ht="12" customHeight="1" x14ac:dyDescent="0.25">
      <c r="A67" s="1016"/>
      <c r="B67" s="2" t="s">
        <v>232</v>
      </c>
      <c r="C67" s="2" t="s">
        <v>237</v>
      </c>
      <c r="D67" s="2" t="s">
        <v>246</v>
      </c>
      <c r="E67" s="852">
        <v>1531</v>
      </c>
      <c r="F67" s="853">
        <v>3</v>
      </c>
    </row>
    <row r="68" spans="1:6" ht="12" customHeight="1" x14ac:dyDescent="0.25">
      <c r="A68" s="1016"/>
      <c r="B68" s="2" t="s">
        <v>635</v>
      </c>
      <c r="C68" s="2" t="s">
        <v>635</v>
      </c>
      <c r="D68" s="2" t="s">
        <v>243</v>
      </c>
      <c r="E68" s="852">
        <v>196</v>
      </c>
      <c r="F68" s="853">
        <v>5</v>
      </c>
    </row>
    <row r="69" spans="1:6" ht="12" customHeight="1" x14ac:dyDescent="0.25">
      <c r="A69" s="1016"/>
      <c r="B69" s="2" t="s">
        <v>291</v>
      </c>
      <c r="C69" s="2" t="s">
        <v>291</v>
      </c>
      <c r="D69" s="2" t="s">
        <v>243</v>
      </c>
      <c r="E69" s="852">
        <v>3</v>
      </c>
      <c r="F69" s="853">
        <v>5</v>
      </c>
    </row>
    <row r="70" spans="1:6" ht="12" customHeight="1" x14ac:dyDescent="0.25">
      <c r="A70" s="1016"/>
      <c r="B70" s="2" t="s">
        <v>245</v>
      </c>
      <c r="C70" s="2" t="s">
        <v>245</v>
      </c>
      <c r="D70" s="2" t="s">
        <v>243</v>
      </c>
      <c r="E70" s="852">
        <v>11</v>
      </c>
      <c r="F70" s="853">
        <v>5</v>
      </c>
    </row>
    <row r="71" spans="1:6" ht="12" customHeight="1" x14ac:dyDescent="0.25">
      <c r="A71" s="1016"/>
      <c r="B71" s="2" t="s">
        <v>614</v>
      </c>
      <c r="C71" s="2" t="s">
        <v>614</v>
      </c>
      <c r="D71" s="2" t="s">
        <v>243</v>
      </c>
      <c r="E71" s="852">
        <v>20</v>
      </c>
      <c r="F71" s="853">
        <v>5</v>
      </c>
    </row>
    <row r="72" spans="1:6" ht="12" customHeight="1" x14ac:dyDescent="0.25">
      <c r="A72" s="1016"/>
      <c r="B72" s="2" t="s">
        <v>540</v>
      </c>
      <c r="C72" s="2" t="s">
        <v>540</v>
      </c>
      <c r="D72" s="2" t="s">
        <v>243</v>
      </c>
      <c r="E72" s="852">
        <v>15</v>
      </c>
      <c r="F72" s="853">
        <v>5</v>
      </c>
    </row>
    <row r="73" spans="1:6" ht="12" customHeight="1" x14ac:dyDescent="0.25">
      <c r="A73" s="1016"/>
      <c r="B73" s="2" t="s">
        <v>541</v>
      </c>
      <c r="C73" s="2" t="s">
        <v>541</v>
      </c>
      <c r="D73" s="2" t="s">
        <v>289</v>
      </c>
      <c r="E73" s="852">
        <v>47</v>
      </c>
      <c r="F73" s="853">
        <v>5</v>
      </c>
    </row>
    <row r="74" spans="1:6" ht="12" customHeight="1" x14ac:dyDescent="0.25">
      <c r="A74" s="1016"/>
      <c r="B74" s="2" t="s">
        <v>250</v>
      </c>
      <c r="C74" s="2" t="s">
        <v>366</v>
      </c>
      <c r="D74" s="2" t="s">
        <v>243</v>
      </c>
      <c r="E74" s="852">
        <v>2400</v>
      </c>
      <c r="F74" s="853">
        <v>5</v>
      </c>
    </row>
    <row r="75" spans="1:6" ht="12" customHeight="1" x14ac:dyDescent="0.25">
      <c r="A75" s="1016"/>
      <c r="B75" s="2" t="s">
        <v>255</v>
      </c>
      <c r="C75" s="2" t="s">
        <v>290</v>
      </c>
      <c r="D75" s="2" t="s">
        <v>233</v>
      </c>
      <c r="E75" s="852">
        <v>81</v>
      </c>
      <c r="F75" s="853">
        <v>10</v>
      </c>
    </row>
    <row r="76" spans="1:6" ht="12" customHeight="1" x14ac:dyDescent="0.25">
      <c r="A76" s="1016"/>
      <c r="B76" s="2" t="s">
        <v>255</v>
      </c>
      <c r="C76" s="2" t="s">
        <v>615</v>
      </c>
      <c r="D76" s="2" t="s">
        <v>233</v>
      </c>
      <c r="E76" s="852">
        <v>98</v>
      </c>
      <c r="F76" s="853">
        <v>10</v>
      </c>
    </row>
    <row r="77" spans="1:6" ht="12" customHeight="1" x14ac:dyDescent="0.25">
      <c r="A77" s="1016"/>
      <c r="B77" s="2" t="s">
        <v>255</v>
      </c>
      <c r="C77" s="2" t="s">
        <v>383</v>
      </c>
      <c r="D77" s="2" t="s">
        <v>233</v>
      </c>
      <c r="E77" s="852">
        <v>129</v>
      </c>
      <c r="F77" s="853">
        <v>10</v>
      </c>
    </row>
    <row r="78" spans="1:6" ht="12" customHeight="1" x14ac:dyDescent="0.25">
      <c r="A78" s="1016"/>
      <c r="B78" s="2" t="s">
        <v>255</v>
      </c>
      <c r="C78" s="2" t="s">
        <v>384</v>
      </c>
      <c r="D78" s="2" t="s">
        <v>233</v>
      </c>
      <c r="E78" s="852">
        <v>49</v>
      </c>
      <c r="F78" s="853">
        <v>10</v>
      </c>
    </row>
    <row r="79" spans="1:6" ht="12" customHeight="1" x14ac:dyDescent="0.25">
      <c r="A79" s="1016"/>
      <c r="B79" s="2" t="s">
        <v>255</v>
      </c>
      <c r="C79" s="2" t="s">
        <v>616</v>
      </c>
      <c r="D79" s="2" t="s">
        <v>233</v>
      </c>
      <c r="E79" s="852">
        <v>173</v>
      </c>
      <c r="F79" s="853">
        <v>10</v>
      </c>
    </row>
    <row r="80" spans="1:6" ht="12" customHeight="1" x14ac:dyDescent="0.25">
      <c r="A80" s="1016"/>
      <c r="B80" s="2" t="s">
        <v>385</v>
      </c>
      <c r="C80" s="2" t="s">
        <v>385</v>
      </c>
      <c r="D80" s="2" t="s">
        <v>243</v>
      </c>
      <c r="E80" s="852">
        <v>13</v>
      </c>
      <c r="F80" s="853">
        <v>2</v>
      </c>
    </row>
    <row r="81" spans="1:6" ht="12" customHeight="1" x14ac:dyDescent="0.25">
      <c r="A81" s="1016"/>
      <c r="B81" s="2" t="s">
        <v>617</v>
      </c>
      <c r="C81" s="2" t="s">
        <v>617</v>
      </c>
      <c r="D81" s="2" t="s">
        <v>243</v>
      </c>
      <c r="E81" s="852">
        <v>67</v>
      </c>
      <c r="F81" s="853">
        <v>5</v>
      </c>
    </row>
    <row r="82" spans="1:6" ht="12" customHeight="1" x14ac:dyDescent="0.25">
      <c r="A82" s="1016"/>
      <c r="B82" s="64" t="s">
        <v>386</v>
      </c>
      <c r="C82" s="64" t="s">
        <v>386</v>
      </c>
      <c r="D82" s="64" t="s">
        <v>243</v>
      </c>
      <c r="E82" s="857">
        <v>6</v>
      </c>
      <c r="F82" s="858">
        <v>5</v>
      </c>
    </row>
    <row r="83" spans="1:6" ht="12" customHeight="1" x14ac:dyDescent="0.25">
      <c r="A83" s="1016"/>
      <c r="B83" s="64" t="s">
        <v>636</v>
      </c>
      <c r="C83" s="64" t="s">
        <v>636</v>
      </c>
      <c r="D83" s="64" t="s">
        <v>243</v>
      </c>
      <c r="E83" s="857">
        <v>100</v>
      </c>
      <c r="F83" s="858">
        <v>5</v>
      </c>
    </row>
    <row r="84" spans="1:6" ht="12" customHeight="1" x14ac:dyDescent="0.25">
      <c r="A84" s="1017"/>
      <c r="B84" s="64" t="s">
        <v>708</v>
      </c>
      <c r="C84" s="64" t="s">
        <v>708</v>
      </c>
      <c r="D84" s="588" t="s">
        <v>243</v>
      </c>
      <c r="E84" s="854">
        <v>143</v>
      </c>
      <c r="F84" s="855">
        <v>5</v>
      </c>
    </row>
    <row r="85" spans="1:6" ht="12" customHeight="1" x14ac:dyDescent="0.2">
      <c r="A85" s="182" t="s">
        <v>355</v>
      </c>
      <c r="B85" s="182"/>
      <c r="C85" s="336"/>
    </row>
    <row r="86" spans="1:6" ht="12" customHeight="1" x14ac:dyDescent="0.2">
      <c r="A86" s="81" t="s">
        <v>136</v>
      </c>
      <c r="B86" s="81"/>
    </row>
    <row r="87" spans="1:6" ht="12" customHeight="1" x14ac:dyDescent="0.2"/>
    <row r="88" spans="1:6" ht="12" customHeight="1" x14ac:dyDescent="0.2"/>
    <row r="89" spans="1:6" ht="9" customHeight="1" x14ac:dyDescent="0.2"/>
    <row r="90" spans="1:6" ht="12" customHeight="1" x14ac:dyDescent="0.2"/>
    <row r="91" spans="1:6" ht="12" customHeight="1" x14ac:dyDescent="0.2"/>
    <row r="92" spans="1:6" ht="12" customHeight="1" x14ac:dyDescent="0.2"/>
    <row r="93" spans="1:6" ht="12" customHeight="1" x14ac:dyDescent="0.2"/>
    <row r="94" spans="1:6" ht="12" customHeight="1" x14ac:dyDescent="0.2"/>
    <row r="95" spans="1:6" ht="12" customHeight="1" x14ac:dyDescent="0.2"/>
    <row r="96" spans="1:6" ht="12" customHeight="1" x14ac:dyDescent="0.2"/>
    <row r="97" ht="12" customHeight="1" x14ac:dyDescent="0.2"/>
    <row r="98" ht="10.7" customHeight="1" x14ac:dyDescent="0.2"/>
    <row r="99" ht="10.7" customHeight="1" x14ac:dyDescent="0.2"/>
    <row r="100" ht="10.7" customHeight="1" x14ac:dyDescent="0.2"/>
    <row r="101" ht="10.7" customHeight="1" x14ac:dyDescent="0.2"/>
    <row r="102" ht="10.7" customHeight="1" x14ac:dyDescent="0.2"/>
    <row r="103" ht="10.7" customHeight="1" x14ac:dyDescent="0.2"/>
    <row r="104" ht="10.7" customHeight="1" x14ac:dyDescent="0.2"/>
    <row r="105" ht="10.7" customHeight="1" x14ac:dyDescent="0.2"/>
    <row r="106" ht="10.7" customHeight="1" x14ac:dyDescent="0.2"/>
    <row r="107" ht="10.7" customHeight="1" x14ac:dyDescent="0.2"/>
    <row r="108" ht="10.7" customHeight="1" x14ac:dyDescent="0.2"/>
    <row r="109" ht="9" customHeight="1" x14ac:dyDescent="0.2"/>
    <row r="110" ht="9" customHeight="1" x14ac:dyDescent="0.2"/>
    <row r="111" ht="9.9499999999999993" customHeight="1" x14ac:dyDescent="0.2"/>
    <row r="112" ht="9" customHeight="1" x14ac:dyDescent="0.2"/>
    <row r="113" ht="12.75" x14ac:dyDescent="0.2"/>
    <row r="114" ht="12.75" x14ac:dyDescent="0.2"/>
    <row r="115" ht="12.75" x14ac:dyDescent="0.2"/>
    <row r="116" ht="12.75" x14ac:dyDescent="0.2"/>
    <row r="117" ht="12.75" x14ac:dyDescent="0.2"/>
    <row r="118" ht="12.75" x14ac:dyDescent="0.2"/>
    <row r="119" ht="12.75" x14ac:dyDescent="0.2"/>
    <row r="120" ht="12.75" x14ac:dyDescent="0.2"/>
    <row r="121" ht="12.75" x14ac:dyDescent="0.2"/>
    <row r="122" ht="12.75" x14ac:dyDescent="0.2"/>
    <row r="123" ht="12.75" x14ac:dyDescent="0.2"/>
    <row r="124" ht="12.75" x14ac:dyDescent="0.2"/>
    <row r="125" ht="12.75" x14ac:dyDescent="0.2"/>
    <row r="126" ht="12.75" x14ac:dyDescent="0.2"/>
    <row r="127" ht="12.75" x14ac:dyDescent="0.2"/>
    <row r="128" ht="12.75" x14ac:dyDescent="0.2"/>
    <row r="129" ht="12.75" x14ac:dyDescent="0.2"/>
    <row r="130" ht="12.75" x14ac:dyDescent="0.2"/>
    <row r="131" ht="12.75" x14ac:dyDescent="0.2"/>
    <row r="132" ht="12.75" x14ac:dyDescent="0.2"/>
    <row r="133" ht="12.75" x14ac:dyDescent="0.2"/>
    <row r="134" ht="12.75" x14ac:dyDescent="0.2"/>
    <row r="135" ht="12.75" x14ac:dyDescent="0.2"/>
    <row r="136" ht="12.75" x14ac:dyDescent="0.2"/>
    <row r="137" ht="12.75" x14ac:dyDescent="0.2"/>
    <row r="138" ht="12.75" x14ac:dyDescent="0.2"/>
    <row r="139" ht="12.75" x14ac:dyDescent="0.2"/>
    <row r="140" ht="12.75" x14ac:dyDescent="0.2"/>
    <row r="141" ht="12.75" x14ac:dyDescent="0.2"/>
    <row r="142" ht="12.75" x14ac:dyDescent="0.2"/>
    <row r="143" ht="12.75" x14ac:dyDescent="0.2"/>
    <row r="144" ht="12.75" x14ac:dyDescent="0.2"/>
    <row r="145" ht="12.75" x14ac:dyDescent="0.2"/>
    <row r="146" ht="12.75" x14ac:dyDescent="0.2"/>
    <row r="147" ht="12.75" x14ac:dyDescent="0.2"/>
    <row r="148" ht="12.75" x14ac:dyDescent="0.2"/>
    <row r="149" ht="12.75" x14ac:dyDescent="0.2"/>
    <row r="150" ht="12.75" x14ac:dyDescent="0.2"/>
    <row r="151" ht="12.75" x14ac:dyDescent="0.2"/>
    <row r="152" ht="12.75" x14ac:dyDescent="0.2"/>
    <row r="153" ht="12.75" x14ac:dyDescent="0.2"/>
    <row r="154" ht="12.75" x14ac:dyDescent="0.2"/>
    <row r="155" ht="12.75" x14ac:dyDescent="0.2"/>
    <row r="156" ht="12.75" x14ac:dyDescent="0.2"/>
    <row r="157" ht="12.75" x14ac:dyDescent="0.2"/>
    <row r="158" ht="12.75" x14ac:dyDescent="0.2"/>
    <row r="159" ht="12.75" x14ac:dyDescent="0.2"/>
    <row r="160" ht="12.75" x14ac:dyDescent="0.2"/>
    <row r="161" ht="12.75" x14ac:dyDescent="0.2"/>
    <row r="162" ht="12.75" x14ac:dyDescent="0.2"/>
    <row r="163" ht="12.75" x14ac:dyDescent="0.2"/>
    <row r="164" ht="12.75" x14ac:dyDescent="0.2"/>
    <row r="165" ht="12.75" x14ac:dyDescent="0.2"/>
    <row r="166" ht="12.75" x14ac:dyDescent="0.2"/>
    <row r="167" ht="12.75" x14ac:dyDescent="0.2"/>
    <row r="168" ht="12.75" x14ac:dyDescent="0.2"/>
    <row r="169" ht="12.75" x14ac:dyDescent="0.2"/>
    <row r="170" ht="12.75" x14ac:dyDescent="0.2"/>
    <row r="171" ht="12.75" x14ac:dyDescent="0.2"/>
    <row r="172" ht="12.75" x14ac:dyDescent="0.2"/>
    <row r="173" ht="12.75" x14ac:dyDescent="0.2"/>
    <row r="174" ht="12.75" x14ac:dyDescent="0.2"/>
    <row r="175" ht="12.75" x14ac:dyDescent="0.2"/>
    <row r="176" ht="12.75" x14ac:dyDescent="0.2"/>
    <row r="177" ht="12.75" x14ac:dyDescent="0.2"/>
    <row r="178" ht="12.75" x14ac:dyDescent="0.2"/>
    <row r="179" ht="12.75" x14ac:dyDescent="0.2"/>
    <row r="180" ht="12.75" x14ac:dyDescent="0.2"/>
    <row r="181" ht="12.75" x14ac:dyDescent="0.2"/>
    <row r="182" ht="12.75" x14ac:dyDescent="0.2"/>
    <row r="183" ht="12.75" x14ac:dyDescent="0.2"/>
    <row r="184" ht="12.75" x14ac:dyDescent="0.2"/>
    <row r="185" ht="12.75" x14ac:dyDescent="0.2"/>
    <row r="186" ht="12.75" x14ac:dyDescent="0.2"/>
    <row r="187" ht="12.75" x14ac:dyDescent="0.2"/>
    <row r="188" ht="12.75" x14ac:dyDescent="0.2"/>
    <row r="189" ht="12.75" x14ac:dyDescent="0.2"/>
    <row r="190" ht="12.75" x14ac:dyDescent="0.2"/>
    <row r="191" ht="12.75" x14ac:dyDescent="0.2"/>
    <row r="192" ht="12.75" x14ac:dyDescent="0.2"/>
    <row r="193" ht="12.75" x14ac:dyDescent="0.2"/>
    <row r="194" ht="12.75" x14ac:dyDescent="0.2"/>
    <row r="195" ht="12.75" x14ac:dyDescent="0.2"/>
    <row r="196" ht="12.75" x14ac:dyDescent="0.2"/>
    <row r="197" ht="12.75" x14ac:dyDescent="0.2"/>
    <row r="198" ht="12.75" x14ac:dyDescent="0.2"/>
    <row r="199" ht="12.75" x14ac:dyDescent="0.2"/>
    <row r="200" ht="12.75" x14ac:dyDescent="0.2"/>
    <row r="201" ht="12.75" x14ac:dyDescent="0.2"/>
    <row r="202" ht="12.75" x14ac:dyDescent="0.2"/>
    <row r="203" ht="12.75" x14ac:dyDescent="0.2"/>
    <row r="204" ht="12.75" x14ac:dyDescent="0.2"/>
    <row r="205" ht="12.75" x14ac:dyDescent="0.2"/>
    <row r="206" ht="12.75" x14ac:dyDescent="0.2"/>
    <row r="207" ht="12.75" x14ac:dyDescent="0.2"/>
    <row r="208" ht="12.75" x14ac:dyDescent="0.2"/>
    <row r="209" ht="12.75" x14ac:dyDescent="0.2"/>
    <row r="210" ht="12.75" x14ac:dyDescent="0.2"/>
    <row r="211" ht="12.75" x14ac:dyDescent="0.2"/>
    <row r="212" ht="12.75" x14ac:dyDescent="0.2"/>
    <row r="213" ht="12.75" x14ac:dyDescent="0.2"/>
    <row r="214" ht="12.75" x14ac:dyDescent="0.2"/>
    <row r="215" ht="12.75" x14ac:dyDescent="0.2"/>
    <row r="216" ht="12.75" x14ac:dyDescent="0.2"/>
    <row r="217" ht="12.75" x14ac:dyDescent="0.2"/>
    <row r="218" ht="12.75" x14ac:dyDescent="0.2"/>
    <row r="219" ht="12.75" x14ac:dyDescent="0.2"/>
    <row r="220" ht="12.75" x14ac:dyDescent="0.2"/>
    <row r="221" ht="12.75" x14ac:dyDescent="0.2"/>
    <row r="222" ht="12.75" x14ac:dyDescent="0.2"/>
    <row r="223" ht="12.75" x14ac:dyDescent="0.2"/>
    <row r="224" ht="12.75" x14ac:dyDescent="0.2"/>
    <row r="225" ht="12.75" x14ac:dyDescent="0.2"/>
    <row r="226" ht="12.75" x14ac:dyDescent="0.2"/>
    <row r="227" ht="12.75" x14ac:dyDescent="0.2"/>
    <row r="228" ht="12.75" x14ac:dyDescent="0.2"/>
    <row r="229" ht="12.75" x14ac:dyDescent="0.2"/>
    <row r="230" ht="12.75" x14ac:dyDescent="0.2"/>
    <row r="231" ht="12.75" x14ac:dyDescent="0.2"/>
    <row r="232" ht="12.75" x14ac:dyDescent="0.2"/>
    <row r="233" ht="12.75" x14ac:dyDescent="0.2"/>
    <row r="234" ht="12.75" x14ac:dyDescent="0.2"/>
    <row r="235" ht="12.75" x14ac:dyDescent="0.2"/>
    <row r="236" ht="12.75" x14ac:dyDescent="0.2"/>
    <row r="237" ht="12.75" x14ac:dyDescent="0.2"/>
    <row r="238" ht="12.75" x14ac:dyDescent="0.2"/>
    <row r="239" ht="12.75" x14ac:dyDescent="0.2"/>
    <row r="240" ht="12.75" x14ac:dyDescent="0.2"/>
    <row r="241" ht="12.75" x14ac:dyDescent="0.2"/>
    <row r="242" ht="12.75" x14ac:dyDescent="0.2"/>
    <row r="243" ht="12.75" x14ac:dyDescent="0.2"/>
    <row r="244" ht="12.75" x14ac:dyDescent="0.2"/>
    <row r="245" ht="12.75" x14ac:dyDescent="0.2"/>
    <row r="246" ht="12.75" x14ac:dyDescent="0.2"/>
    <row r="247" ht="12.75" x14ac:dyDescent="0.2"/>
    <row r="248" ht="12.75" x14ac:dyDescent="0.2"/>
    <row r="249" ht="12.75" x14ac:dyDescent="0.2"/>
    <row r="250" ht="12.75" x14ac:dyDescent="0.2"/>
    <row r="251" ht="12.75" x14ac:dyDescent="0.2"/>
    <row r="252" ht="12.75" x14ac:dyDescent="0.2"/>
    <row r="253" ht="12.75" x14ac:dyDescent="0.2"/>
    <row r="254" ht="12.75" x14ac:dyDescent="0.2"/>
    <row r="255" ht="12.75" x14ac:dyDescent="0.2"/>
    <row r="256" ht="12.75" x14ac:dyDescent="0.2"/>
    <row r="257" ht="12.75" x14ac:dyDescent="0.2"/>
    <row r="258" ht="12.75" x14ac:dyDescent="0.2"/>
    <row r="259" ht="12.75" x14ac:dyDescent="0.2"/>
    <row r="260" ht="12.75" x14ac:dyDescent="0.2"/>
    <row r="261" ht="12.75" x14ac:dyDescent="0.2"/>
    <row r="262" ht="12.75" x14ac:dyDescent="0.2"/>
    <row r="263" ht="12.75" x14ac:dyDescent="0.2"/>
    <row r="264" ht="12.75" x14ac:dyDescent="0.2"/>
    <row r="265" ht="12.75" x14ac:dyDescent="0.2"/>
    <row r="266" ht="12.75" x14ac:dyDescent="0.2"/>
    <row r="267" ht="12.75" x14ac:dyDescent="0.2"/>
    <row r="268" ht="12.75" x14ac:dyDescent="0.2"/>
    <row r="269" ht="12.75" x14ac:dyDescent="0.2"/>
    <row r="270" ht="12.75" x14ac:dyDescent="0.2"/>
    <row r="271" ht="12.75" x14ac:dyDescent="0.2"/>
    <row r="272" ht="12.75" x14ac:dyDescent="0.2"/>
    <row r="273" ht="12.75" x14ac:dyDescent="0.2"/>
    <row r="274" ht="12.75" x14ac:dyDescent="0.2"/>
    <row r="275" ht="12.75" x14ac:dyDescent="0.2"/>
    <row r="276" ht="12.75" x14ac:dyDescent="0.2"/>
    <row r="277" ht="12.75" x14ac:dyDescent="0.2"/>
    <row r="278" ht="12.75" x14ac:dyDescent="0.2"/>
    <row r="279" ht="12.75" x14ac:dyDescent="0.2"/>
    <row r="280" ht="12.75" x14ac:dyDescent="0.2"/>
    <row r="281" ht="12.75" x14ac:dyDescent="0.2"/>
    <row r="282" ht="12.75" x14ac:dyDescent="0.2"/>
    <row r="283" ht="12.75" x14ac:dyDescent="0.2"/>
    <row r="284" ht="12.75" x14ac:dyDescent="0.2"/>
    <row r="285" ht="12.75" x14ac:dyDescent="0.2"/>
    <row r="286" ht="12.75" x14ac:dyDescent="0.2"/>
    <row r="287" ht="12.75" x14ac:dyDescent="0.2"/>
    <row r="288" ht="12.75" x14ac:dyDescent="0.2"/>
    <row r="289" ht="12.75" x14ac:dyDescent="0.2"/>
    <row r="290" ht="12.75" x14ac:dyDescent="0.2"/>
    <row r="291" ht="12.75" x14ac:dyDescent="0.2"/>
    <row r="292" ht="12.75" x14ac:dyDescent="0.2"/>
    <row r="293" ht="12.75" x14ac:dyDescent="0.2"/>
    <row r="294" ht="12.75" x14ac:dyDescent="0.2"/>
    <row r="295" ht="12.75" x14ac:dyDescent="0.2"/>
    <row r="296" ht="12.75" x14ac:dyDescent="0.2"/>
    <row r="297" ht="12.75" x14ac:dyDescent="0.2"/>
    <row r="298" ht="12.75" x14ac:dyDescent="0.2"/>
    <row r="299" ht="12.75" x14ac:dyDescent="0.2"/>
    <row r="300" ht="12.75" x14ac:dyDescent="0.2"/>
    <row r="301" ht="12.75" x14ac:dyDescent="0.2"/>
    <row r="302" ht="12.75" x14ac:dyDescent="0.2"/>
    <row r="303" ht="12.75" x14ac:dyDescent="0.2"/>
    <row r="304" ht="12.75" x14ac:dyDescent="0.2"/>
    <row r="305" ht="12.75" x14ac:dyDescent="0.2"/>
    <row r="306" ht="12.75" x14ac:dyDescent="0.2"/>
    <row r="307" ht="12.75" x14ac:dyDescent="0.2"/>
    <row r="308" ht="12.75" x14ac:dyDescent="0.2"/>
    <row r="309" ht="12.75" x14ac:dyDescent="0.2"/>
    <row r="310" ht="12.75" x14ac:dyDescent="0.2"/>
    <row r="311" ht="12.75" x14ac:dyDescent="0.2"/>
    <row r="312" ht="12.75" x14ac:dyDescent="0.2"/>
    <row r="313" ht="12.75" x14ac:dyDescent="0.2"/>
    <row r="314" ht="12.75" x14ac:dyDescent="0.2"/>
    <row r="315" ht="12.75" x14ac:dyDescent="0.2"/>
    <row r="316" ht="12.75" x14ac:dyDescent="0.2"/>
    <row r="317" ht="12.75" x14ac:dyDescent="0.2"/>
    <row r="318" ht="12.75" x14ac:dyDescent="0.2"/>
    <row r="319" ht="12.75" x14ac:dyDescent="0.2"/>
    <row r="320" ht="12.75" x14ac:dyDescent="0.2"/>
    <row r="321" ht="12.75" x14ac:dyDescent="0.2"/>
    <row r="322" ht="12.75" x14ac:dyDescent="0.2"/>
    <row r="323" ht="12.75" x14ac:dyDescent="0.2"/>
    <row r="324" ht="12.75" x14ac:dyDescent="0.2"/>
    <row r="325" ht="12.75" x14ac:dyDescent="0.2"/>
    <row r="326" ht="12.75" x14ac:dyDescent="0.2"/>
    <row r="327" ht="12.75" x14ac:dyDescent="0.2"/>
    <row r="328" ht="12.75" x14ac:dyDescent="0.2"/>
    <row r="329" ht="12.75" x14ac:dyDescent="0.2"/>
    <row r="330" ht="12.75" x14ac:dyDescent="0.2"/>
    <row r="331" ht="12.75" x14ac:dyDescent="0.2"/>
    <row r="332" ht="12.75" x14ac:dyDescent="0.2"/>
    <row r="333" ht="12.75" x14ac:dyDescent="0.2"/>
    <row r="334" ht="12.75" x14ac:dyDescent="0.2"/>
    <row r="335" ht="12.75" x14ac:dyDescent="0.2"/>
    <row r="336" ht="12.75" x14ac:dyDescent="0.2"/>
    <row r="337" ht="12.75" x14ac:dyDescent="0.2"/>
    <row r="338" ht="12.75" x14ac:dyDescent="0.2"/>
    <row r="339" ht="12.75" x14ac:dyDescent="0.2"/>
    <row r="340" ht="12.75" x14ac:dyDescent="0.2"/>
    <row r="341" ht="12.75" x14ac:dyDescent="0.2"/>
    <row r="342" ht="12.75" x14ac:dyDescent="0.2"/>
    <row r="343" ht="12.75" x14ac:dyDescent="0.2"/>
    <row r="344" ht="12.75" x14ac:dyDescent="0.2"/>
    <row r="345" ht="12.75" x14ac:dyDescent="0.2"/>
    <row r="346" ht="12.75" x14ac:dyDescent="0.2"/>
    <row r="347" ht="12.75" x14ac:dyDescent="0.2"/>
    <row r="348" ht="12.75" x14ac:dyDescent="0.2"/>
    <row r="349" ht="12.75" x14ac:dyDescent="0.2"/>
    <row r="350" ht="12.75" x14ac:dyDescent="0.2"/>
    <row r="351" ht="12.75" x14ac:dyDescent="0.2"/>
    <row r="352" ht="12.75" x14ac:dyDescent="0.2"/>
    <row r="353" ht="12.75" x14ac:dyDescent="0.2"/>
    <row r="354" ht="12.75" x14ac:dyDescent="0.2"/>
    <row r="355" ht="12.75" x14ac:dyDescent="0.2"/>
    <row r="356" ht="12.75" x14ac:dyDescent="0.2"/>
    <row r="357" ht="12.75" x14ac:dyDescent="0.2"/>
    <row r="358" ht="12.75" x14ac:dyDescent="0.2"/>
    <row r="359" ht="12.75" x14ac:dyDescent="0.2"/>
    <row r="360" ht="12.75" x14ac:dyDescent="0.2"/>
    <row r="361" ht="12.75" x14ac:dyDescent="0.2"/>
    <row r="362" ht="12.75" x14ac:dyDescent="0.2"/>
    <row r="363" ht="12.75" x14ac:dyDescent="0.2"/>
    <row r="364" ht="12.75" x14ac:dyDescent="0.2"/>
    <row r="365" ht="12.75" x14ac:dyDescent="0.2"/>
    <row r="366" ht="12.75" x14ac:dyDescent="0.2"/>
    <row r="367" ht="12.75" x14ac:dyDescent="0.2"/>
    <row r="368" ht="12.75" x14ac:dyDescent="0.2"/>
    <row r="369" ht="12.75" x14ac:dyDescent="0.2"/>
    <row r="370" ht="12.75" x14ac:dyDescent="0.2"/>
    <row r="371" ht="12.75" x14ac:dyDescent="0.2"/>
    <row r="372" ht="12.75" x14ac:dyDescent="0.2"/>
    <row r="373" ht="12.75" x14ac:dyDescent="0.2"/>
    <row r="374" ht="12.75" x14ac:dyDescent="0.2"/>
    <row r="375" ht="12.75" x14ac:dyDescent="0.2"/>
    <row r="376" ht="12.75" x14ac:dyDescent="0.2"/>
    <row r="377" ht="12.75" x14ac:dyDescent="0.2"/>
    <row r="378" ht="12.75" x14ac:dyDescent="0.2"/>
    <row r="379" ht="12.75" x14ac:dyDescent="0.2"/>
    <row r="380" ht="12.75" x14ac:dyDescent="0.2"/>
    <row r="381" ht="12.75" x14ac:dyDescent="0.2"/>
    <row r="382" ht="12.75" x14ac:dyDescent="0.2"/>
    <row r="383" ht="12.75" x14ac:dyDescent="0.2"/>
    <row r="384" ht="12.75" x14ac:dyDescent="0.2"/>
    <row r="385" ht="12.75" x14ac:dyDescent="0.2"/>
    <row r="386" ht="12.75" x14ac:dyDescent="0.2"/>
    <row r="387" ht="12.75" x14ac:dyDescent="0.2"/>
    <row r="388" ht="12.75" x14ac:dyDescent="0.2"/>
    <row r="389" ht="12.75" x14ac:dyDescent="0.2"/>
    <row r="390" ht="12.75" x14ac:dyDescent="0.2"/>
    <row r="391" ht="12.75" x14ac:dyDescent="0.2"/>
    <row r="392" ht="12.75" x14ac:dyDescent="0.2"/>
    <row r="393" ht="12.75" x14ac:dyDescent="0.2"/>
    <row r="394" ht="12.75" x14ac:dyDescent="0.2"/>
    <row r="395" ht="12.75" x14ac:dyDescent="0.2"/>
    <row r="396" ht="12.75" x14ac:dyDescent="0.2"/>
    <row r="397" ht="12.75" x14ac:dyDescent="0.2"/>
    <row r="398" ht="12.75" x14ac:dyDescent="0.2"/>
    <row r="399" ht="12.75" x14ac:dyDescent="0.2"/>
    <row r="400" ht="12.75" x14ac:dyDescent="0.2"/>
    <row r="401" ht="12.75" x14ac:dyDescent="0.2"/>
    <row r="402" ht="12.75" x14ac:dyDescent="0.2"/>
    <row r="403" ht="12.75" x14ac:dyDescent="0.2"/>
    <row r="404" ht="12.75" x14ac:dyDescent="0.2"/>
    <row r="405" ht="12.75" x14ac:dyDescent="0.2"/>
    <row r="406" ht="12.75" x14ac:dyDescent="0.2"/>
    <row r="407" ht="12.75" x14ac:dyDescent="0.2"/>
    <row r="408" ht="12.75" x14ac:dyDescent="0.2"/>
    <row r="409" ht="12.75" x14ac:dyDescent="0.2"/>
    <row r="410" ht="12.75" x14ac:dyDescent="0.2"/>
    <row r="411" ht="12.75" x14ac:dyDescent="0.2"/>
    <row r="412" ht="12.75" x14ac:dyDescent="0.2"/>
    <row r="413" ht="12.75" x14ac:dyDescent="0.2"/>
    <row r="414" ht="12.75" x14ac:dyDescent="0.2"/>
    <row r="415" ht="12.75" x14ac:dyDescent="0.2"/>
    <row r="416" ht="12.75" x14ac:dyDescent="0.2"/>
    <row r="417" ht="12.75" x14ac:dyDescent="0.2"/>
    <row r="418" ht="12.75" x14ac:dyDescent="0.2"/>
    <row r="419" ht="12.75" x14ac:dyDescent="0.2"/>
    <row r="420" ht="12.75" x14ac:dyDescent="0.2"/>
    <row r="421" ht="12.75" x14ac:dyDescent="0.2"/>
    <row r="422" ht="12.75" x14ac:dyDescent="0.2"/>
    <row r="423" ht="12.75" x14ac:dyDescent="0.2"/>
    <row r="424" ht="12.75" x14ac:dyDescent="0.2"/>
    <row r="425" ht="12.75" x14ac:dyDescent="0.2"/>
    <row r="426" ht="12.75" x14ac:dyDescent="0.2"/>
    <row r="427" ht="12.75" x14ac:dyDescent="0.2"/>
    <row r="428" ht="12.75" x14ac:dyDescent="0.2"/>
    <row r="429" ht="12.75" x14ac:dyDescent="0.2"/>
    <row r="430" ht="12.75" x14ac:dyDescent="0.2"/>
    <row r="431" ht="12.75" x14ac:dyDescent="0.2"/>
    <row r="432" ht="12.75" x14ac:dyDescent="0.2"/>
    <row r="433" ht="12.75" x14ac:dyDescent="0.2"/>
    <row r="434" ht="12.75" x14ac:dyDescent="0.2"/>
    <row r="435" ht="12.75" x14ac:dyDescent="0.2"/>
    <row r="436" ht="12.75" x14ac:dyDescent="0.2"/>
    <row r="437" ht="12.75" x14ac:dyDescent="0.2"/>
    <row r="438" ht="12.75" x14ac:dyDescent="0.2"/>
    <row r="439" ht="12.75" x14ac:dyDescent="0.2"/>
    <row r="440" ht="12.75" x14ac:dyDescent="0.2"/>
    <row r="441" ht="12.75" x14ac:dyDescent="0.2"/>
    <row r="442" ht="12.75" x14ac:dyDescent="0.2"/>
    <row r="443" ht="12.75" x14ac:dyDescent="0.2"/>
    <row r="444" ht="12.75" x14ac:dyDescent="0.2"/>
    <row r="445" ht="12.75" x14ac:dyDescent="0.2"/>
    <row r="446" ht="12.75" x14ac:dyDescent="0.2"/>
    <row r="447" ht="12.75" x14ac:dyDescent="0.2"/>
    <row r="448" ht="12.75" x14ac:dyDescent="0.2"/>
    <row r="449" ht="12.75" x14ac:dyDescent="0.2"/>
    <row r="450" ht="12.75" x14ac:dyDescent="0.2"/>
    <row r="451" ht="12.75" x14ac:dyDescent="0.2"/>
    <row r="452" ht="12.75" x14ac:dyDescent="0.2"/>
    <row r="453" ht="12.75" x14ac:dyDescent="0.2"/>
    <row r="454" ht="12.75" x14ac:dyDescent="0.2"/>
    <row r="455" ht="12.75" x14ac:dyDescent="0.2"/>
    <row r="456" ht="12.75" x14ac:dyDescent="0.2"/>
    <row r="457" ht="12.75" x14ac:dyDescent="0.2"/>
    <row r="458" ht="12.75" x14ac:dyDescent="0.2"/>
    <row r="459" ht="12.75" x14ac:dyDescent="0.2"/>
    <row r="460" ht="12.75" x14ac:dyDescent="0.2"/>
    <row r="461" ht="12.75" x14ac:dyDescent="0.2"/>
    <row r="462" ht="12.75" x14ac:dyDescent="0.2"/>
    <row r="463" ht="12.75" x14ac:dyDescent="0.2"/>
    <row r="464" ht="12.75" x14ac:dyDescent="0.2"/>
    <row r="465" ht="12.75" x14ac:dyDescent="0.2"/>
    <row r="466" ht="12.75" x14ac:dyDescent="0.2"/>
    <row r="467" ht="12.75" x14ac:dyDescent="0.2"/>
    <row r="468" ht="12.75" x14ac:dyDescent="0.2"/>
    <row r="469" ht="12.75" x14ac:dyDescent="0.2"/>
    <row r="470" ht="12.75" x14ac:dyDescent="0.2"/>
    <row r="471" ht="12.75" x14ac:dyDescent="0.2"/>
    <row r="472" ht="12.75" x14ac:dyDescent="0.2"/>
    <row r="473" ht="12.75" x14ac:dyDescent="0.2"/>
    <row r="474" ht="12.75" x14ac:dyDescent="0.2"/>
    <row r="475" ht="12.75" x14ac:dyDescent="0.2"/>
    <row r="476" ht="12.75" x14ac:dyDescent="0.2"/>
    <row r="477" ht="12.75" x14ac:dyDescent="0.2"/>
    <row r="478" ht="12.75" x14ac:dyDescent="0.2"/>
    <row r="479" ht="12.75" x14ac:dyDescent="0.2"/>
    <row r="480" ht="12.75" x14ac:dyDescent="0.2"/>
    <row r="481" ht="12.75" x14ac:dyDescent="0.2"/>
    <row r="482" ht="12.75" x14ac:dyDescent="0.2"/>
    <row r="483" ht="12.75" x14ac:dyDescent="0.2"/>
    <row r="484" ht="12.75" x14ac:dyDescent="0.2"/>
    <row r="485" ht="12.75" x14ac:dyDescent="0.2"/>
    <row r="486" ht="12.75" x14ac:dyDescent="0.2"/>
    <row r="487" ht="12.75" x14ac:dyDescent="0.2"/>
    <row r="488" ht="12.75" x14ac:dyDescent="0.2"/>
    <row r="489" ht="12.75" x14ac:dyDescent="0.2"/>
    <row r="490" ht="12.75" x14ac:dyDescent="0.2"/>
    <row r="491" ht="12.75" x14ac:dyDescent="0.2"/>
    <row r="492" ht="12.75" x14ac:dyDescent="0.2"/>
    <row r="493" ht="12.75" x14ac:dyDescent="0.2"/>
    <row r="494" ht="12.75" x14ac:dyDescent="0.2"/>
    <row r="495" ht="12.75" x14ac:dyDescent="0.2"/>
    <row r="496" ht="12.75" x14ac:dyDescent="0.2"/>
    <row r="497" ht="12.75" x14ac:dyDescent="0.2"/>
    <row r="498" ht="12.75" x14ac:dyDescent="0.2"/>
    <row r="499" ht="12.75" x14ac:dyDescent="0.2"/>
    <row r="500" ht="12.75" x14ac:dyDescent="0.2"/>
    <row r="501" ht="12.75" x14ac:dyDescent="0.2"/>
    <row r="502" ht="12.75" x14ac:dyDescent="0.2"/>
    <row r="503" ht="12.75" x14ac:dyDescent="0.2"/>
    <row r="504" ht="12.75" x14ac:dyDescent="0.2"/>
    <row r="505" ht="12.75" x14ac:dyDescent="0.2"/>
    <row r="506" ht="12.75" x14ac:dyDescent="0.2"/>
    <row r="507" ht="12.75" x14ac:dyDescent="0.2"/>
    <row r="508" ht="12.75" x14ac:dyDescent="0.2"/>
    <row r="509" ht="12.75" x14ac:dyDescent="0.2"/>
    <row r="510" ht="12.75" x14ac:dyDescent="0.2"/>
    <row r="511" ht="12.75" x14ac:dyDescent="0.2"/>
    <row r="512" ht="12.75" x14ac:dyDescent="0.2"/>
    <row r="513" ht="12.75" x14ac:dyDescent="0.2"/>
    <row r="514" ht="12.75" x14ac:dyDescent="0.2"/>
    <row r="515" ht="12.75" x14ac:dyDescent="0.2"/>
    <row r="516" ht="12.75" x14ac:dyDescent="0.2"/>
    <row r="517" ht="12.75" x14ac:dyDescent="0.2"/>
    <row r="518" ht="12.75" x14ac:dyDescent="0.2"/>
    <row r="519" ht="12.75" x14ac:dyDescent="0.2"/>
    <row r="520" ht="12.75" x14ac:dyDescent="0.2"/>
    <row r="521" ht="12.75" x14ac:dyDescent="0.2"/>
    <row r="522" ht="12.75" x14ac:dyDescent="0.2"/>
    <row r="523" ht="12.75" x14ac:dyDescent="0.2"/>
    <row r="524" ht="12.75" x14ac:dyDescent="0.2"/>
    <row r="525" ht="12.75" x14ac:dyDescent="0.2"/>
    <row r="526" ht="12.75" x14ac:dyDescent="0.2"/>
    <row r="527" ht="12.75" x14ac:dyDescent="0.2"/>
    <row r="528" ht="12.75" x14ac:dyDescent="0.2"/>
    <row r="529" ht="12.75" x14ac:dyDescent="0.2"/>
    <row r="530" ht="12.75" x14ac:dyDescent="0.2"/>
    <row r="531" ht="12.75" x14ac:dyDescent="0.2"/>
    <row r="532" ht="12.75" x14ac:dyDescent="0.2"/>
    <row r="533" ht="12.75" x14ac:dyDescent="0.2"/>
    <row r="534" ht="12.75" x14ac:dyDescent="0.2"/>
    <row r="535" ht="12.75" x14ac:dyDescent="0.2"/>
    <row r="536" ht="12.75" x14ac:dyDescent="0.2"/>
    <row r="537" ht="12.75" x14ac:dyDescent="0.2"/>
    <row r="538" ht="12.75" x14ac:dyDescent="0.2"/>
    <row r="539" ht="12.75" x14ac:dyDescent="0.2"/>
    <row r="540" ht="12.75" x14ac:dyDescent="0.2"/>
    <row r="541" ht="12.75" x14ac:dyDescent="0.2"/>
    <row r="542" ht="12.75" x14ac:dyDescent="0.2"/>
    <row r="543" ht="12.75" x14ac:dyDescent="0.2"/>
    <row r="544" ht="12.75" x14ac:dyDescent="0.2"/>
    <row r="545" ht="12.75" x14ac:dyDescent="0.2"/>
    <row r="546" ht="12.75" x14ac:dyDescent="0.2"/>
    <row r="547" ht="12.75" x14ac:dyDescent="0.2"/>
    <row r="548" ht="12.75" x14ac:dyDescent="0.2"/>
    <row r="549" ht="12.75" x14ac:dyDescent="0.2"/>
    <row r="550" ht="12.75" x14ac:dyDescent="0.2"/>
    <row r="551" ht="12.75" x14ac:dyDescent="0.2"/>
    <row r="552" ht="12.75" x14ac:dyDescent="0.2"/>
    <row r="553" ht="12.75" x14ac:dyDescent="0.2"/>
    <row r="554" ht="12.75" x14ac:dyDescent="0.2"/>
    <row r="555" ht="12.75" x14ac:dyDescent="0.2"/>
    <row r="556" ht="12.75" x14ac:dyDescent="0.2"/>
    <row r="557" ht="12.75" x14ac:dyDescent="0.2"/>
    <row r="558" ht="12.75" x14ac:dyDescent="0.2"/>
    <row r="559" ht="12.75" x14ac:dyDescent="0.2"/>
    <row r="560" ht="12.75" x14ac:dyDescent="0.2"/>
    <row r="561" ht="12.75" x14ac:dyDescent="0.2"/>
    <row r="562" ht="12.75" x14ac:dyDescent="0.2"/>
    <row r="563" ht="12.75" x14ac:dyDescent="0.2"/>
    <row r="564" ht="12.75" x14ac:dyDescent="0.2"/>
    <row r="565" ht="12.75" x14ac:dyDescent="0.2"/>
    <row r="566" ht="12.75" x14ac:dyDescent="0.2"/>
    <row r="567" ht="12.75" x14ac:dyDescent="0.2"/>
    <row r="568" ht="12.75" x14ac:dyDescent="0.2"/>
    <row r="569" ht="12.75" x14ac:dyDescent="0.2"/>
    <row r="570" ht="12.75" x14ac:dyDescent="0.2"/>
    <row r="571" ht="12.75" x14ac:dyDescent="0.2"/>
    <row r="572" ht="12.75" x14ac:dyDescent="0.2"/>
    <row r="573" ht="12.75" x14ac:dyDescent="0.2"/>
    <row r="574" ht="12.75" x14ac:dyDescent="0.2"/>
    <row r="575" ht="12.75" x14ac:dyDescent="0.2"/>
    <row r="576" ht="12.75" x14ac:dyDescent="0.2"/>
    <row r="577" ht="12.75" x14ac:dyDescent="0.2"/>
    <row r="578" ht="12.75" x14ac:dyDescent="0.2"/>
    <row r="579" ht="12.75" x14ac:dyDescent="0.2"/>
    <row r="580" ht="12.75" x14ac:dyDescent="0.2"/>
    <row r="581" ht="12.75" x14ac:dyDescent="0.2"/>
    <row r="582" ht="12.75" x14ac:dyDescent="0.2"/>
    <row r="583" ht="12.75" x14ac:dyDescent="0.2"/>
    <row r="584" ht="12.75" x14ac:dyDescent="0.2"/>
    <row r="585" ht="12.75" x14ac:dyDescent="0.2"/>
    <row r="586" ht="12.75" x14ac:dyDescent="0.2"/>
    <row r="587" ht="12.75" x14ac:dyDescent="0.2"/>
    <row r="588" ht="12.75" x14ac:dyDescent="0.2"/>
    <row r="589" ht="12.75" x14ac:dyDescent="0.2"/>
    <row r="590" ht="12.75" x14ac:dyDescent="0.2"/>
    <row r="591" ht="12.75" x14ac:dyDescent="0.2"/>
    <row r="592" ht="12.75" x14ac:dyDescent="0.2"/>
    <row r="593" ht="12.75" x14ac:dyDescent="0.2"/>
    <row r="594" ht="12.75" x14ac:dyDescent="0.2"/>
    <row r="595" ht="12.75" x14ac:dyDescent="0.2"/>
    <row r="596" ht="12.75" x14ac:dyDescent="0.2"/>
    <row r="597" ht="12.75" x14ac:dyDescent="0.2"/>
    <row r="598" ht="12.75" x14ac:dyDescent="0.2"/>
    <row r="599" ht="12.75" x14ac:dyDescent="0.2"/>
    <row r="600" ht="12.75" x14ac:dyDescent="0.2"/>
    <row r="601" ht="12.75" x14ac:dyDescent="0.2"/>
    <row r="602" ht="12.75" x14ac:dyDescent="0.2"/>
    <row r="603" ht="12.75" x14ac:dyDescent="0.2"/>
    <row r="604" ht="12.75" x14ac:dyDescent="0.2"/>
    <row r="605" ht="12.75" x14ac:dyDescent="0.2"/>
    <row r="606" ht="12.75" x14ac:dyDescent="0.2"/>
    <row r="607" ht="12.75" x14ac:dyDescent="0.2"/>
    <row r="608" ht="12.75" x14ac:dyDescent="0.2"/>
    <row r="609" ht="12.75" x14ac:dyDescent="0.2"/>
    <row r="610" ht="12.75" x14ac:dyDescent="0.2"/>
    <row r="611" ht="12.75" x14ac:dyDescent="0.2"/>
    <row r="612" ht="12.75" x14ac:dyDescent="0.2"/>
    <row r="613" ht="12.75" x14ac:dyDescent="0.2"/>
    <row r="614" ht="12.75" x14ac:dyDescent="0.2"/>
    <row r="615" ht="12.75" x14ac:dyDescent="0.2"/>
    <row r="616" ht="12.75" x14ac:dyDescent="0.2"/>
    <row r="617" ht="12.75" x14ac:dyDescent="0.2"/>
    <row r="618" ht="12.75" x14ac:dyDescent="0.2"/>
    <row r="619" ht="12.75" x14ac:dyDescent="0.2"/>
    <row r="620" ht="12.75" x14ac:dyDescent="0.2"/>
    <row r="621" ht="12.75" x14ac:dyDescent="0.2"/>
    <row r="622" ht="12.75" x14ac:dyDescent="0.2"/>
    <row r="623" ht="12.75" x14ac:dyDescent="0.2"/>
    <row r="624" ht="12.75" x14ac:dyDescent="0.2"/>
    <row r="625" ht="12.75" x14ac:dyDescent="0.2"/>
    <row r="626" ht="12.75" x14ac:dyDescent="0.2"/>
    <row r="627" ht="12.75" x14ac:dyDescent="0.2"/>
    <row r="628" ht="12.75" x14ac:dyDescent="0.2"/>
    <row r="629" ht="12.75" x14ac:dyDescent="0.2"/>
    <row r="630" ht="12.75" x14ac:dyDescent="0.2"/>
    <row r="631" ht="12.75" x14ac:dyDescent="0.2"/>
    <row r="632" ht="12.75" x14ac:dyDescent="0.2"/>
    <row r="633" ht="12.75" x14ac:dyDescent="0.2"/>
    <row r="634" ht="12.75" x14ac:dyDescent="0.2"/>
    <row r="635" ht="12.75" x14ac:dyDescent="0.2"/>
    <row r="636" ht="12.75" x14ac:dyDescent="0.2"/>
    <row r="637" ht="12.75" x14ac:dyDescent="0.2"/>
    <row r="638" ht="12.75" x14ac:dyDescent="0.2"/>
    <row r="639" ht="12.75" x14ac:dyDescent="0.2"/>
    <row r="640" ht="12.75" x14ac:dyDescent="0.2"/>
    <row r="641" ht="12.75" x14ac:dyDescent="0.2"/>
    <row r="642" ht="12.75" x14ac:dyDescent="0.2"/>
    <row r="643" ht="12.75" x14ac:dyDescent="0.2"/>
    <row r="644" ht="12.75" x14ac:dyDescent="0.2"/>
    <row r="645" ht="12.75" x14ac:dyDescent="0.2"/>
    <row r="646" ht="12.75" x14ac:dyDescent="0.2"/>
    <row r="647" ht="12.75" x14ac:dyDescent="0.2"/>
    <row r="648" ht="12.75" x14ac:dyDescent="0.2"/>
    <row r="649" ht="12.75" x14ac:dyDescent="0.2"/>
    <row r="650" ht="12.75" x14ac:dyDescent="0.2"/>
    <row r="651" ht="12.75" x14ac:dyDescent="0.2"/>
    <row r="652" ht="12.75" x14ac:dyDescent="0.2"/>
    <row r="653" ht="12.75" x14ac:dyDescent="0.2"/>
    <row r="654" ht="12.75" x14ac:dyDescent="0.2"/>
    <row r="655" ht="12.75" x14ac:dyDescent="0.2"/>
    <row r="656" ht="12.75" x14ac:dyDescent="0.2"/>
    <row r="657" ht="12.75" x14ac:dyDescent="0.2"/>
    <row r="658" ht="12.75" x14ac:dyDescent="0.2"/>
    <row r="659" ht="12.75" x14ac:dyDescent="0.2"/>
    <row r="660" ht="12.75" x14ac:dyDescent="0.2"/>
    <row r="661" ht="12.75" x14ac:dyDescent="0.2"/>
    <row r="662" ht="12.75" x14ac:dyDescent="0.2"/>
    <row r="663" ht="12.75" x14ac:dyDescent="0.2"/>
    <row r="664" ht="12.75" x14ac:dyDescent="0.2"/>
    <row r="665" ht="12.75" x14ac:dyDescent="0.2"/>
    <row r="666" ht="12.75" x14ac:dyDescent="0.2"/>
    <row r="667" ht="12.75" x14ac:dyDescent="0.2"/>
    <row r="668" ht="12.75" x14ac:dyDescent="0.2"/>
    <row r="669" ht="12.75" x14ac:dyDescent="0.2"/>
    <row r="670" ht="12.75" x14ac:dyDescent="0.2"/>
    <row r="671" ht="12.75" x14ac:dyDescent="0.2"/>
    <row r="672" ht="12.75" x14ac:dyDescent="0.2"/>
    <row r="673" ht="12.75" x14ac:dyDescent="0.2"/>
    <row r="674" ht="12.75" x14ac:dyDescent="0.2"/>
    <row r="675" ht="12.75" x14ac:dyDescent="0.2"/>
    <row r="676" ht="12.75" x14ac:dyDescent="0.2"/>
    <row r="677" ht="12.75" x14ac:dyDescent="0.2"/>
    <row r="678" ht="12.75" x14ac:dyDescent="0.2"/>
    <row r="679" ht="12.75" x14ac:dyDescent="0.2"/>
    <row r="680" ht="12.75" x14ac:dyDescent="0.2"/>
    <row r="681" ht="12.75" x14ac:dyDescent="0.2"/>
    <row r="682" ht="12.75" x14ac:dyDescent="0.2"/>
    <row r="683" ht="12.75" x14ac:dyDescent="0.2"/>
    <row r="684" ht="12.75" x14ac:dyDescent="0.2"/>
    <row r="685" ht="12.75" x14ac:dyDescent="0.2"/>
    <row r="686" ht="12.75" x14ac:dyDescent="0.2"/>
    <row r="687" ht="12.75" x14ac:dyDescent="0.2"/>
    <row r="688" ht="12.75" x14ac:dyDescent="0.2"/>
    <row r="689" ht="12.75" x14ac:dyDescent="0.2"/>
    <row r="690" ht="12.75" x14ac:dyDescent="0.2"/>
    <row r="691" ht="12.75" x14ac:dyDescent="0.2"/>
    <row r="692" ht="12.75" x14ac:dyDescent="0.2"/>
    <row r="693" ht="12.75" x14ac:dyDescent="0.2"/>
    <row r="694" ht="12.75" x14ac:dyDescent="0.2"/>
    <row r="695" ht="12.75" x14ac:dyDescent="0.2"/>
    <row r="696" ht="12.75" x14ac:dyDescent="0.2"/>
    <row r="697" ht="12.75" x14ac:dyDescent="0.2"/>
    <row r="698" ht="12.75" x14ac:dyDescent="0.2"/>
    <row r="699" ht="12.75" x14ac:dyDescent="0.2"/>
    <row r="700" ht="12.75" x14ac:dyDescent="0.2"/>
    <row r="701" ht="12.75" x14ac:dyDescent="0.2"/>
    <row r="702" ht="12.75" x14ac:dyDescent="0.2"/>
    <row r="703" ht="12.75" x14ac:dyDescent="0.2"/>
    <row r="704" ht="12.75" x14ac:dyDescent="0.2"/>
    <row r="705" ht="12.75" x14ac:dyDescent="0.2"/>
    <row r="706" ht="12.75" x14ac:dyDescent="0.2"/>
    <row r="707" ht="12.75" x14ac:dyDescent="0.2"/>
    <row r="708" ht="12.75" x14ac:dyDescent="0.2"/>
    <row r="709" ht="12.75" x14ac:dyDescent="0.2"/>
    <row r="710" ht="12.75" x14ac:dyDescent="0.2"/>
    <row r="711" ht="12.75" x14ac:dyDescent="0.2"/>
    <row r="712" ht="12.75" x14ac:dyDescent="0.2"/>
    <row r="713" ht="12.75" x14ac:dyDescent="0.2"/>
    <row r="714" ht="12.75" x14ac:dyDescent="0.2"/>
    <row r="715" ht="12.75" x14ac:dyDescent="0.2"/>
    <row r="716" ht="12.75" x14ac:dyDescent="0.2"/>
    <row r="717" ht="12.75" x14ac:dyDescent="0.2"/>
    <row r="718" ht="12.75" x14ac:dyDescent="0.2"/>
    <row r="719" ht="12.75" x14ac:dyDescent="0.2"/>
    <row r="720" ht="12.75" x14ac:dyDescent="0.2"/>
    <row r="721" ht="12.75" x14ac:dyDescent="0.2"/>
    <row r="722" ht="12.75" x14ac:dyDescent="0.2"/>
    <row r="723" ht="12.75" x14ac:dyDescent="0.2"/>
    <row r="724" ht="12.75" x14ac:dyDescent="0.2"/>
    <row r="725" ht="12.75" x14ac:dyDescent="0.2"/>
    <row r="726" ht="12.75" x14ac:dyDescent="0.2"/>
    <row r="727" ht="12.75" x14ac:dyDescent="0.2"/>
    <row r="728" ht="12.75" x14ac:dyDescent="0.2"/>
    <row r="729" ht="12.75" x14ac:dyDescent="0.2"/>
    <row r="730" ht="12.75" x14ac:dyDescent="0.2"/>
    <row r="731" ht="12.75" x14ac:dyDescent="0.2"/>
    <row r="732" ht="12.75" x14ac:dyDescent="0.2"/>
    <row r="733" ht="12.75" x14ac:dyDescent="0.2"/>
    <row r="734" ht="12.75" x14ac:dyDescent="0.2"/>
    <row r="735" ht="12.75" x14ac:dyDescent="0.2"/>
    <row r="736" ht="12.75" x14ac:dyDescent="0.2"/>
    <row r="737" ht="12.75" x14ac:dyDescent="0.2"/>
    <row r="738" ht="12.75" x14ac:dyDescent="0.2"/>
    <row r="739" ht="12.75" x14ac:dyDescent="0.2"/>
    <row r="740" ht="12.75" x14ac:dyDescent="0.2"/>
    <row r="741" ht="12.75" x14ac:dyDescent="0.2"/>
    <row r="742" ht="12.75" x14ac:dyDescent="0.2"/>
    <row r="743" ht="12.75" x14ac:dyDescent="0.2"/>
    <row r="744" ht="12.75" x14ac:dyDescent="0.2"/>
    <row r="745" ht="12.75" x14ac:dyDescent="0.2"/>
    <row r="746" ht="12.75" x14ac:dyDescent="0.2"/>
    <row r="747" ht="12.75" x14ac:dyDescent="0.2"/>
    <row r="748" ht="12.75" x14ac:dyDescent="0.2"/>
    <row r="749" ht="12.75" x14ac:dyDescent="0.2"/>
    <row r="750" ht="12.75" x14ac:dyDescent="0.2"/>
    <row r="751" ht="12.75" x14ac:dyDescent="0.2"/>
    <row r="752" ht="12.75" x14ac:dyDescent="0.2"/>
    <row r="753" ht="12.75" x14ac:dyDescent="0.2"/>
    <row r="754" ht="12.75" x14ac:dyDescent="0.2"/>
    <row r="755" ht="12.75" x14ac:dyDescent="0.2"/>
    <row r="756" ht="12.75" x14ac:dyDescent="0.2"/>
    <row r="757" ht="12.75" x14ac:dyDescent="0.2"/>
    <row r="758" ht="12.75" x14ac:dyDescent="0.2"/>
    <row r="759" ht="12.75" x14ac:dyDescent="0.2"/>
    <row r="760" ht="12.75" x14ac:dyDescent="0.2"/>
    <row r="761" ht="12.75" x14ac:dyDescent="0.2"/>
    <row r="762" ht="12.75" x14ac:dyDescent="0.2"/>
    <row r="763" ht="12.75" x14ac:dyDescent="0.2"/>
    <row r="764" ht="12.75" x14ac:dyDescent="0.2"/>
    <row r="765" ht="12.75" x14ac:dyDescent="0.2"/>
    <row r="766" ht="12.75" x14ac:dyDescent="0.2"/>
    <row r="767" ht="12.75" x14ac:dyDescent="0.2"/>
    <row r="768" ht="12.75" x14ac:dyDescent="0.2"/>
    <row r="769" ht="12.75" x14ac:dyDescent="0.2"/>
    <row r="770" ht="12.75" x14ac:dyDescent="0.2"/>
    <row r="771" ht="12.75" x14ac:dyDescent="0.2"/>
    <row r="772" ht="12.75" x14ac:dyDescent="0.2"/>
    <row r="773" ht="12.75" x14ac:dyDescent="0.2"/>
    <row r="774" ht="12.75" x14ac:dyDescent="0.2"/>
    <row r="775" ht="12.75" x14ac:dyDescent="0.2"/>
    <row r="776" ht="12.75" x14ac:dyDescent="0.2"/>
    <row r="777" ht="12.75" x14ac:dyDescent="0.2"/>
    <row r="778" ht="12.75" x14ac:dyDescent="0.2"/>
    <row r="779" ht="12.75" x14ac:dyDescent="0.2"/>
    <row r="780" ht="12.75" x14ac:dyDescent="0.2"/>
    <row r="781" ht="12.75" x14ac:dyDescent="0.2"/>
    <row r="782" ht="12.75" x14ac:dyDescent="0.2"/>
    <row r="783" ht="12.75" x14ac:dyDescent="0.2"/>
    <row r="784" ht="12.75" x14ac:dyDescent="0.2"/>
    <row r="785" ht="12.75" x14ac:dyDescent="0.2"/>
    <row r="786" ht="12.75" x14ac:dyDescent="0.2"/>
    <row r="787" ht="12.75" x14ac:dyDescent="0.2"/>
    <row r="788" ht="12.75" x14ac:dyDescent="0.2"/>
    <row r="789" ht="12.75" x14ac:dyDescent="0.2"/>
    <row r="790" ht="12.75" x14ac:dyDescent="0.2"/>
    <row r="791" ht="12.75" x14ac:dyDescent="0.2"/>
    <row r="792" ht="12.75" x14ac:dyDescent="0.2"/>
    <row r="793" ht="12.75" x14ac:dyDescent="0.2"/>
    <row r="794" ht="12.75" x14ac:dyDescent="0.2"/>
    <row r="795" ht="12.75" x14ac:dyDescent="0.2"/>
    <row r="796" ht="12.75" x14ac:dyDescent="0.2"/>
    <row r="797" ht="12.75" x14ac:dyDescent="0.2"/>
    <row r="798" ht="12.75" x14ac:dyDescent="0.2"/>
    <row r="799" ht="12.75" x14ac:dyDescent="0.2"/>
    <row r="800" ht="12.75" x14ac:dyDescent="0.2"/>
    <row r="801" ht="12.75" x14ac:dyDescent="0.2"/>
    <row r="802" ht="12.75" x14ac:dyDescent="0.2"/>
    <row r="803" ht="12.75" x14ac:dyDescent="0.2"/>
    <row r="804" ht="12.75" x14ac:dyDescent="0.2"/>
    <row r="805" ht="12.75" x14ac:dyDescent="0.2"/>
    <row r="806" ht="12.75" x14ac:dyDescent="0.2"/>
    <row r="807" ht="12.75" x14ac:dyDescent="0.2"/>
    <row r="808" ht="12.75" x14ac:dyDescent="0.2"/>
    <row r="809" ht="12.75" x14ac:dyDescent="0.2"/>
    <row r="810" ht="12.75" x14ac:dyDescent="0.2"/>
    <row r="811" ht="12.75" x14ac:dyDescent="0.2"/>
    <row r="812" ht="12.75" x14ac:dyDescent="0.2"/>
    <row r="813" ht="12.75" x14ac:dyDescent="0.2"/>
    <row r="814" ht="12.75" x14ac:dyDescent="0.2"/>
    <row r="815" ht="12.75" x14ac:dyDescent="0.2"/>
    <row r="816" ht="12.75" x14ac:dyDescent="0.2"/>
    <row r="817" ht="12.75" x14ac:dyDescent="0.2"/>
    <row r="818" ht="12.75" x14ac:dyDescent="0.2"/>
    <row r="819" ht="12.75" x14ac:dyDescent="0.2"/>
    <row r="820" ht="12.75" x14ac:dyDescent="0.2"/>
    <row r="821" ht="12.75" x14ac:dyDescent="0.2"/>
    <row r="822" ht="12.75" x14ac:dyDescent="0.2"/>
    <row r="823" ht="12.75" x14ac:dyDescent="0.2"/>
    <row r="824" ht="12.75" x14ac:dyDescent="0.2"/>
    <row r="825" ht="12.75" x14ac:dyDescent="0.2"/>
    <row r="826" ht="12.75" x14ac:dyDescent="0.2"/>
    <row r="827" ht="12.75" x14ac:dyDescent="0.2"/>
    <row r="828" ht="12.75" x14ac:dyDescent="0.2"/>
    <row r="829" ht="12.75" x14ac:dyDescent="0.2"/>
    <row r="830" ht="12.75" x14ac:dyDescent="0.2"/>
    <row r="831" ht="12.75" x14ac:dyDescent="0.2"/>
    <row r="832" ht="12.75" x14ac:dyDescent="0.2"/>
    <row r="833" ht="12.75" x14ac:dyDescent="0.2"/>
    <row r="834" ht="12.75" x14ac:dyDescent="0.2"/>
    <row r="835" ht="12.75" x14ac:dyDescent="0.2"/>
    <row r="836" ht="12.75" x14ac:dyDescent="0.2"/>
    <row r="837" ht="12.75" x14ac:dyDescent="0.2"/>
    <row r="838" ht="12.75" x14ac:dyDescent="0.2"/>
    <row r="839" ht="12.75" x14ac:dyDescent="0.2"/>
    <row r="840" ht="12.75" x14ac:dyDescent="0.2"/>
    <row r="841" ht="12.75" x14ac:dyDescent="0.2"/>
    <row r="842" ht="12.75" x14ac:dyDescent="0.2"/>
    <row r="843" ht="12.75" x14ac:dyDescent="0.2"/>
    <row r="844" ht="12.75" x14ac:dyDescent="0.2"/>
    <row r="845" ht="12.75" x14ac:dyDescent="0.2"/>
    <row r="846" ht="12.75" x14ac:dyDescent="0.2"/>
    <row r="847" ht="12.75" x14ac:dyDescent="0.2"/>
    <row r="848" ht="12.75" x14ac:dyDescent="0.2"/>
    <row r="849" ht="12.75" x14ac:dyDescent="0.2"/>
    <row r="850" ht="12.75" x14ac:dyDescent="0.2"/>
    <row r="851" ht="12.75" x14ac:dyDescent="0.2"/>
    <row r="852" ht="12.75" x14ac:dyDescent="0.2"/>
    <row r="853" ht="12.75" x14ac:dyDescent="0.2"/>
    <row r="854" ht="12.75" x14ac:dyDescent="0.2"/>
    <row r="855" ht="12.75" x14ac:dyDescent="0.2"/>
    <row r="856" ht="12.75" x14ac:dyDescent="0.2"/>
    <row r="857" ht="12.75" x14ac:dyDescent="0.2"/>
    <row r="858" ht="12.75" x14ac:dyDescent="0.2"/>
    <row r="859" ht="12.75" x14ac:dyDescent="0.2"/>
    <row r="860" ht="12.75" x14ac:dyDescent="0.2"/>
    <row r="861" ht="12.75" x14ac:dyDescent="0.2"/>
    <row r="862" ht="12.75" x14ac:dyDescent="0.2"/>
    <row r="863" ht="12.75" x14ac:dyDescent="0.2"/>
    <row r="864" ht="12.75" x14ac:dyDescent="0.2"/>
    <row r="865" ht="12.75" x14ac:dyDescent="0.2"/>
    <row r="866" ht="12.75" x14ac:dyDescent="0.2"/>
    <row r="867" ht="12.75" x14ac:dyDescent="0.2"/>
    <row r="868" ht="12.75" x14ac:dyDescent="0.2"/>
    <row r="869" ht="12.75" x14ac:dyDescent="0.2"/>
    <row r="870" ht="12.75" x14ac:dyDescent="0.2"/>
    <row r="871" ht="12.75" x14ac:dyDescent="0.2"/>
    <row r="872" ht="12.75" x14ac:dyDescent="0.2"/>
    <row r="873" ht="12.75" x14ac:dyDescent="0.2"/>
    <row r="874" ht="12.75" x14ac:dyDescent="0.2"/>
    <row r="875" ht="12.75" x14ac:dyDescent="0.2"/>
    <row r="876" ht="12.75" x14ac:dyDescent="0.2"/>
    <row r="877" ht="12.75" x14ac:dyDescent="0.2"/>
    <row r="878" ht="12.75" x14ac:dyDescent="0.2"/>
    <row r="879" ht="12.75" x14ac:dyDescent="0.2"/>
    <row r="880" ht="12.75" x14ac:dyDescent="0.2"/>
    <row r="881" ht="12.75" x14ac:dyDescent="0.2"/>
    <row r="882" ht="12.75" x14ac:dyDescent="0.2"/>
    <row r="883" ht="12.75" x14ac:dyDescent="0.2"/>
    <row r="884" ht="12.75" x14ac:dyDescent="0.2"/>
    <row r="885" ht="12.75" x14ac:dyDescent="0.2"/>
    <row r="886" ht="12.75" x14ac:dyDescent="0.2"/>
    <row r="887" ht="12.75" x14ac:dyDescent="0.2"/>
    <row r="888" ht="12.75" x14ac:dyDescent="0.2"/>
    <row r="889" ht="12.75" x14ac:dyDescent="0.2"/>
    <row r="890" ht="12.75" x14ac:dyDescent="0.2"/>
    <row r="891" ht="12.75" x14ac:dyDescent="0.2"/>
    <row r="892" ht="12.75" x14ac:dyDescent="0.2"/>
    <row r="893" ht="12.75" x14ac:dyDescent="0.2"/>
    <row r="894" ht="12.75" x14ac:dyDescent="0.2"/>
    <row r="895" ht="12.75" x14ac:dyDescent="0.2"/>
    <row r="896" ht="12.75" x14ac:dyDescent="0.2"/>
    <row r="897" ht="12.75" x14ac:dyDescent="0.2"/>
    <row r="898" ht="12.75" x14ac:dyDescent="0.2"/>
    <row r="899" ht="12.75" x14ac:dyDescent="0.2"/>
    <row r="900" ht="12.75" x14ac:dyDescent="0.2"/>
    <row r="901" ht="12.75" x14ac:dyDescent="0.2"/>
    <row r="902" ht="12.75" x14ac:dyDescent="0.2"/>
    <row r="903" ht="12.75" x14ac:dyDescent="0.2"/>
    <row r="904" ht="12.75" x14ac:dyDescent="0.2"/>
    <row r="905" ht="12.75" x14ac:dyDescent="0.2"/>
    <row r="906" ht="12.75" x14ac:dyDescent="0.2"/>
    <row r="907" ht="12.75" x14ac:dyDescent="0.2"/>
    <row r="908" ht="12.75" x14ac:dyDescent="0.2"/>
    <row r="909" ht="12.75" x14ac:dyDescent="0.2"/>
    <row r="910" ht="12.75" x14ac:dyDescent="0.2"/>
    <row r="911" ht="12.75" x14ac:dyDescent="0.2"/>
    <row r="912" ht="12.75" x14ac:dyDescent="0.2"/>
    <row r="913" ht="12.75" x14ac:dyDescent="0.2"/>
    <row r="914" ht="12.75" x14ac:dyDescent="0.2"/>
    <row r="915" ht="12.75" x14ac:dyDescent="0.2"/>
    <row r="916" ht="12.75" x14ac:dyDescent="0.2"/>
    <row r="917" ht="12.75" x14ac:dyDescent="0.2"/>
    <row r="918" ht="12.75" x14ac:dyDescent="0.2"/>
    <row r="919" ht="12.75" x14ac:dyDescent="0.2"/>
    <row r="920" ht="12.75" x14ac:dyDescent="0.2"/>
    <row r="921" ht="12.75" x14ac:dyDescent="0.2"/>
    <row r="922" ht="12.75" x14ac:dyDescent="0.2"/>
    <row r="923" ht="12.75" x14ac:dyDescent="0.2"/>
    <row r="924" ht="12.75" x14ac:dyDescent="0.2"/>
    <row r="925" ht="12.75" x14ac:dyDescent="0.2"/>
    <row r="926" ht="12.75" x14ac:dyDescent="0.2"/>
    <row r="927" ht="12.75" x14ac:dyDescent="0.2"/>
    <row r="928" ht="12.75" x14ac:dyDescent="0.2"/>
    <row r="929" ht="12.75" x14ac:dyDescent="0.2"/>
    <row r="930" ht="12.75" x14ac:dyDescent="0.2"/>
    <row r="931" ht="12.75" x14ac:dyDescent="0.2"/>
    <row r="932" ht="12.75" x14ac:dyDescent="0.2"/>
    <row r="933" ht="12.75" x14ac:dyDescent="0.2"/>
    <row r="934" ht="12.75" x14ac:dyDescent="0.2"/>
    <row r="935" ht="12.75" x14ac:dyDescent="0.2"/>
    <row r="936" ht="12.75" x14ac:dyDescent="0.2"/>
    <row r="937" ht="12.75" x14ac:dyDescent="0.2"/>
    <row r="938" ht="12.75" x14ac:dyDescent="0.2"/>
    <row r="939" ht="12.75" x14ac:dyDescent="0.2"/>
    <row r="940" ht="12.75" x14ac:dyDescent="0.2"/>
    <row r="941" ht="12.75" x14ac:dyDescent="0.2"/>
    <row r="942" ht="12.75" x14ac:dyDescent="0.2"/>
    <row r="943" ht="12.75" x14ac:dyDescent="0.2"/>
    <row r="944" ht="12.75" x14ac:dyDescent="0.2"/>
    <row r="945" ht="12.75" x14ac:dyDescent="0.2"/>
    <row r="946" ht="12.75" x14ac:dyDescent="0.2"/>
    <row r="947" ht="12.75" x14ac:dyDescent="0.2"/>
    <row r="948" ht="12.75" x14ac:dyDescent="0.2"/>
    <row r="949" ht="12.75" x14ac:dyDescent="0.2"/>
    <row r="950" ht="12.75" x14ac:dyDescent="0.2"/>
    <row r="951" ht="12.75" x14ac:dyDescent="0.2"/>
    <row r="952" ht="12.75" x14ac:dyDescent="0.2"/>
    <row r="953" ht="12.75" x14ac:dyDescent="0.2"/>
    <row r="954" ht="12.75" x14ac:dyDescent="0.2"/>
    <row r="955" ht="12.75" x14ac:dyDescent="0.2"/>
    <row r="956" ht="12.75" x14ac:dyDescent="0.2"/>
    <row r="957" ht="12.75" x14ac:dyDescent="0.2"/>
    <row r="958" ht="12.75" x14ac:dyDescent="0.2"/>
    <row r="959" ht="12.75" x14ac:dyDescent="0.2"/>
    <row r="960" ht="12.75" x14ac:dyDescent="0.2"/>
    <row r="961" ht="12.75" x14ac:dyDescent="0.2"/>
    <row r="962" ht="12.75" x14ac:dyDescent="0.2"/>
    <row r="963" ht="12.75" x14ac:dyDescent="0.2"/>
    <row r="964" ht="12.75" x14ac:dyDescent="0.2"/>
    <row r="965" ht="12.75" x14ac:dyDescent="0.2"/>
    <row r="966" ht="12.75" x14ac:dyDescent="0.2"/>
    <row r="967" ht="12.75" x14ac:dyDescent="0.2"/>
    <row r="968" ht="12.75" x14ac:dyDescent="0.2"/>
    <row r="969" ht="12.75" x14ac:dyDescent="0.2"/>
    <row r="970" ht="12.75" x14ac:dyDescent="0.2"/>
    <row r="971" ht="12.75" x14ac:dyDescent="0.2"/>
    <row r="972" ht="12.75" x14ac:dyDescent="0.2"/>
    <row r="973" ht="12.75" x14ac:dyDescent="0.2"/>
    <row r="974" ht="12.75" x14ac:dyDescent="0.2"/>
    <row r="975" ht="12.75" x14ac:dyDescent="0.2"/>
    <row r="976" ht="12.75" x14ac:dyDescent="0.2"/>
    <row r="977" ht="12.75" x14ac:dyDescent="0.2"/>
    <row r="978" ht="12.75" x14ac:dyDescent="0.2"/>
    <row r="979" ht="12.75" x14ac:dyDescent="0.2"/>
    <row r="980" ht="12.75" x14ac:dyDescent="0.2"/>
    <row r="981" ht="12.75" x14ac:dyDescent="0.2"/>
    <row r="982" ht="12.75" x14ac:dyDescent="0.2"/>
    <row r="983" ht="12.75" x14ac:dyDescent="0.2"/>
    <row r="984" ht="12.75" x14ac:dyDescent="0.2"/>
    <row r="985" ht="12.75" x14ac:dyDescent="0.2"/>
    <row r="986" ht="12.75" x14ac:dyDescent="0.2"/>
    <row r="987" ht="12.75" x14ac:dyDescent="0.2"/>
    <row r="988" ht="12.75" x14ac:dyDescent="0.2"/>
    <row r="989" ht="12.75" x14ac:dyDescent="0.2"/>
    <row r="990" ht="12.75" x14ac:dyDescent="0.2"/>
    <row r="991" ht="12.75" x14ac:dyDescent="0.2"/>
    <row r="992" ht="12.75" x14ac:dyDescent="0.2"/>
    <row r="993" ht="12.75" x14ac:dyDescent="0.2"/>
    <row r="994" ht="12.75" x14ac:dyDescent="0.2"/>
    <row r="995" ht="12.75" x14ac:dyDescent="0.2"/>
    <row r="996" ht="12.75" x14ac:dyDescent="0.2"/>
    <row r="997" ht="12.75" x14ac:dyDescent="0.2"/>
    <row r="998" ht="12.75" x14ac:dyDescent="0.2"/>
    <row r="999" ht="12.75" x14ac:dyDescent="0.2"/>
    <row r="1000" ht="12.75" x14ac:dyDescent="0.2"/>
    <row r="1001" ht="12.75" x14ac:dyDescent="0.2"/>
    <row r="1002" ht="12.75" x14ac:dyDescent="0.2"/>
    <row r="1003" ht="12.75" x14ac:dyDescent="0.2"/>
    <row r="1004" ht="12.75" x14ac:dyDescent="0.2"/>
    <row r="1005" ht="12.75" x14ac:dyDescent="0.2"/>
    <row r="1006" ht="12.75" x14ac:dyDescent="0.2"/>
    <row r="1007" ht="12.75" x14ac:dyDescent="0.2"/>
    <row r="1008" ht="12.75" x14ac:dyDescent="0.2"/>
    <row r="1009" ht="12.75" x14ac:dyDescent="0.2"/>
  </sheetData>
  <mergeCells count="12">
    <mergeCell ref="A50:A63"/>
    <mergeCell ref="A64:A84"/>
    <mergeCell ref="A18:A24"/>
    <mergeCell ref="A25:A32"/>
    <mergeCell ref="A33:A39"/>
    <mergeCell ref="A41:A43"/>
    <mergeCell ref="A44:A45"/>
    <mergeCell ref="A2:F2"/>
    <mergeCell ref="A3:F3"/>
    <mergeCell ref="A6:A8"/>
    <mergeCell ref="A9:A11"/>
    <mergeCell ref="A12:A17"/>
  </mergeCells>
  <phoneticPr fontId="15" type="noConversion"/>
  <pageMargins left="0" right="0" top="0" bottom="0" header="0" footer="0"/>
  <pageSetup paperSize="9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1003"/>
  <sheetViews>
    <sheetView showGridLines="0" topLeftCell="A31" zoomScaleNormal="100" workbookViewId="0">
      <selection activeCell="B39" sqref="B39:F40"/>
    </sheetView>
  </sheetViews>
  <sheetFormatPr baseColWidth="10" defaultColWidth="13" defaultRowHeight="15" customHeight="1" x14ac:dyDescent="0.2"/>
  <cols>
    <col min="1" max="1" width="22.42578125" style="82" customWidth="1"/>
    <col min="2" max="4" width="13" style="82"/>
    <col min="5" max="5" width="11.42578125" style="82" customWidth="1"/>
    <col min="6" max="16384" width="13" style="82"/>
  </cols>
  <sheetData>
    <row r="1" spans="1:7" ht="15.95" customHeight="1" x14ac:dyDescent="0.25">
      <c r="A1" s="85" t="s">
        <v>387</v>
      </c>
      <c r="B1" s="86"/>
      <c r="C1" s="86"/>
      <c r="D1" s="86"/>
      <c r="E1" s="86"/>
      <c r="F1" s="86"/>
      <c r="G1" s="86"/>
    </row>
    <row r="2" spans="1:7" ht="13.5" x14ac:dyDescent="0.2">
      <c r="A2" s="1018" t="s">
        <v>709</v>
      </c>
      <c r="B2" s="1018"/>
      <c r="C2" s="1018"/>
      <c r="D2" s="1018"/>
      <c r="E2" s="1018"/>
      <c r="F2" s="1018"/>
      <c r="G2" s="1018"/>
    </row>
    <row r="3" spans="1:7" ht="5.0999999999999996" customHeight="1" x14ac:dyDescent="0.2">
      <c r="A3" s="87"/>
      <c r="B3" s="87"/>
      <c r="C3" s="87"/>
      <c r="D3" s="87"/>
      <c r="E3" s="87"/>
      <c r="F3" s="87"/>
      <c r="G3" s="87"/>
    </row>
    <row r="4" spans="1:7" ht="24" customHeight="1" x14ac:dyDescent="0.2">
      <c r="A4" s="388" t="s">
        <v>312</v>
      </c>
      <c r="B4" s="388" t="s">
        <v>261</v>
      </c>
      <c r="C4" s="388" t="s">
        <v>388</v>
      </c>
      <c r="D4" s="388" t="s">
        <v>313</v>
      </c>
      <c r="E4" s="425" t="s">
        <v>389</v>
      </c>
      <c r="F4" s="426" t="s">
        <v>390</v>
      </c>
      <c r="G4" s="427" t="s">
        <v>391</v>
      </c>
    </row>
    <row r="5" spans="1:7" ht="3.95" customHeight="1" x14ac:dyDescent="0.2"/>
    <row r="6" spans="1:7" ht="12" customHeight="1" x14ac:dyDescent="0.2">
      <c r="A6" s="1019" t="s">
        <v>184</v>
      </c>
      <c r="B6" s="859" t="s">
        <v>267</v>
      </c>
      <c r="C6" s="859" t="s">
        <v>268</v>
      </c>
      <c r="D6" s="82" t="s">
        <v>710</v>
      </c>
      <c r="E6" s="82">
        <v>16</v>
      </c>
      <c r="F6" s="82">
        <v>14</v>
      </c>
      <c r="G6" s="860">
        <v>20</v>
      </c>
    </row>
    <row r="7" spans="1:7" ht="12" customHeight="1" x14ac:dyDescent="0.2">
      <c r="A7" s="1019"/>
      <c r="B7" s="859" t="s">
        <v>267</v>
      </c>
      <c r="C7" s="859" t="s">
        <v>268</v>
      </c>
      <c r="D7" s="859" t="s">
        <v>264</v>
      </c>
      <c r="E7" s="861">
        <v>4</v>
      </c>
      <c r="F7" s="861">
        <v>4</v>
      </c>
      <c r="G7" s="860">
        <v>40</v>
      </c>
    </row>
    <row r="8" spans="1:7" ht="12" customHeight="1" x14ac:dyDescent="0.2">
      <c r="A8" s="1019"/>
      <c r="B8" s="859" t="s">
        <v>267</v>
      </c>
      <c r="C8" s="859" t="s">
        <v>269</v>
      </c>
      <c r="D8" s="859" t="s">
        <v>710</v>
      </c>
      <c r="E8" s="861">
        <v>11</v>
      </c>
      <c r="F8" s="861">
        <v>13</v>
      </c>
      <c r="G8" s="860">
        <v>20</v>
      </c>
    </row>
    <row r="9" spans="1:7" ht="12" customHeight="1" x14ac:dyDescent="0.2">
      <c r="A9" s="1019"/>
      <c r="B9" s="859" t="s">
        <v>267</v>
      </c>
      <c r="C9" s="859" t="s">
        <v>269</v>
      </c>
      <c r="D9" s="859" t="s">
        <v>264</v>
      </c>
      <c r="E9" s="861">
        <v>2</v>
      </c>
      <c r="F9" s="861">
        <v>3</v>
      </c>
      <c r="G9" s="860">
        <v>40</v>
      </c>
    </row>
    <row r="10" spans="1:7" ht="12" customHeight="1" x14ac:dyDescent="0.2">
      <c r="A10" s="1019"/>
      <c r="B10" s="859" t="s">
        <v>267</v>
      </c>
      <c r="C10" s="859" t="s">
        <v>392</v>
      </c>
      <c r="D10" s="859" t="s">
        <v>710</v>
      </c>
      <c r="E10" s="861">
        <v>10</v>
      </c>
      <c r="F10" s="861">
        <v>10</v>
      </c>
      <c r="G10" s="860">
        <v>20</v>
      </c>
    </row>
    <row r="11" spans="1:7" ht="12" customHeight="1" x14ac:dyDescent="0.2">
      <c r="A11" s="1019"/>
      <c r="B11" s="859" t="s">
        <v>267</v>
      </c>
      <c r="C11" s="859" t="s">
        <v>392</v>
      </c>
      <c r="D11" s="859" t="s">
        <v>264</v>
      </c>
      <c r="E11" s="861">
        <v>3</v>
      </c>
      <c r="F11" s="861">
        <v>3</v>
      </c>
      <c r="G11" s="860">
        <v>40</v>
      </c>
    </row>
    <row r="12" spans="1:7" ht="12" customHeight="1" x14ac:dyDescent="0.2">
      <c r="A12" s="1019"/>
      <c r="B12" s="859" t="s">
        <v>267</v>
      </c>
      <c r="C12" s="859" t="s">
        <v>272</v>
      </c>
      <c r="D12" s="859" t="s">
        <v>264</v>
      </c>
      <c r="E12" s="861">
        <v>3</v>
      </c>
      <c r="F12" s="861">
        <v>5</v>
      </c>
      <c r="G12" s="860">
        <v>40</v>
      </c>
    </row>
    <row r="13" spans="1:7" ht="12" customHeight="1" x14ac:dyDescent="0.2">
      <c r="A13" s="1019"/>
      <c r="B13" s="859" t="s">
        <v>267</v>
      </c>
      <c r="C13" s="859" t="s">
        <v>272</v>
      </c>
      <c r="D13" s="859" t="s">
        <v>710</v>
      </c>
      <c r="E13" s="861">
        <v>16</v>
      </c>
      <c r="F13" s="861">
        <v>18</v>
      </c>
      <c r="G13" s="860">
        <v>20</v>
      </c>
    </row>
    <row r="14" spans="1:7" ht="12" customHeight="1" x14ac:dyDescent="0.2">
      <c r="A14" s="1019"/>
      <c r="B14" s="862" t="s">
        <v>273</v>
      </c>
      <c r="C14" s="862" t="s">
        <v>393</v>
      </c>
      <c r="D14" s="862" t="s">
        <v>394</v>
      </c>
      <c r="E14" s="861">
        <v>1</v>
      </c>
      <c r="F14" s="861">
        <v>1</v>
      </c>
      <c r="G14" s="860">
        <v>100</v>
      </c>
    </row>
    <row r="15" spans="1:7" ht="12" customHeight="1" x14ac:dyDescent="0.2">
      <c r="A15" s="1020"/>
      <c r="B15" s="863" t="s">
        <v>273</v>
      </c>
      <c r="C15" s="863" t="s">
        <v>393</v>
      </c>
      <c r="D15" s="863" t="s">
        <v>264</v>
      </c>
      <c r="E15" s="864">
        <v>0</v>
      </c>
      <c r="F15" s="864">
        <v>1</v>
      </c>
      <c r="G15" s="865">
        <v>300</v>
      </c>
    </row>
    <row r="16" spans="1:7" ht="12" customHeight="1" x14ac:dyDescent="0.2">
      <c r="A16" s="1021" t="s">
        <v>315</v>
      </c>
      <c r="B16" s="859" t="s">
        <v>395</v>
      </c>
      <c r="C16" s="859" t="s">
        <v>266</v>
      </c>
      <c r="D16" s="859" t="s">
        <v>264</v>
      </c>
      <c r="E16" s="861">
        <v>0</v>
      </c>
      <c r="F16" s="861">
        <v>13</v>
      </c>
      <c r="G16" s="860">
        <v>1500</v>
      </c>
    </row>
    <row r="17" spans="1:7" ht="12" customHeight="1" x14ac:dyDescent="0.2">
      <c r="A17" s="1019"/>
      <c r="B17" s="859" t="s">
        <v>395</v>
      </c>
      <c r="C17" s="859" t="s">
        <v>266</v>
      </c>
      <c r="D17" s="859" t="s">
        <v>265</v>
      </c>
      <c r="E17" s="861">
        <v>6</v>
      </c>
      <c r="F17" s="861">
        <v>0</v>
      </c>
      <c r="G17" s="860">
        <v>500</v>
      </c>
    </row>
    <row r="18" spans="1:7" ht="12" customHeight="1" x14ac:dyDescent="0.2">
      <c r="A18" s="1019"/>
      <c r="B18" s="859" t="s">
        <v>395</v>
      </c>
      <c r="C18" s="859" t="s">
        <v>266</v>
      </c>
      <c r="D18" s="859" t="s">
        <v>396</v>
      </c>
      <c r="E18" s="861">
        <v>0</v>
      </c>
      <c r="F18" s="861">
        <v>15</v>
      </c>
      <c r="G18" s="860">
        <v>2500</v>
      </c>
    </row>
    <row r="19" spans="1:7" ht="12" customHeight="1" x14ac:dyDescent="0.2">
      <c r="A19" s="1019"/>
      <c r="B19" s="859" t="s">
        <v>267</v>
      </c>
      <c r="C19" s="859" t="s">
        <v>268</v>
      </c>
      <c r="D19" s="859" t="s">
        <v>397</v>
      </c>
      <c r="E19" s="861">
        <v>23</v>
      </c>
      <c r="F19" s="861">
        <v>17</v>
      </c>
      <c r="G19" s="860">
        <v>20</v>
      </c>
    </row>
    <row r="20" spans="1:7" ht="12" customHeight="1" x14ac:dyDescent="0.2">
      <c r="A20" s="1019"/>
      <c r="B20" s="859" t="s">
        <v>267</v>
      </c>
      <c r="C20" s="859" t="s">
        <v>268</v>
      </c>
      <c r="D20" s="859" t="s">
        <v>264</v>
      </c>
      <c r="E20" s="861">
        <v>23</v>
      </c>
      <c r="F20" s="861">
        <v>153</v>
      </c>
      <c r="G20" s="860">
        <v>30</v>
      </c>
    </row>
    <row r="21" spans="1:7" ht="12" customHeight="1" x14ac:dyDescent="0.2">
      <c r="A21" s="1019"/>
      <c r="B21" s="859" t="s">
        <v>267</v>
      </c>
      <c r="C21" s="859" t="s">
        <v>269</v>
      </c>
      <c r="D21" s="859" t="s">
        <v>397</v>
      </c>
      <c r="E21" s="861">
        <v>16</v>
      </c>
      <c r="F21" s="861">
        <v>19</v>
      </c>
      <c r="G21" s="866">
        <v>20</v>
      </c>
    </row>
    <row r="22" spans="1:7" ht="12" customHeight="1" x14ac:dyDescent="0.2">
      <c r="A22" s="1019"/>
      <c r="B22" s="859" t="s">
        <v>267</v>
      </c>
      <c r="C22" s="859" t="s">
        <v>269</v>
      </c>
      <c r="D22" s="859" t="s">
        <v>264</v>
      </c>
      <c r="E22" s="861">
        <v>21</v>
      </c>
      <c r="F22" s="861">
        <v>132</v>
      </c>
      <c r="G22" s="866">
        <v>30</v>
      </c>
    </row>
    <row r="23" spans="1:7" ht="12" customHeight="1" x14ac:dyDescent="0.2">
      <c r="A23" s="1019"/>
      <c r="B23" s="859" t="s">
        <v>267</v>
      </c>
      <c r="C23" s="859" t="s">
        <v>270</v>
      </c>
      <c r="D23" s="859" t="s">
        <v>397</v>
      </c>
      <c r="E23" s="861">
        <v>17</v>
      </c>
      <c r="F23" s="861">
        <v>18</v>
      </c>
      <c r="G23" s="866">
        <v>20</v>
      </c>
    </row>
    <row r="24" spans="1:7" ht="12" customHeight="1" x14ac:dyDescent="0.2">
      <c r="A24" s="1020"/>
      <c r="B24" s="863" t="s">
        <v>267</v>
      </c>
      <c r="C24" s="863" t="s">
        <v>270</v>
      </c>
      <c r="D24" s="863" t="s">
        <v>264</v>
      </c>
      <c r="E24" s="864">
        <v>24</v>
      </c>
      <c r="F24" s="864">
        <v>136</v>
      </c>
      <c r="G24" s="865">
        <v>30</v>
      </c>
    </row>
    <row r="25" spans="1:7" ht="12" customHeight="1" x14ac:dyDescent="0.2">
      <c r="A25" s="1022" t="s">
        <v>323</v>
      </c>
      <c r="B25" s="859" t="s">
        <v>267</v>
      </c>
      <c r="C25" s="859" t="s">
        <v>268</v>
      </c>
      <c r="D25" s="859" t="s">
        <v>397</v>
      </c>
      <c r="E25" s="861">
        <v>57</v>
      </c>
      <c r="F25" s="861">
        <v>112</v>
      </c>
      <c r="G25" s="860">
        <v>30</v>
      </c>
    </row>
    <row r="26" spans="1:7" ht="12" customHeight="1" x14ac:dyDescent="0.2">
      <c r="A26" s="1023"/>
      <c r="B26" s="859" t="s">
        <v>267</v>
      </c>
      <c r="C26" s="859" t="s">
        <v>269</v>
      </c>
      <c r="D26" s="859" t="s">
        <v>397</v>
      </c>
      <c r="E26" s="861">
        <v>68</v>
      </c>
      <c r="F26" s="861">
        <v>79</v>
      </c>
      <c r="G26" s="860">
        <v>30</v>
      </c>
    </row>
    <row r="27" spans="1:7" ht="12" customHeight="1" x14ac:dyDescent="0.2">
      <c r="A27" s="1024"/>
      <c r="B27" s="863" t="s">
        <v>267</v>
      </c>
      <c r="C27" s="863" t="s">
        <v>270</v>
      </c>
      <c r="D27" s="863" t="s">
        <v>397</v>
      </c>
      <c r="E27" s="864">
        <v>130</v>
      </c>
      <c r="F27" s="864">
        <v>132</v>
      </c>
      <c r="G27" s="865">
        <v>30</v>
      </c>
    </row>
    <row r="28" spans="1:7" ht="12" customHeight="1" x14ac:dyDescent="0.2">
      <c r="A28" s="1022" t="s">
        <v>360</v>
      </c>
      <c r="B28" s="859" t="s">
        <v>267</v>
      </c>
      <c r="C28" s="859" t="s">
        <v>268</v>
      </c>
      <c r="D28" s="859" t="s">
        <v>397</v>
      </c>
      <c r="E28" s="861">
        <v>14</v>
      </c>
      <c r="F28" s="861">
        <v>0</v>
      </c>
      <c r="G28" s="860">
        <v>25</v>
      </c>
    </row>
    <row r="29" spans="1:7" ht="12" customHeight="1" x14ac:dyDescent="0.2">
      <c r="A29" s="1023"/>
      <c r="B29" s="859" t="s">
        <v>267</v>
      </c>
      <c r="C29" s="859" t="s">
        <v>269</v>
      </c>
      <c r="D29" s="859" t="s">
        <v>397</v>
      </c>
      <c r="E29" s="861">
        <v>5</v>
      </c>
      <c r="F29" s="861">
        <v>2</v>
      </c>
      <c r="G29" s="860">
        <v>25</v>
      </c>
    </row>
    <row r="30" spans="1:7" ht="12" customHeight="1" x14ac:dyDescent="0.2">
      <c r="A30" s="1024"/>
      <c r="B30" s="863" t="s">
        <v>267</v>
      </c>
      <c r="C30" s="863" t="s">
        <v>270</v>
      </c>
      <c r="D30" s="863" t="s">
        <v>397</v>
      </c>
      <c r="E30" s="864">
        <v>0</v>
      </c>
      <c r="F30" s="864">
        <v>6</v>
      </c>
      <c r="G30" s="865">
        <v>25</v>
      </c>
    </row>
    <row r="31" spans="1:7" ht="21" customHeight="1" x14ac:dyDescent="0.2">
      <c r="A31" s="867" t="s">
        <v>327</v>
      </c>
      <c r="B31" s="868" t="s">
        <v>267</v>
      </c>
      <c r="C31" s="868" t="s">
        <v>398</v>
      </c>
      <c r="D31" s="868" t="s">
        <v>397</v>
      </c>
      <c r="E31" s="869">
        <v>203</v>
      </c>
      <c r="F31" s="869">
        <v>196</v>
      </c>
      <c r="G31" s="870">
        <v>40</v>
      </c>
    </row>
    <row r="32" spans="1:7" ht="12" customHeight="1" x14ac:dyDescent="0.2">
      <c r="A32" s="1021" t="s">
        <v>399</v>
      </c>
      <c r="B32" s="862" t="s">
        <v>395</v>
      </c>
      <c r="C32" s="862" t="s">
        <v>263</v>
      </c>
      <c r="D32" s="862" t="s">
        <v>265</v>
      </c>
      <c r="E32" s="871">
        <v>1</v>
      </c>
      <c r="F32" s="871">
        <v>0</v>
      </c>
      <c r="G32" s="866">
        <v>2100</v>
      </c>
    </row>
    <row r="33" spans="1:7" ht="12" customHeight="1" x14ac:dyDescent="0.2">
      <c r="A33" s="1019"/>
      <c r="B33" s="859" t="s">
        <v>267</v>
      </c>
      <c r="C33" s="859" t="s">
        <v>271</v>
      </c>
      <c r="D33" s="859" t="s">
        <v>264</v>
      </c>
      <c r="E33" s="861">
        <v>20</v>
      </c>
      <c r="F33" s="861">
        <v>0</v>
      </c>
      <c r="G33" s="860">
        <v>25</v>
      </c>
    </row>
    <row r="34" spans="1:7" ht="12" customHeight="1" x14ac:dyDescent="0.2">
      <c r="A34" s="1019"/>
      <c r="B34" s="859" t="s">
        <v>267</v>
      </c>
      <c r="C34" s="859" t="s">
        <v>269</v>
      </c>
      <c r="D34" s="859" t="s">
        <v>264</v>
      </c>
      <c r="E34" s="861">
        <v>3</v>
      </c>
      <c r="F34" s="861">
        <v>2</v>
      </c>
      <c r="G34" s="860">
        <v>25</v>
      </c>
    </row>
    <row r="35" spans="1:7" ht="12" customHeight="1" x14ac:dyDescent="0.2">
      <c r="A35" s="1020"/>
      <c r="B35" s="863" t="s">
        <v>267</v>
      </c>
      <c r="C35" s="863" t="s">
        <v>270</v>
      </c>
      <c r="D35" s="863" t="s">
        <v>264</v>
      </c>
      <c r="E35" s="864">
        <v>17</v>
      </c>
      <c r="F35" s="864">
        <v>0</v>
      </c>
      <c r="G35" s="865">
        <v>25</v>
      </c>
    </row>
    <row r="36" spans="1:7" ht="12" customHeight="1" x14ac:dyDescent="0.2">
      <c r="A36" s="1022" t="s">
        <v>330</v>
      </c>
      <c r="B36" s="859" t="s">
        <v>262</v>
      </c>
      <c r="C36" s="859" t="s">
        <v>275</v>
      </c>
      <c r="D36" s="859" t="s">
        <v>396</v>
      </c>
      <c r="E36" s="861">
        <v>10</v>
      </c>
      <c r="F36" s="861">
        <v>8</v>
      </c>
      <c r="G36" s="860">
        <v>5000</v>
      </c>
    </row>
    <row r="37" spans="1:7" ht="12" customHeight="1" x14ac:dyDescent="0.2">
      <c r="A37" s="1024"/>
      <c r="B37" s="863" t="s">
        <v>273</v>
      </c>
      <c r="C37" s="863" t="s">
        <v>400</v>
      </c>
      <c r="D37" s="863" t="s">
        <v>394</v>
      </c>
      <c r="E37" s="864">
        <v>2</v>
      </c>
      <c r="F37" s="864">
        <v>5</v>
      </c>
      <c r="G37" s="865">
        <v>500</v>
      </c>
    </row>
    <row r="38" spans="1:7" ht="12" customHeight="1" x14ac:dyDescent="0.2">
      <c r="A38" s="1021" t="s">
        <v>336</v>
      </c>
      <c r="B38" s="859" t="s">
        <v>267</v>
      </c>
      <c r="C38" s="859" t="s">
        <v>270</v>
      </c>
      <c r="D38" s="859" t="s">
        <v>397</v>
      </c>
      <c r="E38" s="861">
        <v>30</v>
      </c>
      <c r="F38" s="861">
        <v>0</v>
      </c>
      <c r="G38" s="860">
        <v>30</v>
      </c>
    </row>
    <row r="39" spans="1:7" ht="12" customHeight="1" x14ac:dyDescent="0.2">
      <c r="A39" s="1020"/>
      <c r="B39" s="863" t="s">
        <v>267</v>
      </c>
      <c r="C39" s="863" t="s">
        <v>270</v>
      </c>
      <c r="D39" s="863" t="s">
        <v>397</v>
      </c>
      <c r="E39" s="864">
        <v>0</v>
      </c>
      <c r="F39" s="864">
        <v>80</v>
      </c>
      <c r="G39" s="865">
        <v>25</v>
      </c>
    </row>
    <row r="40" spans="1:7" ht="12" customHeight="1" x14ac:dyDescent="0.2">
      <c r="A40" s="1022" t="s">
        <v>338</v>
      </c>
      <c r="B40" s="859" t="s">
        <v>267</v>
      </c>
      <c r="C40" s="859" t="s">
        <v>392</v>
      </c>
      <c r="D40" s="859" t="s">
        <v>264</v>
      </c>
      <c r="E40" s="861">
        <v>30</v>
      </c>
      <c r="F40" s="861">
        <v>0</v>
      </c>
      <c r="G40" s="860">
        <v>40</v>
      </c>
    </row>
    <row r="41" spans="1:7" ht="12" customHeight="1" x14ac:dyDescent="0.2">
      <c r="A41" s="1024"/>
      <c r="B41" s="863" t="s">
        <v>267</v>
      </c>
      <c r="C41" s="863" t="s">
        <v>392</v>
      </c>
      <c r="D41" s="863" t="s">
        <v>264</v>
      </c>
      <c r="E41" s="864">
        <v>25</v>
      </c>
      <c r="F41" s="864">
        <v>12</v>
      </c>
      <c r="G41" s="865">
        <v>35</v>
      </c>
    </row>
    <row r="42" spans="1:7" ht="12" customHeight="1" x14ac:dyDescent="0.2">
      <c r="A42" s="1021" t="s">
        <v>381</v>
      </c>
      <c r="B42" s="859" t="s">
        <v>395</v>
      </c>
      <c r="C42" s="859" t="s">
        <v>401</v>
      </c>
      <c r="D42" s="859"/>
      <c r="E42" s="861">
        <v>1</v>
      </c>
      <c r="F42" s="861">
        <v>0</v>
      </c>
      <c r="G42" s="866">
        <v>3500</v>
      </c>
    </row>
    <row r="43" spans="1:7" ht="12" customHeight="1" x14ac:dyDescent="0.2">
      <c r="A43" s="987"/>
      <c r="B43" s="859" t="s">
        <v>395</v>
      </c>
      <c r="C43" s="859" t="s">
        <v>402</v>
      </c>
      <c r="D43" s="859"/>
      <c r="E43" s="861">
        <v>2</v>
      </c>
      <c r="F43" s="861">
        <v>0</v>
      </c>
      <c r="G43" s="866">
        <v>4000</v>
      </c>
    </row>
    <row r="44" spans="1:7" ht="12" customHeight="1" x14ac:dyDescent="0.2">
      <c r="A44" s="1020"/>
      <c r="B44" s="863" t="s">
        <v>395</v>
      </c>
      <c r="C44" s="863" t="s">
        <v>402</v>
      </c>
      <c r="D44" s="863"/>
      <c r="E44" s="864">
        <v>1</v>
      </c>
      <c r="F44" s="864">
        <v>0</v>
      </c>
      <c r="G44" s="865">
        <v>3500</v>
      </c>
    </row>
    <row r="45" spans="1:7" ht="12" customHeight="1" x14ac:dyDescent="0.2">
      <c r="A45" s="1022" t="s">
        <v>341</v>
      </c>
      <c r="B45" s="859" t="s">
        <v>267</v>
      </c>
      <c r="C45" s="859" t="s">
        <v>268</v>
      </c>
      <c r="D45" s="859" t="s">
        <v>397</v>
      </c>
      <c r="E45" s="861">
        <v>79</v>
      </c>
      <c r="F45" s="861">
        <v>64</v>
      </c>
      <c r="G45" s="860">
        <v>35</v>
      </c>
    </row>
    <row r="46" spans="1:7" ht="12" customHeight="1" x14ac:dyDescent="0.2">
      <c r="A46" s="1023"/>
      <c r="B46" s="859" t="s">
        <v>267</v>
      </c>
      <c r="C46" s="859" t="s">
        <v>269</v>
      </c>
      <c r="D46" s="859" t="s">
        <v>397</v>
      </c>
      <c r="E46" s="861">
        <v>23</v>
      </c>
      <c r="F46" s="861">
        <v>33</v>
      </c>
      <c r="G46" s="860">
        <v>35</v>
      </c>
    </row>
    <row r="47" spans="1:7" ht="12" customHeight="1" x14ac:dyDescent="0.2">
      <c r="A47" s="1023"/>
      <c r="B47" s="859" t="s">
        <v>267</v>
      </c>
      <c r="C47" s="859" t="s">
        <v>292</v>
      </c>
      <c r="D47" s="859" t="s">
        <v>397</v>
      </c>
      <c r="E47" s="861">
        <v>101</v>
      </c>
      <c r="F47" s="861">
        <v>47</v>
      </c>
      <c r="G47" s="860">
        <v>35</v>
      </c>
    </row>
    <row r="48" spans="1:7" ht="12" customHeight="1" x14ac:dyDescent="0.2">
      <c r="A48" s="1023"/>
      <c r="B48" s="859" t="s">
        <v>267</v>
      </c>
      <c r="C48" s="859" t="s">
        <v>293</v>
      </c>
      <c r="D48" s="859" t="s">
        <v>397</v>
      </c>
      <c r="E48" s="861">
        <v>56</v>
      </c>
      <c r="F48" s="861">
        <v>35</v>
      </c>
      <c r="G48" s="860">
        <v>35</v>
      </c>
    </row>
    <row r="49" spans="1:7" ht="12" customHeight="1" x14ac:dyDescent="0.2">
      <c r="A49" s="1024"/>
      <c r="B49" s="863" t="s">
        <v>267</v>
      </c>
      <c r="C49" s="863" t="s">
        <v>270</v>
      </c>
      <c r="D49" s="863" t="s">
        <v>397</v>
      </c>
      <c r="E49" s="864">
        <v>113</v>
      </c>
      <c r="F49" s="864">
        <v>115</v>
      </c>
      <c r="G49" s="865">
        <v>35</v>
      </c>
    </row>
    <row r="50" spans="1:7" ht="12" customHeight="1" x14ac:dyDescent="0.2">
      <c r="A50" s="1021" t="s">
        <v>347</v>
      </c>
      <c r="B50" s="859" t="s">
        <v>267</v>
      </c>
      <c r="C50" s="859" t="s">
        <v>269</v>
      </c>
      <c r="D50" s="859" t="s">
        <v>264</v>
      </c>
      <c r="E50" s="861">
        <v>5</v>
      </c>
      <c r="F50" s="861">
        <v>1</v>
      </c>
      <c r="G50" s="860">
        <v>30</v>
      </c>
    </row>
    <row r="51" spans="1:7" ht="12" customHeight="1" x14ac:dyDescent="0.2">
      <c r="A51" s="1019"/>
      <c r="B51" s="859" t="s">
        <v>267</v>
      </c>
      <c r="C51" s="859" t="s">
        <v>403</v>
      </c>
      <c r="D51" s="859" t="s">
        <v>397</v>
      </c>
      <c r="E51" s="861">
        <v>3</v>
      </c>
      <c r="F51" s="861">
        <v>0</v>
      </c>
      <c r="G51" s="860">
        <v>30</v>
      </c>
    </row>
    <row r="52" spans="1:7" ht="12" customHeight="1" x14ac:dyDescent="0.2">
      <c r="A52" s="1019"/>
      <c r="B52" s="859" t="s">
        <v>267</v>
      </c>
      <c r="C52" s="859" t="s">
        <v>270</v>
      </c>
      <c r="D52" s="859" t="s">
        <v>264</v>
      </c>
      <c r="E52" s="861">
        <v>9</v>
      </c>
      <c r="F52" s="861">
        <v>2</v>
      </c>
      <c r="G52" s="866">
        <v>30</v>
      </c>
    </row>
    <row r="53" spans="1:7" ht="9" customHeight="1" x14ac:dyDescent="0.2">
      <c r="A53" s="1020"/>
      <c r="B53" s="863" t="s">
        <v>273</v>
      </c>
      <c r="C53" s="863" t="s">
        <v>274</v>
      </c>
      <c r="D53" s="863" t="s">
        <v>394</v>
      </c>
      <c r="E53" s="864">
        <v>8</v>
      </c>
      <c r="F53" s="864">
        <v>2</v>
      </c>
      <c r="G53" s="865">
        <v>300</v>
      </c>
    </row>
    <row r="54" spans="1:7" ht="12" customHeight="1" x14ac:dyDescent="0.15">
      <c r="A54" s="81" t="s">
        <v>355</v>
      </c>
    </row>
    <row r="55" spans="1:7" ht="12" customHeight="1" x14ac:dyDescent="0.15">
      <c r="A55" s="81" t="s">
        <v>136</v>
      </c>
    </row>
    <row r="56" spans="1:7" ht="13.5" x14ac:dyDescent="0.2"/>
    <row r="57" spans="1:7" ht="9" customHeight="1" x14ac:dyDescent="0.2"/>
    <row r="58" spans="1:7" ht="13.5" x14ac:dyDescent="0.2"/>
    <row r="59" spans="1:7" ht="13.5" x14ac:dyDescent="0.2"/>
    <row r="60" spans="1:7" ht="13.5" x14ac:dyDescent="0.2"/>
    <row r="61" spans="1:7" ht="13.5" x14ac:dyDescent="0.2"/>
    <row r="62" spans="1:7" ht="13.5" x14ac:dyDescent="0.2"/>
    <row r="63" spans="1:7" ht="13.5" x14ac:dyDescent="0.2"/>
    <row r="64" spans="1:7" ht="13.5" x14ac:dyDescent="0.2"/>
    <row r="65" ht="13.5" x14ac:dyDescent="0.2"/>
    <row r="66" ht="13.5" x14ac:dyDescent="0.2"/>
    <row r="67" ht="13.5" x14ac:dyDescent="0.2"/>
    <row r="68" ht="13.5" x14ac:dyDescent="0.2"/>
    <row r="69" ht="13.5" x14ac:dyDescent="0.2"/>
    <row r="70" ht="13.5" x14ac:dyDescent="0.2"/>
    <row r="71" ht="13.5" x14ac:dyDescent="0.2"/>
    <row r="72" ht="13.5" x14ac:dyDescent="0.2"/>
    <row r="73" ht="13.5" x14ac:dyDescent="0.2"/>
    <row r="74" ht="13.5" x14ac:dyDescent="0.2"/>
    <row r="75" ht="13.5" x14ac:dyDescent="0.2"/>
    <row r="76" ht="13.5" x14ac:dyDescent="0.2"/>
    <row r="77" ht="13.5" x14ac:dyDescent="0.2"/>
    <row r="78" ht="13.5" x14ac:dyDescent="0.2"/>
    <row r="79" ht="13.5" x14ac:dyDescent="0.2"/>
    <row r="80" ht="13.5" x14ac:dyDescent="0.2"/>
    <row r="81" ht="13.5" x14ac:dyDescent="0.2"/>
    <row r="82" ht="13.5" x14ac:dyDescent="0.2"/>
    <row r="83" ht="13.5" x14ac:dyDescent="0.2"/>
    <row r="84" ht="13.5" x14ac:dyDescent="0.2"/>
    <row r="85" ht="13.5" x14ac:dyDescent="0.2"/>
    <row r="86" ht="13.5" x14ac:dyDescent="0.2"/>
    <row r="87" ht="13.5" x14ac:dyDescent="0.2"/>
    <row r="88" ht="13.5" x14ac:dyDescent="0.2"/>
    <row r="89" ht="13.5" x14ac:dyDescent="0.2"/>
    <row r="90" ht="13.5" x14ac:dyDescent="0.2"/>
    <row r="91" ht="13.5" x14ac:dyDescent="0.2"/>
    <row r="92" ht="13.5" x14ac:dyDescent="0.2"/>
    <row r="93" ht="13.5" x14ac:dyDescent="0.2"/>
    <row r="94" ht="13.5" x14ac:dyDescent="0.2"/>
    <row r="95" ht="13.5" x14ac:dyDescent="0.2"/>
    <row r="96" ht="13.5" x14ac:dyDescent="0.2"/>
    <row r="97" ht="13.5" x14ac:dyDescent="0.2"/>
    <row r="98" ht="13.5" x14ac:dyDescent="0.2"/>
    <row r="99" ht="13.5" x14ac:dyDescent="0.2"/>
    <row r="100" ht="13.5" x14ac:dyDescent="0.2"/>
    <row r="101" ht="13.5" x14ac:dyDescent="0.2"/>
    <row r="102" ht="13.5" x14ac:dyDescent="0.2"/>
    <row r="103" ht="13.5" x14ac:dyDescent="0.2"/>
    <row r="104" ht="13.5" x14ac:dyDescent="0.2"/>
    <row r="105" ht="13.5" x14ac:dyDescent="0.2"/>
    <row r="106" ht="13.5" x14ac:dyDescent="0.2"/>
    <row r="107" ht="13.5" x14ac:dyDescent="0.2"/>
    <row r="108" ht="13.5" x14ac:dyDescent="0.2"/>
    <row r="109" ht="13.5" x14ac:dyDescent="0.2"/>
    <row r="110" ht="13.5" x14ac:dyDescent="0.2"/>
    <row r="111" ht="13.5" x14ac:dyDescent="0.2"/>
    <row r="112" ht="13.5" x14ac:dyDescent="0.2"/>
    <row r="113" ht="13.5" x14ac:dyDescent="0.2"/>
    <row r="114" ht="13.5" x14ac:dyDescent="0.2"/>
    <row r="115" ht="13.5" x14ac:dyDescent="0.2"/>
    <row r="116" ht="13.5" x14ac:dyDescent="0.2"/>
    <row r="117" ht="13.5" x14ac:dyDescent="0.2"/>
    <row r="118" ht="13.5" x14ac:dyDescent="0.2"/>
    <row r="119" ht="13.5" x14ac:dyDescent="0.2"/>
    <row r="120" ht="13.5" x14ac:dyDescent="0.2"/>
    <row r="121" ht="13.5" x14ac:dyDescent="0.2"/>
    <row r="122" ht="13.5" x14ac:dyDescent="0.2"/>
    <row r="123" ht="13.5" x14ac:dyDescent="0.2"/>
    <row r="124" ht="13.5" x14ac:dyDescent="0.2"/>
    <row r="125" ht="13.5" x14ac:dyDescent="0.2"/>
    <row r="126" ht="13.5" x14ac:dyDescent="0.2"/>
    <row r="127" ht="13.5" x14ac:dyDescent="0.2"/>
    <row r="128" ht="13.5" x14ac:dyDescent="0.2"/>
    <row r="129" ht="13.5" x14ac:dyDescent="0.2"/>
    <row r="130" ht="13.5" x14ac:dyDescent="0.2"/>
    <row r="131" ht="13.5" x14ac:dyDescent="0.2"/>
    <row r="132" ht="13.5" x14ac:dyDescent="0.2"/>
    <row r="133" ht="13.5" x14ac:dyDescent="0.2"/>
    <row r="134" ht="13.5" x14ac:dyDescent="0.2"/>
    <row r="135" ht="13.5" x14ac:dyDescent="0.2"/>
    <row r="136" ht="13.5" x14ac:dyDescent="0.2"/>
    <row r="137" ht="13.5" x14ac:dyDescent="0.2"/>
    <row r="138" ht="13.5" x14ac:dyDescent="0.2"/>
    <row r="139" ht="13.5" x14ac:dyDescent="0.2"/>
    <row r="140" ht="13.5" x14ac:dyDescent="0.2"/>
    <row r="141" ht="13.5" x14ac:dyDescent="0.2"/>
    <row r="142" ht="13.5" x14ac:dyDescent="0.2"/>
    <row r="143" ht="13.5" x14ac:dyDescent="0.2"/>
    <row r="144" ht="13.5" x14ac:dyDescent="0.2"/>
    <row r="145" ht="13.5" x14ac:dyDescent="0.2"/>
    <row r="146" ht="13.5" x14ac:dyDescent="0.2"/>
    <row r="147" ht="13.5" x14ac:dyDescent="0.2"/>
    <row r="148" ht="13.5" x14ac:dyDescent="0.2"/>
    <row r="149" ht="13.5" x14ac:dyDescent="0.2"/>
    <row r="150" ht="13.5" x14ac:dyDescent="0.2"/>
    <row r="151" ht="13.5" x14ac:dyDescent="0.2"/>
    <row r="152" ht="13.5" x14ac:dyDescent="0.2"/>
    <row r="153" ht="13.5" x14ac:dyDescent="0.2"/>
    <row r="154" ht="13.5" x14ac:dyDescent="0.2"/>
    <row r="155" ht="13.5" x14ac:dyDescent="0.2"/>
    <row r="156" ht="13.5" x14ac:dyDescent="0.2"/>
    <row r="157" ht="13.5" x14ac:dyDescent="0.2"/>
    <row r="158" ht="13.5" x14ac:dyDescent="0.2"/>
    <row r="159" ht="13.5" x14ac:dyDescent="0.2"/>
    <row r="160" ht="13.5" x14ac:dyDescent="0.2"/>
    <row r="161" ht="13.5" x14ac:dyDescent="0.2"/>
    <row r="162" ht="13.5" x14ac:dyDescent="0.2"/>
    <row r="163" ht="13.5" x14ac:dyDescent="0.2"/>
    <row r="164" ht="13.5" x14ac:dyDescent="0.2"/>
    <row r="165" ht="13.5" x14ac:dyDescent="0.2"/>
    <row r="166" ht="13.5" x14ac:dyDescent="0.2"/>
    <row r="167" ht="13.5" x14ac:dyDescent="0.2"/>
    <row r="168" ht="13.5" x14ac:dyDescent="0.2"/>
    <row r="169" ht="13.5" x14ac:dyDescent="0.2"/>
    <row r="170" ht="13.5" x14ac:dyDescent="0.2"/>
    <row r="171" ht="13.5" x14ac:dyDescent="0.2"/>
    <row r="172" ht="13.5" x14ac:dyDescent="0.2"/>
    <row r="173" ht="13.5" x14ac:dyDescent="0.2"/>
    <row r="174" ht="13.5" x14ac:dyDescent="0.2"/>
    <row r="175" ht="13.5" x14ac:dyDescent="0.2"/>
    <row r="176" ht="13.5" x14ac:dyDescent="0.2"/>
    <row r="177" ht="13.5" x14ac:dyDescent="0.2"/>
    <row r="178" ht="13.5" x14ac:dyDescent="0.2"/>
    <row r="179" ht="13.5" x14ac:dyDescent="0.2"/>
    <row r="180" ht="13.5" x14ac:dyDescent="0.2"/>
    <row r="181" ht="13.5" x14ac:dyDescent="0.2"/>
    <row r="182" ht="13.5" x14ac:dyDescent="0.2"/>
    <row r="183" ht="13.5" x14ac:dyDescent="0.2"/>
    <row r="184" ht="13.5" x14ac:dyDescent="0.2"/>
    <row r="185" ht="13.5" x14ac:dyDescent="0.2"/>
    <row r="186" ht="13.5" x14ac:dyDescent="0.2"/>
    <row r="187" ht="13.5" x14ac:dyDescent="0.2"/>
    <row r="188" ht="13.5" x14ac:dyDescent="0.2"/>
    <row r="189" ht="13.5" x14ac:dyDescent="0.2"/>
    <row r="190" ht="13.5" x14ac:dyDescent="0.2"/>
    <row r="191" ht="13.5" x14ac:dyDescent="0.2"/>
    <row r="192" ht="13.5" x14ac:dyDescent="0.2"/>
    <row r="193" ht="13.5" x14ac:dyDescent="0.2"/>
    <row r="194" ht="13.5" x14ac:dyDescent="0.2"/>
    <row r="195" ht="13.5" x14ac:dyDescent="0.2"/>
    <row r="196" ht="13.5" x14ac:dyDescent="0.2"/>
    <row r="197" ht="13.5" x14ac:dyDescent="0.2"/>
    <row r="198" ht="13.5" x14ac:dyDescent="0.2"/>
    <row r="199" ht="13.5" x14ac:dyDescent="0.2"/>
    <row r="200" ht="13.5" x14ac:dyDescent="0.2"/>
    <row r="201" ht="13.5" x14ac:dyDescent="0.2"/>
    <row r="202" ht="13.5" x14ac:dyDescent="0.2"/>
    <row r="203" ht="13.5" x14ac:dyDescent="0.2"/>
    <row r="204" ht="13.5" x14ac:dyDescent="0.2"/>
    <row r="205" ht="13.5" x14ac:dyDescent="0.2"/>
    <row r="206" ht="13.5" x14ac:dyDescent="0.2"/>
    <row r="207" ht="13.5" x14ac:dyDescent="0.2"/>
    <row r="208" ht="13.5" x14ac:dyDescent="0.2"/>
    <row r="209" ht="13.5" x14ac:dyDescent="0.2"/>
    <row r="210" ht="13.5" x14ac:dyDescent="0.2"/>
    <row r="211" ht="13.5" x14ac:dyDescent="0.2"/>
    <row r="212" ht="13.5" x14ac:dyDescent="0.2"/>
    <row r="213" ht="13.5" x14ac:dyDescent="0.2"/>
    <row r="214" ht="13.5" x14ac:dyDescent="0.2"/>
    <row r="215" ht="13.5" x14ac:dyDescent="0.2"/>
    <row r="216" ht="13.5" x14ac:dyDescent="0.2"/>
    <row r="217" ht="13.5" x14ac:dyDescent="0.2"/>
    <row r="218" ht="13.5" x14ac:dyDescent="0.2"/>
    <row r="219" ht="13.5" x14ac:dyDescent="0.2"/>
    <row r="220" ht="13.5" x14ac:dyDescent="0.2"/>
    <row r="221" ht="13.5" x14ac:dyDescent="0.2"/>
    <row r="222" ht="13.5" x14ac:dyDescent="0.2"/>
    <row r="223" ht="13.5" x14ac:dyDescent="0.2"/>
    <row r="224" ht="13.5" x14ac:dyDescent="0.2"/>
    <row r="225" ht="13.5" x14ac:dyDescent="0.2"/>
    <row r="226" ht="13.5" x14ac:dyDescent="0.2"/>
    <row r="227" ht="13.5" x14ac:dyDescent="0.2"/>
    <row r="228" ht="13.5" x14ac:dyDescent="0.2"/>
    <row r="229" ht="13.5" x14ac:dyDescent="0.2"/>
    <row r="230" ht="13.5" x14ac:dyDescent="0.2"/>
    <row r="231" ht="13.5" x14ac:dyDescent="0.2"/>
    <row r="232" ht="13.5" x14ac:dyDescent="0.2"/>
    <row r="233" ht="13.5" x14ac:dyDescent="0.2"/>
    <row r="234" ht="13.5" x14ac:dyDescent="0.2"/>
    <row r="235" ht="13.5" x14ac:dyDescent="0.2"/>
    <row r="236" ht="13.5" x14ac:dyDescent="0.2"/>
    <row r="237" ht="13.5" x14ac:dyDescent="0.2"/>
    <row r="238" ht="13.5" x14ac:dyDescent="0.2"/>
    <row r="239" ht="13.5" x14ac:dyDescent="0.2"/>
    <row r="240" ht="13.5" x14ac:dyDescent="0.2"/>
    <row r="241" ht="13.5" x14ac:dyDescent="0.2"/>
    <row r="242" ht="13.5" x14ac:dyDescent="0.2"/>
    <row r="243" ht="13.5" x14ac:dyDescent="0.2"/>
    <row r="244" ht="13.5" x14ac:dyDescent="0.2"/>
    <row r="245" ht="13.5" x14ac:dyDescent="0.2"/>
    <row r="246" ht="13.5" x14ac:dyDescent="0.2"/>
    <row r="247" ht="13.5" x14ac:dyDescent="0.2"/>
    <row r="248" ht="13.5" x14ac:dyDescent="0.2"/>
    <row r="249" ht="13.5" x14ac:dyDescent="0.2"/>
    <row r="250" ht="13.5" x14ac:dyDescent="0.2"/>
    <row r="251" ht="13.5" x14ac:dyDescent="0.2"/>
    <row r="252" ht="13.5" x14ac:dyDescent="0.2"/>
    <row r="253" ht="13.5" x14ac:dyDescent="0.2"/>
    <row r="254" ht="13.5" x14ac:dyDescent="0.2"/>
    <row r="255" ht="13.5" x14ac:dyDescent="0.2"/>
    <row r="256" ht="13.5" x14ac:dyDescent="0.2"/>
    <row r="257" ht="13.5" x14ac:dyDescent="0.2"/>
    <row r="258" ht="13.5" x14ac:dyDescent="0.2"/>
    <row r="259" ht="13.5" x14ac:dyDescent="0.2"/>
    <row r="260" ht="13.5" x14ac:dyDescent="0.2"/>
    <row r="261" ht="13.5" x14ac:dyDescent="0.2"/>
    <row r="262" ht="13.5" x14ac:dyDescent="0.2"/>
    <row r="263" ht="13.5" x14ac:dyDescent="0.2"/>
    <row r="264" ht="13.5" x14ac:dyDescent="0.2"/>
    <row r="265" ht="13.5" x14ac:dyDescent="0.2"/>
    <row r="266" ht="13.5" x14ac:dyDescent="0.2"/>
    <row r="267" ht="13.5" x14ac:dyDescent="0.2"/>
    <row r="268" ht="13.5" x14ac:dyDescent="0.2"/>
    <row r="269" ht="13.5" x14ac:dyDescent="0.2"/>
    <row r="270" ht="13.5" x14ac:dyDescent="0.2"/>
    <row r="271" ht="13.5" x14ac:dyDescent="0.2"/>
    <row r="272" ht="13.5" x14ac:dyDescent="0.2"/>
    <row r="273" ht="13.5" x14ac:dyDescent="0.2"/>
    <row r="274" ht="13.5" x14ac:dyDescent="0.2"/>
    <row r="275" ht="13.5" x14ac:dyDescent="0.2"/>
    <row r="276" ht="13.5" x14ac:dyDescent="0.2"/>
    <row r="277" ht="13.5" x14ac:dyDescent="0.2"/>
    <row r="278" ht="13.5" x14ac:dyDescent="0.2"/>
    <row r="279" ht="13.5" x14ac:dyDescent="0.2"/>
    <row r="280" ht="13.5" x14ac:dyDescent="0.2"/>
    <row r="281" ht="13.5" x14ac:dyDescent="0.2"/>
    <row r="282" ht="13.5" x14ac:dyDescent="0.2"/>
    <row r="283" ht="13.5" x14ac:dyDescent="0.2"/>
    <row r="284" ht="13.5" x14ac:dyDescent="0.2"/>
    <row r="285" ht="13.5" x14ac:dyDescent="0.2"/>
    <row r="286" ht="13.5" x14ac:dyDescent="0.2"/>
    <row r="287" ht="13.5" x14ac:dyDescent="0.2"/>
    <row r="288" ht="13.5" x14ac:dyDescent="0.2"/>
    <row r="289" ht="13.5" x14ac:dyDescent="0.2"/>
    <row r="290" ht="13.5" x14ac:dyDescent="0.2"/>
    <row r="291" ht="13.5" x14ac:dyDescent="0.2"/>
    <row r="292" ht="13.5" x14ac:dyDescent="0.2"/>
    <row r="293" ht="13.5" x14ac:dyDescent="0.2"/>
    <row r="294" ht="13.5" x14ac:dyDescent="0.2"/>
    <row r="295" ht="13.5" x14ac:dyDescent="0.2"/>
    <row r="296" ht="13.5" x14ac:dyDescent="0.2"/>
    <row r="297" ht="13.5" x14ac:dyDescent="0.2"/>
    <row r="298" ht="13.5" x14ac:dyDescent="0.2"/>
    <row r="299" ht="13.5" x14ac:dyDescent="0.2"/>
    <row r="300" ht="13.5" x14ac:dyDescent="0.2"/>
    <row r="301" ht="13.5" x14ac:dyDescent="0.2"/>
    <row r="302" ht="13.5" x14ac:dyDescent="0.2"/>
    <row r="303" ht="13.5" x14ac:dyDescent="0.2"/>
    <row r="304" ht="13.5" x14ac:dyDescent="0.2"/>
    <row r="305" ht="13.5" x14ac:dyDescent="0.2"/>
    <row r="306" ht="13.5" x14ac:dyDescent="0.2"/>
    <row r="307" ht="13.5" x14ac:dyDescent="0.2"/>
    <row r="308" ht="13.5" x14ac:dyDescent="0.2"/>
    <row r="309" ht="13.5" x14ac:dyDescent="0.2"/>
    <row r="310" ht="13.5" x14ac:dyDescent="0.2"/>
    <row r="311" ht="13.5" x14ac:dyDescent="0.2"/>
    <row r="312" ht="13.5" x14ac:dyDescent="0.2"/>
    <row r="313" ht="13.5" x14ac:dyDescent="0.2"/>
    <row r="314" ht="13.5" x14ac:dyDescent="0.2"/>
    <row r="315" ht="13.5" x14ac:dyDescent="0.2"/>
    <row r="316" ht="13.5" x14ac:dyDescent="0.2"/>
    <row r="317" ht="13.5" x14ac:dyDescent="0.2"/>
    <row r="318" ht="13.5" x14ac:dyDescent="0.2"/>
    <row r="319" ht="13.5" x14ac:dyDescent="0.2"/>
    <row r="320" ht="13.5" x14ac:dyDescent="0.2"/>
    <row r="321" ht="13.5" x14ac:dyDescent="0.2"/>
    <row r="322" ht="13.5" x14ac:dyDescent="0.2"/>
    <row r="323" ht="13.5" x14ac:dyDescent="0.2"/>
    <row r="324" ht="13.5" x14ac:dyDescent="0.2"/>
    <row r="325" ht="13.5" x14ac:dyDescent="0.2"/>
    <row r="326" ht="13.5" x14ac:dyDescent="0.2"/>
    <row r="327" ht="13.5" x14ac:dyDescent="0.2"/>
    <row r="328" ht="13.5" x14ac:dyDescent="0.2"/>
    <row r="329" ht="13.5" x14ac:dyDescent="0.2"/>
    <row r="330" ht="13.5" x14ac:dyDescent="0.2"/>
    <row r="331" ht="13.5" x14ac:dyDescent="0.2"/>
    <row r="332" ht="13.5" x14ac:dyDescent="0.2"/>
    <row r="333" ht="13.5" x14ac:dyDescent="0.2"/>
    <row r="334" ht="13.5" x14ac:dyDescent="0.2"/>
    <row r="335" ht="13.5" x14ac:dyDescent="0.2"/>
    <row r="336" ht="13.5" x14ac:dyDescent="0.2"/>
    <row r="337" ht="13.5" x14ac:dyDescent="0.2"/>
    <row r="338" ht="13.5" x14ac:dyDescent="0.2"/>
    <row r="339" ht="13.5" x14ac:dyDescent="0.2"/>
    <row r="340" ht="13.5" x14ac:dyDescent="0.2"/>
    <row r="341" ht="13.5" x14ac:dyDescent="0.2"/>
    <row r="342" ht="13.5" x14ac:dyDescent="0.2"/>
    <row r="343" ht="13.5" x14ac:dyDescent="0.2"/>
    <row r="344" ht="13.5" x14ac:dyDescent="0.2"/>
    <row r="345" ht="13.5" x14ac:dyDescent="0.2"/>
    <row r="346" ht="13.5" x14ac:dyDescent="0.2"/>
    <row r="347" ht="13.5" x14ac:dyDescent="0.2"/>
    <row r="348" ht="13.5" x14ac:dyDescent="0.2"/>
    <row r="349" ht="13.5" x14ac:dyDescent="0.2"/>
    <row r="350" ht="13.5" x14ac:dyDescent="0.2"/>
    <row r="351" ht="13.5" x14ac:dyDescent="0.2"/>
    <row r="352" ht="13.5" x14ac:dyDescent="0.2"/>
    <row r="353" ht="13.5" x14ac:dyDescent="0.2"/>
    <row r="354" ht="13.5" x14ac:dyDescent="0.2"/>
    <row r="355" ht="13.5" x14ac:dyDescent="0.2"/>
    <row r="356" ht="13.5" x14ac:dyDescent="0.2"/>
    <row r="357" ht="13.5" x14ac:dyDescent="0.2"/>
    <row r="358" ht="13.5" x14ac:dyDescent="0.2"/>
    <row r="359" ht="13.5" x14ac:dyDescent="0.2"/>
    <row r="360" ht="13.5" x14ac:dyDescent="0.2"/>
    <row r="361" ht="13.5" x14ac:dyDescent="0.2"/>
    <row r="362" ht="13.5" x14ac:dyDescent="0.2"/>
    <row r="363" ht="13.5" x14ac:dyDescent="0.2"/>
    <row r="364" ht="13.5" x14ac:dyDescent="0.2"/>
    <row r="365" ht="13.5" x14ac:dyDescent="0.2"/>
    <row r="366" ht="13.5" x14ac:dyDescent="0.2"/>
    <row r="367" ht="13.5" x14ac:dyDescent="0.2"/>
    <row r="368" ht="13.5" x14ac:dyDescent="0.2"/>
    <row r="369" ht="13.5" x14ac:dyDescent="0.2"/>
    <row r="370" ht="13.5" x14ac:dyDescent="0.2"/>
    <row r="371" ht="13.5" x14ac:dyDescent="0.2"/>
    <row r="372" ht="13.5" x14ac:dyDescent="0.2"/>
    <row r="373" ht="13.5" x14ac:dyDescent="0.2"/>
    <row r="374" ht="13.5" x14ac:dyDescent="0.2"/>
    <row r="375" ht="13.5" x14ac:dyDescent="0.2"/>
    <row r="376" ht="13.5" x14ac:dyDescent="0.2"/>
    <row r="377" ht="13.5" x14ac:dyDescent="0.2"/>
    <row r="378" ht="13.5" x14ac:dyDescent="0.2"/>
    <row r="379" ht="13.5" x14ac:dyDescent="0.2"/>
    <row r="380" ht="13.5" x14ac:dyDescent="0.2"/>
    <row r="381" ht="13.5" x14ac:dyDescent="0.2"/>
    <row r="382" ht="13.5" x14ac:dyDescent="0.2"/>
    <row r="383" ht="13.5" x14ac:dyDescent="0.2"/>
    <row r="384" ht="13.5" x14ac:dyDescent="0.2"/>
    <row r="385" ht="13.5" x14ac:dyDescent="0.2"/>
    <row r="386" ht="13.5" x14ac:dyDescent="0.2"/>
    <row r="387" ht="13.5" x14ac:dyDescent="0.2"/>
    <row r="388" ht="13.5" x14ac:dyDescent="0.2"/>
    <row r="389" ht="13.5" x14ac:dyDescent="0.2"/>
    <row r="390" ht="13.5" x14ac:dyDescent="0.2"/>
    <row r="391" ht="13.5" x14ac:dyDescent="0.2"/>
    <row r="392" ht="13.5" x14ac:dyDescent="0.2"/>
    <row r="393" ht="13.5" x14ac:dyDescent="0.2"/>
    <row r="394" ht="13.5" x14ac:dyDescent="0.2"/>
    <row r="395" ht="13.5" x14ac:dyDescent="0.2"/>
    <row r="396" ht="13.5" x14ac:dyDescent="0.2"/>
    <row r="397" ht="13.5" x14ac:dyDescent="0.2"/>
    <row r="398" ht="13.5" x14ac:dyDescent="0.2"/>
    <row r="399" ht="13.5" x14ac:dyDescent="0.2"/>
    <row r="400" ht="13.5" x14ac:dyDescent="0.2"/>
    <row r="401" ht="13.5" x14ac:dyDescent="0.2"/>
    <row r="402" ht="13.5" x14ac:dyDescent="0.2"/>
    <row r="403" ht="13.5" x14ac:dyDescent="0.2"/>
    <row r="404" ht="13.5" x14ac:dyDescent="0.2"/>
    <row r="405" ht="13.5" x14ac:dyDescent="0.2"/>
    <row r="406" ht="13.5" x14ac:dyDescent="0.2"/>
    <row r="407" ht="13.5" x14ac:dyDescent="0.2"/>
    <row r="408" ht="13.5" x14ac:dyDescent="0.2"/>
    <row r="409" ht="13.5" x14ac:dyDescent="0.2"/>
    <row r="410" ht="13.5" x14ac:dyDescent="0.2"/>
    <row r="411" ht="13.5" x14ac:dyDescent="0.2"/>
    <row r="412" ht="13.5" x14ac:dyDescent="0.2"/>
    <row r="413" ht="13.5" x14ac:dyDescent="0.2"/>
    <row r="414" ht="13.5" x14ac:dyDescent="0.2"/>
    <row r="415" ht="13.5" x14ac:dyDescent="0.2"/>
    <row r="416" ht="13.5" x14ac:dyDescent="0.2"/>
    <row r="417" ht="13.5" x14ac:dyDescent="0.2"/>
    <row r="418" ht="13.5" x14ac:dyDescent="0.2"/>
    <row r="419" ht="13.5" x14ac:dyDescent="0.2"/>
    <row r="420" ht="13.5" x14ac:dyDescent="0.2"/>
    <row r="421" ht="13.5" x14ac:dyDescent="0.2"/>
    <row r="422" ht="13.5" x14ac:dyDescent="0.2"/>
    <row r="423" ht="13.5" x14ac:dyDescent="0.2"/>
    <row r="424" ht="13.5" x14ac:dyDescent="0.2"/>
    <row r="425" ht="13.5" x14ac:dyDescent="0.2"/>
    <row r="426" ht="13.5" x14ac:dyDescent="0.2"/>
    <row r="427" ht="13.5" x14ac:dyDescent="0.2"/>
    <row r="428" ht="13.5" x14ac:dyDescent="0.2"/>
    <row r="429" ht="13.5" x14ac:dyDescent="0.2"/>
    <row r="430" ht="13.5" x14ac:dyDescent="0.2"/>
    <row r="431" ht="13.5" x14ac:dyDescent="0.2"/>
    <row r="432" ht="13.5" x14ac:dyDescent="0.2"/>
    <row r="433" ht="13.5" x14ac:dyDescent="0.2"/>
    <row r="434" ht="13.5" x14ac:dyDescent="0.2"/>
    <row r="435" ht="13.5" x14ac:dyDescent="0.2"/>
    <row r="436" ht="13.5" x14ac:dyDescent="0.2"/>
    <row r="437" ht="13.5" x14ac:dyDescent="0.2"/>
    <row r="438" ht="13.5" x14ac:dyDescent="0.2"/>
    <row r="439" ht="13.5" x14ac:dyDescent="0.2"/>
    <row r="440" ht="13.5" x14ac:dyDescent="0.2"/>
    <row r="441" ht="13.5" x14ac:dyDescent="0.2"/>
    <row r="442" ht="13.5" x14ac:dyDescent="0.2"/>
    <row r="443" ht="13.5" x14ac:dyDescent="0.2"/>
    <row r="444" ht="13.5" x14ac:dyDescent="0.2"/>
    <row r="445" ht="13.5" x14ac:dyDescent="0.2"/>
    <row r="446" ht="13.5" x14ac:dyDescent="0.2"/>
    <row r="447" ht="13.5" x14ac:dyDescent="0.2"/>
    <row r="448" ht="13.5" x14ac:dyDescent="0.2"/>
    <row r="449" ht="13.5" x14ac:dyDescent="0.2"/>
    <row r="450" ht="13.5" x14ac:dyDescent="0.2"/>
    <row r="451" ht="13.5" x14ac:dyDescent="0.2"/>
    <row r="452" ht="13.5" x14ac:dyDescent="0.2"/>
    <row r="453" ht="13.5" x14ac:dyDescent="0.2"/>
    <row r="454" ht="13.5" x14ac:dyDescent="0.2"/>
    <row r="455" ht="13.5" x14ac:dyDescent="0.2"/>
    <row r="456" ht="13.5" x14ac:dyDescent="0.2"/>
    <row r="457" ht="13.5" x14ac:dyDescent="0.2"/>
    <row r="458" ht="13.5" x14ac:dyDescent="0.2"/>
    <row r="459" ht="13.5" x14ac:dyDescent="0.2"/>
    <row r="460" ht="13.5" x14ac:dyDescent="0.2"/>
    <row r="461" ht="13.5" x14ac:dyDescent="0.2"/>
    <row r="462" ht="13.5" x14ac:dyDescent="0.2"/>
    <row r="463" ht="13.5" x14ac:dyDescent="0.2"/>
    <row r="464" ht="13.5" x14ac:dyDescent="0.2"/>
    <row r="465" ht="13.5" x14ac:dyDescent="0.2"/>
    <row r="466" ht="13.5" x14ac:dyDescent="0.2"/>
    <row r="467" ht="13.5" x14ac:dyDescent="0.2"/>
    <row r="468" ht="13.5" x14ac:dyDescent="0.2"/>
    <row r="469" ht="13.5" x14ac:dyDescent="0.2"/>
    <row r="470" ht="13.5" x14ac:dyDescent="0.2"/>
    <row r="471" ht="13.5" x14ac:dyDescent="0.2"/>
    <row r="472" ht="13.5" x14ac:dyDescent="0.2"/>
    <row r="473" ht="13.5" x14ac:dyDescent="0.2"/>
    <row r="474" ht="13.5" x14ac:dyDescent="0.2"/>
    <row r="475" ht="13.5" x14ac:dyDescent="0.2"/>
    <row r="476" ht="13.5" x14ac:dyDescent="0.2"/>
    <row r="477" ht="13.5" x14ac:dyDescent="0.2"/>
    <row r="478" ht="13.5" x14ac:dyDescent="0.2"/>
    <row r="479" ht="13.5" x14ac:dyDescent="0.2"/>
    <row r="480" ht="13.5" x14ac:dyDescent="0.2"/>
    <row r="481" ht="13.5" x14ac:dyDescent="0.2"/>
    <row r="482" ht="13.5" x14ac:dyDescent="0.2"/>
    <row r="483" ht="13.5" x14ac:dyDescent="0.2"/>
    <row r="484" ht="13.5" x14ac:dyDescent="0.2"/>
    <row r="485" ht="13.5" x14ac:dyDescent="0.2"/>
    <row r="486" ht="13.5" x14ac:dyDescent="0.2"/>
    <row r="487" ht="13.5" x14ac:dyDescent="0.2"/>
    <row r="488" ht="13.5" x14ac:dyDescent="0.2"/>
    <row r="489" ht="13.5" x14ac:dyDescent="0.2"/>
    <row r="490" ht="13.5" x14ac:dyDescent="0.2"/>
    <row r="491" ht="13.5" x14ac:dyDescent="0.2"/>
    <row r="492" ht="13.5" x14ac:dyDescent="0.2"/>
    <row r="493" ht="13.5" x14ac:dyDescent="0.2"/>
    <row r="494" ht="13.5" x14ac:dyDescent="0.2"/>
    <row r="495" ht="13.5" x14ac:dyDescent="0.2"/>
    <row r="496" ht="13.5" x14ac:dyDescent="0.2"/>
    <row r="497" ht="13.5" x14ac:dyDescent="0.2"/>
    <row r="498" ht="13.5" x14ac:dyDescent="0.2"/>
    <row r="499" ht="13.5" x14ac:dyDescent="0.2"/>
    <row r="500" ht="13.5" x14ac:dyDescent="0.2"/>
    <row r="501" ht="13.5" x14ac:dyDescent="0.2"/>
    <row r="502" ht="13.5" x14ac:dyDescent="0.2"/>
    <row r="503" ht="13.5" x14ac:dyDescent="0.2"/>
    <row r="504" ht="13.5" x14ac:dyDescent="0.2"/>
    <row r="505" ht="13.5" x14ac:dyDescent="0.2"/>
    <row r="506" ht="13.5" x14ac:dyDescent="0.2"/>
    <row r="507" ht="13.5" x14ac:dyDescent="0.2"/>
    <row r="508" ht="13.5" x14ac:dyDescent="0.2"/>
    <row r="509" ht="13.5" x14ac:dyDescent="0.2"/>
    <row r="510" ht="13.5" x14ac:dyDescent="0.2"/>
    <row r="511" ht="13.5" x14ac:dyDescent="0.2"/>
    <row r="512" ht="13.5" x14ac:dyDescent="0.2"/>
    <row r="513" ht="13.5" x14ac:dyDescent="0.2"/>
    <row r="514" ht="13.5" x14ac:dyDescent="0.2"/>
    <row r="515" ht="13.5" x14ac:dyDescent="0.2"/>
    <row r="516" ht="13.5" x14ac:dyDescent="0.2"/>
    <row r="517" ht="13.5" x14ac:dyDescent="0.2"/>
    <row r="518" ht="13.5" x14ac:dyDescent="0.2"/>
    <row r="519" ht="13.5" x14ac:dyDescent="0.2"/>
    <row r="520" ht="13.5" x14ac:dyDescent="0.2"/>
    <row r="521" ht="13.5" x14ac:dyDescent="0.2"/>
    <row r="522" ht="13.5" x14ac:dyDescent="0.2"/>
    <row r="523" ht="13.5" x14ac:dyDescent="0.2"/>
    <row r="524" ht="13.5" x14ac:dyDescent="0.2"/>
    <row r="525" ht="13.5" x14ac:dyDescent="0.2"/>
    <row r="526" ht="13.5" x14ac:dyDescent="0.2"/>
    <row r="527" ht="13.5" x14ac:dyDescent="0.2"/>
    <row r="528" ht="13.5" x14ac:dyDescent="0.2"/>
    <row r="529" ht="13.5" x14ac:dyDescent="0.2"/>
    <row r="530" ht="13.5" x14ac:dyDescent="0.2"/>
    <row r="531" ht="13.5" x14ac:dyDescent="0.2"/>
    <row r="532" ht="13.5" x14ac:dyDescent="0.2"/>
    <row r="533" ht="13.5" x14ac:dyDescent="0.2"/>
    <row r="534" ht="13.5" x14ac:dyDescent="0.2"/>
    <row r="535" ht="13.5" x14ac:dyDescent="0.2"/>
    <row r="536" ht="13.5" x14ac:dyDescent="0.2"/>
    <row r="537" ht="13.5" x14ac:dyDescent="0.2"/>
    <row r="538" ht="13.5" x14ac:dyDescent="0.2"/>
    <row r="539" ht="13.5" x14ac:dyDescent="0.2"/>
    <row r="540" ht="13.5" x14ac:dyDescent="0.2"/>
    <row r="541" ht="13.5" x14ac:dyDescent="0.2"/>
    <row r="542" ht="13.5" x14ac:dyDescent="0.2"/>
    <row r="543" ht="13.5" x14ac:dyDescent="0.2"/>
    <row r="544" ht="13.5" x14ac:dyDescent="0.2"/>
    <row r="545" ht="13.5" x14ac:dyDescent="0.2"/>
    <row r="546" ht="13.5" x14ac:dyDescent="0.2"/>
    <row r="547" ht="13.5" x14ac:dyDescent="0.2"/>
    <row r="548" ht="13.5" x14ac:dyDescent="0.2"/>
    <row r="549" ht="13.5" x14ac:dyDescent="0.2"/>
    <row r="550" ht="13.5" x14ac:dyDescent="0.2"/>
    <row r="551" ht="13.5" x14ac:dyDescent="0.2"/>
    <row r="552" ht="13.5" x14ac:dyDescent="0.2"/>
    <row r="553" ht="13.5" x14ac:dyDescent="0.2"/>
    <row r="554" ht="13.5" x14ac:dyDescent="0.2"/>
    <row r="555" ht="13.5" x14ac:dyDescent="0.2"/>
    <row r="556" ht="13.5" x14ac:dyDescent="0.2"/>
    <row r="557" ht="13.5" x14ac:dyDescent="0.2"/>
    <row r="558" ht="13.5" x14ac:dyDescent="0.2"/>
    <row r="559" ht="13.5" x14ac:dyDescent="0.2"/>
    <row r="560" ht="13.5" x14ac:dyDescent="0.2"/>
    <row r="561" ht="13.5" x14ac:dyDescent="0.2"/>
    <row r="562" ht="13.5" x14ac:dyDescent="0.2"/>
    <row r="563" ht="13.5" x14ac:dyDescent="0.2"/>
    <row r="564" ht="13.5" x14ac:dyDescent="0.2"/>
    <row r="565" ht="13.5" x14ac:dyDescent="0.2"/>
    <row r="566" ht="13.5" x14ac:dyDescent="0.2"/>
    <row r="567" ht="13.5" x14ac:dyDescent="0.2"/>
    <row r="568" ht="13.5" x14ac:dyDescent="0.2"/>
    <row r="569" ht="13.5" x14ac:dyDescent="0.2"/>
    <row r="570" ht="13.5" x14ac:dyDescent="0.2"/>
    <row r="571" ht="13.5" x14ac:dyDescent="0.2"/>
    <row r="572" ht="13.5" x14ac:dyDescent="0.2"/>
    <row r="573" ht="13.5" x14ac:dyDescent="0.2"/>
    <row r="574" ht="13.5" x14ac:dyDescent="0.2"/>
    <row r="575" ht="13.5" x14ac:dyDescent="0.2"/>
    <row r="576" ht="13.5" x14ac:dyDescent="0.2"/>
    <row r="577" ht="13.5" x14ac:dyDescent="0.2"/>
    <row r="578" ht="13.5" x14ac:dyDescent="0.2"/>
    <row r="579" ht="13.5" x14ac:dyDescent="0.2"/>
    <row r="580" ht="13.5" x14ac:dyDescent="0.2"/>
    <row r="581" ht="13.5" x14ac:dyDescent="0.2"/>
    <row r="582" ht="13.5" x14ac:dyDescent="0.2"/>
    <row r="583" ht="13.5" x14ac:dyDescent="0.2"/>
    <row r="584" ht="13.5" x14ac:dyDescent="0.2"/>
    <row r="585" ht="13.5" x14ac:dyDescent="0.2"/>
    <row r="586" ht="13.5" x14ac:dyDescent="0.2"/>
    <row r="587" ht="13.5" x14ac:dyDescent="0.2"/>
    <row r="588" ht="13.5" x14ac:dyDescent="0.2"/>
    <row r="589" ht="13.5" x14ac:dyDescent="0.2"/>
    <row r="590" ht="13.5" x14ac:dyDescent="0.2"/>
    <row r="591" ht="13.5" x14ac:dyDescent="0.2"/>
    <row r="592" ht="13.5" x14ac:dyDescent="0.2"/>
    <row r="593" ht="13.5" x14ac:dyDescent="0.2"/>
    <row r="594" ht="13.5" x14ac:dyDescent="0.2"/>
    <row r="595" ht="13.5" x14ac:dyDescent="0.2"/>
    <row r="596" ht="13.5" x14ac:dyDescent="0.2"/>
    <row r="597" ht="13.5" x14ac:dyDescent="0.2"/>
    <row r="598" ht="13.5" x14ac:dyDescent="0.2"/>
    <row r="599" ht="13.5" x14ac:dyDescent="0.2"/>
    <row r="600" ht="13.5" x14ac:dyDescent="0.2"/>
    <row r="601" ht="13.5" x14ac:dyDescent="0.2"/>
    <row r="602" ht="13.5" x14ac:dyDescent="0.2"/>
    <row r="603" ht="13.5" x14ac:dyDescent="0.2"/>
    <row r="604" ht="13.5" x14ac:dyDescent="0.2"/>
    <row r="605" ht="13.5" x14ac:dyDescent="0.2"/>
    <row r="606" ht="13.5" x14ac:dyDescent="0.2"/>
    <row r="607" ht="13.5" x14ac:dyDescent="0.2"/>
    <row r="608" ht="13.5" x14ac:dyDescent="0.2"/>
    <row r="609" ht="13.5" x14ac:dyDescent="0.2"/>
    <row r="610" ht="13.5" x14ac:dyDescent="0.2"/>
    <row r="611" ht="13.5" x14ac:dyDescent="0.2"/>
    <row r="612" ht="13.5" x14ac:dyDescent="0.2"/>
    <row r="613" ht="13.5" x14ac:dyDescent="0.2"/>
    <row r="614" ht="13.5" x14ac:dyDescent="0.2"/>
    <row r="615" ht="13.5" x14ac:dyDescent="0.2"/>
    <row r="616" ht="13.5" x14ac:dyDescent="0.2"/>
    <row r="617" ht="13.5" x14ac:dyDescent="0.2"/>
    <row r="618" ht="13.5" x14ac:dyDescent="0.2"/>
    <row r="619" ht="13.5" x14ac:dyDescent="0.2"/>
    <row r="620" ht="13.5" x14ac:dyDescent="0.2"/>
    <row r="621" ht="13.5" x14ac:dyDescent="0.2"/>
    <row r="622" ht="13.5" x14ac:dyDescent="0.2"/>
    <row r="623" ht="13.5" x14ac:dyDescent="0.2"/>
    <row r="624" ht="13.5" x14ac:dyDescent="0.2"/>
    <row r="625" ht="13.5" x14ac:dyDescent="0.2"/>
    <row r="626" ht="13.5" x14ac:dyDescent="0.2"/>
    <row r="627" ht="13.5" x14ac:dyDescent="0.2"/>
    <row r="628" ht="13.5" x14ac:dyDescent="0.2"/>
    <row r="629" ht="13.5" x14ac:dyDescent="0.2"/>
    <row r="630" ht="13.5" x14ac:dyDescent="0.2"/>
    <row r="631" ht="13.5" x14ac:dyDescent="0.2"/>
    <row r="632" ht="13.5" x14ac:dyDescent="0.2"/>
    <row r="633" ht="13.5" x14ac:dyDescent="0.2"/>
    <row r="634" ht="13.5" x14ac:dyDescent="0.2"/>
    <row r="635" ht="13.5" x14ac:dyDescent="0.2"/>
    <row r="636" ht="13.5" x14ac:dyDescent="0.2"/>
    <row r="637" ht="13.5" x14ac:dyDescent="0.2"/>
    <row r="638" ht="13.5" x14ac:dyDescent="0.2"/>
    <row r="639" ht="13.5" x14ac:dyDescent="0.2"/>
    <row r="640" ht="13.5" x14ac:dyDescent="0.2"/>
    <row r="641" ht="13.5" x14ac:dyDescent="0.2"/>
    <row r="642" ht="13.5" x14ac:dyDescent="0.2"/>
    <row r="643" ht="13.5" x14ac:dyDescent="0.2"/>
    <row r="644" ht="13.5" x14ac:dyDescent="0.2"/>
    <row r="645" ht="13.5" x14ac:dyDescent="0.2"/>
    <row r="646" ht="13.5" x14ac:dyDescent="0.2"/>
    <row r="647" ht="13.5" x14ac:dyDescent="0.2"/>
    <row r="648" ht="13.5" x14ac:dyDescent="0.2"/>
    <row r="649" ht="13.5" x14ac:dyDescent="0.2"/>
    <row r="650" ht="13.5" x14ac:dyDescent="0.2"/>
    <row r="651" ht="13.5" x14ac:dyDescent="0.2"/>
    <row r="652" ht="13.5" x14ac:dyDescent="0.2"/>
    <row r="653" ht="13.5" x14ac:dyDescent="0.2"/>
    <row r="654" ht="13.5" x14ac:dyDescent="0.2"/>
    <row r="655" ht="13.5" x14ac:dyDescent="0.2"/>
    <row r="656" ht="13.5" x14ac:dyDescent="0.2"/>
    <row r="657" ht="13.5" x14ac:dyDescent="0.2"/>
    <row r="658" ht="13.5" x14ac:dyDescent="0.2"/>
    <row r="659" ht="13.5" x14ac:dyDescent="0.2"/>
    <row r="660" ht="13.5" x14ac:dyDescent="0.2"/>
    <row r="661" ht="13.5" x14ac:dyDescent="0.2"/>
    <row r="662" ht="13.5" x14ac:dyDescent="0.2"/>
    <row r="663" ht="13.5" x14ac:dyDescent="0.2"/>
    <row r="664" ht="13.5" x14ac:dyDescent="0.2"/>
    <row r="665" ht="13.5" x14ac:dyDescent="0.2"/>
    <row r="666" ht="13.5" x14ac:dyDescent="0.2"/>
    <row r="667" ht="13.5" x14ac:dyDescent="0.2"/>
    <row r="668" ht="13.5" x14ac:dyDescent="0.2"/>
    <row r="669" ht="13.5" x14ac:dyDescent="0.2"/>
    <row r="670" ht="13.5" x14ac:dyDescent="0.2"/>
    <row r="671" ht="13.5" x14ac:dyDescent="0.2"/>
    <row r="672" ht="13.5" x14ac:dyDescent="0.2"/>
    <row r="673" ht="13.5" x14ac:dyDescent="0.2"/>
    <row r="674" ht="13.5" x14ac:dyDescent="0.2"/>
    <row r="675" ht="13.5" x14ac:dyDescent="0.2"/>
    <row r="676" ht="13.5" x14ac:dyDescent="0.2"/>
    <row r="677" ht="13.5" x14ac:dyDescent="0.2"/>
    <row r="678" ht="13.5" x14ac:dyDescent="0.2"/>
    <row r="679" ht="13.5" x14ac:dyDescent="0.2"/>
    <row r="680" ht="13.5" x14ac:dyDescent="0.2"/>
    <row r="681" ht="13.5" x14ac:dyDescent="0.2"/>
    <row r="682" ht="13.5" x14ac:dyDescent="0.2"/>
    <row r="683" ht="13.5" x14ac:dyDescent="0.2"/>
    <row r="684" ht="13.5" x14ac:dyDescent="0.2"/>
    <row r="685" ht="13.5" x14ac:dyDescent="0.2"/>
    <row r="686" ht="13.5" x14ac:dyDescent="0.2"/>
    <row r="687" ht="13.5" x14ac:dyDescent="0.2"/>
    <row r="688" ht="13.5" x14ac:dyDescent="0.2"/>
    <row r="689" ht="13.5" x14ac:dyDescent="0.2"/>
    <row r="690" ht="13.5" x14ac:dyDescent="0.2"/>
    <row r="691" ht="13.5" x14ac:dyDescent="0.2"/>
    <row r="692" ht="13.5" x14ac:dyDescent="0.2"/>
    <row r="693" ht="13.5" x14ac:dyDescent="0.2"/>
    <row r="694" ht="13.5" x14ac:dyDescent="0.2"/>
    <row r="695" ht="13.5" x14ac:dyDescent="0.2"/>
    <row r="696" ht="13.5" x14ac:dyDescent="0.2"/>
    <row r="697" ht="13.5" x14ac:dyDescent="0.2"/>
    <row r="698" ht="13.5" x14ac:dyDescent="0.2"/>
    <row r="699" ht="13.5" x14ac:dyDescent="0.2"/>
    <row r="700" ht="13.5" x14ac:dyDescent="0.2"/>
    <row r="701" ht="13.5" x14ac:dyDescent="0.2"/>
    <row r="702" ht="13.5" x14ac:dyDescent="0.2"/>
    <row r="703" ht="13.5" x14ac:dyDescent="0.2"/>
    <row r="704" ht="13.5" x14ac:dyDescent="0.2"/>
    <row r="705" ht="13.5" x14ac:dyDescent="0.2"/>
    <row r="706" ht="13.5" x14ac:dyDescent="0.2"/>
    <row r="707" ht="13.5" x14ac:dyDescent="0.2"/>
    <row r="708" ht="13.5" x14ac:dyDescent="0.2"/>
    <row r="709" ht="13.5" x14ac:dyDescent="0.2"/>
    <row r="710" ht="13.5" x14ac:dyDescent="0.2"/>
    <row r="711" ht="13.5" x14ac:dyDescent="0.2"/>
    <row r="712" ht="13.5" x14ac:dyDescent="0.2"/>
    <row r="713" ht="13.5" x14ac:dyDescent="0.2"/>
    <row r="714" ht="13.5" x14ac:dyDescent="0.2"/>
    <row r="715" ht="13.5" x14ac:dyDescent="0.2"/>
    <row r="716" ht="13.5" x14ac:dyDescent="0.2"/>
    <row r="717" ht="13.5" x14ac:dyDescent="0.2"/>
    <row r="718" ht="13.5" x14ac:dyDescent="0.2"/>
    <row r="719" ht="13.5" x14ac:dyDescent="0.2"/>
    <row r="720" ht="13.5" x14ac:dyDescent="0.2"/>
    <row r="721" ht="13.5" x14ac:dyDescent="0.2"/>
    <row r="722" ht="13.5" x14ac:dyDescent="0.2"/>
    <row r="723" ht="13.5" x14ac:dyDescent="0.2"/>
    <row r="724" ht="13.5" x14ac:dyDescent="0.2"/>
    <row r="725" ht="13.5" x14ac:dyDescent="0.2"/>
    <row r="726" ht="13.5" x14ac:dyDescent="0.2"/>
    <row r="727" ht="13.5" x14ac:dyDescent="0.2"/>
    <row r="728" ht="13.5" x14ac:dyDescent="0.2"/>
    <row r="729" ht="13.5" x14ac:dyDescent="0.2"/>
    <row r="730" ht="13.5" x14ac:dyDescent="0.2"/>
    <row r="731" ht="13.5" x14ac:dyDescent="0.2"/>
    <row r="732" ht="13.5" x14ac:dyDescent="0.2"/>
    <row r="733" ht="13.5" x14ac:dyDescent="0.2"/>
    <row r="734" ht="13.5" x14ac:dyDescent="0.2"/>
    <row r="735" ht="13.5" x14ac:dyDescent="0.2"/>
    <row r="736" ht="13.5" x14ac:dyDescent="0.2"/>
    <row r="737" ht="13.5" x14ac:dyDescent="0.2"/>
    <row r="738" ht="13.5" x14ac:dyDescent="0.2"/>
    <row r="739" ht="13.5" x14ac:dyDescent="0.2"/>
    <row r="740" ht="13.5" x14ac:dyDescent="0.2"/>
    <row r="741" ht="13.5" x14ac:dyDescent="0.2"/>
    <row r="742" ht="13.5" x14ac:dyDescent="0.2"/>
    <row r="743" ht="13.5" x14ac:dyDescent="0.2"/>
    <row r="744" ht="13.5" x14ac:dyDescent="0.2"/>
    <row r="745" ht="13.5" x14ac:dyDescent="0.2"/>
    <row r="746" ht="13.5" x14ac:dyDescent="0.2"/>
    <row r="747" ht="13.5" x14ac:dyDescent="0.2"/>
    <row r="748" ht="13.5" x14ac:dyDescent="0.2"/>
    <row r="749" ht="13.5" x14ac:dyDescent="0.2"/>
    <row r="750" ht="13.5" x14ac:dyDescent="0.2"/>
    <row r="751" ht="13.5" x14ac:dyDescent="0.2"/>
    <row r="752" ht="13.5" x14ac:dyDescent="0.2"/>
    <row r="753" ht="13.5" x14ac:dyDescent="0.2"/>
    <row r="754" ht="13.5" x14ac:dyDescent="0.2"/>
    <row r="755" ht="13.5" x14ac:dyDescent="0.2"/>
    <row r="756" ht="13.5" x14ac:dyDescent="0.2"/>
    <row r="757" ht="13.5" x14ac:dyDescent="0.2"/>
    <row r="758" ht="13.5" x14ac:dyDescent="0.2"/>
    <row r="759" ht="13.5" x14ac:dyDescent="0.2"/>
    <row r="760" ht="13.5" x14ac:dyDescent="0.2"/>
    <row r="761" ht="13.5" x14ac:dyDescent="0.2"/>
    <row r="762" ht="13.5" x14ac:dyDescent="0.2"/>
    <row r="763" ht="13.5" x14ac:dyDescent="0.2"/>
    <row r="764" ht="13.5" x14ac:dyDescent="0.2"/>
    <row r="765" ht="13.5" x14ac:dyDescent="0.2"/>
    <row r="766" ht="13.5" x14ac:dyDescent="0.2"/>
    <row r="767" ht="13.5" x14ac:dyDescent="0.2"/>
    <row r="768" ht="13.5" x14ac:dyDescent="0.2"/>
    <row r="769" ht="13.5" x14ac:dyDescent="0.2"/>
    <row r="770" ht="13.5" x14ac:dyDescent="0.2"/>
    <row r="771" ht="13.5" x14ac:dyDescent="0.2"/>
    <row r="772" ht="13.5" x14ac:dyDescent="0.2"/>
    <row r="773" ht="13.5" x14ac:dyDescent="0.2"/>
    <row r="774" ht="13.5" x14ac:dyDescent="0.2"/>
    <row r="775" ht="13.5" x14ac:dyDescent="0.2"/>
    <row r="776" ht="13.5" x14ac:dyDescent="0.2"/>
    <row r="777" ht="13.5" x14ac:dyDescent="0.2"/>
    <row r="778" ht="13.5" x14ac:dyDescent="0.2"/>
    <row r="779" ht="13.5" x14ac:dyDescent="0.2"/>
    <row r="780" ht="13.5" x14ac:dyDescent="0.2"/>
    <row r="781" ht="13.5" x14ac:dyDescent="0.2"/>
    <row r="782" ht="13.5" x14ac:dyDescent="0.2"/>
    <row r="783" ht="13.5" x14ac:dyDescent="0.2"/>
    <row r="784" ht="13.5" x14ac:dyDescent="0.2"/>
    <row r="785" ht="13.5" x14ac:dyDescent="0.2"/>
    <row r="786" ht="13.5" x14ac:dyDescent="0.2"/>
    <row r="787" ht="13.5" x14ac:dyDescent="0.2"/>
    <row r="788" ht="13.5" x14ac:dyDescent="0.2"/>
    <row r="789" ht="13.5" x14ac:dyDescent="0.2"/>
    <row r="790" ht="13.5" x14ac:dyDescent="0.2"/>
    <row r="791" ht="13.5" x14ac:dyDescent="0.2"/>
    <row r="792" ht="13.5" x14ac:dyDescent="0.2"/>
    <row r="793" ht="13.5" x14ac:dyDescent="0.2"/>
    <row r="794" ht="13.5" x14ac:dyDescent="0.2"/>
    <row r="795" ht="13.5" x14ac:dyDescent="0.2"/>
    <row r="796" ht="13.5" x14ac:dyDescent="0.2"/>
    <row r="797" ht="13.5" x14ac:dyDescent="0.2"/>
    <row r="798" ht="13.5" x14ac:dyDescent="0.2"/>
    <row r="799" ht="13.5" x14ac:dyDescent="0.2"/>
    <row r="800" ht="13.5" x14ac:dyDescent="0.2"/>
    <row r="801" ht="13.5" x14ac:dyDescent="0.2"/>
    <row r="802" ht="13.5" x14ac:dyDescent="0.2"/>
    <row r="803" ht="13.5" x14ac:dyDescent="0.2"/>
    <row r="804" ht="13.5" x14ac:dyDescent="0.2"/>
    <row r="805" ht="13.5" x14ac:dyDescent="0.2"/>
    <row r="806" ht="13.5" x14ac:dyDescent="0.2"/>
    <row r="807" ht="13.5" x14ac:dyDescent="0.2"/>
    <row r="808" ht="13.5" x14ac:dyDescent="0.2"/>
    <row r="809" ht="13.5" x14ac:dyDescent="0.2"/>
    <row r="810" ht="13.5" x14ac:dyDescent="0.2"/>
    <row r="811" ht="13.5" x14ac:dyDescent="0.2"/>
    <row r="812" ht="13.5" x14ac:dyDescent="0.2"/>
    <row r="813" ht="13.5" x14ac:dyDescent="0.2"/>
    <row r="814" ht="13.5" x14ac:dyDescent="0.2"/>
    <row r="815" ht="13.5" x14ac:dyDescent="0.2"/>
    <row r="816" ht="13.5" x14ac:dyDescent="0.2"/>
    <row r="817" ht="13.5" x14ac:dyDescent="0.2"/>
    <row r="818" ht="13.5" x14ac:dyDescent="0.2"/>
    <row r="819" ht="13.5" x14ac:dyDescent="0.2"/>
    <row r="820" ht="13.5" x14ac:dyDescent="0.2"/>
    <row r="821" ht="13.5" x14ac:dyDescent="0.2"/>
    <row r="822" ht="13.5" x14ac:dyDescent="0.2"/>
    <row r="823" ht="13.5" x14ac:dyDescent="0.2"/>
    <row r="824" ht="13.5" x14ac:dyDescent="0.2"/>
    <row r="825" ht="13.5" x14ac:dyDescent="0.2"/>
    <row r="826" ht="13.5" x14ac:dyDescent="0.2"/>
    <row r="827" ht="13.5" x14ac:dyDescent="0.2"/>
    <row r="828" ht="13.5" x14ac:dyDescent="0.2"/>
    <row r="829" ht="13.5" x14ac:dyDescent="0.2"/>
    <row r="830" ht="13.5" x14ac:dyDescent="0.2"/>
    <row r="831" ht="13.5" x14ac:dyDescent="0.2"/>
    <row r="832" ht="13.5" x14ac:dyDescent="0.2"/>
    <row r="833" ht="13.5" x14ac:dyDescent="0.2"/>
    <row r="834" ht="13.5" x14ac:dyDescent="0.2"/>
    <row r="835" ht="13.5" x14ac:dyDescent="0.2"/>
    <row r="836" ht="13.5" x14ac:dyDescent="0.2"/>
    <row r="837" ht="13.5" x14ac:dyDescent="0.2"/>
    <row r="838" ht="13.5" x14ac:dyDescent="0.2"/>
    <row r="839" ht="13.5" x14ac:dyDescent="0.2"/>
    <row r="840" ht="13.5" x14ac:dyDescent="0.2"/>
    <row r="841" ht="13.5" x14ac:dyDescent="0.2"/>
    <row r="842" ht="13.5" x14ac:dyDescent="0.2"/>
    <row r="843" ht="13.5" x14ac:dyDescent="0.2"/>
    <row r="844" ht="13.5" x14ac:dyDescent="0.2"/>
    <row r="845" ht="13.5" x14ac:dyDescent="0.2"/>
    <row r="846" ht="13.5" x14ac:dyDescent="0.2"/>
    <row r="847" ht="13.5" x14ac:dyDescent="0.2"/>
    <row r="848" ht="13.5" x14ac:dyDescent="0.2"/>
    <row r="849" ht="13.5" x14ac:dyDescent="0.2"/>
    <row r="850" ht="13.5" x14ac:dyDescent="0.2"/>
    <row r="851" ht="13.5" x14ac:dyDescent="0.2"/>
    <row r="852" ht="13.5" x14ac:dyDescent="0.2"/>
    <row r="853" ht="13.5" x14ac:dyDescent="0.2"/>
    <row r="854" ht="13.5" x14ac:dyDescent="0.2"/>
    <row r="855" ht="13.5" x14ac:dyDescent="0.2"/>
    <row r="856" ht="13.5" x14ac:dyDescent="0.2"/>
    <row r="857" ht="13.5" x14ac:dyDescent="0.2"/>
    <row r="858" ht="13.5" x14ac:dyDescent="0.2"/>
    <row r="859" ht="13.5" x14ac:dyDescent="0.2"/>
    <row r="860" ht="13.5" x14ac:dyDescent="0.2"/>
    <row r="861" ht="13.5" x14ac:dyDescent="0.2"/>
    <row r="862" ht="13.5" x14ac:dyDescent="0.2"/>
    <row r="863" ht="13.5" x14ac:dyDescent="0.2"/>
    <row r="864" ht="13.5" x14ac:dyDescent="0.2"/>
    <row r="865" ht="13.5" x14ac:dyDescent="0.2"/>
    <row r="866" ht="13.5" x14ac:dyDescent="0.2"/>
    <row r="867" ht="13.5" x14ac:dyDescent="0.2"/>
    <row r="868" ht="13.5" x14ac:dyDescent="0.2"/>
    <row r="869" ht="13.5" x14ac:dyDescent="0.2"/>
    <row r="870" ht="13.5" x14ac:dyDescent="0.2"/>
    <row r="871" ht="13.5" x14ac:dyDescent="0.2"/>
    <row r="872" ht="13.5" x14ac:dyDescent="0.2"/>
    <row r="873" ht="13.5" x14ac:dyDescent="0.2"/>
    <row r="874" ht="13.5" x14ac:dyDescent="0.2"/>
    <row r="875" ht="13.5" x14ac:dyDescent="0.2"/>
    <row r="876" ht="13.5" x14ac:dyDescent="0.2"/>
    <row r="877" ht="13.5" x14ac:dyDescent="0.2"/>
    <row r="878" ht="13.5" x14ac:dyDescent="0.2"/>
    <row r="879" ht="13.5" x14ac:dyDescent="0.2"/>
    <row r="880" ht="13.5" x14ac:dyDescent="0.2"/>
    <row r="881" ht="13.5" x14ac:dyDescent="0.2"/>
    <row r="882" ht="13.5" x14ac:dyDescent="0.2"/>
    <row r="883" ht="13.5" x14ac:dyDescent="0.2"/>
    <row r="884" ht="13.5" x14ac:dyDescent="0.2"/>
    <row r="885" ht="13.5" x14ac:dyDescent="0.2"/>
    <row r="886" ht="13.5" x14ac:dyDescent="0.2"/>
    <row r="887" ht="13.5" x14ac:dyDescent="0.2"/>
    <row r="888" ht="13.5" x14ac:dyDescent="0.2"/>
    <row r="889" ht="13.5" x14ac:dyDescent="0.2"/>
    <row r="890" ht="13.5" x14ac:dyDescent="0.2"/>
    <row r="891" ht="13.5" x14ac:dyDescent="0.2"/>
    <row r="892" ht="13.5" x14ac:dyDescent="0.2"/>
    <row r="893" ht="13.5" x14ac:dyDescent="0.2"/>
    <row r="894" ht="13.5" x14ac:dyDescent="0.2"/>
    <row r="895" ht="13.5" x14ac:dyDescent="0.2"/>
    <row r="896" ht="13.5" x14ac:dyDescent="0.2"/>
    <row r="897" ht="13.5" x14ac:dyDescent="0.2"/>
    <row r="898" ht="13.5" x14ac:dyDescent="0.2"/>
    <row r="899" ht="13.5" x14ac:dyDescent="0.2"/>
    <row r="900" ht="13.5" x14ac:dyDescent="0.2"/>
    <row r="901" ht="13.5" x14ac:dyDescent="0.2"/>
    <row r="902" ht="13.5" x14ac:dyDescent="0.2"/>
    <row r="903" ht="13.5" x14ac:dyDescent="0.2"/>
    <row r="904" ht="13.5" x14ac:dyDescent="0.2"/>
    <row r="905" ht="13.5" x14ac:dyDescent="0.2"/>
    <row r="906" ht="13.5" x14ac:dyDescent="0.2"/>
    <row r="907" ht="13.5" x14ac:dyDescent="0.2"/>
    <row r="908" ht="13.5" x14ac:dyDescent="0.2"/>
    <row r="909" ht="13.5" x14ac:dyDescent="0.2"/>
    <row r="910" ht="13.5" x14ac:dyDescent="0.2"/>
    <row r="911" ht="13.5" x14ac:dyDescent="0.2"/>
    <row r="912" ht="13.5" x14ac:dyDescent="0.2"/>
    <row r="913" ht="13.5" x14ac:dyDescent="0.2"/>
    <row r="914" ht="13.5" x14ac:dyDescent="0.2"/>
    <row r="915" ht="13.5" x14ac:dyDescent="0.2"/>
    <row r="916" ht="13.5" x14ac:dyDescent="0.2"/>
    <row r="917" ht="13.5" x14ac:dyDescent="0.2"/>
    <row r="918" ht="13.5" x14ac:dyDescent="0.2"/>
    <row r="919" ht="13.5" x14ac:dyDescent="0.2"/>
    <row r="920" ht="13.5" x14ac:dyDescent="0.2"/>
    <row r="921" ht="13.5" x14ac:dyDescent="0.2"/>
    <row r="922" ht="13.5" x14ac:dyDescent="0.2"/>
    <row r="923" ht="13.5" x14ac:dyDescent="0.2"/>
    <row r="924" ht="13.5" x14ac:dyDescent="0.2"/>
    <row r="925" ht="13.5" x14ac:dyDescent="0.2"/>
    <row r="926" ht="13.5" x14ac:dyDescent="0.2"/>
    <row r="927" ht="13.5" x14ac:dyDescent="0.2"/>
    <row r="928" ht="13.5" x14ac:dyDescent="0.2"/>
    <row r="929" ht="13.5" x14ac:dyDescent="0.2"/>
    <row r="930" ht="13.5" x14ac:dyDescent="0.2"/>
    <row r="931" ht="13.5" x14ac:dyDescent="0.2"/>
    <row r="932" ht="13.5" x14ac:dyDescent="0.2"/>
    <row r="933" ht="13.5" x14ac:dyDescent="0.2"/>
    <row r="934" ht="13.5" x14ac:dyDescent="0.2"/>
    <row r="935" ht="13.5" x14ac:dyDescent="0.2"/>
    <row r="936" ht="13.5" x14ac:dyDescent="0.2"/>
    <row r="937" ht="13.5" x14ac:dyDescent="0.2"/>
    <row r="938" ht="13.5" x14ac:dyDescent="0.2"/>
    <row r="939" ht="13.5" x14ac:dyDescent="0.2"/>
    <row r="940" ht="13.5" x14ac:dyDescent="0.2"/>
    <row r="941" ht="13.5" x14ac:dyDescent="0.2"/>
    <row r="942" ht="13.5" x14ac:dyDescent="0.2"/>
    <row r="943" ht="13.5" x14ac:dyDescent="0.2"/>
    <row r="944" ht="13.5" x14ac:dyDescent="0.2"/>
    <row r="945" ht="13.5" x14ac:dyDescent="0.2"/>
    <row r="946" ht="13.5" x14ac:dyDescent="0.2"/>
    <row r="947" ht="13.5" x14ac:dyDescent="0.2"/>
    <row r="948" ht="13.5" x14ac:dyDescent="0.2"/>
    <row r="949" ht="13.5" x14ac:dyDescent="0.2"/>
    <row r="950" ht="13.5" x14ac:dyDescent="0.2"/>
    <row r="951" ht="13.5" x14ac:dyDescent="0.2"/>
    <row r="952" ht="13.5" x14ac:dyDescent="0.2"/>
    <row r="953" ht="13.5" x14ac:dyDescent="0.2"/>
    <row r="954" ht="13.5" x14ac:dyDescent="0.2"/>
    <row r="955" ht="13.5" x14ac:dyDescent="0.2"/>
    <row r="956" ht="13.5" x14ac:dyDescent="0.2"/>
    <row r="957" ht="13.5" x14ac:dyDescent="0.2"/>
    <row r="958" ht="13.5" x14ac:dyDescent="0.2"/>
    <row r="959" ht="13.5" x14ac:dyDescent="0.2"/>
    <row r="960" ht="13.5" x14ac:dyDescent="0.2"/>
    <row r="961" ht="13.5" x14ac:dyDescent="0.2"/>
    <row r="962" ht="13.5" x14ac:dyDescent="0.2"/>
    <row r="963" ht="13.5" x14ac:dyDescent="0.2"/>
    <row r="964" ht="13.5" x14ac:dyDescent="0.2"/>
    <row r="965" ht="13.5" x14ac:dyDescent="0.2"/>
    <row r="966" ht="13.5" x14ac:dyDescent="0.2"/>
    <row r="967" ht="13.5" x14ac:dyDescent="0.2"/>
    <row r="968" ht="13.5" x14ac:dyDescent="0.2"/>
    <row r="969" ht="13.5" x14ac:dyDescent="0.2"/>
    <row r="970" ht="13.5" x14ac:dyDescent="0.2"/>
    <row r="971" ht="13.5" x14ac:dyDescent="0.2"/>
    <row r="972" ht="13.5" x14ac:dyDescent="0.2"/>
    <row r="973" ht="13.5" x14ac:dyDescent="0.2"/>
    <row r="974" ht="13.5" x14ac:dyDescent="0.2"/>
    <row r="975" ht="13.5" x14ac:dyDescent="0.2"/>
    <row r="976" ht="13.5" x14ac:dyDescent="0.2"/>
    <row r="977" ht="13.5" x14ac:dyDescent="0.2"/>
    <row r="978" ht="13.5" x14ac:dyDescent="0.2"/>
    <row r="979" ht="13.5" x14ac:dyDescent="0.2"/>
    <row r="980" ht="13.5" x14ac:dyDescent="0.2"/>
    <row r="981" ht="13.5" x14ac:dyDescent="0.2"/>
    <row r="982" ht="13.5" x14ac:dyDescent="0.2"/>
    <row r="983" ht="13.5" x14ac:dyDescent="0.2"/>
    <row r="984" ht="13.5" x14ac:dyDescent="0.2"/>
    <row r="985" ht="13.5" x14ac:dyDescent="0.2"/>
    <row r="986" ht="13.5" x14ac:dyDescent="0.2"/>
    <row r="987" ht="13.5" x14ac:dyDescent="0.2"/>
    <row r="988" ht="13.5" x14ac:dyDescent="0.2"/>
    <row r="989" ht="13.5" x14ac:dyDescent="0.2"/>
    <row r="990" ht="13.5" x14ac:dyDescent="0.2"/>
    <row r="991" ht="13.5" x14ac:dyDescent="0.2"/>
    <row r="992" ht="13.5" x14ac:dyDescent="0.2"/>
    <row r="993" ht="13.5" x14ac:dyDescent="0.2"/>
    <row r="994" ht="13.5" x14ac:dyDescent="0.2"/>
    <row r="995" ht="13.5" x14ac:dyDescent="0.2"/>
    <row r="996" ht="13.5" x14ac:dyDescent="0.2"/>
    <row r="997" ht="13.5" x14ac:dyDescent="0.2"/>
    <row r="998" ht="13.5" x14ac:dyDescent="0.2"/>
    <row r="999" ht="13.5" x14ac:dyDescent="0.2"/>
    <row r="1000" ht="13.5" x14ac:dyDescent="0.2"/>
    <row r="1001" ht="13.5" x14ac:dyDescent="0.2"/>
    <row r="1002" ht="13.5" x14ac:dyDescent="0.2"/>
    <row r="1003" ht="13.5" x14ac:dyDescent="0.2"/>
  </sheetData>
  <mergeCells count="12">
    <mergeCell ref="A45:A49"/>
    <mergeCell ref="A50:A53"/>
    <mergeCell ref="A32:A35"/>
    <mergeCell ref="A36:A37"/>
    <mergeCell ref="A38:A39"/>
    <mergeCell ref="A40:A41"/>
    <mergeCell ref="A42:A44"/>
    <mergeCell ref="A2:G2"/>
    <mergeCell ref="A6:A15"/>
    <mergeCell ref="A16:A24"/>
    <mergeCell ref="A25:A27"/>
    <mergeCell ref="A28:A30"/>
  </mergeCells>
  <pageMargins left="0" right="0" top="0" bottom="0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37BEB-45C6-490A-A843-A2B46E827070}">
  <dimension ref="A2:N17"/>
  <sheetViews>
    <sheetView showGridLines="0" zoomScaleNormal="100" workbookViewId="0">
      <selection activeCell="A2" sqref="A2:N18"/>
    </sheetView>
  </sheetViews>
  <sheetFormatPr baseColWidth="10" defaultColWidth="10.85546875" defaultRowHeight="12.75" x14ac:dyDescent="0.2"/>
  <cols>
    <col min="1" max="2" width="7.140625" style="54" customWidth="1"/>
    <col min="3" max="14" width="5.85546875" style="54" customWidth="1"/>
    <col min="15" max="16384" width="10.85546875" style="54"/>
  </cols>
  <sheetData>
    <row r="2" spans="1:14" ht="13.5" x14ac:dyDescent="0.25">
      <c r="A2" s="970" t="s">
        <v>667</v>
      </c>
      <c r="B2" s="970"/>
      <c r="C2" s="970"/>
      <c r="D2" s="970"/>
      <c r="E2" s="970"/>
      <c r="F2" s="970"/>
      <c r="G2" s="970"/>
      <c r="H2" s="970"/>
      <c r="I2" s="970"/>
      <c r="J2" s="970"/>
      <c r="K2" s="970"/>
      <c r="L2" s="970"/>
      <c r="M2" s="970"/>
      <c r="N2" s="970"/>
    </row>
    <row r="3" spans="1:14" ht="12" customHeight="1" x14ac:dyDescent="0.2">
      <c r="A3" s="971" t="s">
        <v>429</v>
      </c>
      <c r="B3" s="971"/>
      <c r="C3" s="971"/>
      <c r="D3" s="971"/>
      <c r="E3" s="971"/>
      <c r="F3" s="971"/>
      <c r="G3" s="971"/>
      <c r="H3" s="971"/>
      <c r="I3" s="971"/>
      <c r="J3" s="971"/>
      <c r="K3" s="971"/>
      <c r="L3" s="971"/>
      <c r="M3" s="971"/>
      <c r="N3" s="971"/>
    </row>
    <row r="4" spans="1:14" ht="6" customHeight="1" x14ac:dyDescent="0.2">
      <c r="A4" s="140"/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1"/>
    </row>
    <row r="5" spans="1:14" ht="18" customHeight="1" x14ac:dyDescent="0.2">
      <c r="A5" s="364" t="s">
        <v>410</v>
      </c>
      <c r="B5" s="365" t="s">
        <v>430</v>
      </c>
      <c r="C5" s="365" t="s">
        <v>412</v>
      </c>
      <c r="D5" s="365" t="s">
        <v>413</v>
      </c>
      <c r="E5" s="365" t="s">
        <v>414</v>
      </c>
      <c r="F5" s="365" t="s">
        <v>415</v>
      </c>
      <c r="G5" s="365" t="s">
        <v>416</v>
      </c>
      <c r="H5" s="365" t="s">
        <v>417</v>
      </c>
      <c r="I5" s="365" t="s">
        <v>418</v>
      </c>
      <c r="J5" s="365" t="s">
        <v>419</v>
      </c>
      <c r="K5" s="365" t="s">
        <v>420</v>
      </c>
      <c r="L5" s="365" t="s">
        <v>421</v>
      </c>
      <c r="M5" s="365" t="s">
        <v>422</v>
      </c>
      <c r="N5" s="365" t="s">
        <v>423</v>
      </c>
    </row>
    <row r="6" spans="1:14" ht="14.1" customHeight="1" x14ac:dyDescent="0.2">
      <c r="A6" s="366">
        <v>2015</v>
      </c>
      <c r="B6" s="377">
        <f>SUM(C6:N6)</f>
        <v>20275.95</v>
      </c>
      <c r="C6" s="367">
        <v>2289.25</v>
      </c>
      <c r="D6" s="367">
        <v>157.9</v>
      </c>
      <c r="E6" s="368">
        <v>0</v>
      </c>
      <c r="F6" s="368">
        <v>0</v>
      </c>
      <c r="G6" s="367">
        <v>193.25</v>
      </c>
      <c r="H6" s="367">
        <v>1030.05</v>
      </c>
      <c r="I6" s="367">
        <v>1228</v>
      </c>
      <c r="J6" s="367">
        <v>1910.2</v>
      </c>
      <c r="K6" s="367">
        <v>2626</v>
      </c>
      <c r="L6" s="367">
        <v>4184.05</v>
      </c>
      <c r="M6" s="367">
        <v>3914.75</v>
      </c>
      <c r="N6" s="367">
        <v>2742.5</v>
      </c>
    </row>
    <row r="7" spans="1:14" ht="14.1" customHeight="1" x14ac:dyDescent="0.2">
      <c r="A7" s="369">
        <v>2016</v>
      </c>
      <c r="B7" s="378">
        <f>SUM(C7:N7)</f>
        <v>28394.95</v>
      </c>
      <c r="C7" s="370">
        <v>3791</v>
      </c>
      <c r="D7" s="370">
        <v>2970</v>
      </c>
      <c r="E7" s="370">
        <v>1809.3</v>
      </c>
      <c r="F7" s="370">
        <v>1518</v>
      </c>
      <c r="G7" s="370">
        <v>2723.85</v>
      </c>
      <c r="H7" s="370">
        <v>2024</v>
      </c>
      <c r="I7" s="370">
        <v>2429</v>
      </c>
      <c r="J7" s="370">
        <v>4448</v>
      </c>
      <c r="K7" s="370">
        <v>3661.45</v>
      </c>
      <c r="L7" s="370">
        <v>1025</v>
      </c>
      <c r="M7" s="370">
        <v>1627.5</v>
      </c>
      <c r="N7" s="370">
        <v>367.85</v>
      </c>
    </row>
    <row r="8" spans="1:14" ht="14.1" customHeight="1" x14ac:dyDescent="0.2">
      <c r="A8" s="369">
        <v>2017</v>
      </c>
      <c r="B8" s="378">
        <f>SUM(C8:N8)</f>
        <v>22952.5</v>
      </c>
      <c r="C8" s="371">
        <v>0</v>
      </c>
      <c r="D8" s="370">
        <v>2410</v>
      </c>
      <c r="E8" s="370">
        <v>3630.8</v>
      </c>
      <c r="F8" s="370">
        <v>1009.2</v>
      </c>
      <c r="G8" s="370">
        <v>285</v>
      </c>
      <c r="H8" s="370">
        <v>1200</v>
      </c>
      <c r="I8" s="370">
        <v>2497.0500000000002</v>
      </c>
      <c r="J8" s="370">
        <v>400.25</v>
      </c>
      <c r="K8" s="370">
        <v>2518.9</v>
      </c>
      <c r="L8" s="370">
        <v>3977.1</v>
      </c>
      <c r="M8" s="370">
        <v>3454.4</v>
      </c>
      <c r="N8" s="370">
        <v>1569.8</v>
      </c>
    </row>
    <row r="9" spans="1:14" ht="14.1" customHeight="1" x14ac:dyDescent="0.2">
      <c r="A9" s="369">
        <v>2018</v>
      </c>
      <c r="B9" s="378">
        <f t="shared" ref="B9:B12" si="0">SUM(C9:N9)</f>
        <v>25542.400000000001</v>
      </c>
      <c r="C9" s="370">
        <v>862.4</v>
      </c>
      <c r="D9" s="371">
        <v>0</v>
      </c>
      <c r="E9" s="370">
        <v>4100</v>
      </c>
      <c r="F9" s="372">
        <v>4350</v>
      </c>
      <c r="G9" s="370">
        <v>4505</v>
      </c>
      <c r="H9" s="370">
        <v>3200</v>
      </c>
      <c r="I9" s="370">
        <v>1613</v>
      </c>
      <c r="J9" s="370">
        <v>5800</v>
      </c>
      <c r="K9" s="371">
        <v>0</v>
      </c>
      <c r="L9" s="371">
        <v>0</v>
      </c>
      <c r="M9" s="370">
        <v>250</v>
      </c>
      <c r="N9" s="370">
        <v>862</v>
      </c>
    </row>
    <row r="10" spans="1:14" ht="14.1" customHeight="1" x14ac:dyDescent="0.2">
      <c r="A10" s="369">
        <v>2019</v>
      </c>
      <c r="B10" s="378">
        <f>SUM(C10:N10)</f>
        <v>28787.5</v>
      </c>
      <c r="C10" s="371">
        <v>0</v>
      </c>
      <c r="D10" s="371">
        <v>100</v>
      </c>
      <c r="E10" s="370">
        <v>4065</v>
      </c>
      <c r="F10" s="372">
        <v>2110.85</v>
      </c>
      <c r="G10" s="370">
        <v>2963</v>
      </c>
      <c r="H10" s="370">
        <v>2501</v>
      </c>
      <c r="I10" s="370">
        <f>13615-11740</f>
        <v>1875</v>
      </c>
      <c r="J10" s="370">
        <v>2900</v>
      </c>
      <c r="K10" s="371">
        <v>2984.65</v>
      </c>
      <c r="L10" s="371">
        <v>2949</v>
      </c>
      <c r="M10" s="370">
        <v>4724</v>
      </c>
      <c r="N10" s="370">
        <v>1615</v>
      </c>
    </row>
    <row r="11" spans="1:14" ht="14.1" customHeight="1" x14ac:dyDescent="0.2">
      <c r="A11" s="369">
        <v>2020</v>
      </c>
      <c r="B11" s="378">
        <f>SUM(C11:N11)</f>
        <v>10029</v>
      </c>
      <c r="C11" s="371">
        <v>0</v>
      </c>
      <c r="D11" s="371">
        <v>975</v>
      </c>
      <c r="E11" s="370">
        <f>1575-975</f>
        <v>600</v>
      </c>
      <c r="F11" s="372">
        <v>400</v>
      </c>
      <c r="G11" s="370">
        <f>2835-1975</f>
        <v>860</v>
      </c>
      <c r="H11" s="370">
        <v>760</v>
      </c>
      <c r="I11" s="370">
        <f>4804-3595</f>
        <v>1209</v>
      </c>
      <c r="J11" s="370">
        <f>5416-4804</f>
        <v>612</v>
      </c>
      <c r="K11" s="371">
        <f>6416-5416</f>
        <v>1000</v>
      </c>
      <c r="L11" s="371">
        <f>7916-6416</f>
        <v>1500</v>
      </c>
      <c r="M11" s="370">
        <f>8666-7916</f>
        <v>750</v>
      </c>
      <c r="N11" s="370">
        <v>1363</v>
      </c>
    </row>
    <row r="12" spans="1:14" ht="14.1" customHeight="1" x14ac:dyDescent="0.2">
      <c r="A12" s="369">
        <v>2021</v>
      </c>
      <c r="B12" s="378">
        <f t="shared" si="0"/>
        <v>23086.75</v>
      </c>
      <c r="C12" s="371">
        <v>2050</v>
      </c>
      <c r="D12" s="371">
        <f>3950-2050</f>
        <v>1900</v>
      </c>
      <c r="E12" s="371">
        <f>8350.3-3950</f>
        <v>4400.2999999999993</v>
      </c>
      <c r="F12" s="372">
        <v>3354.45</v>
      </c>
      <c r="G12" s="371">
        <v>1600</v>
      </c>
      <c r="H12" s="370">
        <f>14331-13305</f>
        <v>1026</v>
      </c>
      <c r="I12" s="370">
        <f>16311-14331</f>
        <v>1980</v>
      </c>
      <c r="J12" s="370">
        <v>3165</v>
      </c>
      <c r="K12" s="371">
        <v>1350</v>
      </c>
      <c r="L12" s="371">
        <v>1646</v>
      </c>
      <c r="M12" s="370">
        <v>253</v>
      </c>
      <c r="N12" s="370">
        <v>362</v>
      </c>
    </row>
    <row r="13" spans="1:14" ht="14.1" customHeight="1" x14ac:dyDescent="0.2">
      <c r="A13" s="369">
        <v>2022</v>
      </c>
      <c r="B13" s="378">
        <f>SUM(C13:N13)</f>
        <v>19808.900000000001</v>
      </c>
      <c r="C13" s="373">
        <v>0</v>
      </c>
      <c r="D13" s="373">
        <v>0</v>
      </c>
      <c r="E13" s="374">
        <v>2278</v>
      </c>
      <c r="F13" s="375">
        <v>3993</v>
      </c>
      <c r="G13" s="374">
        <f>8375-6271</f>
        <v>2104</v>
      </c>
      <c r="H13" s="374">
        <f>9946-8375</f>
        <v>1571</v>
      </c>
      <c r="I13" s="374">
        <f>13246.2-9946</f>
        <v>3300.2000000000007</v>
      </c>
      <c r="J13" s="374">
        <f>16146.2-13246</f>
        <v>2900.2000000000007</v>
      </c>
      <c r="K13" s="373">
        <v>3268</v>
      </c>
      <c r="L13" s="373">
        <f>21684.35-21584</f>
        <v>100.34999999999854</v>
      </c>
      <c r="M13" s="374">
        <f>21766.15-21685</f>
        <v>81.150000000001455</v>
      </c>
      <c r="N13" s="376">
        <v>213</v>
      </c>
    </row>
    <row r="14" spans="1:14" ht="14.1" customHeight="1" x14ac:dyDescent="0.2">
      <c r="A14" s="369">
        <v>2023</v>
      </c>
      <c r="B14" s="378">
        <f>SUM(C14:N14)</f>
        <v>13351</v>
      </c>
      <c r="C14" s="371">
        <v>0</v>
      </c>
      <c r="D14" s="371">
        <v>0</v>
      </c>
      <c r="E14" s="371">
        <v>0</v>
      </c>
      <c r="F14" s="372">
        <v>1345</v>
      </c>
      <c r="G14" s="371">
        <v>1674</v>
      </c>
      <c r="H14" s="370">
        <v>3052</v>
      </c>
      <c r="I14" s="370">
        <v>3345</v>
      </c>
      <c r="J14" s="370">
        <v>2386</v>
      </c>
      <c r="K14" s="371">
        <v>1065</v>
      </c>
      <c r="L14" s="371">
        <v>484</v>
      </c>
      <c r="M14" s="370">
        <v>0</v>
      </c>
      <c r="N14" s="370">
        <v>0</v>
      </c>
    </row>
    <row r="15" spans="1:14" ht="14.1" customHeight="1" x14ac:dyDescent="0.2">
      <c r="A15" s="142">
        <v>2024</v>
      </c>
      <c r="B15" s="379">
        <f>SUM(C15:N15)</f>
        <v>10055</v>
      </c>
      <c r="C15" s="143">
        <v>0</v>
      </c>
      <c r="D15" s="143">
        <v>0</v>
      </c>
      <c r="E15" s="143">
        <v>2040</v>
      </c>
      <c r="F15" s="144">
        <v>1638</v>
      </c>
      <c r="G15" s="143">
        <v>2476</v>
      </c>
      <c r="H15" s="145">
        <v>3901</v>
      </c>
      <c r="I15" s="145"/>
      <c r="J15" s="145"/>
      <c r="K15" s="143"/>
      <c r="L15" s="143"/>
      <c r="M15" s="145"/>
      <c r="N15" s="145"/>
    </row>
    <row r="16" spans="1:14" ht="11.1" customHeight="1" x14ac:dyDescent="0.2">
      <c r="A16" s="146" t="s">
        <v>431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7"/>
    </row>
    <row r="17" spans="1:14" ht="9" customHeight="1" x14ac:dyDescent="0.2">
      <c r="A17" s="972" t="s">
        <v>428</v>
      </c>
      <c r="B17" s="972"/>
      <c r="C17" s="972"/>
      <c r="D17" s="972"/>
      <c r="E17" s="972"/>
      <c r="F17" s="972"/>
      <c r="G17" s="972"/>
      <c r="H17" s="148"/>
      <c r="I17" s="148"/>
      <c r="J17" s="148"/>
      <c r="K17" s="148"/>
      <c r="L17" s="148"/>
      <c r="M17" s="148"/>
      <c r="N17" s="148"/>
    </row>
  </sheetData>
  <mergeCells count="3">
    <mergeCell ref="A2:N2"/>
    <mergeCell ref="A3:N3"/>
    <mergeCell ref="A17:G17"/>
  </mergeCells>
  <pageMargins left="0" right="0" top="0" bottom="0" header="0" footer="0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042"/>
  <sheetViews>
    <sheetView showGridLines="0" topLeftCell="A94" zoomScaleNormal="100" workbookViewId="0">
      <selection activeCell="A116" sqref="A116:J174"/>
    </sheetView>
  </sheetViews>
  <sheetFormatPr baseColWidth="10" defaultColWidth="12.7109375" defaultRowHeight="15" customHeight="1" x14ac:dyDescent="0.2"/>
  <cols>
    <col min="1" max="1" width="17.85546875" style="54" customWidth="1"/>
    <col min="2" max="10" width="7.85546875" style="54" customWidth="1"/>
    <col min="11" max="16384" width="12.7109375" style="54"/>
  </cols>
  <sheetData>
    <row r="1" spans="1:11" ht="18" customHeight="1" x14ac:dyDescent="0.25">
      <c r="A1" s="616" t="s">
        <v>717</v>
      </c>
      <c r="B1" s="442"/>
      <c r="C1" s="442"/>
      <c r="D1" s="442"/>
      <c r="E1" s="442"/>
      <c r="F1" s="442"/>
      <c r="G1" s="442"/>
      <c r="H1" s="443"/>
      <c r="I1" s="444"/>
      <c r="J1" s="443"/>
    </row>
    <row r="2" spans="1:11" ht="12" customHeight="1" x14ac:dyDescent="0.25">
      <c r="A2" s="617" t="s">
        <v>718</v>
      </c>
      <c r="B2" s="442"/>
      <c r="C2" s="442"/>
      <c r="D2" s="442"/>
      <c r="E2" s="442"/>
      <c r="F2" s="442"/>
      <c r="G2" s="442"/>
      <c r="H2" s="443"/>
      <c r="I2" s="444"/>
      <c r="J2" s="443"/>
    </row>
    <row r="3" spans="1:11" ht="12" customHeight="1" x14ac:dyDescent="0.25">
      <c r="A3" s="617" t="s">
        <v>18</v>
      </c>
      <c r="B3" s="442"/>
      <c r="C3" s="442"/>
      <c r="D3" s="445"/>
      <c r="E3" s="445"/>
      <c r="F3" s="445"/>
      <c r="G3" s="445"/>
      <c r="H3" s="446"/>
      <c r="I3" s="447"/>
      <c r="J3" s="446"/>
    </row>
    <row r="4" spans="1:11" ht="6" customHeight="1" x14ac:dyDescent="0.25">
      <c r="A4" s="6"/>
      <c r="B4" s="442"/>
      <c r="C4" s="442"/>
      <c r="D4" s="445"/>
      <c r="E4" s="445"/>
      <c r="F4" s="445"/>
      <c r="G4" s="445"/>
      <c r="H4" s="446"/>
      <c r="I4" s="447"/>
      <c r="J4" s="446"/>
    </row>
    <row r="5" spans="1:11" ht="14.1" customHeight="1" x14ac:dyDescent="0.2">
      <c r="A5" s="974" t="s">
        <v>19</v>
      </c>
      <c r="B5" s="976" t="s">
        <v>20</v>
      </c>
      <c r="C5" s="977"/>
      <c r="D5" s="978"/>
      <c r="E5" s="976" t="s">
        <v>21</v>
      </c>
      <c r="F5" s="977"/>
      <c r="G5" s="978"/>
      <c r="H5" s="976" t="s">
        <v>22</v>
      </c>
      <c r="I5" s="977"/>
      <c r="J5" s="978"/>
    </row>
    <row r="6" spans="1:11" ht="14.1" customHeight="1" x14ac:dyDescent="0.2">
      <c r="A6" s="975"/>
      <c r="B6" s="364">
        <v>2023</v>
      </c>
      <c r="C6" s="364">
        <v>2024</v>
      </c>
      <c r="D6" s="364" t="s">
        <v>23</v>
      </c>
      <c r="E6" s="364">
        <v>2023</v>
      </c>
      <c r="F6" s="364">
        <v>2024</v>
      </c>
      <c r="G6" s="364" t="s">
        <v>23</v>
      </c>
      <c r="H6" s="364">
        <v>2023</v>
      </c>
      <c r="I6" s="364">
        <v>2024</v>
      </c>
      <c r="J6" s="364" t="s">
        <v>23</v>
      </c>
    </row>
    <row r="7" spans="1:11" ht="4.5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</row>
    <row r="8" spans="1:11" s="103" customFormat="1" ht="12.95" customHeight="1" x14ac:dyDescent="0.25">
      <c r="A8" s="746" t="s">
        <v>588</v>
      </c>
      <c r="B8" s="510">
        <f>AVERAGE(B9:B14)</f>
        <v>2902</v>
      </c>
      <c r="C8" s="757">
        <f>AVERAGE(C9:C14)</f>
        <v>2593</v>
      </c>
      <c r="D8" s="747">
        <f>((C8/B8) -   1)*100</f>
        <v>-10.64782908339077</v>
      </c>
      <c r="E8" s="510">
        <f>AVERAGE(E9:E14)</f>
        <v>2361.5</v>
      </c>
      <c r="F8" s="510">
        <f>AVERAGE(F9:F14)</f>
        <v>2085</v>
      </c>
      <c r="G8" s="747">
        <f>((F8/E8) -   1)*100</f>
        <v>-11.708659750158802</v>
      </c>
      <c r="H8" s="791">
        <f>AVERAGE(H9:H14)</f>
        <v>2442.6666666666665</v>
      </c>
      <c r="I8" s="874">
        <f>AVERAGE(I9:I14)</f>
        <v>1300</v>
      </c>
      <c r="J8" s="879">
        <f t="shared" ref="J8:J10" si="0">((I8/H8) -   1)*100</f>
        <v>-46.779475982532745</v>
      </c>
    </row>
    <row r="9" spans="1:11" s="103" customFormat="1" ht="12.95" customHeight="1" x14ac:dyDescent="0.25">
      <c r="A9" s="748" t="s">
        <v>589</v>
      </c>
      <c r="B9" s="509">
        <v>3310</v>
      </c>
      <c r="C9" s="509">
        <v>2070</v>
      </c>
      <c r="D9" s="751">
        <f>((C9/B9) -   1)*100</f>
        <v>-37.462235649546827</v>
      </c>
      <c r="E9" s="872" t="s">
        <v>31</v>
      </c>
      <c r="F9" s="872" t="s">
        <v>31</v>
      </c>
      <c r="G9" s="777" t="s">
        <v>618</v>
      </c>
      <c r="H9" s="775">
        <v>1495</v>
      </c>
      <c r="I9" s="875">
        <v>1270</v>
      </c>
      <c r="J9" s="880">
        <f t="shared" si="0"/>
        <v>-15.050167224080269</v>
      </c>
    </row>
    <row r="10" spans="1:11" s="103" customFormat="1" ht="12.95" customHeight="1" x14ac:dyDescent="0.25">
      <c r="A10" s="750" t="s">
        <v>600</v>
      </c>
      <c r="B10" s="509">
        <v>3200</v>
      </c>
      <c r="C10" s="509">
        <v>3825</v>
      </c>
      <c r="D10" s="751">
        <f>((C10/B10) -   1)*100</f>
        <v>19.53125</v>
      </c>
      <c r="E10" s="509">
        <v>2413</v>
      </c>
      <c r="F10" s="509">
        <v>2085</v>
      </c>
      <c r="G10" s="751">
        <f>((F10/E10) -   1)*100</f>
        <v>-13.59303771239121</v>
      </c>
      <c r="H10" s="775">
        <v>1033</v>
      </c>
      <c r="I10" s="875">
        <v>1050</v>
      </c>
      <c r="J10" s="880">
        <f t="shared" si="0"/>
        <v>1.6456921587608919</v>
      </c>
    </row>
    <row r="11" spans="1:11" s="103" customFormat="1" ht="12.95" customHeight="1" x14ac:dyDescent="0.25">
      <c r="A11" s="752" t="s">
        <v>592</v>
      </c>
      <c r="B11" s="872" t="s">
        <v>31</v>
      </c>
      <c r="C11" s="509">
        <v>2600</v>
      </c>
      <c r="D11" s="751" t="s">
        <v>28</v>
      </c>
      <c r="E11" s="872" t="s">
        <v>31</v>
      </c>
      <c r="F11" s="872" t="s">
        <v>31</v>
      </c>
      <c r="G11" s="872" t="s">
        <v>31</v>
      </c>
      <c r="H11" s="872" t="s">
        <v>31</v>
      </c>
      <c r="I11" s="872" t="s">
        <v>31</v>
      </c>
      <c r="J11" s="880" t="s">
        <v>26</v>
      </c>
    </row>
    <row r="12" spans="1:11" s="103" customFormat="1" ht="12.95" customHeight="1" x14ac:dyDescent="0.25">
      <c r="A12" s="748" t="s">
        <v>591</v>
      </c>
      <c r="B12" s="509">
        <v>3000</v>
      </c>
      <c r="C12" s="509">
        <v>2400</v>
      </c>
      <c r="D12" s="751">
        <f>((C12/B12) -   1)*100</f>
        <v>-19.999999999999996</v>
      </c>
      <c r="E12" s="872" t="s">
        <v>31</v>
      </c>
      <c r="F12" s="872" t="s">
        <v>31</v>
      </c>
      <c r="G12" s="872" t="s">
        <v>31</v>
      </c>
      <c r="H12" s="872" t="s">
        <v>31</v>
      </c>
      <c r="I12" s="875">
        <v>1580</v>
      </c>
      <c r="J12" s="880" t="s">
        <v>26</v>
      </c>
    </row>
    <row r="13" spans="1:11" s="103" customFormat="1" ht="12.95" customHeight="1" x14ac:dyDescent="0.25">
      <c r="A13" s="752" t="s">
        <v>601</v>
      </c>
      <c r="B13" s="509">
        <v>2600</v>
      </c>
      <c r="C13" s="872" t="s">
        <v>31</v>
      </c>
      <c r="D13" s="751" t="s">
        <v>28</v>
      </c>
      <c r="E13" s="872" t="s">
        <v>31</v>
      </c>
      <c r="F13" s="872" t="s">
        <v>31</v>
      </c>
      <c r="G13" s="872" t="s">
        <v>31</v>
      </c>
      <c r="H13" s="775">
        <v>4800</v>
      </c>
      <c r="I13" s="872" t="s">
        <v>31</v>
      </c>
      <c r="J13" s="880" t="s">
        <v>26</v>
      </c>
    </row>
    <row r="14" spans="1:11" s="103" customFormat="1" ht="12.95" customHeight="1" x14ac:dyDescent="0.25">
      <c r="A14" s="752" t="s">
        <v>595</v>
      </c>
      <c r="B14" s="509">
        <v>2400</v>
      </c>
      <c r="C14" s="509">
        <v>2070</v>
      </c>
      <c r="D14" s="751">
        <f>((C14/B14) -   1)*100</f>
        <v>-13.749999999999996</v>
      </c>
      <c r="E14" s="509">
        <v>2310</v>
      </c>
      <c r="F14" s="872" t="s">
        <v>31</v>
      </c>
      <c r="G14" s="872" t="s">
        <v>31</v>
      </c>
      <c r="H14" s="872" t="s">
        <v>31</v>
      </c>
      <c r="I14" s="872" t="s">
        <v>31</v>
      </c>
      <c r="J14" s="880" t="s">
        <v>26</v>
      </c>
    </row>
    <row r="15" spans="1:11" ht="12.95" customHeight="1" x14ac:dyDescent="0.25">
      <c r="A15" s="746" t="s">
        <v>24</v>
      </c>
      <c r="B15" s="510">
        <f>AVERAGE(B16:B21)</f>
        <v>3778.75</v>
      </c>
      <c r="C15" s="757">
        <f>AVERAGE(C16:C21)</f>
        <v>2826.6</v>
      </c>
      <c r="D15" s="751">
        <f>((C15/B15) -   1)*100</f>
        <v>-25.197485941118092</v>
      </c>
      <c r="E15" s="510">
        <f>AVERAGE(E16:E21)</f>
        <v>4641.6000000000004</v>
      </c>
      <c r="F15" s="510">
        <f>AVERAGE(F16:F21)</f>
        <v>3081</v>
      </c>
      <c r="G15" s="747">
        <f>((F15/E15) -   1)*100</f>
        <v>-33.622026887280256</v>
      </c>
      <c r="H15" s="791">
        <f>AVERAGE(H16:H21)</f>
        <v>3245.6666666666665</v>
      </c>
      <c r="I15" s="874">
        <f>AVERAGE(I16:I21)</f>
        <v>3118.25</v>
      </c>
      <c r="J15" s="879">
        <f>((I15/H15) -   1)*100</f>
        <v>-3.9257471500462104</v>
      </c>
      <c r="K15" s="753"/>
    </row>
    <row r="16" spans="1:11" ht="12.95" customHeight="1" x14ac:dyDescent="0.25">
      <c r="A16" s="748" t="s">
        <v>25</v>
      </c>
      <c r="B16" s="509">
        <v>3418</v>
      </c>
      <c r="C16" s="509">
        <v>2501</v>
      </c>
      <c r="D16" s="751">
        <f>((C16/B16) -   1)*100</f>
        <v>-26.828554710356933</v>
      </c>
      <c r="E16" s="262">
        <v>3263</v>
      </c>
      <c r="F16" s="872" t="s">
        <v>31</v>
      </c>
      <c r="G16" s="777" t="s">
        <v>618</v>
      </c>
      <c r="H16" s="775">
        <v>3783</v>
      </c>
      <c r="I16" s="875">
        <v>3058</v>
      </c>
      <c r="J16" s="880">
        <f>((I16/H16) -   1)*100</f>
        <v>-19.164684113137721</v>
      </c>
      <c r="K16" s="103"/>
    </row>
    <row r="17" spans="1:11" ht="12.95" customHeight="1" x14ac:dyDescent="0.25">
      <c r="A17" s="748" t="s">
        <v>596</v>
      </c>
      <c r="B17" s="872" t="s">
        <v>31</v>
      </c>
      <c r="C17" s="509">
        <v>2500</v>
      </c>
      <c r="D17" s="751" t="s">
        <v>28</v>
      </c>
      <c r="E17" s="262">
        <v>4200</v>
      </c>
      <c r="F17" s="262">
        <v>2750</v>
      </c>
      <c r="G17" s="751">
        <f>((F17/E17) -   1)*100</f>
        <v>-34.523809523809526</v>
      </c>
      <c r="H17" s="872" t="s">
        <v>31</v>
      </c>
      <c r="I17" s="875">
        <v>3400</v>
      </c>
      <c r="J17" s="880" t="s">
        <v>26</v>
      </c>
      <c r="K17" s="103"/>
    </row>
    <row r="18" spans="1:11" ht="12.95" customHeight="1" x14ac:dyDescent="0.25">
      <c r="A18" s="748" t="s">
        <v>297</v>
      </c>
      <c r="B18" s="775">
        <v>2354</v>
      </c>
      <c r="C18" s="509">
        <v>2482</v>
      </c>
      <c r="D18" s="751">
        <f>((C18/B18) -   1)*100</f>
        <v>5.4375531011044975</v>
      </c>
      <c r="E18" s="262">
        <v>2455</v>
      </c>
      <c r="F18" s="262">
        <v>2624</v>
      </c>
      <c r="G18" s="747">
        <f>((F18/E18) -   1)*100</f>
        <v>6.8839103869653862</v>
      </c>
      <c r="H18" s="775">
        <v>1654</v>
      </c>
      <c r="I18" s="875">
        <v>1715</v>
      </c>
      <c r="J18" s="880">
        <f>((I18/H18) -   1)*100</f>
        <v>3.6880290205562272</v>
      </c>
      <c r="K18" s="103"/>
    </row>
    <row r="19" spans="1:11" ht="12.95" customHeight="1" x14ac:dyDescent="0.25">
      <c r="A19" s="748" t="s">
        <v>296</v>
      </c>
      <c r="B19" s="872" t="s">
        <v>31</v>
      </c>
      <c r="C19" s="509">
        <v>4300</v>
      </c>
      <c r="D19" s="751" t="s">
        <v>28</v>
      </c>
      <c r="E19" s="872" t="s">
        <v>31</v>
      </c>
      <c r="F19" s="262">
        <v>3500</v>
      </c>
      <c r="G19" s="777" t="s">
        <v>618</v>
      </c>
      <c r="H19" s="775" t="s">
        <v>31</v>
      </c>
      <c r="I19" s="872" t="s">
        <v>31</v>
      </c>
      <c r="J19" s="880" t="s">
        <v>26</v>
      </c>
      <c r="K19" s="103"/>
    </row>
    <row r="20" spans="1:11" ht="12.95" customHeight="1" x14ac:dyDescent="0.25">
      <c r="A20" s="748" t="s">
        <v>532</v>
      </c>
      <c r="B20" s="262">
        <v>4310</v>
      </c>
      <c r="C20" s="509">
        <v>2350</v>
      </c>
      <c r="D20" s="751">
        <f>((C20/B20) -   1)*100</f>
        <v>-45.475638051044086</v>
      </c>
      <c r="E20" s="262">
        <v>7890</v>
      </c>
      <c r="F20" s="262">
        <v>3450</v>
      </c>
      <c r="G20" s="751">
        <f>((F20/E20) -   1)*100</f>
        <v>-56.273764258555126</v>
      </c>
      <c r="H20" s="791">
        <v>4300</v>
      </c>
      <c r="I20" s="876">
        <v>4300</v>
      </c>
      <c r="J20" s="880">
        <f>((I20/H20) -   1)*100</f>
        <v>0</v>
      </c>
      <c r="K20" s="753"/>
    </row>
    <row r="21" spans="1:11" ht="12.95" customHeight="1" x14ac:dyDescent="0.25">
      <c r="A21" s="748" t="s">
        <v>547</v>
      </c>
      <c r="B21" s="509">
        <v>5033</v>
      </c>
      <c r="C21" s="872" t="s">
        <v>31</v>
      </c>
      <c r="D21" s="751" t="s">
        <v>28</v>
      </c>
      <c r="E21" s="262">
        <v>5400</v>
      </c>
      <c r="F21" s="872" t="s">
        <v>31</v>
      </c>
      <c r="G21" s="777" t="s">
        <v>618</v>
      </c>
      <c r="H21" s="872" t="s">
        <v>31</v>
      </c>
      <c r="I21" s="872" t="s">
        <v>31</v>
      </c>
      <c r="J21" s="880" t="s">
        <v>26</v>
      </c>
      <c r="K21" s="103"/>
    </row>
    <row r="22" spans="1:11" ht="12.95" customHeight="1" x14ac:dyDescent="0.25">
      <c r="A22" s="746" t="s">
        <v>27</v>
      </c>
      <c r="B22" s="510">
        <f>AVERAGE(B23:B23)</f>
        <v>1845</v>
      </c>
      <c r="C22" s="757">
        <f>AVERAGE(C23:C29)</f>
        <v>2198.5714285714284</v>
      </c>
      <c r="D22" s="751">
        <f>((C22/B22) -   1)*100</f>
        <v>19.163763066202087</v>
      </c>
      <c r="E22" s="510">
        <f t="shared" ref="E22:F22" si="1">AVERAGE(E23:E29)</f>
        <v>1845</v>
      </c>
      <c r="F22" s="510">
        <f t="shared" si="1"/>
        <v>2662.4285714285716</v>
      </c>
      <c r="G22" s="751">
        <f>((F22/E22) -   1)*100</f>
        <v>44.305071622144808</v>
      </c>
      <c r="H22" s="775">
        <f t="shared" ref="H22:I22" si="2">AVERAGE(H23:H29)</f>
        <v>1154</v>
      </c>
      <c r="I22" s="873">
        <f t="shared" si="2"/>
        <v>1366.6666666666667</v>
      </c>
      <c r="J22" s="879">
        <f>((I22/H22) -   1)*100</f>
        <v>18.428653957250152</v>
      </c>
      <c r="K22" s="753"/>
    </row>
    <row r="23" spans="1:11" ht="12.95" customHeight="1" x14ac:dyDescent="0.25">
      <c r="A23" s="748" t="s">
        <v>30</v>
      </c>
      <c r="B23" s="509">
        <v>1845</v>
      </c>
      <c r="C23" s="509">
        <v>2180</v>
      </c>
      <c r="D23" s="751">
        <f>((C23/B23) -   1)*100</f>
        <v>18.157181571815716</v>
      </c>
      <c r="E23" s="262">
        <v>1845</v>
      </c>
      <c r="F23" s="262">
        <v>2200</v>
      </c>
      <c r="G23" s="751">
        <f>((F23/E23) -   1)*100</f>
        <v>19.241192411924125</v>
      </c>
      <c r="H23" s="791">
        <v>1154</v>
      </c>
      <c r="I23" s="796">
        <v>1320</v>
      </c>
      <c r="J23" s="880">
        <f>((I23/H23) -   1)*100</f>
        <v>14.384748700173301</v>
      </c>
      <c r="K23" s="103"/>
    </row>
    <row r="24" spans="1:11" ht="12.95" customHeight="1" x14ac:dyDescent="0.25">
      <c r="A24" s="748" t="s">
        <v>533</v>
      </c>
      <c r="B24" s="872" t="s">
        <v>31</v>
      </c>
      <c r="C24" s="509">
        <v>1970</v>
      </c>
      <c r="D24" s="751" t="s">
        <v>28</v>
      </c>
      <c r="E24" s="872" t="s">
        <v>31</v>
      </c>
      <c r="F24" s="262">
        <v>2880</v>
      </c>
      <c r="G24" s="751" t="s">
        <v>28</v>
      </c>
      <c r="H24" s="872" t="s">
        <v>31</v>
      </c>
      <c r="I24" s="796">
        <v>1200</v>
      </c>
      <c r="J24" s="880" t="s">
        <v>26</v>
      </c>
      <c r="K24" s="103"/>
    </row>
    <row r="25" spans="1:11" ht="12.95" customHeight="1" x14ac:dyDescent="0.25">
      <c r="A25" s="748" t="s">
        <v>455</v>
      </c>
      <c r="B25" s="872" t="s">
        <v>31</v>
      </c>
      <c r="C25" s="509">
        <v>2147</v>
      </c>
      <c r="D25" s="751" t="s">
        <v>28</v>
      </c>
      <c r="E25" s="872" t="s">
        <v>31</v>
      </c>
      <c r="F25" s="262">
        <v>2187</v>
      </c>
      <c r="G25" s="751" t="s">
        <v>28</v>
      </c>
      <c r="H25" s="872" t="s">
        <v>31</v>
      </c>
      <c r="I25" s="796">
        <v>1500</v>
      </c>
      <c r="J25" s="880" t="s">
        <v>26</v>
      </c>
      <c r="K25" s="103"/>
    </row>
    <row r="26" spans="1:11" ht="12.95" customHeight="1" x14ac:dyDescent="0.25">
      <c r="A26" s="748" t="s">
        <v>548</v>
      </c>
      <c r="B26" s="872" t="s">
        <v>31</v>
      </c>
      <c r="C26" s="509">
        <v>2155</v>
      </c>
      <c r="D26" s="747" t="s">
        <v>28</v>
      </c>
      <c r="E26" s="872" t="s">
        <v>31</v>
      </c>
      <c r="F26" s="262">
        <v>2870</v>
      </c>
      <c r="G26" s="751" t="s">
        <v>28</v>
      </c>
      <c r="H26" s="872" t="s">
        <v>31</v>
      </c>
      <c r="I26" s="796">
        <v>1380</v>
      </c>
      <c r="J26" s="880" t="s">
        <v>26</v>
      </c>
      <c r="K26" s="103"/>
    </row>
    <row r="27" spans="1:11" ht="12.95" customHeight="1" x14ac:dyDescent="0.25">
      <c r="A27" s="748" t="s">
        <v>307</v>
      </c>
      <c r="B27" s="872" t="s">
        <v>31</v>
      </c>
      <c r="C27" s="509">
        <v>2318</v>
      </c>
      <c r="D27" s="751" t="s">
        <v>28</v>
      </c>
      <c r="E27" s="872" t="s">
        <v>31</v>
      </c>
      <c r="F27" s="262">
        <v>3100</v>
      </c>
      <c r="G27" s="751" t="s">
        <v>28</v>
      </c>
      <c r="H27" s="872" t="s">
        <v>31</v>
      </c>
      <c r="I27" s="796">
        <v>1620</v>
      </c>
      <c r="J27" s="880" t="s">
        <v>26</v>
      </c>
      <c r="K27" s="753"/>
    </row>
    <row r="28" spans="1:11" ht="12.95" customHeight="1" x14ac:dyDescent="0.25">
      <c r="A28" s="748" t="s">
        <v>308</v>
      </c>
      <c r="B28" s="872" t="s">
        <v>31</v>
      </c>
      <c r="C28" s="509">
        <v>2600</v>
      </c>
      <c r="D28" s="751" t="s">
        <v>28</v>
      </c>
      <c r="E28" s="872" t="s">
        <v>31</v>
      </c>
      <c r="F28" s="262">
        <v>2600</v>
      </c>
      <c r="G28" s="747" t="s">
        <v>28</v>
      </c>
      <c r="H28" s="872" t="s">
        <v>31</v>
      </c>
      <c r="I28" s="872" t="s">
        <v>31</v>
      </c>
      <c r="J28" s="880" t="s">
        <v>26</v>
      </c>
      <c r="K28" s="103"/>
    </row>
    <row r="29" spans="1:11" ht="12.95" customHeight="1" x14ac:dyDescent="0.25">
      <c r="A29" s="748" t="s">
        <v>309</v>
      </c>
      <c r="B29" s="872" t="s">
        <v>31</v>
      </c>
      <c r="C29" s="509">
        <v>2020</v>
      </c>
      <c r="D29" s="751" t="s">
        <v>28</v>
      </c>
      <c r="E29" s="872" t="s">
        <v>31</v>
      </c>
      <c r="F29" s="509">
        <v>2800</v>
      </c>
      <c r="G29" s="751" t="s">
        <v>28</v>
      </c>
      <c r="H29" s="872" t="s">
        <v>31</v>
      </c>
      <c r="I29" s="796">
        <v>1180</v>
      </c>
      <c r="J29" s="880" t="s">
        <v>26</v>
      </c>
      <c r="K29" s="753"/>
    </row>
    <row r="30" spans="1:11" ht="12.95" customHeight="1" x14ac:dyDescent="0.25">
      <c r="A30" s="754" t="s">
        <v>32</v>
      </c>
      <c r="B30" s="510">
        <f>AVERAGE(B31:B39)</f>
        <v>3706.2222222222222</v>
      </c>
      <c r="C30" s="757">
        <f>AVERAGE(C31:C39)</f>
        <v>3209</v>
      </c>
      <c r="D30" s="747">
        <f t="shared" ref="D30:D40" si="3">((C30/B30) -   1)*100</f>
        <v>-13.415877203501614</v>
      </c>
      <c r="E30" s="755">
        <f t="shared" ref="E30:F30" si="4">AVERAGE(E31:E39)</f>
        <v>3491.1111111111113</v>
      </c>
      <c r="F30" s="755">
        <f t="shared" si="4"/>
        <v>3067.875</v>
      </c>
      <c r="G30" s="747">
        <f>((F30/E30) -   1)*100</f>
        <v>-12.12324952259708</v>
      </c>
      <c r="H30" s="775">
        <f t="shared" ref="H30:I30" si="5">AVERAGE(H31:H39)</f>
        <v>3520.4</v>
      </c>
      <c r="I30" s="873">
        <f t="shared" si="5"/>
        <v>2638.6</v>
      </c>
      <c r="J30" s="879">
        <f>((I30/H30) -   1)*100</f>
        <v>-25.048289967049207</v>
      </c>
      <c r="K30" s="753"/>
    </row>
    <row r="31" spans="1:11" ht="12.95" customHeight="1" x14ac:dyDescent="0.25">
      <c r="A31" s="750" t="s">
        <v>33</v>
      </c>
      <c r="B31" s="509">
        <v>3015</v>
      </c>
      <c r="C31" s="760">
        <v>2470</v>
      </c>
      <c r="D31" s="751">
        <f t="shared" si="3"/>
        <v>-18.07628524046434</v>
      </c>
      <c r="E31" s="262">
        <v>2900</v>
      </c>
      <c r="F31" s="262">
        <v>2485</v>
      </c>
      <c r="G31" s="751">
        <f>((F31/E31) -   1)*100</f>
        <v>-14.310344827586208</v>
      </c>
      <c r="H31" s="872" t="s">
        <v>31</v>
      </c>
      <c r="I31" s="872" t="s">
        <v>31</v>
      </c>
      <c r="J31" s="880" t="s">
        <v>26</v>
      </c>
      <c r="K31" s="753"/>
    </row>
    <row r="32" spans="1:11" ht="12.95" customHeight="1" x14ac:dyDescent="0.25">
      <c r="A32" s="750" t="s">
        <v>34</v>
      </c>
      <c r="B32" s="509">
        <v>2467</v>
      </c>
      <c r="C32" s="760">
        <v>2180</v>
      </c>
      <c r="D32" s="751">
        <f t="shared" si="3"/>
        <v>-11.633563032022698</v>
      </c>
      <c r="E32" s="262">
        <v>2633</v>
      </c>
      <c r="F32" s="262">
        <v>2387</v>
      </c>
      <c r="G32" s="751">
        <f>((F32/E32) -   1)*100</f>
        <v>-9.3429548044056236</v>
      </c>
      <c r="H32" s="775">
        <v>2287</v>
      </c>
      <c r="I32" s="796">
        <v>1500</v>
      </c>
      <c r="J32" s="879">
        <f>((I32/H32) -   1)*100</f>
        <v>-34.41189331001312</v>
      </c>
      <c r="K32" s="753"/>
    </row>
    <row r="33" spans="1:11" ht="12.95" customHeight="1" x14ac:dyDescent="0.25">
      <c r="A33" s="750" t="s">
        <v>35</v>
      </c>
      <c r="B33" s="509">
        <v>2987</v>
      </c>
      <c r="C33" s="760">
        <v>2480</v>
      </c>
      <c r="D33" s="751">
        <f t="shared" si="3"/>
        <v>-16.973552058921992</v>
      </c>
      <c r="E33" s="262">
        <v>2987</v>
      </c>
      <c r="F33" s="262">
        <v>2400</v>
      </c>
      <c r="G33" s="751">
        <f>((F33/E33) -   1)*100</f>
        <v>-19.651824573150321</v>
      </c>
      <c r="H33" s="872" t="s">
        <v>31</v>
      </c>
      <c r="I33" s="796">
        <v>2580</v>
      </c>
      <c r="J33" s="880" t="s">
        <v>26</v>
      </c>
      <c r="K33" s="756"/>
    </row>
    <row r="34" spans="1:11" ht="12.95" customHeight="1" x14ac:dyDescent="0.25">
      <c r="A34" s="750" t="s">
        <v>36</v>
      </c>
      <c r="B34" s="509">
        <v>2970</v>
      </c>
      <c r="C34" s="760">
        <v>2965</v>
      </c>
      <c r="D34" s="751">
        <f t="shared" si="3"/>
        <v>-0.16835016835017313</v>
      </c>
      <c r="E34" s="262">
        <v>2582</v>
      </c>
      <c r="F34" s="262">
        <v>2745</v>
      </c>
      <c r="G34" s="751">
        <f>((F34/E34) -   1)*100</f>
        <v>6.3129357087529092</v>
      </c>
      <c r="H34" s="775">
        <v>2795</v>
      </c>
      <c r="I34" s="796">
        <v>3093</v>
      </c>
      <c r="J34" s="879">
        <f>((I34/H34) -   1)*100</f>
        <v>10.66189624329159</v>
      </c>
      <c r="K34" s="103"/>
    </row>
    <row r="35" spans="1:11" ht="12.95" customHeight="1" x14ac:dyDescent="0.25">
      <c r="A35" s="750" t="s">
        <v>37</v>
      </c>
      <c r="B35" s="509">
        <v>2450</v>
      </c>
      <c r="C35" s="760">
        <v>2690</v>
      </c>
      <c r="D35" s="751">
        <f t="shared" si="3"/>
        <v>9.7959183673469461</v>
      </c>
      <c r="E35" s="262">
        <v>2435</v>
      </c>
      <c r="F35" s="262">
        <v>3493</v>
      </c>
      <c r="G35" s="751">
        <f t="shared" ref="G35" si="6">((F35/E35) -   1)*100</f>
        <v>43.449691991786452</v>
      </c>
      <c r="H35" s="775">
        <v>3220</v>
      </c>
      <c r="I35" s="796">
        <v>1420</v>
      </c>
      <c r="J35" s="879">
        <f t="shared" ref="J35" si="7">((I35/H35) -   1)*100</f>
        <v>-55.900621118012417</v>
      </c>
      <c r="K35" s="753"/>
    </row>
    <row r="36" spans="1:11" ht="12.95" customHeight="1" x14ac:dyDescent="0.25">
      <c r="A36" s="750" t="s">
        <v>38</v>
      </c>
      <c r="B36" s="509">
        <v>5150</v>
      </c>
      <c r="C36" s="760">
        <v>5100</v>
      </c>
      <c r="D36" s="751">
        <f t="shared" si="3"/>
        <v>-0.97087378640776656</v>
      </c>
      <c r="E36" s="262">
        <v>5050</v>
      </c>
      <c r="F36" s="262">
        <v>4800</v>
      </c>
      <c r="G36" s="751">
        <f>((F36/E36) -   1)*100</f>
        <v>-4.9504950495049549</v>
      </c>
      <c r="H36" s="791">
        <v>4600</v>
      </c>
      <c r="I36" s="872" t="s">
        <v>31</v>
      </c>
      <c r="J36" s="880" t="s">
        <v>26</v>
      </c>
      <c r="K36" s="753"/>
    </row>
    <row r="37" spans="1:11" ht="12.95" customHeight="1" x14ac:dyDescent="0.25">
      <c r="A37" s="750" t="s">
        <v>39</v>
      </c>
      <c r="B37" s="509">
        <v>5750</v>
      </c>
      <c r="C37" s="760">
        <v>5200</v>
      </c>
      <c r="D37" s="751">
        <f t="shared" si="3"/>
        <v>-9.5652173913043477</v>
      </c>
      <c r="E37" s="262">
        <v>4300</v>
      </c>
      <c r="F37" s="262">
        <v>3600</v>
      </c>
      <c r="G37" s="751">
        <f>((F37/E37) -   1)*100</f>
        <v>-16.279069767441857</v>
      </c>
      <c r="H37" s="775">
        <v>4700</v>
      </c>
      <c r="I37" s="796">
        <v>4600</v>
      </c>
      <c r="J37" s="879">
        <f>((I37/H37) -   1)*100</f>
        <v>-2.1276595744680882</v>
      </c>
      <c r="K37" s="753"/>
    </row>
    <row r="38" spans="1:11" ht="12.95" customHeight="1" x14ac:dyDescent="0.25">
      <c r="A38" s="750" t="s">
        <v>40</v>
      </c>
      <c r="B38" s="509">
        <v>3367</v>
      </c>
      <c r="C38" s="760">
        <v>2587</v>
      </c>
      <c r="D38" s="751">
        <f t="shared" si="3"/>
        <v>-23.166023166023166</v>
      </c>
      <c r="E38" s="262">
        <v>3233</v>
      </c>
      <c r="F38" s="262">
        <v>2633</v>
      </c>
      <c r="G38" s="751">
        <f>((F38/E38) -   1)*100</f>
        <v>-18.558614290133001</v>
      </c>
      <c r="H38" s="872" t="s">
        <v>31</v>
      </c>
      <c r="I38" s="872" t="s">
        <v>31</v>
      </c>
      <c r="J38" s="880" t="s">
        <v>26</v>
      </c>
      <c r="K38" s="753"/>
    </row>
    <row r="39" spans="1:11" ht="12.95" customHeight="1" x14ac:dyDescent="0.25">
      <c r="A39" s="750" t="s">
        <v>41</v>
      </c>
      <c r="B39" s="509">
        <v>5200</v>
      </c>
      <c r="C39" s="872" t="s">
        <v>31</v>
      </c>
      <c r="D39" s="751" t="s">
        <v>28</v>
      </c>
      <c r="E39" s="262">
        <v>5300</v>
      </c>
      <c r="F39" s="872" t="s">
        <v>31</v>
      </c>
      <c r="G39" s="777" t="s">
        <v>618</v>
      </c>
      <c r="H39" s="872" t="s">
        <v>31</v>
      </c>
      <c r="I39" s="872" t="s">
        <v>31</v>
      </c>
      <c r="J39" s="880" t="s">
        <v>26</v>
      </c>
      <c r="K39" s="756"/>
    </row>
    <row r="40" spans="1:11" ht="12.95" customHeight="1" x14ac:dyDescent="0.25">
      <c r="A40" s="507" t="s">
        <v>42</v>
      </c>
      <c r="B40" s="510">
        <f>AVERAGE(B45:B46)</f>
        <v>2496</v>
      </c>
      <c r="C40" s="757">
        <f>AVERAGE(C41:C49)</f>
        <v>2435.3333333333335</v>
      </c>
      <c r="D40" s="747">
        <f t="shared" si="3"/>
        <v>-2.4305555555555469</v>
      </c>
      <c r="E40" s="510">
        <f t="shared" ref="E40:F40" si="8">AVERAGE(E41:E49)</f>
        <v>3154</v>
      </c>
      <c r="F40" s="510">
        <f t="shared" si="8"/>
        <v>2739.2</v>
      </c>
      <c r="G40" s="747">
        <f>((F40/E40) -   1)*100</f>
        <v>-13.151553582752062</v>
      </c>
      <c r="H40" s="775">
        <f t="shared" ref="H40:I40" si="9">AVERAGE(H41:H49)</f>
        <v>2100</v>
      </c>
      <c r="I40" s="873">
        <f t="shared" si="9"/>
        <v>1856.6666666666667</v>
      </c>
      <c r="J40" s="879">
        <f>((I40/H40) -   1)*100</f>
        <v>-11.58730158730158</v>
      </c>
      <c r="K40" s="753"/>
    </row>
    <row r="41" spans="1:11" ht="12.95" customHeight="1" x14ac:dyDescent="0.25">
      <c r="A41" s="758" t="s">
        <v>157</v>
      </c>
      <c r="B41" s="872" t="s">
        <v>31</v>
      </c>
      <c r="C41" s="582">
        <v>2380</v>
      </c>
      <c r="D41" s="776" t="s">
        <v>28</v>
      </c>
      <c r="E41" s="872" t="s">
        <v>31</v>
      </c>
      <c r="F41" s="590">
        <v>2430</v>
      </c>
      <c r="G41" s="776" t="s">
        <v>28</v>
      </c>
      <c r="H41" s="872" t="s">
        <v>31</v>
      </c>
      <c r="I41" s="877">
        <v>1580</v>
      </c>
      <c r="J41" s="881" t="s">
        <v>26</v>
      </c>
      <c r="K41" s="759"/>
    </row>
    <row r="42" spans="1:11" ht="12.95" customHeight="1" x14ac:dyDescent="0.25">
      <c r="A42" s="758" t="s">
        <v>43</v>
      </c>
      <c r="B42" s="872" t="s">
        <v>31</v>
      </c>
      <c r="C42" s="582">
        <v>2300</v>
      </c>
      <c r="D42" s="776" t="s">
        <v>28</v>
      </c>
      <c r="E42" s="872" t="s">
        <v>31</v>
      </c>
      <c r="F42" s="590">
        <v>2400</v>
      </c>
      <c r="G42" s="776" t="s">
        <v>28</v>
      </c>
      <c r="H42" s="872" t="s">
        <v>31</v>
      </c>
      <c r="I42" s="877">
        <v>1400</v>
      </c>
      <c r="J42" s="881" t="s">
        <v>26</v>
      </c>
      <c r="K42" s="759"/>
    </row>
    <row r="43" spans="1:11" ht="12.95" customHeight="1" x14ac:dyDescent="0.25">
      <c r="A43" s="758" t="s">
        <v>469</v>
      </c>
      <c r="B43" s="872" t="s">
        <v>31</v>
      </c>
      <c r="C43" s="582">
        <v>2400</v>
      </c>
      <c r="D43" s="776" t="s">
        <v>28</v>
      </c>
      <c r="E43" s="872" t="s">
        <v>31</v>
      </c>
      <c r="F43" s="872" t="s">
        <v>31</v>
      </c>
      <c r="G43" s="776" t="s">
        <v>28</v>
      </c>
      <c r="H43" s="872" t="s">
        <v>31</v>
      </c>
      <c r="I43" s="877">
        <v>1480</v>
      </c>
      <c r="J43" s="881" t="s">
        <v>26</v>
      </c>
    </row>
    <row r="44" spans="1:11" ht="12.95" customHeight="1" x14ac:dyDescent="0.25">
      <c r="A44" s="758" t="s">
        <v>169</v>
      </c>
      <c r="B44" s="872" t="s">
        <v>31</v>
      </c>
      <c r="C44" s="582">
        <v>2220</v>
      </c>
      <c r="D44" s="776" t="s">
        <v>28</v>
      </c>
      <c r="E44" s="872" t="s">
        <v>31</v>
      </c>
      <c r="F44" s="590">
        <v>2400</v>
      </c>
      <c r="G44" s="776" t="s">
        <v>28</v>
      </c>
      <c r="H44" s="872" t="s">
        <v>31</v>
      </c>
      <c r="I44" s="877">
        <v>1430</v>
      </c>
      <c r="J44" s="881" t="s">
        <v>26</v>
      </c>
    </row>
    <row r="45" spans="1:11" ht="12.95" customHeight="1" x14ac:dyDescent="0.25">
      <c r="A45" s="758" t="s">
        <v>44</v>
      </c>
      <c r="B45" s="509">
        <v>3075</v>
      </c>
      <c r="C45" s="760">
        <v>2822</v>
      </c>
      <c r="D45" s="751">
        <f>((C45/B45) -   1)*100</f>
        <v>-8.2276422764227632</v>
      </c>
      <c r="E45" s="262">
        <v>4733</v>
      </c>
      <c r="F45" s="262">
        <v>3466</v>
      </c>
      <c r="G45" s="751">
        <f>((F45/E45) -   1)*100</f>
        <v>-26.769490809211916</v>
      </c>
      <c r="H45" s="775">
        <v>2863</v>
      </c>
      <c r="I45" s="796">
        <v>3233</v>
      </c>
      <c r="J45" s="879">
        <f>((I45/H45) -   1)*100</f>
        <v>12.923506811037377</v>
      </c>
      <c r="K45" s="753"/>
    </row>
    <row r="46" spans="1:11" ht="12.95" customHeight="1" x14ac:dyDescent="0.25">
      <c r="A46" s="758" t="s">
        <v>45</v>
      </c>
      <c r="B46" s="509">
        <v>1917</v>
      </c>
      <c r="C46" s="760">
        <v>2183</v>
      </c>
      <c r="D46" s="751">
        <f>((C46/B46) -   1)*100</f>
        <v>13.875847678664588</v>
      </c>
      <c r="E46" s="262">
        <v>1575</v>
      </c>
      <c r="F46" s="872" t="s">
        <v>31</v>
      </c>
      <c r="G46" s="751" t="s">
        <v>28</v>
      </c>
      <c r="H46" s="791">
        <v>1337</v>
      </c>
      <c r="I46" s="796">
        <v>1420</v>
      </c>
      <c r="J46" s="879">
        <f>((I46/H46) -   1)*100</f>
        <v>6.2079281974569911</v>
      </c>
      <c r="K46" s="753"/>
    </row>
    <row r="47" spans="1:11" ht="12.95" customHeight="1" x14ac:dyDescent="0.25">
      <c r="A47" s="758" t="s">
        <v>46</v>
      </c>
      <c r="B47" s="872" t="s">
        <v>31</v>
      </c>
      <c r="C47" s="582">
        <v>2000</v>
      </c>
      <c r="D47" s="776" t="s">
        <v>28</v>
      </c>
      <c r="E47" s="872" t="s">
        <v>31</v>
      </c>
      <c r="F47" s="872" t="s">
        <v>31</v>
      </c>
      <c r="G47" s="776" t="s">
        <v>28</v>
      </c>
      <c r="H47" s="872" t="s">
        <v>31</v>
      </c>
      <c r="I47" s="877">
        <v>1240</v>
      </c>
      <c r="J47" s="881" t="s">
        <v>26</v>
      </c>
    </row>
    <row r="48" spans="1:11" ht="12.95" customHeight="1" x14ac:dyDescent="0.25">
      <c r="A48" s="758" t="s">
        <v>549</v>
      </c>
      <c r="B48" s="872" t="s">
        <v>31</v>
      </c>
      <c r="C48" s="582">
        <v>2413</v>
      </c>
      <c r="D48" s="776" t="s">
        <v>28</v>
      </c>
      <c r="E48" s="872" t="s">
        <v>31</v>
      </c>
      <c r="F48" s="872" t="s">
        <v>31</v>
      </c>
      <c r="G48" s="776" t="s">
        <v>28</v>
      </c>
      <c r="H48" s="872" t="s">
        <v>31</v>
      </c>
      <c r="I48" s="877">
        <v>1527</v>
      </c>
      <c r="J48" s="881" t="s">
        <v>26</v>
      </c>
    </row>
    <row r="49" spans="1:11" ht="12.95" customHeight="1" x14ac:dyDescent="0.25">
      <c r="A49" s="758" t="s">
        <v>47</v>
      </c>
      <c r="B49" s="872" t="s">
        <v>31</v>
      </c>
      <c r="C49" s="582">
        <v>3200</v>
      </c>
      <c r="D49" s="776" t="s">
        <v>28</v>
      </c>
      <c r="E49" s="872" t="s">
        <v>31</v>
      </c>
      <c r="F49" s="590">
        <v>3000</v>
      </c>
      <c r="G49" s="776" t="s">
        <v>28</v>
      </c>
      <c r="H49" s="872" t="s">
        <v>31</v>
      </c>
      <c r="I49" s="877">
        <v>3400</v>
      </c>
      <c r="J49" s="881" t="s">
        <v>26</v>
      </c>
    </row>
    <row r="50" spans="1:11" ht="12.95" customHeight="1" x14ac:dyDescent="0.25">
      <c r="A50" s="507" t="s">
        <v>48</v>
      </c>
      <c r="B50" s="510">
        <f>AVERAGE(B51:B68)</f>
        <v>3838.9285714285716</v>
      </c>
      <c r="C50" s="757">
        <f>AVERAGE(C51:C68)</f>
        <v>2637.0714285714284</v>
      </c>
      <c r="D50" s="747">
        <f t="shared" ref="D50:D84" si="10">((C50/B50) -   1)*100</f>
        <v>-31.307098334728821</v>
      </c>
      <c r="E50" s="510">
        <f>AVERAGE(E51:E68)</f>
        <v>3787.1428571428573</v>
      </c>
      <c r="F50" s="510">
        <f>AVERAGE(F51:F68)</f>
        <v>2759.8571428571427</v>
      </c>
      <c r="G50" s="747">
        <f t="shared" ref="G50:G68" si="11">((F50/E50) -   1)*100</f>
        <v>-27.125612976235391</v>
      </c>
      <c r="H50" s="775">
        <f>AVERAGE(H51:H68)</f>
        <v>3323.25</v>
      </c>
      <c r="I50" s="873">
        <f>AVERAGE(I51:I68)</f>
        <v>2994.25</v>
      </c>
      <c r="J50" s="879">
        <f t="shared" ref="J50" si="12">((I50/H50) -   1)*100</f>
        <v>-9.8999473407056389</v>
      </c>
      <c r="K50" s="753"/>
    </row>
    <row r="51" spans="1:11" ht="12.95" customHeight="1" x14ac:dyDescent="0.25">
      <c r="A51" s="752" t="s">
        <v>49</v>
      </c>
      <c r="B51" s="509">
        <v>4007</v>
      </c>
      <c r="C51" s="760">
        <v>2673</v>
      </c>
      <c r="D51" s="751">
        <f t="shared" si="10"/>
        <v>-33.291739455952083</v>
      </c>
      <c r="E51" s="509">
        <v>3847</v>
      </c>
      <c r="F51" s="509">
        <v>2753</v>
      </c>
      <c r="G51" s="751">
        <f t="shared" si="11"/>
        <v>-28.437743696386796</v>
      </c>
      <c r="H51" s="872" t="s">
        <v>31</v>
      </c>
      <c r="I51" s="872" t="s">
        <v>31</v>
      </c>
      <c r="J51" s="881" t="s">
        <v>26</v>
      </c>
      <c r="K51" s="103"/>
    </row>
    <row r="52" spans="1:11" ht="12.95" customHeight="1" x14ac:dyDescent="0.25">
      <c r="A52" s="752" t="s">
        <v>50</v>
      </c>
      <c r="B52" s="509">
        <v>3847</v>
      </c>
      <c r="C52" s="760">
        <v>2680</v>
      </c>
      <c r="D52" s="751">
        <f t="shared" si="10"/>
        <v>-30.335326228229786</v>
      </c>
      <c r="E52" s="509">
        <v>3847</v>
      </c>
      <c r="F52" s="509">
        <v>2733</v>
      </c>
      <c r="G52" s="751">
        <f t="shared" si="11"/>
        <v>-28.957629321549263</v>
      </c>
      <c r="H52" s="872" t="s">
        <v>31</v>
      </c>
      <c r="I52" s="872" t="s">
        <v>31</v>
      </c>
      <c r="J52" s="881" t="s">
        <v>26</v>
      </c>
      <c r="K52" s="103"/>
    </row>
    <row r="53" spans="1:11" ht="12.95" customHeight="1" x14ac:dyDescent="0.25">
      <c r="A53" s="752" t="s">
        <v>51</v>
      </c>
      <c r="B53" s="509">
        <v>3850</v>
      </c>
      <c r="C53" s="760">
        <v>2610</v>
      </c>
      <c r="D53" s="751">
        <f t="shared" si="10"/>
        <v>-32.20779220779221</v>
      </c>
      <c r="E53" s="509">
        <v>3820</v>
      </c>
      <c r="F53" s="509">
        <v>2755</v>
      </c>
      <c r="G53" s="751">
        <f t="shared" si="11"/>
        <v>-27.879581151832454</v>
      </c>
      <c r="H53" s="872" t="s">
        <v>31</v>
      </c>
      <c r="I53" s="872" t="s">
        <v>31</v>
      </c>
      <c r="J53" s="881" t="s">
        <v>26</v>
      </c>
      <c r="K53" s="103"/>
    </row>
    <row r="54" spans="1:11" ht="12.95" customHeight="1" x14ac:dyDescent="0.25">
      <c r="A54" s="752" t="s">
        <v>52</v>
      </c>
      <c r="B54" s="509">
        <v>3955</v>
      </c>
      <c r="C54" s="760">
        <v>2740</v>
      </c>
      <c r="D54" s="751">
        <f t="shared" si="10"/>
        <v>-30.720606826801522</v>
      </c>
      <c r="E54" s="509">
        <v>3940</v>
      </c>
      <c r="F54" s="509">
        <v>2845</v>
      </c>
      <c r="G54" s="751">
        <f t="shared" si="11"/>
        <v>-27.791878172588834</v>
      </c>
      <c r="H54" s="872" t="s">
        <v>31</v>
      </c>
      <c r="I54" s="872" t="s">
        <v>31</v>
      </c>
      <c r="J54" s="881" t="s">
        <v>26</v>
      </c>
      <c r="K54" s="103"/>
    </row>
    <row r="55" spans="1:11" ht="12.95" customHeight="1" x14ac:dyDescent="0.25">
      <c r="A55" s="752" t="s">
        <v>53</v>
      </c>
      <c r="B55" s="509">
        <v>3850</v>
      </c>
      <c r="C55" s="760">
        <v>2635</v>
      </c>
      <c r="D55" s="751">
        <f t="shared" si="10"/>
        <v>-31.558441558441565</v>
      </c>
      <c r="E55" s="509">
        <v>3820</v>
      </c>
      <c r="F55" s="509">
        <v>2800</v>
      </c>
      <c r="G55" s="751">
        <f t="shared" si="11"/>
        <v>-26.701570680628272</v>
      </c>
      <c r="H55" s="872" t="s">
        <v>31</v>
      </c>
      <c r="I55" s="872" t="s">
        <v>31</v>
      </c>
      <c r="J55" s="881" t="s">
        <v>26</v>
      </c>
      <c r="K55" s="103"/>
    </row>
    <row r="56" spans="1:11" ht="11.1" customHeight="1" x14ac:dyDescent="0.25">
      <c r="A56" s="243"/>
      <c r="B56" s="244"/>
      <c r="C56" s="173"/>
      <c r="D56" s="173"/>
      <c r="E56" s="173"/>
      <c r="F56" s="173"/>
      <c r="G56" s="173"/>
      <c r="H56" s="173"/>
      <c r="I56" s="173"/>
      <c r="J56" s="174" t="s">
        <v>78</v>
      </c>
      <c r="K56" s="103"/>
    </row>
    <row r="57" spans="1:11" ht="11.1" customHeight="1" x14ac:dyDescent="0.25">
      <c r="A57" s="973" t="s">
        <v>637</v>
      </c>
      <c r="B57" s="973"/>
      <c r="C57" s="973"/>
      <c r="D57" s="973"/>
      <c r="E57" s="973"/>
      <c r="F57" s="973"/>
      <c r="G57" s="8"/>
      <c r="H57" s="8"/>
      <c r="I57" s="9"/>
      <c r="J57" s="27"/>
      <c r="K57" s="103"/>
    </row>
    <row r="58" spans="1:11" ht="14.1" customHeight="1" x14ac:dyDescent="0.25">
      <c r="A58" s="974" t="s">
        <v>19</v>
      </c>
      <c r="B58" s="976" t="s">
        <v>20</v>
      </c>
      <c r="C58" s="977"/>
      <c r="D58" s="978"/>
      <c r="E58" s="976" t="s">
        <v>21</v>
      </c>
      <c r="F58" s="977"/>
      <c r="G58" s="978"/>
      <c r="H58" s="976" t="s">
        <v>22</v>
      </c>
      <c r="I58" s="977"/>
      <c r="J58" s="978"/>
      <c r="K58" s="103"/>
    </row>
    <row r="59" spans="1:11" ht="14.1" customHeight="1" x14ac:dyDescent="0.25">
      <c r="A59" s="975"/>
      <c r="B59" s="364">
        <v>2023</v>
      </c>
      <c r="C59" s="364">
        <v>2024</v>
      </c>
      <c r="D59" s="364" t="s">
        <v>23</v>
      </c>
      <c r="E59" s="364">
        <v>2023</v>
      </c>
      <c r="F59" s="364">
        <v>2024</v>
      </c>
      <c r="G59" s="364" t="s">
        <v>23</v>
      </c>
      <c r="H59" s="364">
        <v>2023</v>
      </c>
      <c r="I59" s="364">
        <v>2024</v>
      </c>
      <c r="J59" s="364" t="s">
        <v>23</v>
      </c>
      <c r="K59" s="103"/>
    </row>
    <row r="60" spans="1:11" ht="6" customHeight="1" x14ac:dyDescent="0.25">
      <c r="A60" s="752"/>
      <c r="B60" s="509"/>
      <c r="C60" s="760"/>
      <c r="D60" s="751"/>
      <c r="E60" s="509"/>
      <c r="F60" s="509"/>
      <c r="G60" s="751"/>
      <c r="H60" s="775"/>
      <c r="I60" s="796"/>
      <c r="J60" s="881"/>
      <c r="K60" s="103"/>
    </row>
    <row r="61" spans="1:11" ht="12" customHeight="1" x14ac:dyDescent="0.25">
      <c r="A61" s="752" t="s">
        <v>54</v>
      </c>
      <c r="B61" s="509">
        <v>3660</v>
      </c>
      <c r="C61" s="760">
        <v>2555</v>
      </c>
      <c r="D61" s="751">
        <f t="shared" si="10"/>
        <v>-30.191256830601088</v>
      </c>
      <c r="E61" s="509">
        <v>3753</v>
      </c>
      <c r="F61" s="509">
        <v>2720</v>
      </c>
      <c r="G61" s="751">
        <f t="shared" si="11"/>
        <v>-27.524646949107378</v>
      </c>
      <c r="H61" s="872" t="s">
        <v>31</v>
      </c>
      <c r="I61" s="872" t="s">
        <v>31</v>
      </c>
      <c r="J61" s="881" t="s">
        <v>26</v>
      </c>
      <c r="K61" s="103"/>
    </row>
    <row r="62" spans="1:11" ht="12" customHeight="1" x14ac:dyDescent="0.25">
      <c r="A62" s="752" t="s">
        <v>55</v>
      </c>
      <c r="B62" s="509">
        <v>4053</v>
      </c>
      <c r="C62" s="760">
        <v>2787</v>
      </c>
      <c r="D62" s="751">
        <f t="shared" si="10"/>
        <v>-31.236121391561809</v>
      </c>
      <c r="E62" s="509">
        <v>3887</v>
      </c>
      <c r="F62" s="509">
        <v>2953</v>
      </c>
      <c r="G62" s="751">
        <f t="shared" si="11"/>
        <v>-24.02881399536918</v>
      </c>
      <c r="H62" s="872" t="s">
        <v>31</v>
      </c>
      <c r="I62" s="872" t="s">
        <v>31</v>
      </c>
      <c r="J62" s="881" t="s">
        <v>26</v>
      </c>
      <c r="K62" s="103"/>
    </row>
    <row r="63" spans="1:11" ht="12" customHeight="1" x14ac:dyDescent="0.25">
      <c r="A63" s="752" t="s">
        <v>628</v>
      </c>
      <c r="B63" s="509">
        <v>4155</v>
      </c>
      <c r="C63" s="760">
        <v>2755</v>
      </c>
      <c r="D63" s="751">
        <f t="shared" si="10"/>
        <v>-33.694344163658243</v>
      </c>
      <c r="E63" s="509">
        <v>4020</v>
      </c>
      <c r="F63" s="509">
        <v>2940</v>
      </c>
      <c r="G63" s="751">
        <f t="shared" si="11"/>
        <v>-26.865671641791046</v>
      </c>
      <c r="H63" s="775">
        <v>3667</v>
      </c>
      <c r="I63" s="796">
        <v>3220</v>
      </c>
      <c r="J63" s="879">
        <f t="shared" ref="J63" si="13">((I63/H63) -   1)*100</f>
        <v>-12.189800927188433</v>
      </c>
      <c r="K63" s="103"/>
    </row>
    <row r="64" spans="1:11" ht="12" customHeight="1" x14ac:dyDescent="0.25">
      <c r="A64" s="752" t="s">
        <v>56</v>
      </c>
      <c r="B64" s="509">
        <v>4007</v>
      </c>
      <c r="C64" s="760">
        <v>2680</v>
      </c>
      <c r="D64" s="751">
        <f t="shared" si="10"/>
        <v>-33.117045170950831</v>
      </c>
      <c r="E64" s="509">
        <v>4000</v>
      </c>
      <c r="F64" s="509">
        <v>2773</v>
      </c>
      <c r="G64" s="751">
        <f t="shared" si="11"/>
        <v>-30.674999999999997</v>
      </c>
      <c r="H64" s="872" t="s">
        <v>31</v>
      </c>
      <c r="I64" s="872" t="s">
        <v>31</v>
      </c>
      <c r="J64" s="881" t="s">
        <v>26</v>
      </c>
      <c r="K64" s="103"/>
    </row>
    <row r="65" spans="1:11" ht="12" customHeight="1" x14ac:dyDescent="0.25">
      <c r="A65" s="752" t="s">
        <v>57</v>
      </c>
      <c r="B65" s="509">
        <v>4020</v>
      </c>
      <c r="C65" s="760">
        <v>2673</v>
      </c>
      <c r="D65" s="751">
        <f t="shared" si="10"/>
        <v>-33.507462686567166</v>
      </c>
      <c r="E65" s="509">
        <v>4073</v>
      </c>
      <c r="F65" s="509">
        <v>2847</v>
      </c>
      <c r="G65" s="751">
        <f t="shared" si="11"/>
        <v>-30.100662902037811</v>
      </c>
      <c r="H65" s="872" t="s">
        <v>31</v>
      </c>
      <c r="I65" s="872" t="s">
        <v>31</v>
      </c>
      <c r="J65" s="881" t="s">
        <v>26</v>
      </c>
      <c r="K65" s="103"/>
    </row>
    <row r="66" spans="1:11" ht="12" customHeight="1" x14ac:dyDescent="0.25">
      <c r="A66" s="752" t="s">
        <v>58</v>
      </c>
      <c r="B66" s="509">
        <v>4213</v>
      </c>
      <c r="C66" s="760">
        <v>2800</v>
      </c>
      <c r="D66" s="751">
        <f t="shared" si="10"/>
        <v>-33.539045810586273</v>
      </c>
      <c r="E66" s="509">
        <v>4140</v>
      </c>
      <c r="F66" s="509">
        <v>2980</v>
      </c>
      <c r="G66" s="751">
        <f t="shared" si="11"/>
        <v>-28.019323671497588</v>
      </c>
      <c r="H66" s="791">
        <v>3853</v>
      </c>
      <c r="I66" s="796">
        <v>3353</v>
      </c>
      <c r="J66" s="879">
        <f t="shared" ref="J66" si="14">((I66/H66) -   1)*100</f>
        <v>-12.976901116013495</v>
      </c>
      <c r="K66" s="103"/>
    </row>
    <row r="67" spans="1:11" ht="12" customHeight="1" x14ac:dyDescent="0.25">
      <c r="A67" s="752" t="s">
        <v>59</v>
      </c>
      <c r="B67" s="509">
        <v>4040</v>
      </c>
      <c r="C67" s="760">
        <v>2627</v>
      </c>
      <c r="D67" s="751">
        <f t="shared" si="10"/>
        <v>-34.975247524752476</v>
      </c>
      <c r="E67" s="509">
        <v>3920</v>
      </c>
      <c r="F67" s="509">
        <v>2760</v>
      </c>
      <c r="G67" s="751">
        <f t="shared" si="11"/>
        <v>-29.591836734693878</v>
      </c>
      <c r="H67" s="872" t="s">
        <v>31</v>
      </c>
      <c r="I67" s="872" t="s">
        <v>31</v>
      </c>
      <c r="J67" s="881" t="s">
        <v>26</v>
      </c>
      <c r="K67" s="103"/>
    </row>
    <row r="68" spans="1:11" ht="12" customHeight="1" x14ac:dyDescent="0.25">
      <c r="A68" s="752" t="s">
        <v>60</v>
      </c>
      <c r="B68" s="509">
        <v>4065</v>
      </c>
      <c r="C68" s="760">
        <v>2680</v>
      </c>
      <c r="D68" s="751">
        <f t="shared" si="10"/>
        <v>-34.071340713407139</v>
      </c>
      <c r="E68" s="509">
        <v>3930</v>
      </c>
      <c r="F68" s="509">
        <v>2755</v>
      </c>
      <c r="G68" s="751">
        <f t="shared" si="11"/>
        <v>-29.898218829516544</v>
      </c>
      <c r="H68" s="775">
        <v>3750</v>
      </c>
      <c r="I68" s="796">
        <v>3380</v>
      </c>
      <c r="J68" s="879">
        <f t="shared" ref="J68" si="15">((I68/H68) -   1)*100</f>
        <v>-9.8666666666666671</v>
      </c>
      <c r="K68" s="103"/>
    </row>
    <row r="69" spans="1:11" ht="12" customHeight="1" x14ac:dyDescent="0.25">
      <c r="A69" s="761" t="s">
        <v>61</v>
      </c>
      <c r="B69" s="510">
        <f>AVERAGE(B70:B74)</f>
        <v>3566.6</v>
      </c>
      <c r="C69" s="757">
        <f>AVERAGE(C70:C74)</f>
        <v>2816</v>
      </c>
      <c r="D69" s="747">
        <f t="shared" si="10"/>
        <v>-21.045253182302471</v>
      </c>
      <c r="E69" s="510">
        <f>AVERAGE(E70:E74)</f>
        <v>3835.4</v>
      </c>
      <c r="F69" s="510">
        <f>AVERAGE(F70:F74)</f>
        <v>2681.4</v>
      </c>
      <c r="G69" s="747">
        <f t="shared" ref="G69:G80" si="16">((F69/E69 -   1)*100)</f>
        <v>-30.088126401418368</v>
      </c>
      <c r="H69" s="911" t="s">
        <v>719</v>
      </c>
      <c r="I69" s="911" t="s">
        <v>719</v>
      </c>
      <c r="J69" s="881" t="s">
        <v>26</v>
      </c>
      <c r="K69" s="753"/>
    </row>
    <row r="70" spans="1:11" ht="12" customHeight="1" x14ac:dyDescent="0.25">
      <c r="A70" s="758" t="s">
        <v>62</v>
      </c>
      <c r="B70" s="509">
        <v>3700</v>
      </c>
      <c r="C70" s="760">
        <v>2733</v>
      </c>
      <c r="D70" s="751">
        <f t="shared" si="10"/>
        <v>-26.135135135135133</v>
      </c>
      <c r="E70" s="509">
        <v>3867</v>
      </c>
      <c r="F70" s="509">
        <v>2587</v>
      </c>
      <c r="G70" s="751">
        <f t="shared" si="16"/>
        <v>-33.100594776312384</v>
      </c>
      <c r="H70" s="872" t="s">
        <v>31</v>
      </c>
      <c r="I70" s="872" t="s">
        <v>31</v>
      </c>
      <c r="J70" s="881" t="s">
        <v>26</v>
      </c>
      <c r="K70" s="103"/>
    </row>
    <row r="71" spans="1:11" ht="12" customHeight="1" x14ac:dyDescent="0.25">
      <c r="A71" s="758" t="s">
        <v>63</v>
      </c>
      <c r="B71" s="509">
        <v>3633</v>
      </c>
      <c r="C71" s="760">
        <v>2867</v>
      </c>
      <c r="D71" s="751">
        <f t="shared" si="10"/>
        <v>-21.084503165428025</v>
      </c>
      <c r="E71" s="509">
        <v>4000</v>
      </c>
      <c r="F71" s="509">
        <v>2800</v>
      </c>
      <c r="G71" s="751">
        <f t="shared" si="16"/>
        <v>-30.000000000000004</v>
      </c>
      <c r="H71" s="872" t="s">
        <v>31</v>
      </c>
      <c r="I71" s="872" t="s">
        <v>31</v>
      </c>
      <c r="J71" s="881" t="s">
        <v>26</v>
      </c>
      <c r="K71" s="753"/>
    </row>
    <row r="72" spans="1:11" ht="12" customHeight="1" x14ac:dyDescent="0.25">
      <c r="A72" s="758" t="s">
        <v>64</v>
      </c>
      <c r="B72" s="509">
        <v>3600</v>
      </c>
      <c r="C72" s="760">
        <v>2700</v>
      </c>
      <c r="D72" s="751">
        <f t="shared" si="10"/>
        <v>-25</v>
      </c>
      <c r="E72" s="509">
        <v>4000</v>
      </c>
      <c r="F72" s="509">
        <v>2580</v>
      </c>
      <c r="G72" s="751">
        <f t="shared" si="16"/>
        <v>-35.5</v>
      </c>
      <c r="H72" s="872" t="s">
        <v>31</v>
      </c>
      <c r="I72" s="872" t="s">
        <v>31</v>
      </c>
      <c r="J72" s="881" t="s">
        <v>26</v>
      </c>
      <c r="K72" s="756"/>
    </row>
    <row r="73" spans="1:11" ht="12" customHeight="1" x14ac:dyDescent="0.25">
      <c r="A73" s="758" t="s">
        <v>65</v>
      </c>
      <c r="B73" s="509">
        <v>3850</v>
      </c>
      <c r="C73" s="760">
        <v>2990</v>
      </c>
      <c r="D73" s="751">
        <f t="shared" si="10"/>
        <v>-22.337662337662334</v>
      </c>
      <c r="E73" s="509">
        <v>4160</v>
      </c>
      <c r="F73" s="509">
        <v>2850</v>
      </c>
      <c r="G73" s="751">
        <f t="shared" si="16"/>
        <v>-31.490384615384613</v>
      </c>
      <c r="H73" s="872" t="s">
        <v>31</v>
      </c>
      <c r="I73" s="872" t="s">
        <v>31</v>
      </c>
      <c r="J73" s="881" t="s">
        <v>26</v>
      </c>
      <c r="K73" s="756"/>
    </row>
    <row r="74" spans="1:11" ht="12" customHeight="1" x14ac:dyDescent="0.25">
      <c r="A74" s="758" t="s">
        <v>66</v>
      </c>
      <c r="B74" s="509">
        <v>3050</v>
      </c>
      <c r="C74" s="760">
        <v>2790</v>
      </c>
      <c r="D74" s="751">
        <f t="shared" si="10"/>
        <v>-8.5245901639344304</v>
      </c>
      <c r="E74" s="509">
        <v>3150</v>
      </c>
      <c r="F74" s="509">
        <v>2590</v>
      </c>
      <c r="G74" s="751">
        <f t="shared" si="16"/>
        <v>-17.777777777777782</v>
      </c>
      <c r="H74" s="872" t="s">
        <v>31</v>
      </c>
      <c r="I74" s="872" t="s">
        <v>31</v>
      </c>
      <c r="J74" s="881" t="s">
        <v>26</v>
      </c>
      <c r="K74" s="103"/>
    </row>
    <row r="75" spans="1:11" ht="12" customHeight="1" x14ac:dyDescent="0.25">
      <c r="A75" s="761" t="s">
        <v>67</v>
      </c>
      <c r="B75" s="510">
        <f>AVERAGE(B76:B84)</f>
        <v>3097.25</v>
      </c>
      <c r="C75" s="757">
        <f>AVERAGE(C76:C86)</f>
        <v>2636.181818181818</v>
      </c>
      <c r="D75" s="747">
        <f t="shared" si="10"/>
        <v>-14.886372808723291</v>
      </c>
      <c r="E75" s="510">
        <f>AVERAGE(E76:E84)</f>
        <v>3055.625</v>
      </c>
      <c r="F75" s="510">
        <f>AVERAGE(F76:F86)</f>
        <v>2617.8333333333335</v>
      </c>
      <c r="G75" s="747">
        <f t="shared" si="16"/>
        <v>-14.327401649962502</v>
      </c>
      <c r="H75" s="775">
        <f>AVERAGE(H76:H84)</f>
        <v>2918.75</v>
      </c>
      <c r="I75" s="873">
        <f>AVERAGE(I76:I86)</f>
        <v>2016.3333333333333</v>
      </c>
      <c r="J75" s="879">
        <f>((I75/H75 -   1)*100)</f>
        <v>-30.917915774446826</v>
      </c>
      <c r="K75" s="753"/>
    </row>
    <row r="76" spans="1:11" ht="12" customHeight="1" x14ac:dyDescent="0.25">
      <c r="A76" s="758" t="s">
        <v>68</v>
      </c>
      <c r="B76" s="509">
        <v>2775</v>
      </c>
      <c r="C76" s="760">
        <v>2250</v>
      </c>
      <c r="D76" s="751">
        <f t="shared" si="10"/>
        <v>-18.918918918918916</v>
      </c>
      <c r="E76" s="509">
        <v>2925</v>
      </c>
      <c r="F76" s="509">
        <v>2767</v>
      </c>
      <c r="G76" s="751">
        <f t="shared" si="16"/>
        <v>-5.4017094017093985</v>
      </c>
      <c r="H76" s="791">
        <v>2800</v>
      </c>
      <c r="I76" s="796">
        <v>1850</v>
      </c>
      <c r="J76" s="879">
        <f>((I76/H76 -   1)*100)</f>
        <v>-33.928571428571431</v>
      </c>
      <c r="K76" s="753"/>
    </row>
    <row r="77" spans="1:11" ht="12" customHeight="1" x14ac:dyDescent="0.25">
      <c r="A77" s="758" t="s">
        <v>69</v>
      </c>
      <c r="B77" s="509">
        <v>3450</v>
      </c>
      <c r="C77" s="760">
        <v>2610</v>
      </c>
      <c r="D77" s="751">
        <f t="shared" si="10"/>
        <v>-24.347826086956527</v>
      </c>
      <c r="E77" s="509">
        <v>4400</v>
      </c>
      <c r="F77" s="509">
        <v>2640</v>
      </c>
      <c r="G77" s="751">
        <f t="shared" ref="G77" si="17">((F77/E77) -   1)*100</f>
        <v>-40</v>
      </c>
      <c r="H77" s="872" t="s">
        <v>31</v>
      </c>
      <c r="I77" s="872" t="s">
        <v>31</v>
      </c>
      <c r="J77" s="881" t="s">
        <v>26</v>
      </c>
      <c r="K77" s="753"/>
    </row>
    <row r="78" spans="1:11" ht="12" customHeight="1" x14ac:dyDescent="0.25">
      <c r="A78" s="758" t="s">
        <v>70</v>
      </c>
      <c r="B78" s="509">
        <v>2953</v>
      </c>
      <c r="C78" s="760">
        <v>2305</v>
      </c>
      <c r="D78" s="751">
        <f t="shared" si="10"/>
        <v>-21.943785980358953</v>
      </c>
      <c r="E78" s="509">
        <v>2533</v>
      </c>
      <c r="F78" s="509">
        <v>2200</v>
      </c>
      <c r="G78" s="751" t="s">
        <v>28</v>
      </c>
      <c r="H78" s="775">
        <v>3300</v>
      </c>
      <c r="I78" s="796">
        <v>1410</v>
      </c>
      <c r="J78" s="879">
        <f>((I78/H78 -   1)*100)</f>
        <v>-57.272727272727273</v>
      </c>
      <c r="K78" s="753"/>
    </row>
    <row r="79" spans="1:11" ht="12" customHeight="1" x14ac:dyDescent="0.25">
      <c r="A79" s="758" t="s">
        <v>71</v>
      </c>
      <c r="B79" s="509">
        <v>3900</v>
      </c>
      <c r="C79" s="760">
        <v>3200</v>
      </c>
      <c r="D79" s="751">
        <f t="shared" si="10"/>
        <v>-17.948717948717952</v>
      </c>
      <c r="E79" s="509">
        <v>3800</v>
      </c>
      <c r="F79" s="872" t="s">
        <v>31</v>
      </c>
      <c r="G79" s="751" t="s">
        <v>28</v>
      </c>
      <c r="H79" s="872" t="s">
        <v>31</v>
      </c>
      <c r="I79" s="872" t="s">
        <v>31</v>
      </c>
      <c r="J79" s="881" t="s">
        <v>26</v>
      </c>
      <c r="K79" s="753"/>
    </row>
    <row r="80" spans="1:11" ht="12" customHeight="1" x14ac:dyDescent="0.25">
      <c r="A80" s="758" t="s">
        <v>72</v>
      </c>
      <c r="B80" s="509">
        <v>3010</v>
      </c>
      <c r="C80" s="760">
        <v>2650</v>
      </c>
      <c r="D80" s="751">
        <f t="shared" si="10"/>
        <v>-11.960132890365449</v>
      </c>
      <c r="E80" s="509">
        <v>3010</v>
      </c>
      <c r="F80" s="509">
        <v>2550</v>
      </c>
      <c r="G80" s="751">
        <f t="shared" si="16"/>
        <v>-15.282392026578073</v>
      </c>
      <c r="H80" s="872" t="s">
        <v>31</v>
      </c>
      <c r="I80" s="796">
        <v>2350</v>
      </c>
      <c r="J80" s="881" t="s">
        <v>26</v>
      </c>
      <c r="K80" s="753"/>
    </row>
    <row r="81" spans="1:11" ht="12" customHeight="1" x14ac:dyDescent="0.25">
      <c r="A81" s="758" t="s">
        <v>447</v>
      </c>
      <c r="B81" s="872" t="s">
        <v>31</v>
      </c>
      <c r="C81" s="582">
        <v>2600</v>
      </c>
      <c r="D81" s="776" t="s">
        <v>28</v>
      </c>
      <c r="E81" s="872" t="s">
        <v>31</v>
      </c>
      <c r="F81" s="872" t="s">
        <v>31</v>
      </c>
      <c r="G81" s="776" t="s">
        <v>28</v>
      </c>
      <c r="H81" s="872" t="s">
        <v>31</v>
      </c>
      <c r="I81" s="872" t="s">
        <v>31</v>
      </c>
      <c r="J81" s="881" t="s">
        <v>26</v>
      </c>
      <c r="K81" s="753"/>
    </row>
    <row r="82" spans="1:11" ht="12" customHeight="1" x14ac:dyDescent="0.25">
      <c r="A82" s="758" t="s">
        <v>73</v>
      </c>
      <c r="B82" s="509">
        <v>2565</v>
      </c>
      <c r="C82" s="760">
        <v>2335</v>
      </c>
      <c r="D82" s="751">
        <f t="shared" si="10"/>
        <v>-8.9668615984405449</v>
      </c>
      <c r="E82" s="509">
        <v>2200</v>
      </c>
      <c r="F82" s="872" t="s">
        <v>31</v>
      </c>
      <c r="G82" s="751" t="s">
        <v>28</v>
      </c>
      <c r="H82" s="775">
        <v>2375</v>
      </c>
      <c r="I82" s="796">
        <v>1455</v>
      </c>
      <c r="J82" s="879">
        <f>((I82/H82 -   1)*100)</f>
        <v>-38.736842105263158</v>
      </c>
      <c r="K82" s="753"/>
    </row>
    <row r="83" spans="1:11" ht="12" customHeight="1" x14ac:dyDescent="0.25">
      <c r="A83" s="758" t="s">
        <v>74</v>
      </c>
      <c r="B83" s="509">
        <v>3300</v>
      </c>
      <c r="C83" s="760">
        <v>2933</v>
      </c>
      <c r="D83" s="751">
        <f t="shared" si="10"/>
        <v>-11.121212121212121</v>
      </c>
      <c r="E83" s="509">
        <v>2667</v>
      </c>
      <c r="F83" s="509">
        <v>2800</v>
      </c>
      <c r="G83" s="751" t="s">
        <v>28</v>
      </c>
      <c r="H83" s="775">
        <v>3200</v>
      </c>
      <c r="I83" s="796">
        <v>2733</v>
      </c>
      <c r="J83" s="879">
        <f>((I83/H83 -   1)*100)</f>
        <v>-14.593750000000005</v>
      </c>
      <c r="K83" s="753"/>
    </row>
    <row r="84" spans="1:11" ht="12" customHeight="1" x14ac:dyDescent="0.25">
      <c r="A84" s="758" t="s">
        <v>75</v>
      </c>
      <c r="B84" s="509">
        <v>2825</v>
      </c>
      <c r="C84" s="760">
        <v>2735</v>
      </c>
      <c r="D84" s="751">
        <f t="shared" si="10"/>
        <v>-3.1858407079646045</v>
      </c>
      <c r="E84" s="509">
        <v>2910</v>
      </c>
      <c r="F84" s="509">
        <v>2750</v>
      </c>
      <c r="G84" s="751">
        <f t="shared" ref="G84" si="18">((F84/E84) -   1)*100</f>
        <v>-5.4982817869415834</v>
      </c>
      <c r="H84" s="872" t="s">
        <v>31</v>
      </c>
      <c r="I84" s="872" t="s">
        <v>31</v>
      </c>
      <c r="J84" s="881" t="s">
        <v>26</v>
      </c>
      <c r="K84" s="753"/>
    </row>
    <row r="85" spans="1:11" ht="12" customHeight="1" x14ac:dyDescent="0.25">
      <c r="A85" s="758" t="s">
        <v>186</v>
      </c>
      <c r="B85" s="872" t="s">
        <v>31</v>
      </c>
      <c r="C85" s="582">
        <v>2840</v>
      </c>
      <c r="D85" s="776" t="s">
        <v>28</v>
      </c>
      <c r="E85" s="872" t="s">
        <v>31</v>
      </c>
      <c r="F85" s="872" t="s">
        <v>31</v>
      </c>
      <c r="G85" s="776" t="s">
        <v>28</v>
      </c>
      <c r="H85" s="872" t="s">
        <v>31</v>
      </c>
      <c r="I85" s="877">
        <v>2300</v>
      </c>
      <c r="J85" s="881" t="s">
        <v>26</v>
      </c>
      <c r="K85" s="753"/>
    </row>
    <row r="86" spans="1:11" ht="12" customHeight="1" x14ac:dyDescent="0.25">
      <c r="A86" s="758" t="s">
        <v>448</v>
      </c>
      <c r="B86" s="872" t="s">
        <v>31</v>
      </c>
      <c r="C86" s="582">
        <v>2540</v>
      </c>
      <c r="D86" s="776" t="s">
        <v>28</v>
      </c>
      <c r="E86" s="872" t="s">
        <v>31</v>
      </c>
      <c r="F86" s="872" t="s">
        <v>31</v>
      </c>
      <c r="G86" s="776" t="s">
        <v>28</v>
      </c>
      <c r="H86" s="872" t="s">
        <v>31</v>
      </c>
      <c r="I86" s="872" t="s">
        <v>31</v>
      </c>
      <c r="J86" s="881" t="s">
        <v>26</v>
      </c>
      <c r="K86" s="753"/>
    </row>
    <row r="87" spans="1:11" ht="12" customHeight="1" x14ac:dyDescent="0.25">
      <c r="A87" s="761" t="s">
        <v>76</v>
      </c>
      <c r="B87" s="510">
        <f>AVERAGE(B88:B88)</f>
        <v>1953</v>
      </c>
      <c r="C87" s="757">
        <f>AVERAGE(C88:C92)</f>
        <v>2107.6</v>
      </c>
      <c r="D87" s="747">
        <f t="shared" ref="D87:D88" si="19">((C87/B87)-      1)*100</f>
        <v>7.9160266257040313</v>
      </c>
      <c r="E87" s="757">
        <f>AVERAGE(E88:E88)</f>
        <v>2220</v>
      </c>
      <c r="F87" s="757">
        <f>AVERAGE(F88:F92)</f>
        <v>2657.6</v>
      </c>
      <c r="G87" s="747">
        <f t="shared" ref="G87:G88" si="20">((F87/E87)-      1)*100</f>
        <v>19.711711711711711</v>
      </c>
      <c r="H87" s="775">
        <f>AVERAGE(H88:H88)</f>
        <v>1447</v>
      </c>
      <c r="I87" s="873">
        <f>AVERAGE(I88:I92)</f>
        <v>1391.2</v>
      </c>
      <c r="J87" s="879">
        <f t="shared" ref="J87:J88" si="21">((I87/H87)-      1)*100</f>
        <v>-3.8562543192812715</v>
      </c>
      <c r="K87" s="753"/>
    </row>
    <row r="88" spans="1:11" ht="12" customHeight="1" x14ac:dyDescent="0.25">
      <c r="A88" s="758" t="s">
        <v>77</v>
      </c>
      <c r="B88" s="509">
        <v>1953</v>
      </c>
      <c r="C88" s="760">
        <v>2093</v>
      </c>
      <c r="D88" s="751">
        <f t="shared" si="19"/>
        <v>7.1684587813620082</v>
      </c>
      <c r="E88" s="509">
        <v>2220</v>
      </c>
      <c r="F88" s="509">
        <v>2650</v>
      </c>
      <c r="G88" s="751">
        <f t="shared" si="20"/>
        <v>19.369369369369373</v>
      </c>
      <c r="H88" s="775">
        <v>1447</v>
      </c>
      <c r="I88" s="796">
        <v>1467</v>
      </c>
      <c r="J88" s="880">
        <f t="shared" si="21"/>
        <v>1.3821700069108545</v>
      </c>
      <c r="K88" s="753"/>
    </row>
    <row r="89" spans="1:11" ht="12" customHeight="1" x14ac:dyDescent="0.25">
      <c r="A89" s="758" t="s">
        <v>185</v>
      </c>
      <c r="B89" s="872" t="s">
        <v>31</v>
      </c>
      <c r="C89" s="582">
        <v>1953</v>
      </c>
      <c r="D89" s="776" t="s">
        <v>28</v>
      </c>
      <c r="E89" s="872" t="s">
        <v>31</v>
      </c>
      <c r="F89" s="618">
        <v>1958</v>
      </c>
      <c r="G89" s="776" t="s">
        <v>28</v>
      </c>
      <c r="H89" s="872" t="s">
        <v>31</v>
      </c>
      <c r="I89" s="878">
        <v>1425</v>
      </c>
      <c r="J89" s="881" t="s">
        <v>26</v>
      </c>
    </row>
    <row r="90" spans="1:11" ht="12" customHeight="1" x14ac:dyDescent="0.25">
      <c r="A90" s="758" t="s">
        <v>452</v>
      </c>
      <c r="B90" s="872" t="s">
        <v>31</v>
      </c>
      <c r="C90" s="582">
        <v>2145</v>
      </c>
      <c r="D90" s="776" t="s">
        <v>28</v>
      </c>
      <c r="E90" s="872" t="s">
        <v>31</v>
      </c>
      <c r="F90" s="618">
        <v>2280</v>
      </c>
      <c r="G90" s="776" t="s">
        <v>28</v>
      </c>
      <c r="H90" s="872" t="s">
        <v>31</v>
      </c>
      <c r="I90" s="878">
        <v>1390</v>
      </c>
      <c r="J90" s="881" t="s">
        <v>26</v>
      </c>
    </row>
    <row r="91" spans="1:11" ht="12" customHeight="1" x14ac:dyDescent="0.25">
      <c r="A91" s="758" t="s">
        <v>298</v>
      </c>
      <c r="B91" s="872" t="s">
        <v>31</v>
      </c>
      <c r="C91" s="582">
        <v>2060</v>
      </c>
      <c r="D91" s="776" t="s">
        <v>28</v>
      </c>
      <c r="E91" s="872" t="s">
        <v>31</v>
      </c>
      <c r="F91" s="618">
        <v>3500</v>
      </c>
      <c r="G91" s="776" t="s">
        <v>28</v>
      </c>
      <c r="H91" s="872" t="s">
        <v>31</v>
      </c>
      <c r="I91" s="878">
        <v>1227</v>
      </c>
      <c r="J91" s="881" t="s">
        <v>26</v>
      </c>
    </row>
    <row r="92" spans="1:11" ht="12" customHeight="1" x14ac:dyDescent="0.25">
      <c r="A92" s="758" t="s">
        <v>299</v>
      </c>
      <c r="B92" s="872" t="s">
        <v>31</v>
      </c>
      <c r="C92" s="582">
        <v>2287</v>
      </c>
      <c r="D92" s="776" t="s">
        <v>28</v>
      </c>
      <c r="E92" s="872" t="s">
        <v>31</v>
      </c>
      <c r="F92" s="618">
        <v>2900</v>
      </c>
      <c r="G92" s="776" t="s">
        <v>28</v>
      </c>
      <c r="H92" s="872" t="s">
        <v>31</v>
      </c>
      <c r="I92" s="878">
        <v>1447</v>
      </c>
      <c r="J92" s="881" t="s">
        <v>26</v>
      </c>
    </row>
    <row r="93" spans="1:11" ht="12" customHeight="1" x14ac:dyDescent="0.25">
      <c r="A93" s="761" t="s">
        <v>79</v>
      </c>
      <c r="B93" s="510">
        <f>AVERAGE(B94:B101)</f>
        <v>2340.375</v>
      </c>
      <c r="C93" s="510">
        <f>AVERAGE(C94:C101)</f>
        <v>2310.875</v>
      </c>
      <c r="D93" s="747">
        <f t="shared" ref="D93:D109" si="22">((C93/B93)-      1)*100</f>
        <v>-1.2604817604016438</v>
      </c>
      <c r="E93" s="510">
        <f>AVERAGE(E94:E101)</f>
        <v>2389.375</v>
      </c>
      <c r="F93" s="510">
        <f>AVERAGE(F94:F101)</f>
        <v>2437.1428571428573</v>
      </c>
      <c r="G93" s="747">
        <f t="shared" ref="G93:G100" si="23">((F93/E93)-      1)*100</f>
        <v>1.9991779081499184</v>
      </c>
      <c r="H93" s="911" t="s">
        <v>719</v>
      </c>
      <c r="I93" s="911" t="s">
        <v>719</v>
      </c>
      <c r="J93" s="880" t="s">
        <v>26</v>
      </c>
      <c r="K93" s="753"/>
    </row>
    <row r="94" spans="1:11" ht="12" customHeight="1" x14ac:dyDescent="0.25">
      <c r="A94" s="758" t="s">
        <v>80</v>
      </c>
      <c r="B94" s="509">
        <v>2120</v>
      </c>
      <c r="C94" s="509">
        <v>2267</v>
      </c>
      <c r="D94" s="751">
        <f t="shared" si="22"/>
        <v>6.9339622641509502</v>
      </c>
      <c r="E94" s="509">
        <v>2160</v>
      </c>
      <c r="F94" s="509">
        <v>2300</v>
      </c>
      <c r="G94" s="751">
        <f t="shared" si="23"/>
        <v>6.4814814814814881</v>
      </c>
      <c r="H94" s="872" t="s">
        <v>31</v>
      </c>
      <c r="I94" s="872" t="s">
        <v>31</v>
      </c>
      <c r="J94" s="880" t="s">
        <v>26</v>
      </c>
      <c r="K94" s="753"/>
    </row>
    <row r="95" spans="1:11" ht="12" customHeight="1" x14ac:dyDescent="0.25">
      <c r="A95" s="758" t="s">
        <v>81</v>
      </c>
      <c r="B95" s="509">
        <v>2070</v>
      </c>
      <c r="C95" s="509">
        <v>2200</v>
      </c>
      <c r="D95" s="751">
        <f t="shared" si="22"/>
        <v>6.2801932367149815</v>
      </c>
      <c r="E95" s="509">
        <v>2115</v>
      </c>
      <c r="F95" s="509">
        <v>2320</v>
      </c>
      <c r="G95" s="751">
        <f t="shared" si="23"/>
        <v>9.6926713947990564</v>
      </c>
      <c r="H95" s="872" t="s">
        <v>31</v>
      </c>
      <c r="I95" s="872" t="s">
        <v>31</v>
      </c>
      <c r="J95" s="880" t="s">
        <v>26</v>
      </c>
      <c r="K95" s="753"/>
    </row>
    <row r="96" spans="1:11" ht="12" customHeight="1" x14ac:dyDescent="0.25">
      <c r="A96" s="758" t="s">
        <v>82</v>
      </c>
      <c r="B96" s="509">
        <v>2100</v>
      </c>
      <c r="C96" s="509">
        <v>2100</v>
      </c>
      <c r="D96" s="751">
        <f t="shared" si="22"/>
        <v>0</v>
      </c>
      <c r="E96" s="509">
        <v>2100</v>
      </c>
      <c r="F96" s="509">
        <v>2200</v>
      </c>
      <c r="G96" s="751">
        <f t="shared" si="23"/>
        <v>4.7619047619047672</v>
      </c>
      <c r="H96" s="872" t="s">
        <v>31</v>
      </c>
      <c r="I96" s="872" t="s">
        <v>31</v>
      </c>
      <c r="J96" s="880" t="s">
        <v>26</v>
      </c>
      <c r="K96" s="753"/>
    </row>
    <row r="97" spans="1:11" ht="12" customHeight="1" x14ac:dyDescent="0.25">
      <c r="A97" s="758" t="s">
        <v>83</v>
      </c>
      <c r="B97" s="509">
        <v>1900</v>
      </c>
      <c r="C97" s="509">
        <v>2020</v>
      </c>
      <c r="D97" s="751">
        <f t="shared" si="22"/>
        <v>6.315789473684208</v>
      </c>
      <c r="E97" s="509">
        <v>1940</v>
      </c>
      <c r="F97" s="509">
        <v>2120</v>
      </c>
      <c r="G97" s="751">
        <f t="shared" si="23"/>
        <v>9.2783505154639059</v>
      </c>
      <c r="H97" s="872" t="s">
        <v>31</v>
      </c>
      <c r="I97" s="872" t="s">
        <v>31</v>
      </c>
      <c r="J97" s="880" t="s">
        <v>26</v>
      </c>
      <c r="K97" s="753"/>
    </row>
    <row r="98" spans="1:11" ht="12" customHeight="1" x14ac:dyDescent="0.25">
      <c r="A98" s="758" t="s">
        <v>84</v>
      </c>
      <c r="B98" s="509">
        <v>2800</v>
      </c>
      <c r="C98" s="509">
        <v>2460</v>
      </c>
      <c r="D98" s="751">
        <f t="shared" si="22"/>
        <v>-12.142857142857144</v>
      </c>
      <c r="E98" s="509">
        <v>3000</v>
      </c>
      <c r="F98" s="509">
        <v>3020</v>
      </c>
      <c r="G98" s="751">
        <f t="shared" si="23"/>
        <v>0.66666666666665986</v>
      </c>
      <c r="H98" s="872" t="s">
        <v>31</v>
      </c>
      <c r="I98" s="872" t="s">
        <v>31</v>
      </c>
      <c r="J98" s="880" t="s">
        <v>26</v>
      </c>
      <c r="K98" s="753"/>
    </row>
    <row r="99" spans="1:11" ht="12" customHeight="1" x14ac:dyDescent="0.25">
      <c r="A99" s="758" t="s">
        <v>85</v>
      </c>
      <c r="B99" s="509">
        <v>2633</v>
      </c>
      <c r="C99" s="509">
        <v>2340</v>
      </c>
      <c r="D99" s="751">
        <f t="shared" si="22"/>
        <v>-11.127990884922145</v>
      </c>
      <c r="E99" s="509">
        <v>2600</v>
      </c>
      <c r="F99" s="509">
        <v>2300</v>
      </c>
      <c r="G99" s="751">
        <f t="shared" si="23"/>
        <v>-11.538461538461542</v>
      </c>
      <c r="H99" s="872" t="s">
        <v>31</v>
      </c>
      <c r="I99" s="872" t="s">
        <v>31</v>
      </c>
      <c r="J99" s="880" t="s">
        <v>26</v>
      </c>
      <c r="K99" s="753"/>
    </row>
    <row r="100" spans="1:11" ht="12" customHeight="1" x14ac:dyDescent="0.25">
      <c r="A100" s="758" t="s">
        <v>86</v>
      </c>
      <c r="B100" s="509">
        <v>2100</v>
      </c>
      <c r="C100" s="509">
        <v>2500</v>
      </c>
      <c r="D100" s="751">
        <f t="shared" si="22"/>
        <v>19.047619047619047</v>
      </c>
      <c r="E100" s="509">
        <v>2000</v>
      </c>
      <c r="F100" s="509">
        <v>2800</v>
      </c>
      <c r="G100" s="751">
        <f t="shared" si="23"/>
        <v>39.999999999999993</v>
      </c>
      <c r="H100" s="872" t="s">
        <v>31</v>
      </c>
      <c r="I100" s="872" t="s">
        <v>31</v>
      </c>
      <c r="J100" s="880" t="s">
        <v>26</v>
      </c>
      <c r="K100" s="753"/>
    </row>
    <row r="101" spans="1:11" ht="12" customHeight="1" x14ac:dyDescent="0.25">
      <c r="A101" s="758" t="s">
        <v>87</v>
      </c>
      <c r="B101" s="509">
        <v>3000</v>
      </c>
      <c r="C101" s="509">
        <v>2600</v>
      </c>
      <c r="D101" s="751">
        <f t="shared" si="22"/>
        <v>-13.33333333333333</v>
      </c>
      <c r="E101" s="509">
        <v>3200</v>
      </c>
      <c r="F101" s="872" t="s">
        <v>31</v>
      </c>
      <c r="G101" s="776" t="s">
        <v>28</v>
      </c>
      <c r="H101" s="872" t="s">
        <v>31</v>
      </c>
      <c r="I101" s="872" t="s">
        <v>31</v>
      </c>
      <c r="J101" s="880" t="s">
        <v>26</v>
      </c>
      <c r="K101" s="753"/>
    </row>
    <row r="102" spans="1:11" ht="12" customHeight="1" x14ac:dyDescent="0.25">
      <c r="A102" s="754" t="s">
        <v>88</v>
      </c>
      <c r="B102" s="510">
        <f>AVERAGE(B103:B113)</f>
        <v>2072.1</v>
      </c>
      <c r="C102" s="510">
        <f>AVERAGE(C103:C114)</f>
        <v>2138.9166666666665</v>
      </c>
      <c r="D102" s="747">
        <f t="shared" si="22"/>
        <v>3.2245869729581988</v>
      </c>
      <c r="E102" s="510">
        <f>AVERAGE(E103:E113)</f>
        <v>2130.375</v>
      </c>
      <c r="F102" s="510">
        <f>AVERAGE(F103:F114)</f>
        <v>2729.125</v>
      </c>
      <c r="G102" s="747">
        <f>((F102/E102)-      1)*100</f>
        <v>28.105380508126498</v>
      </c>
      <c r="H102" s="510">
        <f>AVERAGE(H103:H113)</f>
        <v>1273.1111111111111</v>
      </c>
      <c r="I102" s="510">
        <f>AVERAGE(I103:I114)</f>
        <v>1261.9000000000001</v>
      </c>
      <c r="J102" s="912">
        <f>((I102/H102)-      1)*100</f>
        <v>-0.88060743585266499</v>
      </c>
      <c r="K102" s="753"/>
    </row>
    <row r="103" spans="1:11" ht="12" customHeight="1" x14ac:dyDescent="0.25">
      <c r="A103" s="750" t="s">
        <v>89</v>
      </c>
      <c r="B103" s="509">
        <v>1755</v>
      </c>
      <c r="C103" s="509">
        <v>1933</v>
      </c>
      <c r="D103" s="751">
        <f t="shared" si="22"/>
        <v>10.142450142450144</v>
      </c>
      <c r="E103" s="509">
        <v>1755</v>
      </c>
      <c r="F103" s="509">
        <v>2600</v>
      </c>
      <c r="G103" s="751">
        <f>((F103/E103)-      1)*100</f>
        <v>48.148148148148138</v>
      </c>
      <c r="H103" s="509">
        <v>1080</v>
      </c>
      <c r="I103" s="509">
        <v>1127</v>
      </c>
      <c r="J103" s="913">
        <f>((I103/H103)-      1)*100</f>
        <v>4.3518518518518512</v>
      </c>
      <c r="K103" s="753"/>
    </row>
    <row r="104" spans="1:11" ht="12" customHeight="1" x14ac:dyDescent="0.25">
      <c r="A104" s="750" t="s">
        <v>620</v>
      </c>
      <c r="B104" s="872" t="s">
        <v>31</v>
      </c>
      <c r="C104" s="509">
        <v>2530</v>
      </c>
      <c r="D104" s="776" t="s">
        <v>28</v>
      </c>
      <c r="E104" s="872" t="s">
        <v>31</v>
      </c>
      <c r="F104" s="872" t="s">
        <v>31</v>
      </c>
      <c r="G104" s="776" t="s">
        <v>28</v>
      </c>
      <c r="H104" s="872" t="s">
        <v>31</v>
      </c>
      <c r="I104" s="872" t="s">
        <v>31</v>
      </c>
      <c r="J104" s="880" t="s">
        <v>26</v>
      </c>
      <c r="K104" s="753"/>
    </row>
    <row r="105" spans="1:11" ht="12" customHeight="1" x14ac:dyDescent="0.25">
      <c r="A105" s="750" t="s">
        <v>90</v>
      </c>
      <c r="B105" s="509">
        <v>1845</v>
      </c>
      <c r="C105" s="509">
        <v>1885</v>
      </c>
      <c r="D105" s="751">
        <f t="shared" si="22"/>
        <v>2.1680216802167918</v>
      </c>
      <c r="E105" s="509">
        <v>1875</v>
      </c>
      <c r="F105" s="509">
        <v>2350</v>
      </c>
      <c r="G105" s="751">
        <f>((F105/E105)-      1)*100</f>
        <v>25.333333333333343</v>
      </c>
      <c r="H105" s="509">
        <v>1060</v>
      </c>
      <c r="I105" s="509">
        <v>1105</v>
      </c>
      <c r="J105" s="914">
        <f>((I105/H105)-      1)*100</f>
        <v>4.2452830188679291</v>
      </c>
      <c r="K105" s="753"/>
    </row>
    <row r="106" spans="1:11" ht="12" customHeight="1" x14ac:dyDescent="0.25">
      <c r="A106" s="750" t="s">
        <v>91</v>
      </c>
      <c r="B106" s="509">
        <v>2180</v>
      </c>
      <c r="C106" s="509">
        <v>2250</v>
      </c>
      <c r="D106" s="751">
        <f t="shared" si="22"/>
        <v>3.2110091743119185</v>
      </c>
      <c r="E106" s="509">
        <v>2470</v>
      </c>
      <c r="F106" s="509">
        <v>3650</v>
      </c>
      <c r="G106" s="751">
        <f>((F106/E106)-      1)*100</f>
        <v>47.77327935222673</v>
      </c>
      <c r="H106" s="509">
        <v>1250</v>
      </c>
      <c r="I106" s="509">
        <v>1370</v>
      </c>
      <c r="J106" s="914">
        <f>((I106/H106)-      1)*100</f>
        <v>9.6000000000000085</v>
      </c>
      <c r="K106" s="753"/>
    </row>
    <row r="107" spans="1:11" ht="12" customHeight="1" x14ac:dyDescent="0.25">
      <c r="A107" s="750" t="s">
        <v>465</v>
      </c>
      <c r="B107" s="509">
        <v>2200</v>
      </c>
      <c r="C107" s="509">
        <v>2000</v>
      </c>
      <c r="D107" s="751">
        <f t="shared" si="22"/>
        <v>-9.0909090909090935</v>
      </c>
      <c r="E107" s="509">
        <v>2200</v>
      </c>
      <c r="F107" s="509">
        <v>2100</v>
      </c>
      <c r="G107" s="751">
        <f>((F107/E107)-      1)*100</f>
        <v>-4.5454545454545414</v>
      </c>
      <c r="H107" s="509">
        <v>1353</v>
      </c>
      <c r="I107" s="509">
        <v>1300</v>
      </c>
      <c r="J107" s="914">
        <f>((I107/H107)-      1)*100</f>
        <v>-3.9172209903917232</v>
      </c>
      <c r="K107" s="753"/>
    </row>
    <row r="108" spans="1:11" ht="12" customHeight="1" x14ac:dyDescent="0.25">
      <c r="A108" s="750" t="s">
        <v>92</v>
      </c>
      <c r="B108" s="509">
        <v>1950</v>
      </c>
      <c r="C108" s="509">
        <v>1970</v>
      </c>
      <c r="D108" s="751">
        <f t="shared" si="22"/>
        <v>1.025641025641022</v>
      </c>
      <c r="E108" s="872" t="s">
        <v>31</v>
      </c>
      <c r="F108" s="872" t="s">
        <v>31</v>
      </c>
      <c r="G108" s="776" t="s">
        <v>28</v>
      </c>
      <c r="H108" s="509">
        <v>1130</v>
      </c>
      <c r="I108" s="509">
        <v>1220</v>
      </c>
      <c r="J108" s="914">
        <f>((I108/H108)-      1)*100</f>
        <v>7.9646017699114946</v>
      </c>
      <c r="K108" s="753"/>
    </row>
    <row r="109" spans="1:11" ht="12" customHeight="1" x14ac:dyDescent="0.25">
      <c r="A109" s="750" t="s">
        <v>189</v>
      </c>
      <c r="B109" s="509">
        <v>1787</v>
      </c>
      <c r="C109" s="509">
        <v>1920</v>
      </c>
      <c r="D109" s="751">
        <f t="shared" si="22"/>
        <v>7.4426412982652401</v>
      </c>
      <c r="E109" s="509">
        <v>1820</v>
      </c>
      <c r="F109" s="509">
        <v>2313</v>
      </c>
      <c r="G109" s="751">
        <f>((F109/E109)-      1)*100</f>
        <v>27.08791208791208</v>
      </c>
      <c r="H109" s="509">
        <v>1047</v>
      </c>
      <c r="I109" s="509">
        <v>1113</v>
      </c>
      <c r="J109" s="914">
        <f t="shared" ref="J109:J110" si="24">((I109/H109)-      1)*100</f>
        <v>6.3037249283667718</v>
      </c>
      <c r="K109" s="753"/>
    </row>
    <row r="110" spans="1:11" ht="12" customHeight="1" x14ac:dyDescent="0.25">
      <c r="A110" s="750" t="s">
        <v>93</v>
      </c>
      <c r="B110" s="509">
        <v>3013</v>
      </c>
      <c r="C110" s="509">
        <v>3000</v>
      </c>
      <c r="D110" s="751">
        <f>((C110/B110)-      1)*100</f>
        <v>-0.43146365748423232</v>
      </c>
      <c r="E110" s="509">
        <v>2993</v>
      </c>
      <c r="F110" s="509">
        <v>3400</v>
      </c>
      <c r="G110" s="751">
        <f>((F110/E110)-      1)*100</f>
        <v>13.598396257935175</v>
      </c>
      <c r="H110" s="509">
        <v>2380</v>
      </c>
      <c r="I110" s="509">
        <v>1900</v>
      </c>
      <c r="J110" s="914">
        <f t="shared" si="24"/>
        <v>-20.168067226890752</v>
      </c>
      <c r="K110" s="753"/>
    </row>
    <row r="111" spans="1:11" ht="12" customHeight="1" x14ac:dyDescent="0.25">
      <c r="A111" s="750" t="s">
        <v>94</v>
      </c>
      <c r="B111" s="509">
        <v>1947</v>
      </c>
      <c r="C111" s="509">
        <v>1953</v>
      </c>
      <c r="D111" s="751">
        <f>((C111/B111)-      1)*100</f>
        <v>0.30816640986133237</v>
      </c>
      <c r="E111" s="509">
        <v>2040</v>
      </c>
      <c r="F111" s="872" t="s">
        <v>31</v>
      </c>
      <c r="G111" s="776" t="s">
        <v>28</v>
      </c>
      <c r="H111" s="509">
        <v>1133</v>
      </c>
      <c r="I111" s="509">
        <v>1173</v>
      </c>
      <c r="J111" s="914">
        <f>((I111/H111)-      1)*100</f>
        <v>3.5304501323918824</v>
      </c>
      <c r="K111" s="753"/>
    </row>
    <row r="112" spans="1:11" ht="12" customHeight="1" x14ac:dyDescent="0.25">
      <c r="A112" s="750" t="s">
        <v>95</v>
      </c>
      <c r="B112" s="509">
        <v>2200</v>
      </c>
      <c r="C112" s="509">
        <v>2300</v>
      </c>
      <c r="D112" s="751">
        <f>((C112/B112)-      1)*100</f>
        <v>4.5454545454545414</v>
      </c>
      <c r="E112" s="872" t="s">
        <v>31</v>
      </c>
      <c r="F112" s="872" t="s">
        <v>31</v>
      </c>
      <c r="G112" s="776" t="s">
        <v>28</v>
      </c>
      <c r="H112" s="872" t="s">
        <v>31</v>
      </c>
      <c r="I112" s="872" t="s">
        <v>31</v>
      </c>
      <c r="J112" s="880" t="s">
        <v>26</v>
      </c>
      <c r="K112" s="753"/>
    </row>
    <row r="113" spans="1:11" ht="12" customHeight="1" x14ac:dyDescent="0.25">
      <c r="A113" s="750" t="s">
        <v>96</v>
      </c>
      <c r="B113" s="509">
        <v>1844</v>
      </c>
      <c r="C113" s="509">
        <v>1956</v>
      </c>
      <c r="D113" s="751">
        <f>((C113/B113)-      1)*100</f>
        <v>6.0737527114967493</v>
      </c>
      <c r="E113" s="509">
        <v>1890</v>
      </c>
      <c r="F113" s="509">
        <v>2570</v>
      </c>
      <c r="G113" s="751">
        <f>((F113/E113)-      1)*100</f>
        <v>35.978835978835974</v>
      </c>
      <c r="H113" s="262">
        <v>1025</v>
      </c>
      <c r="I113" s="262">
        <v>1181</v>
      </c>
      <c r="J113" s="914">
        <f>((I113/H113)-      1)*100</f>
        <v>15.219512195121943</v>
      </c>
      <c r="K113" s="753"/>
    </row>
    <row r="114" spans="1:11" ht="12" customHeight="1" x14ac:dyDescent="0.25">
      <c r="A114" s="750" t="s">
        <v>534</v>
      </c>
      <c r="B114" s="872" t="s">
        <v>31</v>
      </c>
      <c r="C114" s="509">
        <v>1970</v>
      </c>
      <c r="D114" s="776" t="s">
        <v>28</v>
      </c>
      <c r="E114" s="872" t="s">
        <v>31</v>
      </c>
      <c r="F114" s="509">
        <v>2850</v>
      </c>
      <c r="G114" s="776" t="s">
        <v>28</v>
      </c>
      <c r="H114" s="872" t="s">
        <v>31</v>
      </c>
      <c r="I114" s="262">
        <v>1130</v>
      </c>
      <c r="J114" s="880" t="s">
        <v>26</v>
      </c>
      <c r="K114" s="753"/>
    </row>
    <row r="115" spans="1:11" ht="11.1" customHeight="1" x14ac:dyDescent="0.25">
      <c r="A115" s="243"/>
      <c r="B115" s="244"/>
      <c r="C115" s="173"/>
      <c r="D115" s="173"/>
      <c r="E115" s="173"/>
      <c r="F115" s="173"/>
      <c r="G115" s="173"/>
      <c r="H115" s="173"/>
      <c r="I115" s="173"/>
      <c r="J115" s="174" t="s">
        <v>78</v>
      </c>
      <c r="K115" s="753"/>
    </row>
    <row r="116" spans="1:11" ht="11.1" customHeight="1" x14ac:dyDescent="0.25">
      <c r="A116" s="973" t="s">
        <v>637</v>
      </c>
      <c r="B116" s="973"/>
      <c r="C116" s="973"/>
      <c r="D116" s="973"/>
      <c r="E116" s="973"/>
      <c r="F116" s="973"/>
      <c r="G116" s="8"/>
      <c r="H116" s="8"/>
      <c r="I116" s="9"/>
      <c r="J116" s="27"/>
      <c r="K116" s="753"/>
    </row>
    <row r="117" spans="1:11" ht="14.1" customHeight="1" x14ac:dyDescent="0.25">
      <c r="A117" s="974" t="s">
        <v>19</v>
      </c>
      <c r="B117" s="976" t="s">
        <v>20</v>
      </c>
      <c r="C117" s="977"/>
      <c r="D117" s="978"/>
      <c r="E117" s="976" t="s">
        <v>21</v>
      </c>
      <c r="F117" s="977"/>
      <c r="G117" s="978"/>
      <c r="H117" s="976" t="s">
        <v>22</v>
      </c>
      <c r="I117" s="977"/>
      <c r="J117" s="978"/>
      <c r="K117" s="753"/>
    </row>
    <row r="118" spans="1:11" ht="14.1" customHeight="1" x14ac:dyDescent="0.25">
      <c r="A118" s="975"/>
      <c r="B118" s="364">
        <v>2023</v>
      </c>
      <c r="C118" s="364">
        <v>2024</v>
      </c>
      <c r="D118" s="364" t="s">
        <v>23</v>
      </c>
      <c r="E118" s="364">
        <v>2023</v>
      </c>
      <c r="F118" s="364">
        <v>2024</v>
      </c>
      <c r="G118" s="364" t="s">
        <v>23</v>
      </c>
      <c r="H118" s="364">
        <v>2023</v>
      </c>
      <c r="I118" s="364">
        <v>2024</v>
      </c>
      <c r="J118" s="364" t="s">
        <v>23</v>
      </c>
      <c r="K118" s="753"/>
    </row>
    <row r="119" spans="1:11" ht="3.95" customHeight="1" x14ac:dyDescent="0.25">
      <c r="A119" s="750"/>
      <c r="B119" s="872"/>
      <c r="C119" s="509"/>
      <c r="D119" s="749"/>
      <c r="E119" s="509"/>
      <c r="F119" s="509"/>
      <c r="G119" s="776"/>
      <c r="H119" s="509"/>
      <c r="I119" s="262"/>
      <c r="J119" s="882"/>
      <c r="K119" s="753"/>
    </row>
    <row r="120" spans="1:11" ht="12" customHeight="1" x14ac:dyDescent="0.25">
      <c r="A120" s="762" t="s">
        <v>97</v>
      </c>
      <c r="B120" s="510">
        <f>AVERAGE(B121:B123)</f>
        <v>1922.3333333333333</v>
      </c>
      <c r="C120" s="510">
        <f>AVERAGE(C121:C123)</f>
        <v>2105</v>
      </c>
      <c r="D120" s="747">
        <f>((C120/B120)-1)*100</f>
        <v>9.5023409051499854</v>
      </c>
      <c r="E120" s="510">
        <f>AVERAGE(E121:E123)</f>
        <v>1940</v>
      </c>
      <c r="F120" s="510">
        <f>AVERAGE(F121:F123)</f>
        <v>2276.6666666666665</v>
      </c>
      <c r="G120" s="747">
        <f>((F120/E120)-1)*100</f>
        <v>17.353951890034345</v>
      </c>
      <c r="H120" s="510">
        <f>AVERAGE(H121:H123)</f>
        <v>1191.6666666666667</v>
      </c>
      <c r="I120" s="510">
        <f>AVERAGE(I121:I123)</f>
        <v>1316.6666666666667</v>
      </c>
      <c r="J120" s="915">
        <f>((I120/H120)-1)*100</f>
        <v>10.489510489510479</v>
      </c>
      <c r="K120" s="753"/>
    </row>
    <row r="121" spans="1:11" ht="12" customHeight="1" x14ac:dyDescent="0.25">
      <c r="A121" s="763" t="s">
        <v>98</v>
      </c>
      <c r="B121" s="509">
        <v>1885</v>
      </c>
      <c r="C121" s="509">
        <v>2020</v>
      </c>
      <c r="D121" s="751">
        <f>((C121/B121)-1)*100</f>
        <v>7.1618037135278589</v>
      </c>
      <c r="E121" s="509">
        <v>1910</v>
      </c>
      <c r="F121" s="509">
        <v>2245</v>
      </c>
      <c r="G121" s="751">
        <f>((F121/E121)-1)*100</f>
        <v>17.539267015706805</v>
      </c>
      <c r="H121" s="509">
        <v>1170</v>
      </c>
      <c r="I121" s="509">
        <v>1250</v>
      </c>
      <c r="J121" s="914">
        <f>((I121/H121)-1)*100</f>
        <v>6.8376068376068355</v>
      </c>
      <c r="K121" s="753"/>
    </row>
    <row r="122" spans="1:11" ht="12" customHeight="1" x14ac:dyDescent="0.25">
      <c r="A122" s="763" t="s">
        <v>99</v>
      </c>
      <c r="B122" s="509">
        <v>1967</v>
      </c>
      <c r="C122" s="509">
        <v>2205</v>
      </c>
      <c r="D122" s="751">
        <f>((C122/B122)-1)*100</f>
        <v>12.099644128113884</v>
      </c>
      <c r="E122" s="509">
        <v>1980</v>
      </c>
      <c r="F122" s="509">
        <v>2330</v>
      </c>
      <c r="G122" s="751">
        <f>((F122/E122)-1)*100</f>
        <v>17.676767676767668</v>
      </c>
      <c r="H122" s="262">
        <v>1220</v>
      </c>
      <c r="I122" s="262">
        <v>1390</v>
      </c>
      <c r="J122" s="914">
        <f>((I122/H122)-1)*100</f>
        <v>13.934426229508201</v>
      </c>
      <c r="K122" s="753"/>
    </row>
    <row r="123" spans="1:11" ht="12" customHeight="1" x14ac:dyDescent="0.25">
      <c r="A123" s="763" t="s">
        <v>100</v>
      </c>
      <c r="B123" s="509">
        <v>1915</v>
      </c>
      <c r="C123" s="509">
        <v>2090</v>
      </c>
      <c r="D123" s="751">
        <f>((C123/B123)-1)*100</f>
        <v>9.1383812010443766</v>
      </c>
      <c r="E123" s="509">
        <v>1930</v>
      </c>
      <c r="F123" s="509">
        <v>2255</v>
      </c>
      <c r="G123" s="751">
        <f>((F123/E123)-1)*100</f>
        <v>16.839378238341961</v>
      </c>
      <c r="H123" s="509">
        <v>1185</v>
      </c>
      <c r="I123" s="509">
        <v>1310</v>
      </c>
      <c r="J123" s="914">
        <f>((I123/H123)-1)*100</f>
        <v>10.54852320675106</v>
      </c>
      <c r="K123" s="753"/>
    </row>
    <row r="124" spans="1:11" ht="12" customHeight="1" x14ac:dyDescent="0.25">
      <c r="A124" s="764" t="s">
        <v>101</v>
      </c>
      <c r="B124" s="510">
        <v>2158</v>
      </c>
      <c r="C124" s="510">
        <v>2281.6</v>
      </c>
      <c r="D124" s="747">
        <f>((C124/B124)-1)*100</f>
        <v>5.7275254865616354</v>
      </c>
      <c r="E124" s="510">
        <v>2813</v>
      </c>
      <c r="F124" s="510">
        <v>2343</v>
      </c>
      <c r="G124" s="747">
        <f t="shared" ref="G124:G131" si="25">((F124/E124)-1)*100</f>
        <v>-16.708140774973334</v>
      </c>
      <c r="H124" s="510">
        <v>2175</v>
      </c>
      <c r="I124" s="510">
        <v>1543</v>
      </c>
      <c r="J124" s="915">
        <f>((I124/H124)-1)*100</f>
        <v>-29.05747126436782</v>
      </c>
      <c r="K124" s="765"/>
    </row>
    <row r="125" spans="1:11" ht="12" customHeight="1" x14ac:dyDescent="0.25">
      <c r="A125" s="764" t="s">
        <v>102</v>
      </c>
      <c r="B125" s="510">
        <f>AVERAGE(B126:B131)</f>
        <v>2569.1666666666665</v>
      </c>
      <c r="C125" s="510">
        <f>AVERAGE(C126:C131)</f>
        <v>2196.6666666666665</v>
      </c>
      <c r="D125" s="747">
        <f t="shared" ref="D125:D142" si="26">((C125/B125)-1)*100</f>
        <v>-14.498864742134288</v>
      </c>
      <c r="E125" s="510">
        <f t="shared" ref="E125:F125" si="27">AVERAGE(E126:E131)</f>
        <v>2725</v>
      </c>
      <c r="F125" s="510">
        <f t="shared" si="27"/>
        <v>2703.8333333333335</v>
      </c>
      <c r="G125" s="747">
        <f t="shared" si="25"/>
        <v>-0.77675840978592703</v>
      </c>
      <c r="H125" s="510">
        <f t="shared" ref="H125:I125" si="28">AVERAGE(H126:H131)</f>
        <v>1910</v>
      </c>
      <c r="I125" s="510">
        <f t="shared" si="28"/>
        <v>1735.8333333333333</v>
      </c>
      <c r="J125" s="915">
        <f t="shared" ref="J125:J135" si="29">((I125/H125)-1)*100</f>
        <v>-9.1186736474694658</v>
      </c>
      <c r="K125" s="753"/>
    </row>
    <row r="126" spans="1:11" ht="12" customHeight="1" x14ac:dyDescent="0.25">
      <c r="A126" s="763" t="s">
        <v>144</v>
      </c>
      <c r="B126" s="509">
        <v>2430</v>
      </c>
      <c r="C126" s="509">
        <v>2105</v>
      </c>
      <c r="D126" s="751">
        <f t="shared" si="26"/>
        <v>-13.374485596707819</v>
      </c>
      <c r="E126" s="509">
        <v>2490</v>
      </c>
      <c r="F126" s="509">
        <v>2595</v>
      </c>
      <c r="G126" s="776" t="s">
        <v>28</v>
      </c>
      <c r="H126" s="872" t="s">
        <v>31</v>
      </c>
      <c r="I126" s="509">
        <v>1320</v>
      </c>
      <c r="J126" s="916" t="s">
        <v>26</v>
      </c>
      <c r="K126" s="753"/>
    </row>
    <row r="127" spans="1:11" ht="12" customHeight="1" x14ac:dyDescent="0.25">
      <c r="A127" s="763" t="s">
        <v>103</v>
      </c>
      <c r="B127" s="509">
        <v>2445</v>
      </c>
      <c r="C127" s="509">
        <v>2115</v>
      </c>
      <c r="D127" s="751">
        <f t="shared" si="26"/>
        <v>-13.496932515337424</v>
      </c>
      <c r="E127" s="509">
        <v>2460</v>
      </c>
      <c r="F127" s="509">
        <v>3115</v>
      </c>
      <c r="G127" s="751">
        <f t="shared" si="25"/>
        <v>26.626016260162611</v>
      </c>
      <c r="H127" s="509">
        <v>1455</v>
      </c>
      <c r="I127" s="509">
        <v>1490</v>
      </c>
      <c r="J127" s="914">
        <f t="shared" si="29"/>
        <v>2.405498281786933</v>
      </c>
      <c r="K127" s="753"/>
    </row>
    <row r="128" spans="1:11" ht="12" customHeight="1" x14ac:dyDescent="0.25">
      <c r="A128" s="763" t="s">
        <v>104</v>
      </c>
      <c r="B128" s="509">
        <v>1800</v>
      </c>
      <c r="C128" s="509">
        <v>2130</v>
      </c>
      <c r="D128" s="751">
        <f t="shared" si="26"/>
        <v>18.333333333333336</v>
      </c>
      <c r="E128" s="509">
        <v>1800</v>
      </c>
      <c r="F128" s="509">
        <v>2713</v>
      </c>
      <c r="G128" s="751">
        <f t="shared" si="25"/>
        <v>50.722222222222221</v>
      </c>
      <c r="H128" s="262">
        <v>1080</v>
      </c>
      <c r="I128" s="262">
        <v>1365</v>
      </c>
      <c r="J128" s="914">
        <f t="shared" si="29"/>
        <v>26.388888888888886</v>
      </c>
      <c r="K128" s="753"/>
    </row>
    <row r="129" spans="1:11" ht="12" customHeight="1" x14ac:dyDescent="0.25">
      <c r="A129" s="763" t="s">
        <v>105</v>
      </c>
      <c r="B129" s="509">
        <v>1960</v>
      </c>
      <c r="C129" s="509">
        <v>2225</v>
      </c>
      <c r="D129" s="751">
        <f t="shared" si="26"/>
        <v>13.520408163265296</v>
      </c>
      <c r="E129" s="509">
        <v>2035</v>
      </c>
      <c r="F129" s="509">
        <v>2625</v>
      </c>
      <c r="G129" s="751">
        <f t="shared" si="25"/>
        <v>28.992628992629001</v>
      </c>
      <c r="H129" s="509">
        <v>1375</v>
      </c>
      <c r="I129" s="509">
        <v>1475</v>
      </c>
      <c r="J129" s="914">
        <f t="shared" si="29"/>
        <v>7.2727272727272751</v>
      </c>
      <c r="K129" s="753"/>
    </row>
    <row r="130" spans="1:11" ht="12" customHeight="1" x14ac:dyDescent="0.25">
      <c r="A130" s="763" t="s">
        <v>106</v>
      </c>
      <c r="B130" s="509">
        <v>1780</v>
      </c>
      <c r="C130" s="509">
        <v>2005</v>
      </c>
      <c r="D130" s="751">
        <f t="shared" si="26"/>
        <v>12.640449438202239</v>
      </c>
      <c r="E130" s="509">
        <v>1765</v>
      </c>
      <c r="F130" s="509">
        <v>2575</v>
      </c>
      <c r="G130" s="751">
        <f t="shared" si="25"/>
        <v>45.892351274787544</v>
      </c>
      <c r="H130" s="509">
        <v>1240</v>
      </c>
      <c r="I130" s="509">
        <v>1265</v>
      </c>
      <c r="J130" s="914">
        <f t="shared" si="29"/>
        <v>2.0161290322580738</v>
      </c>
      <c r="K130" s="753"/>
    </row>
    <row r="131" spans="1:11" ht="12" customHeight="1" x14ac:dyDescent="0.25">
      <c r="A131" s="763" t="s">
        <v>550</v>
      </c>
      <c r="B131" s="509">
        <v>5000</v>
      </c>
      <c r="C131" s="509">
        <v>2600</v>
      </c>
      <c r="D131" s="751">
        <f t="shared" si="26"/>
        <v>-48</v>
      </c>
      <c r="E131" s="509">
        <v>5800</v>
      </c>
      <c r="F131" s="509">
        <v>2600</v>
      </c>
      <c r="G131" s="751">
        <f t="shared" si="25"/>
        <v>-55.172413793103445</v>
      </c>
      <c r="H131" s="262">
        <v>4400</v>
      </c>
      <c r="I131" s="262">
        <v>3500</v>
      </c>
      <c r="J131" s="914">
        <f t="shared" si="29"/>
        <v>-20.45454545454546</v>
      </c>
      <c r="K131" s="753"/>
    </row>
    <row r="132" spans="1:11" ht="12" customHeight="1" x14ac:dyDescent="0.2">
      <c r="A132" s="764" t="s">
        <v>107</v>
      </c>
      <c r="B132" s="510">
        <f>AVERAGE(B133:B136)</f>
        <v>4360</v>
      </c>
      <c r="C132" s="510">
        <f>AVERAGE(C133:C136)</f>
        <v>4175</v>
      </c>
      <c r="D132" s="747">
        <f t="shared" si="26"/>
        <v>-4.243119266055051</v>
      </c>
      <c r="E132" s="510">
        <f>AVERAGE(E133:E136)</f>
        <v>3000</v>
      </c>
      <c r="F132" s="510">
        <f>AVERAGE(F133:F136)</f>
        <v>4750</v>
      </c>
      <c r="G132" s="776" t="s">
        <v>28</v>
      </c>
      <c r="H132" s="510">
        <f>AVERAGE(H133:H136)</f>
        <v>3166.6666666666665</v>
      </c>
      <c r="I132" s="510">
        <f>AVERAGE(I133:I136)</f>
        <v>3550</v>
      </c>
      <c r="J132" s="915">
        <f t="shared" si="29"/>
        <v>12.105263157894752</v>
      </c>
      <c r="K132" s="766"/>
    </row>
    <row r="133" spans="1:11" ht="12" customHeight="1" x14ac:dyDescent="0.2">
      <c r="A133" s="763" t="s">
        <v>108</v>
      </c>
      <c r="B133" s="509">
        <v>3200</v>
      </c>
      <c r="C133" s="509">
        <v>2600</v>
      </c>
      <c r="D133" s="751">
        <f t="shared" si="26"/>
        <v>-18.75</v>
      </c>
      <c r="E133" s="872" t="s">
        <v>31</v>
      </c>
      <c r="F133" s="872" t="s">
        <v>31</v>
      </c>
      <c r="G133" s="776" t="s">
        <v>28</v>
      </c>
      <c r="H133" s="509">
        <v>1800</v>
      </c>
      <c r="I133" s="509">
        <v>1500</v>
      </c>
      <c r="J133" s="914">
        <f t="shared" si="29"/>
        <v>-16.666666666666664</v>
      </c>
      <c r="K133" s="767"/>
    </row>
    <row r="134" spans="1:11" ht="12" customHeight="1" x14ac:dyDescent="0.2">
      <c r="A134" s="763" t="s">
        <v>109</v>
      </c>
      <c r="B134" s="509">
        <v>5090</v>
      </c>
      <c r="C134" s="509">
        <v>3950</v>
      </c>
      <c r="D134" s="751">
        <f t="shared" si="26"/>
        <v>-22.396856581532422</v>
      </c>
      <c r="E134" s="509">
        <v>3000</v>
      </c>
      <c r="F134" s="872" t="s">
        <v>31</v>
      </c>
      <c r="G134" s="776" t="s">
        <v>28</v>
      </c>
      <c r="H134" s="509">
        <v>4500</v>
      </c>
      <c r="I134" s="509">
        <v>4500</v>
      </c>
      <c r="J134" s="914">
        <f t="shared" si="29"/>
        <v>0</v>
      </c>
      <c r="K134" s="766"/>
    </row>
    <row r="135" spans="1:11" ht="12" customHeight="1" x14ac:dyDescent="0.2">
      <c r="A135" s="763" t="s">
        <v>110</v>
      </c>
      <c r="B135" s="509">
        <v>4800</v>
      </c>
      <c r="C135" s="509">
        <v>4800</v>
      </c>
      <c r="D135" s="768">
        <f t="shared" si="26"/>
        <v>0</v>
      </c>
      <c r="E135" s="872" t="s">
        <v>31</v>
      </c>
      <c r="F135" s="872" t="s">
        <v>31</v>
      </c>
      <c r="G135" s="776" t="s">
        <v>28</v>
      </c>
      <c r="H135" s="262">
        <v>3200</v>
      </c>
      <c r="I135" s="262">
        <v>3200</v>
      </c>
      <c r="J135" s="914">
        <f t="shared" si="29"/>
        <v>0</v>
      </c>
      <c r="K135" s="756"/>
    </row>
    <row r="136" spans="1:11" ht="12" customHeight="1" x14ac:dyDescent="0.25">
      <c r="A136" s="763" t="s">
        <v>111</v>
      </c>
      <c r="B136" s="509">
        <v>4350</v>
      </c>
      <c r="C136" s="509">
        <v>5350</v>
      </c>
      <c r="D136" s="768">
        <f t="shared" si="26"/>
        <v>22.988505747126432</v>
      </c>
      <c r="E136" s="872" t="s">
        <v>31</v>
      </c>
      <c r="F136" s="509">
        <v>4750</v>
      </c>
      <c r="G136" s="776" t="s">
        <v>28</v>
      </c>
      <c r="H136" s="509" t="s">
        <v>31</v>
      </c>
      <c r="I136" s="262">
        <v>5000</v>
      </c>
      <c r="J136" s="916" t="s">
        <v>26</v>
      </c>
      <c r="K136" s="753"/>
    </row>
    <row r="137" spans="1:11" ht="12" customHeight="1" x14ac:dyDescent="0.25">
      <c r="A137" s="764" t="s">
        <v>112</v>
      </c>
      <c r="B137" s="510">
        <f>AVERAGE(B138:B139)</f>
        <v>2725</v>
      </c>
      <c r="C137" s="510">
        <f>AVERAGE(C138:C139)</f>
        <v>2553</v>
      </c>
      <c r="D137" s="747">
        <f t="shared" si="26"/>
        <v>-6.3119266055045919</v>
      </c>
      <c r="E137" s="510">
        <f>AVERAGE(E138:E139)</f>
        <v>2875</v>
      </c>
      <c r="F137" s="510">
        <f>AVERAGE(F138:F139)</f>
        <v>2697.5</v>
      </c>
      <c r="G137" s="751">
        <f t="shared" ref="G137:G142" si="30">((F137/E137)-1)*100</f>
        <v>-6.1739130434782634</v>
      </c>
      <c r="H137" s="510">
        <f>AVERAGE(H138:H139)</f>
        <v>1612</v>
      </c>
      <c r="I137" s="510">
        <f>AVERAGE(I138:I139)</f>
        <v>1635</v>
      </c>
      <c r="J137" s="915">
        <f>((I137/H137)-1)*100</f>
        <v>1.4267990074441794</v>
      </c>
      <c r="K137" s="753"/>
    </row>
    <row r="138" spans="1:11" ht="12" customHeight="1" x14ac:dyDescent="0.25">
      <c r="A138" s="763" t="s">
        <v>113</v>
      </c>
      <c r="B138" s="509">
        <v>2700</v>
      </c>
      <c r="C138" s="509">
        <v>2476</v>
      </c>
      <c r="D138" s="751">
        <f t="shared" si="26"/>
        <v>-8.2962962962963012</v>
      </c>
      <c r="E138" s="509">
        <v>2750</v>
      </c>
      <c r="F138" s="509">
        <v>2695</v>
      </c>
      <c r="G138" s="751">
        <f t="shared" si="30"/>
        <v>-2.0000000000000018</v>
      </c>
      <c r="H138" s="262">
        <v>1624</v>
      </c>
      <c r="I138" s="262">
        <v>1600</v>
      </c>
      <c r="J138" s="914">
        <f>((I138/H138)-1)*100</f>
        <v>-1.4778325123152691</v>
      </c>
      <c r="K138" s="753"/>
    </row>
    <row r="139" spans="1:11" ht="12" customHeight="1" x14ac:dyDescent="0.25">
      <c r="A139" s="763" t="s">
        <v>114</v>
      </c>
      <c r="B139" s="509">
        <v>2750</v>
      </c>
      <c r="C139" s="509">
        <v>2630</v>
      </c>
      <c r="D139" s="751">
        <f t="shared" si="26"/>
        <v>-4.363636363636358</v>
      </c>
      <c r="E139" s="509">
        <v>3000</v>
      </c>
      <c r="F139" s="509">
        <v>2700</v>
      </c>
      <c r="G139" s="751">
        <f t="shared" si="30"/>
        <v>-9.9999999999999982</v>
      </c>
      <c r="H139" s="262">
        <v>1600</v>
      </c>
      <c r="I139" s="262">
        <v>1670</v>
      </c>
      <c r="J139" s="914">
        <f>((I139/H139)-1)*100</f>
        <v>4.3749999999999956</v>
      </c>
      <c r="K139" s="103"/>
    </row>
    <row r="140" spans="1:11" ht="12" customHeight="1" x14ac:dyDescent="0.25">
      <c r="A140" s="764" t="s">
        <v>115</v>
      </c>
      <c r="B140" s="510">
        <f>AVERAGE(B141:B142)</f>
        <v>2660</v>
      </c>
      <c r="C140" s="510">
        <f>AVERAGE(C141:C142)</f>
        <v>2386.5</v>
      </c>
      <c r="D140" s="747">
        <f t="shared" si="26"/>
        <v>-10.281954887218047</v>
      </c>
      <c r="E140" s="510">
        <f>AVERAGE(E141:E142)</f>
        <v>2800</v>
      </c>
      <c r="F140" s="510">
        <f>AVERAGE(F141:F142)</f>
        <v>2766.5</v>
      </c>
      <c r="G140" s="747">
        <f t="shared" si="30"/>
        <v>-1.1964285714285761</v>
      </c>
      <c r="H140" s="510">
        <f>AVERAGE(H141:H142)</f>
        <v>1933</v>
      </c>
      <c r="I140" s="510">
        <f>AVERAGE(I141:I142)</f>
        <v>1833</v>
      </c>
      <c r="J140" s="915">
        <f>((I140/H140)-1)*100</f>
        <v>-5.1733057423693722</v>
      </c>
      <c r="K140" s="753"/>
    </row>
    <row r="141" spans="1:11" ht="12" customHeight="1" x14ac:dyDescent="0.25">
      <c r="A141" s="763" t="s">
        <v>116</v>
      </c>
      <c r="B141" s="509">
        <v>2520</v>
      </c>
      <c r="C141" s="509">
        <v>2173</v>
      </c>
      <c r="D141" s="751">
        <f t="shared" si="26"/>
        <v>-13.769841269841265</v>
      </c>
      <c r="E141" s="872" t="s">
        <v>31</v>
      </c>
      <c r="F141" s="509">
        <v>2733</v>
      </c>
      <c r="G141" s="776" t="s">
        <v>28</v>
      </c>
      <c r="H141" s="262">
        <v>1933</v>
      </c>
      <c r="I141" s="262">
        <v>1833</v>
      </c>
      <c r="J141" s="914">
        <f>((I141/H141)-1)*100</f>
        <v>-5.1733057423693722</v>
      </c>
      <c r="K141" s="753"/>
    </row>
    <row r="142" spans="1:11" ht="12" customHeight="1" x14ac:dyDescent="0.25">
      <c r="A142" s="763" t="s">
        <v>146</v>
      </c>
      <c r="B142" s="509">
        <v>2800</v>
      </c>
      <c r="C142" s="509">
        <v>2600</v>
      </c>
      <c r="D142" s="751">
        <f t="shared" si="26"/>
        <v>-7.1428571428571397</v>
      </c>
      <c r="E142" s="509">
        <v>2800</v>
      </c>
      <c r="F142" s="509">
        <v>2800</v>
      </c>
      <c r="G142" s="751">
        <f t="shared" si="30"/>
        <v>0</v>
      </c>
      <c r="H142" s="509" t="s">
        <v>669</v>
      </c>
      <c r="I142" s="509" t="s">
        <v>669</v>
      </c>
      <c r="J142" s="916" t="s">
        <v>26</v>
      </c>
      <c r="K142" s="103"/>
    </row>
    <row r="143" spans="1:11" ht="12" customHeight="1" x14ac:dyDescent="0.25">
      <c r="A143" s="764" t="s">
        <v>117</v>
      </c>
      <c r="B143" s="510">
        <f>AVERAGE(B144:B146)</f>
        <v>3758.6666666666665</v>
      </c>
      <c r="C143" s="510">
        <f>AVERAGE(C144:C146)</f>
        <v>2548.3333333333335</v>
      </c>
      <c r="D143" s="747">
        <f t="shared" ref="D143:D154" si="31">((C143/B143) -   1)*100</f>
        <v>-32.201135154310037</v>
      </c>
      <c r="E143" s="510">
        <f>AVERAGE(E144:E146)</f>
        <v>3479.5</v>
      </c>
      <c r="F143" s="510">
        <f>AVERAGE(F144:F146)</f>
        <v>2687.5</v>
      </c>
      <c r="G143" s="747">
        <f>((F143/E143) -   1)*100</f>
        <v>-22.761891076304064</v>
      </c>
      <c r="H143" s="510">
        <f>AVERAGE(H144:H146)</f>
        <v>3831.5</v>
      </c>
      <c r="I143" s="510">
        <f>AVERAGE(I144:I146)</f>
        <v>2935</v>
      </c>
      <c r="J143" s="915">
        <f>((I143/H143) -   1)*100</f>
        <v>-23.398146939840792</v>
      </c>
      <c r="K143" s="753"/>
    </row>
    <row r="144" spans="1:11" ht="12" customHeight="1" x14ac:dyDescent="0.25">
      <c r="A144" s="763" t="s">
        <v>119</v>
      </c>
      <c r="B144" s="509">
        <v>3680</v>
      </c>
      <c r="C144" s="509">
        <v>2475</v>
      </c>
      <c r="D144" s="751">
        <f t="shared" si="31"/>
        <v>-32.744565217391312</v>
      </c>
      <c r="E144" s="509">
        <v>3429</v>
      </c>
      <c r="F144" s="509">
        <v>2485</v>
      </c>
      <c r="G144" s="751">
        <f>((F144/E144) -   1)*100</f>
        <v>-27.529892096821229</v>
      </c>
      <c r="H144" s="509">
        <v>4150</v>
      </c>
      <c r="I144" s="509">
        <v>2485</v>
      </c>
      <c r="J144" s="914">
        <f>((I144/H144) -   1)*100</f>
        <v>-40.120481927710841</v>
      </c>
      <c r="K144" s="753"/>
    </row>
    <row r="145" spans="1:11" ht="12" customHeight="1" x14ac:dyDescent="0.25">
      <c r="A145" s="763" t="s">
        <v>712</v>
      </c>
      <c r="B145" s="509">
        <v>4200</v>
      </c>
      <c r="C145" s="509">
        <v>2550</v>
      </c>
      <c r="D145" s="751">
        <f t="shared" si="31"/>
        <v>-39.285714285714292</v>
      </c>
      <c r="E145" s="872" t="s">
        <v>31</v>
      </c>
      <c r="F145" s="872" t="s">
        <v>31</v>
      </c>
      <c r="G145" s="776" t="s">
        <v>28</v>
      </c>
      <c r="H145" s="872" t="s">
        <v>31</v>
      </c>
      <c r="I145" s="872" t="s">
        <v>31</v>
      </c>
      <c r="J145" s="916" t="s">
        <v>26</v>
      </c>
      <c r="K145" s="753"/>
    </row>
    <row r="146" spans="1:11" ht="12" customHeight="1" x14ac:dyDescent="0.25">
      <c r="A146" s="763" t="s">
        <v>120</v>
      </c>
      <c r="B146" s="509">
        <v>3396</v>
      </c>
      <c r="C146" s="509">
        <v>2620</v>
      </c>
      <c r="D146" s="751">
        <f t="shared" si="31"/>
        <v>-22.850412249705531</v>
      </c>
      <c r="E146" s="509">
        <v>3530</v>
      </c>
      <c r="F146" s="509">
        <v>2890</v>
      </c>
      <c r="G146" s="751">
        <f>((F146/E146) -   1)*100</f>
        <v>-18.130311614730875</v>
      </c>
      <c r="H146" s="509">
        <v>3513</v>
      </c>
      <c r="I146" s="509">
        <v>3385</v>
      </c>
      <c r="J146" s="914">
        <f t="shared" ref="J146:J152" si="32">((I146/H146) -   1)*100</f>
        <v>-3.6436094506120176</v>
      </c>
      <c r="K146" s="753"/>
    </row>
    <row r="147" spans="1:11" ht="12" customHeight="1" x14ac:dyDescent="0.25">
      <c r="A147" s="754" t="s">
        <v>121</v>
      </c>
      <c r="B147" s="510">
        <f>AVERAGE(B148:B152)</f>
        <v>2326.4</v>
      </c>
      <c r="C147" s="510">
        <f>AVERAGE(C148:C152)</f>
        <v>2230</v>
      </c>
      <c r="D147" s="747">
        <f t="shared" si="31"/>
        <v>-4.1437414030261355</v>
      </c>
      <c r="E147" s="510">
        <f>AVERAGE(E148:E152)</f>
        <v>2465.6666666666665</v>
      </c>
      <c r="F147" s="510">
        <f>AVERAGE(F148:F152)</f>
        <v>2193.6666666666665</v>
      </c>
      <c r="G147" s="747">
        <f>((F147/E147) -   1)*100</f>
        <v>-11.031499256455323</v>
      </c>
      <c r="H147" s="510">
        <f>AVERAGE(H148:H152)</f>
        <v>1569.4</v>
      </c>
      <c r="I147" s="510">
        <f>AVERAGE(I148:I152)</f>
        <v>1615.4</v>
      </c>
      <c r="J147" s="915">
        <f t="shared" si="32"/>
        <v>2.9310564546960682</v>
      </c>
      <c r="K147" s="753"/>
    </row>
    <row r="148" spans="1:11" ht="12" customHeight="1" x14ac:dyDescent="0.25">
      <c r="A148" s="750" t="s">
        <v>122</v>
      </c>
      <c r="B148" s="509">
        <v>2500</v>
      </c>
      <c r="C148" s="509">
        <v>2307</v>
      </c>
      <c r="D148" s="751">
        <f t="shared" si="31"/>
        <v>-7.7200000000000042</v>
      </c>
      <c r="E148" s="872" t="s">
        <v>31</v>
      </c>
      <c r="F148" s="872" t="s">
        <v>31</v>
      </c>
      <c r="G148" s="776" t="s">
        <v>28</v>
      </c>
      <c r="H148" s="509">
        <v>1550</v>
      </c>
      <c r="I148" s="509">
        <v>1460</v>
      </c>
      <c r="J148" s="914">
        <f t="shared" si="32"/>
        <v>-5.8064516129032295</v>
      </c>
      <c r="K148" s="753"/>
    </row>
    <row r="149" spans="1:11" ht="12" customHeight="1" x14ac:dyDescent="0.25">
      <c r="A149" s="750" t="s">
        <v>123</v>
      </c>
      <c r="B149" s="509">
        <v>3260</v>
      </c>
      <c r="C149" s="509">
        <v>2700</v>
      </c>
      <c r="D149" s="751">
        <f t="shared" si="31"/>
        <v>-17.177914110429448</v>
      </c>
      <c r="E149" s="872" t="s">
        <v>31</v>
      </c>
      <c r="F149" s="872" t="s">
        <v>31</v>
      </c>
      <c r="G149" s="776" t="s">
        <v>28</v>
      </c>
      <c r="H149" s="262">
        <v>2880</v>
      </c>
      <c r="I149" s="262">
        <v>3000</v>
      </c>
      <c r="J149" s="914">
        <f t="shared" si="32"/>
        <v>4.1666666666666741</v>
      </c>
      <c r="K149" s="753"/>
    </row>
    <row r="150" spans="1:11" ht="12" customHeight="1" x14ac:dyDescent="0.25">
      <c r="A150" s="750" t="s">
        <v>124</v>
      </c>
      <c r="B150" s="509">
        <v>1820</v>
      </c>
      <c r="C150" s="509">
        <v>1933</v>
      </c>
      <c r="D150" s="751">
        <f t="shared" si="31"/>
        <v>6.2087912087912089</v>
      </c>
      <c r="E150" s="509">
        <v>2330</v>
      </c>
      <c r="F150" s="509">
        <v>2273</v>
      </c>
      <c r="G150" s="751">
        <f>((F150/E150) -   1)*100</f>
        <v>-2.4463519313304705</v>
      </c>
      <c r="H150" s="509">
        <v>1030</v>
      </c>
      <c r="I150" s="509">
        <v>1207</v>
      </c>
      <c r="J150" s="914">
        <f t="shared" si="32"/>
        <v>17.184466019417478</v>
      </c>
      <c r="K150" s="753"/>
    </row>
    <row r="151" spans="1:11" ht="12" customHeight="1" x14ac:dyDescent="0.25">
      <c r="A151" s="750" t="s">
        <v>125</v>
      </c>
      <c r="B151" s="509">
        <v>1985</v>
      </c>
      <c r="C151" s="509">
        <v>2010</v>
      </c>
      <c r="D151" s="751">
        <f t="shared" si="31"/>
        <v>1.2594458438287104</v>
      </c>
      <c r="E151" s="509">
        <v>2400</v>
      </c>
      <c r="F151" s="509">
        <v>2175</v>
      </c>
      <c r="G151" s="751">
        <f>((F151/E151) -   1)*100</f>
        <v>-9.375</v>
      </c>
      <c r="H151" s="509">
        <v>1220</v>
      </c>
      <c r="I151" s="509">
        <v>1210</v>
      </c>
      <c r="J151" s="914">
        <f t="shared" si="32"/>
        <v>-0.81967213114754189</v>
      </c>
      <c r="K151" s="103"/>
    </row>
    <row r="152" spans="1:11" ht="12" customHeight="1" x14ac:dyDescent="0.25">
      <c r="A152" s="750" t="s">
        <v>126</v>
      </c>
      <c r="B152" s="509">
        <v>2067</v>
      </c>
      <c r="C152" s="509">
        <v>2200</v>
      </c>
      <c r="D152" s="751">
        <f t="shared" si="31"/>
        <v>6.4344460570875617</v>
      </c>
      <c r="E152" s="509">
        <v>2667</v>
      </c>
      <c r="F152" s="509">
        <v>2133</v>
      </c>
      <c r="G152" s="751">
        <f>((F152/E152) -   1)*100</f>
        <v>-20.022497187851517</v>
      </c>
      <c r="H152" s="509">
        <v>1167</v>
      </c>
      <c r="I152" s="509">
        <v>1200</v>
      </c>
      <c r="J152" s="914">
        <f t="shared" si="32"/>
        <v>2.8277634961439535</v>
      </c>
      <c r="K152" s="753"/>
    </row>
    <row r="153" spans="1:11" ht="12" customHeight="1" x14ac:dyDescent="0.25">
      <c r="A153" s="769" t="s">
        <v>301</v>
      </c>
      <c r="B153" s="510">
        <f>AVERAGE(B154:B162)</f>
        <v>2298.75</v>
      </c>
      <c r="C153" s="510">
        <f>AVERAGE(C154:C162)</f>
        <v>2320.2222222222222</v>
      </c>
      <c r="D153" s="747">
        <f t="shared" si="31"/>
        <v>0.93408253277746933</v>
      </c>
      <c r="E153" s="510">
        <f>AVERAGE(E154:E162)</f>
        <v>2876</v>
      </c>
      <c r="F153" s="510">
        <f>AVERAGE(F154:F162)</f>
        <v>2429.1666666666665</v>
      </c>
      <c r="G153" s="747">
        <f>((F153/E153) -   1)*100</f>
        <v>-15.536624942049148</v>
      </c>
      <c r="H153" s="510">
        <f>AVERAGE(H154:H162)</f>
        <v>1774.75</v>
      </c>
      <c r="I153" s="510">
        <f>AVERAGE(I154:I162)</f>
        <v>1772.2222222222222</v>
      </c>
      <c r="J153" s="915">
        <f>((I153/H153) -   1)*100</f>
        <v>-0.1424300762235764</v>
      </c>
      <c r="K153" s="753"/>
    </row>
    <row r="154" spans="1:11" ht="12" customHeight="1" x14ac:dyDescent="0.25">
      <c r="A154" s="748" t="s">
        <v>181</v>
      </c>
      <c r="B154" s="509">
        <v>2060</v>
      </c>
      <c r="C154" s="509">
        <v>2130</v>
      </c>
      <c r="D154" s="751">
        <f t="shared" si="31"/>
        <v>3.398058252427183</v>
      </c>
      <c r="E154" s="509">
        <v>1800</v>
      </c>
      <c r="F154" s="872" t="s">
        <v>31</v>
      </c>
      <c r="G154" s="776" t="s">
        <v>28</v>
      </c>
      <c r="H154" s="262">
        <v>1453</v>
      </c>
      <c r="I154" s="262">
        <v>1360</v>
      </c>
      <c r="J154" s="915">
        <f>((I154/H154) -   1)*100</f>
        <v>-6.400550584996556</v>
      </c>
      <c r="K154" s="753"/>
    </row>
    <row r="155" spans="1:11" ht="12" customHeight="1" x14ac:dyDescent="0.25">
      <c r="A155" s="748" t="s">
        <v>545</v>
      </c>
      <c r="B155" s="872" t="s">
        <v>31</v>
      </c>
      <c r="C155" s="509">
        <v>2330</v>
      </c>
      <c r="D155" s="749" t="s">
        <v>618</v>
      </c>
      <c r="E155" s="872" t="s">
        <v>31</v>
      </c>
      <c r="F155" s="509">
        <v>1880</v>
      </c>
      <c r="G155" s="776" t="s">
        <v>28</v>
      </c>
      <c r="H155" s="872" t="s">
        <v>31</v>
      </c>
      <c r="I155" s="509">
        <v>1450</v>
      </c>
      <c r="J155" s="916" t="s">
        <v>26</v>
      </c>
      <c r="K155" s="753"/>
    </row>
    <row r="156" spans="1:11" ht="12" customHeight="1" x14ac:dyDescent="0.25">
      <c r="A156" s="748" t="s">
        <v>302</v>
      </c>
      <c r="B156" s="509">
        <v>2320</v>
      </c>
      <c r="C156" s="509">
        <v>2500</v>
      </c>
      <c r="D156" s="751">
        <f t="shared" ref="D156:D162" si="33">((C156/B156) -   1)*100</f>
        <v>7.7586206896551824</v>
      </c>
      <c r="E156" s="872" t="s">
        <v>31</v>
      </c>
      <c r="F156" s="872" t="s">
        <v>31</v>
      </c>
      <c r="G156" s="776" t="s">
        <v>28</v>
      </c>
      <c r="H156" s="509">
        <v>1560</v>
      </c>
      <c r="I156" s="509">
        <v>1680</v>
      </c>
      <c r="J156" s="914">
        <f t="shared" ref="J156:J162" si="34">((I156/H156) -   1)*100</f>
        <v>7.6923076923076872</v>
      </c>
      <c r="K156" s="753"/>
    </row>
    <row r="157" spans="1:11" ht="12" customHeight="1" x14ac:dyDescent="0.25">
      <c r="A157" s="748" t="s">
        <v>528</v>
      </c>
      <c r="B157" s="509">
        <v>2600</v>
      </c>
      <c r="C157" s="509">
        <v>2467</v>
      </c>
      <c r="D157" s="751">
        <f t="shared" si="33"/>
        <v>-5.1153846153846105</v>
      </c>
      <c r="E157" s="872" t="s">
        <v>31</v>
      </c>
      <c r="F157" s="872" t="s">
        <v>31</v>
      </c>
      <c r="G157" s="776" t="s">
        <v>28</v>
      </c>
      <c r="H157" s="509">
        <v>1300</v>
      </c>
      <c r="I157" s="509">
        <v>1700</v>
      </c>
      <c r="J157" s="914">
        <f t="shared" si="34"/>
        <v>30.76923076923077</v>
      </c>
      <c r="K157" s="753"/>
    </row>
    <row r="158" spans="1:11" ht="12" customHeight="1" x14ac:dyDescent="0.25">
      <c r="A158" s="748" t="s">
        <v>183</v>
      </c>
      <c r="B158" s="509">
        <v>2000</v>
      </c>
      <c r="C158" s="509">
        <v>2500</v>
      </c>
      <c r="D158" s="751">
        <f t="shared" si="33"/>
        <v>25</v>
      </c>
      <c r="E158" s="509">
        <v>3400</v>
      </c>
      <c r="F158" s="509">
        <v>2800</v>
      </c>
      <c r="G158" s="786">
        <f>((F158/E158) -   1)*100</f>
        <v>-17.647058823529417</v>
      </c>
      <c r="H158" s="509">
        <v>3600</v>
      </c>
      <c r="I158" s="509">
        <v>3520</v>
      </c>
      <c r="J158" s="914">
        <f t="shared" si="34"/>
        <v>-2.2222222222222254</v>
      </c>
      <c r="K158" s="753"/>
    </row>
    <row r="159" spans="1:11" ht="12" customHeight="1" x14ac:dyDescent="0.25">
      <c r="A159" s="748" t="s">
        <v>303</v>
      </c>
      <c r="B159" s="509">
        <v>2480</v>
      </c>
      <c r="C159" s="509">
        <v>2240</v>
      </c>
      <c r="D159" s="751">
        <f t="shared" si="33"/>
        <v>-9.6774193548387117</v>
      </c>
      <c r="E159" s="509">
        <v>2080</v>
      </c>
      <c r="F159" s="509">
        <v>1900</v>
      </c>
      <c r="G159" s="786">
        <f t="shared" ref="G159:G160" si="35">((F159/E159) -   1)*100</f>
        <v>-8.6538461538461569</v>
      </c>
      <c r="H159" s="509">
        <v>1515</v>
      </c>
      <c r="I159" s="509">
        <v>1415</v>
      </c>
      <c r="J159" s="914">
        <f t="shared" si="34"/>
        <v>-6.6006600660066024</v>
      </c>
      <c r="K159" s="103"/>
    </row>
    <row r="160" spans="1:11" ht="12" customHeight="1" x14ac:dyDescent="0.25">
      <c r="A160" s="748" t="s">
        <v>182</v>
      </c>
      <c r="B160" s="509">
        <v>2000</v>
      </c>
      <c r="C160" s="509">
        <v>2180</v>
      </c>
      <c r="D160" s="751">
        <f t="shared" si="33"/>
        <v>9.0000000000000071</v>
      </c>
      <c r="E160" s="509">
        <v>2800</v>
      </c>
      <c r="F160" s="509">
        <v>2525</v>
      </c>
      <c r="G160" s="786">
        <f t="shared" si="35"/>
        <v>-9.8214285714285694</v>
      </c>
      <c r="H160" s="262">
        <v>1400</v>
      </c>
      <c r="I160" s="262">
        <v>1550</v>
      </c>
      <c r="J160" s="914">
        <f t="shared" si="34"/>
        <v>10.714285714285721</v>
      </c>
      <c r="K160" s="103"/>
    </row>
    <row r="161" spans="1:11" ht="12" customHeight="1" x14ac:dyDescent="0.25">
      <c r="A161" s="748" t="s">
        <v>535</v>
      </c>
      <c r="B161" s="509">
        <v>2000</v>
      </c>
      <c r="C161" s="509">
        <v>2265</v>
      </c>
      <c r="D161" s="751">
        <f t="shared" si="33"/>
        <v>13.250000000000007</v>
      </c>
      <c r="E161" s="872" t="s">
        <v>31</v>
      </c>
      <c r="F161" s="509">
        <v>1990</v>
      </c>
      <c r="G161" s="776" t="s">
        <v>28</v>
      </c>
      <c r="H161" s="262">
        <v>1700</v>
      </c>
      <c r="I161" s="262">
        <v>1605</v>
      </c>
      <c r="J161" s="914">
        <f t="shared" si="34"/>
        <v>-5.5882352941176494</v>
      </c>
      <c r="K161" s="103"/>
    </row>
    <row r="162" spans="1:11" ht="12" customHeight="1" x14ac:dyDescent="0.25">
      <c r="A162" s="748" t="s">
        <v>190</v>
      </c>
      <c r="B162" s="509">
        <v>2930</v>
      </c>
      <c r="C162" s="509">
        <v>2270</v>
      </c>
      <c r="D162" s="751">
        <f t="shared" si="33"/>
        <v>-22.525597269624576</v>
      </c>
      <c r="E162" s="509">
        <v>4300</v>
      </c>
      <c r="F162" s="509">
        <v>3480</v>
      </c>
      <c r="G162" s="786">
        <f>((F162/E162) -   1)*100</f>
        <v>-19.069767441860463</v>
      </c>
      <c r="H162" s="509">
        <v>1670</v>
      </c>
      <c r="I162" s="509">
        <v>1670</v>
      </c>
      <c r="J162" s="914">
        <f t="shared" si="34"/>
        <v>0</v>
      </c>
      <c r="K162" s="103"/>
    </row>
    <row r="163" spans="1:11" ht="12" customHeight="1" x14ac:dyDescent="0.25">
      <c r="A163" s="746" t="s">
        <v>166</v>
      </c>
      <c r="B163" s="510">
        <f>AVERAGE(B164:B164)</f>
        <v>1953</v>
      </c>
      <c r="C163" s="510">
        <f>AVERAGE(C164:C164)</f>
        <v>2133</v>
      </c>
      <c r="D163" s="747">
        <f t="shared" ref="D163:D172" si="36">((C163/B163)-1)*100</f>
        <v>9.2165898617511566</v>
      </c>
      <c r="E163" s="510">
        <f>AVERAGE(E164:E164)</f>
        <v>1920</v>
      </c>
      <c r="F163" s="510">
        <f>AVERAGE(F164:F164)</f>
        <v>2367</v>
      </c>
      <c r="G163" s="779">
        <f>((F163/E163)-1)*100</f>
        <v>23.281250000000007</v>
      </c>
      <c r="H163" s="510">
        <f>AVERAGE(H164:H164)</f>
        <v>1600</v>
      </c>
      <c r="I163" s="510">
        <f>AVERAGE(I164:I164)</f>
        <v>1367</v>
      </c>
      <c r="J163" s="914">
        <f>((I163/H163)-1)*100</f>
        <v>-14.5625</v>
      </c>
      <c r="K163" s="103"/>
    </row>
    <row r="164" spans="1:11" ht="12" customHeight="1" x14ac:dyDescent="0.25">
      <c r="A164" s="748" t="s">
        <v>167</v>
      </c>
      <c r="B164" s="509">
        <v>1953</v>
      </c>
      <c r="C164" s="509">
        <v>2133</v>
      </c>
      <c r="D164" s="751">
        <f t="shared" si="36"/>
        <v>9.2165898617511566</v>
      </c>
      <c r="E164" s="509">
        <v>1920</v>
      </c>
      <c r="F164" s="509">
        <v>2367</v>
      </c>
      <c r="G164" s="786">
        <f>((F164/E164)-1)*100</f>
        <v>23.281250000000007</v>
      </c>
      <c r="H164" s="509">
        <v>1600</v>
      </c>
      <c r="I164" s="509">
        <v>1367</v>
      </c>
      <c r="J164" s="914">
        <f>((I164/H164)-1)*100</f>
        <v>-14.5625</v>
      </c>
      <c r="K164" s="103"/>
    </row>
    <row r="165" spans="1:11" ht="12" customHeight="1" x14ac:dyDescent="0.25">
      <c r="A165" s="746" t="s">
        <v>127</v>
      </c>
      <c r="B165" s="510">
        <f>AVERAGE(B166:B168)</f>
        <v>2689</v>
      </c>
      <c r="C165" s="510">
        <f>AVERAGE(C166:C168)</f>
        <v>2266.6666666666665</v>
      </c>
      <c r="D165" s="747">
        <f t="shared" si="36"/>
        <v>-15.70596256353044</v>
      </c>
      <c r="E165" s="510">
        <f>AVERAGE(E166:E168)</f>
        <v>2540</v>
      </c>
      <c r="F165" s="510">
        <f>AVERAGE(F166:F168)</f>
        <v>2303.3333333333335</v>
      </c>
      <c r="G165" s="779">
        <f>((F165/E165 -1)*100)</f>
        <v>-9.3175853018372621</v>
      </c>
      <c r="H165" s="755">
        <f>AVERAGE(H166:H168)</f>
        <v>1460</v>
      </c>
      <c r="I165" s="755">
        <f>AVERAGE(I166:I168)</f>
        <v>1376.6666666666667</v>
      </c>
      <c r="J165" s="915">
        <f>((I165/H165 -1)*100)</f>
        <v>-5.707762557077622</v>
      </c>
      <c r="K165" s="103"/>
    </row>
    <row r="166" spans="1:11" ht="12" customHeight="1" x14ac:dyDescent="0.2">
      <c r="A166" s="748" t="s">
        <v>128</v>
      </c>
      <c r="B166" s="509">
        <v>2280</v>
      </c>
      <c r="C166" s="509">
        <v>2200</v>
      </c>
      <c r="D166" s="751">
        <f t="shared" si="36"/>
        <v>-3.5087719298245612</v>
      </c>
      <c r="E166" s="509">
        <v>2000</v>
      </c>
      <c r="F166" s="509">
        <v>1960</v>
      </c>
      <c r="G166" s="786">
        <f>((F166/E166 -1)*100)</f>
        <v>-2.0000000000000018</v>
      </c>
      <c r="H166" s="509">
        <v>1320</v>
      </c>
      <c r="I166" s="509">
        <v>1360</v>
      </c>
      <c r="J166" s="914">
        <f>((I166/H166 -1)*100)</f>
        <v>3.0303030303030276</v>
      </c>
      <c r="K166" s="756"/>
    </row>
    <row r="167" spans="1:11" ht="12" customHeight="1" x14ac:dyDescent="0.2">
      <c r="A167" s="748" t="s">
        <v>129</v>
      </c>
      <c r="B167" s="509">
        <v>3187</v>
      </c>
      <c r="C167" s="509">
        <v>2200</v>
      </c>
      <c r="D167" s="751">
        <f t="shared" si="36"/>
        <v>-30.969563853153439</v>
      </c>
      <c r="E167" s="509">
        <v>3120</v>
      </c>
      <c r="F167" s="509">
        <v>2450</v>
      </c>
      <c r="G167" s="786">
        <f>((F167/E167 -1)*100)</f>
        <v>-21.474358974358974</v>
      </c>
      <c r="H167" s="509">
        <v>1260</v>
      </c>
      <c r="I167" s="509">
        <v>1320</v>
      </c>
      <c r="J167" s="914">
        <f>((I167/H167 -1)*100)</f>
        <v>4.7619047619047672</v>
      </c>
      <c r="K167" s="756"/>
    </row>
    <row r="168" spans="1:11" ht="12" customHeight="1" x14ac:dyDescent="0.2">
      <c r="A168" s="748" t="s">
        <v>130</v>
      </c>
      <c r="B168" s="509">
        <v>2600</v>
      </c>
      <c r="C168" s="509">
        <v>2400</v>
      </c>
      <c r="D168" s="751">
        <f t="shared" si="36"/>
        <v>-7.6923076923076872</v>
      </c>
      <c r="E168" s="509">
        <v>2500</v>
      </c>
      <c r="F168" s="509">
        <v>2500</v>
      </c>
      <c r="G168" s="786">
        <f>((F168/E168 -1)*100)</f>
        <v>0</v>
      </c>
      <c r="H168" s="509">
        <v>1800</v>
      </c>
      <c r="I168" s="509">
        <v>1450</v>
      </c>
      <c r="J168" s="914">
        <f>((I168/H168 -1)*100)</f>
        <v>-19.444444444444443</v>
      </c>
      <c r="K168" s="756"/>
    </row>
    <row r="169" spans="1:11" ht="12" customHeight="1" x14ac:dyDescent="0.2">
      <c r="A169" s="764" t="s">
        <v>131</v>
      </c>
      <c r="B169" s="510">
        <f>AVERAGE(B170:B172)</f>
        <v>2711.6666666666665</v>
      </c>
      <c r="C169" s="510">
        <f>AVERAGE(C170:C172)</f>
        <v>2691.0666666666671</v>
      </c>
      <c r="D169" s="747">
        <f t="shared" si="36"/>
        <v>-0.75968039336199444</v>
      </c>
      <c r="E169" s="510">
        <f t="shared" ref="E169:F169" si="37">AVERAGE(E170:E172)</f>
        <v>2800</v>
      </c>
      <c r="F169" s="510">
        <f t="shared" si="37"/>
        <v>2550</v>
      </c>
      <c r="G169" s="779">
        <f>((F169/E169 -1)*100)</f>
        <v>-8.9285714285714306</v>
      </c>
      <c r="H169" s="755">
        <f t="shared" ref="H169:I169" si="38">AVERAGE(H170:H172)</f>
        <v>1510</v>
      </c>
      <c r="I169" s="755">
        <f t="shared" si="38"/>
        <v>1595</v>
      </c>
      <c r="J169" s="915">
        <f>((I169/H169 -1)*100)</f>
        <v>5.6291390728476776</v>
      </c>
      <c r="K169" s="771"/>
    </row>
    <row r="170" spans="1:11" ht="12" customHeight="1" x14ac:dyDescent="0.25">
      <c r="A170" s="763" t="s">
        <v>132</v>
      </c>
      <c r="B170" s="509">
        <v>3325</v>
      </c>
      <c r="C170" s="509">
        <v>3660</v>
      </c>
      <c r="D170" s="751">
        <f t="shared" si="36"/>
        <v>10.075187969924816</v>
      </c>
      <c r="E170" s="872" t="s">
        <v>31</v>
      </c>
      <c r="F170" s="872" t="s">
        <v>31</v>
      </c>
      <c r="G170" s="776" t="s">
        <v>28</v>
      </c>
      <c r="H170" s="872" t="s">
        <v>31</v>
      </c>
      <c r="I170" s="872" t="s">
        <v>31</v>
      </c>
      <c r="J170" s="916" t="s">
        <v>26</v>
      </c>
      <c r="K170" s="771"/>
    </row>
    <row r="171" spans="1:11" ht="12" customHeight="1" x14ac:dyDescent="0.25">
      <c r="A171" s="763" t="s">
        <v>133</v>
      </c>
      <c r="B171" s="509">
        <v>2140</v>
      </c>
      <c r="C171" s="509">
        <v>2246.6</v>
      </c>
      <c r="D171" s="751">
        <f t="shared" si="36"/>
        <v>4.9813084112149575</v>
      </c>
      <c r="E171" s="509">
        <v>2600</v>
      </c>
      <c r="F171" s="509">
        <v>2500</v>
      </c>
      <c r="G171" s="786">
        <f t="shared" ref="G171:G172" si="39">((F171/E171)-1)*100</f>
        <v>-3.8461538461538436</v>
      </c>
      <c r="H171" s="509">
        <v>1420</v>
      </c>
      <c r="I171" s="509">
        <v>1440</v>
      </c>
      <c r="J171" s="914">
        <f t="shared" ref="J171:J172" si="40">((I171/H171 -1)*100)</f>
        <v>1.4084507042253502</v>
      </c>
      <c r="K171" s="103"/>
    </row>
    <row r="172" spans="1:11" ht="12" customHeight="1" x14ac:dyDescent="0.25">
      <c r="A172" s="772" t="s">
        <v>134</v>
      </c>
      <c r="B172" s="773">
        <v>2670</v>
      </c>
      <c r="C172" s="773">
        <v>2166.6</v>
      </c>
      <c r="D172" s="751">
        <f t="shared" si="36"/>
        <v>-18.853932584269661</v>
      </c>
      <c r="E172" s="773">
        <v>3000</v>
      </c>
      <c r="F172" s="773">
        <v>2600</v>
      </c>
      <c r="G172" s="786">
        <f t="shared" si="39"/>
        <v>-13.33333333333333</v>
      </c>
      <c r="H172" s="509">
        <v>1600</v>
      </c>
      <c r="I172" s="509">
        <v>1750</v>
      </c>
      <c r="J172" s="914">
        <f t="shared" si="40"/>
        <v>9.375</v>
      </c>
      <c r="K172" s="103"/>
    </row>
    <row r="173" spans="1:11" ht="11.1" customHeight="1" x14ac:dyDescent="0.25">
      <c r="A173" s="448" t="s">
        <v>135</v>
      </c>
      <c r="B173" s="448"/>
      <c r="C173" s="448"/>
      <c r="D173" s="448"/>
      <c r="E173" s="449"/>
      <c r="F173" s="449"/>
      <c r="G173" s="450"/>
      <c r="H173" s="451"/>
      <c r="I173" s="452"/>
      <c r="J173" s="451"/>
    </row>
    <row r="174" spans="1:11" ht="11.1" customHeight="1" x14ac:dyDescent="0.25">
      <c r="A174" s="774" t="s">
        <v>136</v>
      </c>
      <c r="B174" s="453"/>
      <c r="C174" s="453"/>
      <c r="D174" s="453"/>
      <c r="E174" s="445"/>
      <c r="F174" s="445"/>
      <c r="G174" s="454"/>
      <c r="H174" s="455"/>
      <c r="I174" s="456"/>
      <c r="J174" s="455"/>
    </row>
    <row r="175" spans="1:11" ht="11.1" customHeight="1" x14ac:dyDescent="0.25">
      <c r="A175" s="66"/>
      <c r="B175" s="66"/>
      <c r="C175" s="66"/>
      <c r="D175" s="66"/>
      <c r="E175" s="66"/>
      <c r="F175" s="66"/>
      <c r="G175" s="66"/>
      <c r="H175" s="66"/>
      <c r="I175" s="66"/>
      <c r="J175" s="621"/>
    </row>
    <row r="176" spans="1:11" ht="11.1" customHeight="1" x14ac:dyDescent="0.25">
      <c r="A176" s="66"/>
      <c r="J176" s="511"/>
    </row>
    <row r="177" ht="11.1" customHeight="1" x14ac:dyDescent="0.2"/>
    <row r="178" ht="11.1" customHeight="1" x14ac:dyDescent="0.2"/>
    <row r="179" ht="11.1" customHeight="1" x14ac:dyDescent="0.2"/>
    <row r="180" ht="11.1" customHeight="1" x14ac:dyDescent="0.2"/>
    <row r="181" ht="11.1" customHeight="1" x14ac:dyDescent="0.2"/>
    <row r="182" ht="11.1" customHeight="1" x14ac:dyDescent="0.2"/>
    <row r="183" ht="11.1" customHeight="1" x14ac:dyDescent="0.2"/>
    <row r="184" ht="9.9499999999999993" customHeight="1" x14ac:dyDescent="0.2"/>
    <row r="185" ht="9.9499999999999993" customHeight="1" x14ac:dyDescent="0.2"/>
    <row r="186" ht="10.5" customHeight="1" x14ac:dyDescent="0.2"/>
    <row r="187" ht="10.5" customHeight="1" x14ac:dyDescent="0.2"/>
    <row r="188" ht="10.5" customHeight="1" x14ac:dyDescent="0.2"/>
    <row r="189" ht="10.5" customHeight="1" x14ac:dyDescent="0.2"/>
    <row r="190" ht="10.5" customHeight="1" x14ac:dyDescent="0.2"/>
    <row r="191" ht="10.5" customHeight="1" x14ac:dyDescent="0.2"/>
    <row r="192" ht="10.5" customHeight="1" x14ac:dyDescent="0.2"/>
    <row r="193" ht="10.5" customHeight="1" x14ac:dyDescent="0.2"/>
    <row r="194" ht="10.5" customHeight="1" x14ac:dyDescent="0.2"/>
    <row r="195" ht="10.5" customHeight="1" x14ac:dyDescent="0.2"/>
    <row r="196" ht="10.5" customHeight="1" x14ac:dyDescent="0.2"/>
    <row r="197" ht="10.5" customHeight="1" x14ac:dyDescent="0.2"/>
    <row r="198" ht="10.5" customHeight="1" x14ac:dyDescent="0.2"/>
    <row r="199" ht="10.5" customHeight="1" x14ac:dyDescent="0.2"/>
    <row r="200" ht="10.5" customHeight="1" x14ac:dyDescent="0.2"/>
    <row r="201" ht="10.5" customHeight="1" x14ac:dyDescent="0.2"/>
    <row r="202" ht="10.5" customHeight="1" x14ac:dyDescent="0.2"/>
    <row r="203" ht="10.5" customHeight="1" x14ac:dyDescent="0.2"/>
    <row r="204" ht="10.5" customHeight="1" x14ac:dyDescent="0.2"/>
    <row r="205" ht="10.5" customHeight="1" x14ac:dyDescent="0.2"/>
    <row r="206" ht="10.5" customHeight="1" x14ac:dyDescent="0.2"/>
    <row r="207" ht="10.5" customHeight="1" x14ac:dyDescent="0.2"/>
    <row r="208" ht="10.5" customHeight="1" x14ac:dyDescent="0.2"/>
    <row r="209" ht="10.5" customHeight="1" x14ac:dyDescent="0.2"/>
    <row r="210" ht="10.5" customHeight="1" x14ac:dyDescent="0.2"/>
    <row r="211" ht="10.5" customHeight="1" x14ac:dyDescent="0.2"/>
    <row r="212" ht="10.5" customHeight="1" x14ac:dyDescent="0.2"/>
    <row r="213" ht="10.5" customHeight="1" x14ac:dyDescent="0.2"/>
    <row r="214" ht="10.5" customHeight="1" x14ac:dyDescent="0.2"/>
    <row r="215" ht="13.5" customHeight="1" x14ac:dyDescent="0.2"/>
    <row r="216" ht="9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3.5" customHeight="1" x14ac:dyDescent="0.2"/>
    <row r="246" ht="13.5" customHeight="1" x14ac:dyDescent="0.2"/>
    <row r="247" ht="13.5" customHeight="1" x14ac:dyDescent="0.2"/>
    <row r="248" ht="13.5" customHeight="1" x14ac:dyDescent="0.2"/>
    <row r="249" ht="13.5" customHeight="1" x14ac:dyDescent="0.2"/>
    <row r="250" ht="13.5" customHeight="1" x14ac:dyDescent="0.2"/>
    <row r="251" ht="13.5" customHeight="1" x14ac:dyDescent="0.2"/>
    <row r="252" ht="13.5" customHeight="1" x14ac:dyDescent="0.2"/>
    <row r="253" ht="13.5" customHeight="1" x14ac:dyDescent="0.2"/>
    <row r="254" ht="13.5" customHeight="1" x14ac:dyDescent="0.2"/>
    <row r="255" ht="13.5" customHeight="1" x14ac:dyDescent="0.2"/>
    <row r="256" ht="13.5" customHeight="1" x14ac:dyDescent="0.2"/>
    <row r="257" ht="13.5" customHeight="1" x14ac:dyDescent="0.2"/>
    <row r="258" ht="13.5" customHeight="1" x14ac:dyDescent="0.2"/>
    <row r="259" ht="13.5" customHeight="1" x14ac:dyDescent="0.2"/>
    <row r="260" ht="13.5" customHeight="1" x14ac:dyDescent="0.2"/>
    <row r="261" ht="13.5" customHeight="1" x14ac:dyDescent="0.2"/>
    <row r="262" ht="13.5" customHeight="1" x14ac:dyDescent="0.2"/>
    <row r="263" ht="13.5" customHeight="1" x14ac:dyDescent="0.2"/>
    <row r="264" ht="13.5" customHeight="1" x14ac:dyDescent="0.2"/>
    <row r="265" ht="13.5" customHeight="1" x14ac:dyDescent="0.2"/>
    <row r="266" ht="13.5" customHeight="1" x14ac:dyDescent="0.2"/>
    <row r="267" ht="13.5" customHeight="1" x14ac:dyDescent="0.2"/>
    <row r="268" ht="13.5" customHeight="1" x14ac:dyDescent="0.2"/>
    <row r="269" ht="13.5" customHeight="1" x14ac:dyDescent="0.2"/>
    <row r="270" ht="13.5" customHeight="1" x14ac:dyDescent="0.2"/>
    <row r="271" ht="13.5" customHeight="1" x14ac:dyDescent="0.2"/>
    <row r="272" ht="13.5" customHeight="1" x14ac:dyDescent="0.2"/>
    <row r="273" ht="13.5" customHeight="1" x14ac:dyDescent="0.2"/>
    <row r="274" ht="13.5" customHeight="1" x14ac:dyDescent="0.2"/>
    <row r="275" ht="13.5" customHeight="1" x14ac:dyDescent="0.2"/>
    <row r="276" ht="13.5" customHeight="1" x14ac:dyDescent="0.2"/>
    <row r="277" ht="13.5" customHeight="1" x14ac:dyDescent="0.2"/>
    <row r="278" ht="13.5" customHeight="1" x14ac:dyDescent="0.2"/>
    <row r="279" ht="13.5" customHeight="1" x14ac:dyDescent="0.2"/>
    <row r="280" ht="13.5" customHeight="1" x14ac:dyDescent="0.2"/>
    <row r="281" ht="13.5" customHeight="1" x14ac:dyDescent="0.2"/>
    <row r="282" ht="13.5" customHeight="1" x14ac:dyDescent="0.2"/>
    <row r="283" ht="13.5" customHeight="1" x14ac:dyDescent="0.2"/>
    <row r="284" ht="13.5" customHeight="1" x14ac:dyDescent="0.2"/>
    <row r="285" ht="13.5" customHeight="1" x14ac:dyDescent="0.2"/>
    <row r="286" ht="13.5" customHeight="1" x14ac:dyDescent="0.2"/>
    <row r="287" ht="13.5" customHeight="1" x14ac:dyDescent="0.2"/>
    <row r="288" ht="13.5" customHeight="1" x14ac:dyDescent="0.2"/>
    <row r="289" ht="13.5" customHeight="1" x14ac:dyDescent="0.2"/>
    <row r="290" ht="13.5" customHeight="1" x14ac:dyDescent="0.2"/>
    <row r="291" ht="13.5" customHeight="1" x14ac:dyDescent="0.2"/>
    <row r="292" ht="13.5" customHeight="1" x14ac:dyDescent="0.2"/>
    <row r="293" ht="13.5" customHeight="1" x14ac:dyDescent="0.2"/>
    <row r="294" ht="13.5" customHeight="1" x14ac:dyDescent="0.2"/>
    <row r="295" ht="13.5" customHeight="1" x14ac:dyDescent="0.2"/>
    <row r="296" ht="13.5" customHeight="1" x14ac:dyDescent="0.2"/>
    <row r="297" ht="13.5" customHeight="1" x14ac:dyDescent="0.2"/>
    <row r="298" ht="13.5" customHeight="1" x14ac:dyDescent="0.2"/>
    <row r="299" ht="13.5" customHeight="1" x14ac:dyDescent="0.2"/>
    <row r="300" ht="13.5" customHeight="1" x14ac:dyDescent="0.2"/>
    <row r="301" ht="13.5" customHeight="1" x14ac:dyDescent="0.2"/>
    <row r="302" ht="13.5" customHeight="1" x14ac:dyDescent="0.2"/>
    <row r="303" ht="13.5" customHeight="1" x14ac:dyDescent="0.2"/>
    <row r="304" ht="13.5" customHeight="1" x14ac:dyDescent="0.2"/>
    <row r="305" ht="13.5" customHeight="1" x14ac:dyDescent="0.2"/>
    <row r="306" ht="13.5" customHeight="1" x14ac:dyDescent="0.2"/>
    <row r="307" ht="13.5" customHeight="1" x14ac:dyDescent="0.2"/>
    <row r="308" ht="13.5" customHeight="1" x14ac:dyDescent="0.2"/>
    <row r="309" ht="13.5" customHeight="1" x14ac:dyDescent="0.2"/>
    <row r="310" ht="13.5" customHeight="1" x14ac:dyDescent="0.2"/>
    <row r="311" ht="13.5" customHeight="1" x14ac:dyDescent="0.2"/>
    <row r="312" ht="13.5" customHeight="1" x14ac:dyDescent="0.2"/>
    <row r="313" ht="13.5" customHeight="1" x14ac:dyDescent="0.2"/>
    <row r="314" ht="13.5" customHeight="1" x14ac:dyDescent="0.2"/>
    <row r="315" ht="13.5" customHeight="1" x14ac:dyDescent="0.2"/>
    <row r="316" ht="13.5" customHeight="1" x14ac:dyDescent="0.2"/>
    <row r="317" ht="13.5" customHeight="1" x14ac:dyDescent="0.2"/>
    <row r="318" ht="13.5" customHeight="1" x14ac:dyDescent="0.2"/>
    <row r="319" ht="13.5" customHeight="1" x14ac:dyDescent="0.2"/>
    <row r="320" ht="13.5" customHeight="1" x14ac:dyDescent="0.2"/>
    <row r="321" ht="13.5" customHeight="1" x14ac:dyDescent="0.2"/>
    <row r="322" ht="13.5" customHeight="1" x14ac:dyDescent="0.2"/>
    <row r="323" ht="13.5" customHeight="1" x14ac:dyDescent="0.2"/>
    <row r="324" ht="13.5" customHeight="1" x14ac:dyDescent="0.2"/>
    <row r="325" ht="13.5" customHeight="1" x14ac:dyDescent="0.2"/>
    <row r="326" ht="13.5" customHeight="1" x14ac:dyDescent="0.2"/>
    <row r="327" ht="13.5" customHeight="1" x14ac:dyDescent="0.2"/>
    <row r="328" ht="13.5" customHeight="1" x14ac:dyDescent="0.2"/>
    <row r="329" ht="13.5" customHeight="1" x14ac:dyDescent="0.2"/>
    <row r="330" ht="13.5" customHeight="1" x14ac:dyDescent="0.2"/>
    <row r="331" ht="13.5" customHeight="1" x14ac:dyDescent="0.2"/>
    <row r="332" ht="13.5" customHeight="1" x14ac:dyDescent="0.2"/>
    <row r="333" ht="13.5" customHeight="1" x14ac:dyDescent="0.2"/>
    <row r="334" ht="13.5" customHeight="1" x14ac:dyDescent="0.2"/>
    <row r="335" ht="13.5" customHeight="1" x14ac:dyDescent="0.2"/>
    <row r="336" ht="13.5" customHeight="1" x14ac:dyDescent="0.2"/>
    <row r="337" ht="13.5" customHeight="1" x14ac:dyDescent="0.2"/>
    <row r="338" ht="13.5" customHeight="1" x14ac:dyDescent="0.2"/>
    <row r="339" ht="13.5" customHeight="1" x14ac:dyDescent="0.2"/>
    <row r="340" ht="13.5" customHeight="1" x14ac:dyDescent="0.2"/>
    <row r="341" ht="13.5" customHeight="1" x14ac:dyDescent="0.2"/>
    <row r="342" ht="13.5" customHeight="1" x14ac:dyDescent="0.2"/>
    <row r="343" ht="13.5" customHeight="1" x14ac:dyDescent="0.2"/>
    <row r="344" ht="13.5" customHeight="1" x14ac:dyDescent="0.2"/>
    <row r="345" ht="13.5" customHeight="1" x14ac:dyDescent="0.2"/>
    <row r="346" ht="13.5" customHeight="1" x14ac:dyDescent="0.2"/>
    <row r="347" ht="13.5" customHeight="1" x14ac:dyDescent="0.2"/>
    <row r="348" ht="13.5" customHeight="1" x14ac:dyDescent="0.2"/>
    <row r="349" ht="13.5" customHeight="1" x14ac:dyDescent="0.2"/>
    <row r="350" ht="13.5" customHeight="1" x14ac:dyDescent="0.2"/>
    <row r="351" ht="13.5" customHeight="1" x14ac:dyDescent="0.2"/>
    <row r="352" ht="13.5" customHeight="1" x14ac:dyDescent="0.2"/>
    <row r="353" ht="13.5" customHeight="1" x14ac:dyDescent="0.2"/>
    <row r="354" ht="13.5" customHeight="1" x14ac:dyDescent="0.2"/>
    <row r="355" ht="13.5" customHeight="1" x14ac:dyDescent="0.2"/>
    <row r="356" ht="13.5" customHeight="1" x14ac:dyDescent="0.2"/>
    <row r="357" ht="13.5" customHeight="1" x14ac:dyDescent="0.2"/>
    <row r="358" ht="13.5" customHeight="1" x14ac:dyDescent="0.2"/>
    <row r="359" ht="13.5" customHeight="1" x14ac:dyDescent="0.2"/>
    <row r="360" ht="13.5" customHeight="1" x14ac:dyDescent="0.2"/>
    <row r="361" ht="13.5" customHeight="1" x14ac:dyDescent="0.2"/>
    <row r="362" ht="13.5" customHeight="1" x14ac:dyDescent="0.2"/>
    <row r="363" ht="13.5" customHeight="1" x14ac:dyDescent="0.2"/>
    <row r="364" ht="13.5" customHeight="1" x14ac:dyDescent="0.2"/>
    <row r="365" ht="13.5" customHeight="1" x14ac:dyDescent="0.2"/>
    <row r="366" ht="13.5" customHeight="1" x14ac:dyDescent="0.2"/>
    <row r="367" ht="13.5" customHeight="1" x14ac:dyDescent="0.2"/>
    <row r="368" ht="13.5" customHeight="1" x14ac:dyDescent="0.2"/>
    <row r="369" ht="13.5" customHeight="1" x14ac:dyDescent="0.2"/>
    <row r="370" ht="13.5" customHeight="1" x14ac:dyDescent="0.2"/>
    <row r="371" ht="13.5" customHeight="1" x14ac:dyDescent="0.2"/>
    <row r="372" ht="13.5" customHeight="1" x14ac:dyDescent="0.2"/>
    <row r="373" ht="13.5" customHeight="1" x14ac:dyDescent="0.2"/>
    <row r="374" ht="13.5" customHeight="1" x14ac:dyDescent="0.2"/>
    <row r="375" ht="13.5" customHeight="1" x14ac:dyDescent="0.2"/>
    <row r="376" ht="13.5" customHeight="1" x14ac:dyDescent="0.2"/>
    <row r="377" ht="13.5" customHeight="1" x14ac:dyDescent="0.2"/>
    <row r="378" ht="13.5" customHeight="1" x14ac:dyDescent="0.2"/>
    <row r="379" ht="13.5" customHeight="1" x14ac:dyDescent="0.2"/>
    <row r="380" ht="13.5" customHeight="1" x14ac:dyDescent="0.2"/>
    <row r="381" ht="13.5" customHeight="1" x14ac:dyDescent="0.2"/>
    <row r="382" ht="13.5" customHeight="1" x14ac:dyDescent="0.2"/>
    <row r="383" ht="13.5" customHeight="1" x14ac:dyDescent="0.2"/>
    <row r="384" ht="13.5" customHeight="1" x14ac:dyDescent="0.2"/>
    <row r="385" ht="13.5" customHeight="1" x14ac:dyDescent="0.2"/>
    <row r="386" ht="13.5" customHeight="1" x14ac:dyDescent="0.2"/>
    <row r="387" ht="13.5" customHeight="1" x14ac:dyDescent="0.2"/>
    <row r="388" ht="13.5" customHeight="1" x14ac:dyDescent="0.2"/>
    <row r="389" ht="13.5" customHeight="1" x14ac:dyDescent="0.2"/>
    <row r="390" ht="13.5" customHeight="1" x14ac:dyDescent="0.2"/>
    <row r="391" ht="13.5" customHeight="1" x14ac:dyDescent="0.2"/>
    <row r="392" ht="13.5" customHeight="1" x14ac:dyDescent="0.2"/>
    <row r="393" ht="13.5" customHeight="1" x14ac:dyDescent="0.2"/>
    <row r="394" ht="13.5" customHeight="1" x14ac:dyDescent="0.2"/>
    <row r="395" ht="13.5" customHeight="1" x14ac:dyDescent="0.2"/>
    <row r="396" ht="13.5" customHeight="1" x14ac:dyDescent="0.2"/>
    <row r="397" ht="13.5" customHeight="1" x14ac:dyDescent="0.2"/>
    <row r="398" ht="13.5" customHeight="1" x14ac:dyDescent="0.2"/>
    <row r="399" ht="13.5" customHeight="1" x14ac:dyDescent="0.2"/>
    <row r="400" ht="13.5" customHeight="1" x14ac:dyDescent="0.2"/>
    <row r="401" ht="13.5" customHeight="1" x14ac:dyDescent="0.2"/>
    <row r="402" ht="13.5" customHeight="1" x14ac:dyDescent="0.2"/>
    <row r="403" ht="13.5" customHeight="1" x14ac:dyDescent="0.2"/>
    <row r="404" ht="13.5" customHeight="1" x14ac:dyDescent="0.2"/>
    <row r="405" ht="13.5" customHeight="1" x14ac:dyDescent="0.2"/>
    <row r="406" ht="13.5" customHeight="1" x14ac:dyDescent="0.2"/>
    <row r="407" ht="13.5" customHeight="1" x14ac:dyDescent="0.2"/>
    <row r="408" ht="13.5" customHeight="1" x14ac:dyDescent="0.2"/>
    <row r="409" ht="13.5" customHeight="1" x14ac:dyDescent="0.2"/>
    <row r="410" ht="13.5" customHeight="1" x14ac:dyDescent="0.2"/>
    <row r="411" ht="13.5" customHeight="1" x14ac:dyDescent="0.2"/>
    <row r="412" ht="13.5" customHeight="1" x14ac:dyDescent="0.2"/>
    <row r="413" ht="13.5" customHeight="1" x14ac:dyDescent="0.2"/>
    <row r="414" ht="13.5" customHeight="1" x14ac:dyDescent="0.2"/>
    <row r="415" ht="13.5" customHeight="1" x14ac:dyDescent="0.2"/>
    <row r="416" ht="13.5" customHeight="1" x14ac:dyDescent="0.2"/>
    <row r="417" ht="13.5" customHeight="1" x14ac:dyDescent="0.2"/>
    <row r="418" ht="13.5" customHeight="1" x14ac:dyDescent="0.2"/>
    <row r="419" ht="13.5" customHeight="1" x14ac:dyDescent="0.2"/>
    <row r="420" ht="13.5" customHeight="1" x14ac:dyDescent="0.2"/>
    <row r="421" ht="13.5" customHeight="1" x14ac:dyDescent="0.2"/>
    <row r="422" ht="13.5" customHeight="1" x14ac:dyDescent="0.2"/>
    <row r="423" ht="13.5" customHeight="1" x14ac:dyDescent="0.2"/>
    <row r="424" ht="13.5" customHeight="1" x14ac:dyDescent="0.2"/>
    <row r="425" ht="13.5" customHeight="1" x14ac:dyDescent="0.2"/>
    <row r="426" ht="13.5" customHeight="1" x14ac:dyDescent="0.2"/>
    <row r="427" ht="13.5" customHeight="1" x14ac:dyDescent="0.2"/>
    <row r="428" ht="13.5" customHeight="1" x14ac:dyDescent="0.2"/>
    <row r="429" ht="13.5" customHeight="1" x14ac:dyDescent="0.2"/>
    <row r="430" ht="13.5" customHeight="1" x14ac:dyDescent="0.2"/>
    <row r="431" ht="13.5" customHeight="1" x14ac:dyDescent="0.2"/>
    <row r="432" ht="13.5" customHeight="1" x14ac:dyDescent="0.2"/>
    <row r="433" ht="13.5" customHeight="1" x14ac:dyDescent="0.2"/>
    <row r="434" ht="13.5" customHeight="1" x14ac:dyDescent="0.2"/>
    <row r="435" ht="13.5" customHeight="1" x14ac:dyDescent="0.2"/>
    <row r="436" ht="13.5" customHeight="1" x14ac:dyDescent="0.2"/>
    <row r="437" ht="13.5" customHeight="1" x14ac:dyDescent="0.2"/>
    <row r="438" ht="13.5" customHeight="1" x14ac:dyDescent="0.2"/>
    <row r="439" ht="13.5" customHeight="1" x14ac:dyDescent="0.2"/>
    <row r="440" ht="13.5" customHeight="1" x14ac:dyDescent="0.2"/>
    <row r="441" ht="13.5" customHeight="1" x14ac:dyDescent="0.2"/>
    <row r="442" ht="13.5" customHeight="1" x14ac:dyDescent="0.2"/>
    <row r="443" ht="13.5" customHeight="1" x14ac:dyDescent="0.2"/>
    <row r="444" ht="13.5" customHeight="1" x14ac:dyDescent="0.2"/>
    <row r="445" ht="13.5" customHeight="1" x14ac:dyDescent="0.2"/>
    <row r="446" ht="13.5" customHeight="1" x14ac:dyDescent="0.2"/>
    <row r="447" ht="13.5" customHeight="1" x14ac:dyDescent="0.2"/>
    <row r="448" ht="13.5" customHeight="1" x14ac:dyDescent="0.2"/>
    <row r="449" ht="13.5" customHeight="1" x14ac:dyDescent="0.2"/>
    <row r="450" ht="13.5" customHeight="1" x14ac:dyDescent="0.2"/>
    <row r="451" ht="13.5" customHeight="1" x14ac:dyDescent="0.2"/>
    <row r="452" ht="13.5" customHeight="1" x14ac:dyDescent="0.2"/>
    <row r="453" ht="13.5" customHeight="1" x14ac:dyDescent="0.2"/>
    <row r="454" ht="13.5" customHeight="1" x14ac:dyDescent="0.2"/>
    <row r="455" ht="13.5" customHeight="1" x14ac:dyDescent="0.2"/>
    <row r="456" ht="13.5" customHeight="1" x14ac:dyDescent="0.2"/>
    <row r="457" ht="13.5" customHeight="1" x14ac:dyDescent="0.2"/>
    <row r="458" ht="13.5" customHeight="1" x14ac:dyDescent="0.2"/>
    <row r="459" ht="13.5" customHeight="1" x14ac:dyDescent="0.2"/>
    <row r="460" ht="13.5" customHeight="1" x14ac:dyDescent="0.2"/>
    <row r="461" ht="13.5" customHeight="1" x14ac:dyDescent="0.2"/>
    <row r="462" ht="13.5" customHeight="1" x14ac:dyDescent="0.2"/>
    <row r="463" ht="13.5" customHeight="1" x14ac:dyDescent="0.2"/>
    <row r="464" ht="13.5" customHeight="1" x14ac:dyDescent="0.2"/>
    <row r="465" ht="13.5" customHeight="1" x14ac:dyDescent="0.2"/>
    <row r="466" ht="13.5" customHeight="1" x14ac:dyDescent="0.2"/>
    <row r="467" ht="13.5" customHeight="1" x14ac:dyDescent="0.2"/>
    <row r="468" ht="13.5" customHeight="1" x14ac:dyDescent="0.2"/>
    <row r="469" ht="13.5" customHeight="1" x14ac:dyDescent="0.2"/>
    <row r="470" ht="13.5" customHeight="1" x14ac:dyDescent="0.2"/>
    <row r="471" ht="13.5" customHeight="1" x14ac:dyDescent="0.2"/>
    <row r="472" ht="13.5" customHeight="1" x14ac:dyDescent="0.2"/>
    <row r="473" ht="13.5" customHeight="1" x14ac:dyDescent="0.2"/>
    <row r="474" ht="13.5" customHeight="1" x14ac:dyDescent="0.2"/>
    <row r="475" ht="13.5" customHeight="1" x14ac:dyDescent="0.2"/>
    <row r="476" ht="13.5" customHeight="1" x14ac:dyDescent="0.2"/>
    <row r="477" ht="13.5" customHeight="1" x14ac:dyDescent="0.2"/>
    <row r="478" ht="13.5" customHeight="1" x14ac:dyDescent="0.2"/>
    <row r="479" ht="13.5" customHeight="1" x14ac:dyDescent="0.2"/>
    <row r="480" ht="13.5" customHeight="1" x14ac:dyDescent="0.2"/>
    <row r="481" ht="13.5" customHeight="1" x14ac:dyDescent="0.2"/>
    <row r="482" ht="13.5" customHeight="1" x14ac:dyDescent="0.2"/>
    <row r="483" ht="13.5" customHeight="1" x14ac:dyDescent="0.2"/>
    <row r="484" ht="13.5" customHeight="1" x14ac:dyDescent="0.2"/>
    <row r="485" ht="13.5" customHeight="1" x14ac:dyDescent="0.2"/>
    <row r="486" ht="13.5" customHeight="1" x14ac:dyDescent="0.2"/>
    <row r="487" ht="13.5" customHeight="1" x14ac:dyDescent="0.2"/>
    <row r="488" ht="13.5" customHeight="1" x14ac:dyDescent="0.2"/>
    <row r="489" ht="13.5" customHeight="1" x14ac:dyDescent="0.2"/>
    <row r="490" ht="13.5" customHeight="1" x14ac:dyDescent="0.2"/>
    <row r="491" ht="13.5" customHeight="1" x14ac:dyDescent="0.2"/>
    <row r="492" ht="13.5" customHeight="1" x14ac:dyDescent="0.2"/>
    <row r="493" ht="13.5" customHeight="1" x14ac:dyDescent="0.2"/>
    <row r="494" ht="13.5" customHeight="1" x14ac:dyDescent="0.2"/>
    <row r="495" ht="13.5" customHeight="1" x14ac:dyDescent="0.2"/>
    <row r="496" ht="13.5" customHeight="1" x14ac:dyDescent="0.2"/>
    <row r="497" ht="13.5" customHeight="1" x14ac:dyDescent="0.2"/>
    <row r="498" ht="13.5" customHeight="1" x14ac:dyDescent="0.2"/>
    <row r="499" ht="13.5" customHeight="1" x14ac:dyDescent="0.2"/>
    <row r="500" ht="13.5" customHeight="1" x14ac:dyDescent="0.2"/>
    <row r="501" ht="13.5" customHeight="1" x14ac:dyDescent="0.2"/>
    <row r="502" ht="13.5" customHeight="1" x14ac:dyDescent="0.2"/>
    <row r="503" ht="13.5" customHeight="1" x14ac:dyDescent="0.2"/>
    <row r="504" ht="13.5" customHeight="1" x14ac:dyDescent="0.2"/>
    <row r="505" ht="13.5" customHeight="1" x14ac:dyDescent="0.2"/>
    <row r="506" ht="13.5" customHeight="1" x14ac:dyDescent="0.2"/>
    <row r="507" ht="13.5" customHeight="1" x14ac:dyDescent="0.2"/>
    <row r="508" ht="13.5" customHeight="1" x14ac:dyDescent="0.2"/>
    <row r="509" ht="13.5" customHeight="1" x14ac:dyDescent="0.2"/>
    <row r="510" ht="13.5" customHeight="1" x14ac:dyDescent="0.2"/>
    <row r="511" ht="13.5" customHeight="1" x14ac:dyDescent="0.2"/>
    <row r="512" ht="13.5" customHeight="1" x14ac:dyDescent="0.2"/>
    <row r="513" ht="13.5" customHeight="1" x14ac:dyDescent="0.2"/>
    <row r="514" ht="13.5" customHeight="1" x14ac:dyDescent="0.2"/>
    <row r="515" ht="13.5" customHeight="1" x14ac:dyDescent="0.2"/>
    <row r="516" ht="13.5" customHeight="1" x14ac:dyDescent="0.2"/>
    <row r="517" ht="13.5" customHeight="1" x14ac:dyDescent="0.2"/>
    <row r="518" ht="13.5" customHeight="1" x14ac:dyDescent="0.2"/>
    <row r="519" ht="13.5" customHeight="1" x14ac:dyDescent="0.2"/>
    <row r="520" ht="13.5" customHeight="1" x14ac:dyDescent="0.2"/>
    <row r="521" ht="13.5" customHeight="1" x14ac:dyDescent="0.2"/>
    <row r="522" ht="13.5" customHeight="1" x14ac:dyDescent="0.2"/>
    <row r="523" ht="13.5" customHeight="1" x14ac:dyDescent="0.2"/>
    <row r="524" ht="13.5" customHeight="1" x14ac:dyDescent="0.2"/>
    <row r="525" ht="13.5" customHeight="1" x14ac:dyDescent="0.2"/>
    <row r="526" ht="13.5" customHeight="1" x14ac:dyDescent="0.2"/>
    <row r="527" ht="13.5" customHeight="1" x14ac:dyDescent="0.2"/>
    <row r="528" ht="13.5" customHeight="1" x14ac:dyDescent="0.2"/>
    <row r="529" ht="13.5" customHeight="1" x14ac:dyDescent="0.2"/>
    <row r="530" ht="13.5" customHeight="1" x14ac:dyDescent="0.2"/>
    <row r="531" ht="13.5" customHeight="1" x14ac:dyDescent="0.2"/>
    <row r="532" ht="13.5" customHeight="1" x14ac:dyDescent="0.2"/>
    <row r="533" ht="13.5" customHeight="1" x14ac:dyDescent="0.2"/>
    <row r="534" ht="13.5" customHeight="1" x14ac:dyDescent="0.2"/>
    <row r="535" ht="13.5" customHeight="1" x14ac:dyDescent="0.2"/>
    <row r="536" ht="13.5" customHeight="1" x14ac:dyDescent="0.2"/>
    <row r="537" ht="13.5" customHeight="1" x14ac:dyDescent="0.2"/>
    <row r="538" ht="13.5" customHeight="1" x14ac:dyDescent="0.2"/>
    <row r="539" ht="13.5" customHeight="1" x14ac:dyDescent="0.2"/>
    <row r="540" ht="13.5" customHeight="1" x14ac:dyDescent="0.2"/>
    <row r="541" ht="13.5" customHeight="1" x14ac:dyDescent="0.2"/>
    <row r="542" ht="13.5" customHeight="1" x14ac:dyDescent="0.2"/>
    <row r="543" ht="13.5" customHeight="1" x14ac:dyDescent="0.2"/>
    <row r="544" ht="13.5" customHeight="1" x14ac:dyDescent="0.2"/>
    <row r="545" ht="13.5" customHeight="1" x14ac:dyDescent="0.2"/>
    <row r="546" ht="13.5" customHeight="1" x14ac:dyDescent="0.2"/>
    <row r="547" ht="13.5" customHeight="1" x14ac:dyDescent="0.2"/>
    <row r="548" ht="13.5" customHeight="1" x14ac:dyDescent="0.2"/>
    <row r="549" ht="13.5" customHeight="1" x14ac:dyDescent="0.2"/>
    <row r="550" ht="13.5" customHeight="1" x14ac:dyDescent="0.2"/>
    <row r="551" ht="13.5" customHeight="1" x14ac:dyDescent="0.2"/>
    <row r="552" ht="13.5" customHeight="1" x14ac:dyDescent="0.2"/>
    <row r="553" ht="13.5" customHeight="1" x14ac:dyDescent="0.2"/>
    <row r="554" ht="13.5" customHeight="1" x14ac:dyDescent="0.2"/>
    <row r="555" ht="13.5" customHeight="1" x14ac:dyDescent="0.2"/>
    <row r="556" ht="13.5" customHeight="1" x14ac:dyDescent="0.2"/>
    <row r="557" ht="13.5" customHeight="1" x14ac:dyDescent="0.2"/>
    <row r="558" ht="13.5" customHeight="1" x14ac:dyDescent="0.2"/>
    <row r="559" ht="13.5" customHeight="1" x14ac:dyDescent="0.2"/>
    <row r="560" ht="13.5" customHeight="1" x14ac:dyDescent="0.2"/>
    <row r="561" ht="13.5" customHeight="1" x14ac:dyDescent="0.2"/>
    <row r="562" ht="13.5" customHeight="1" x14ac:dyDescent="0.2"/>
    <row r="563" ht="13.5" customHeight="1" x14ac:dyDescent="0.2"/>
    <row r="564" ht="13.5" customHeight="1" x14ac:dyDescent="0.2"/>
    <row r="565" ht="13.5" customHeight="1" x14ac:dyDescent="0.2"/>
    <row r="566" ht="13.5" customHeight="1" x14ac:dyDescent="0.2"/>
    <row r="567" ht="13.5" customHeight="1" x14ac:dyDescent="0.2"/>
    <row r="568" ht="13.5" customHeight="1" x14ac:dyDescent="0.2"/>
    <row r="569" ht="13.5" customHeight="1" x14ac:dyDescent="0.2"/>
    <row r="570" ht="13.5" customHeight="1" x14ac:dyDescent="0.2"/>
    <row r="571" ht="13.5" customHeight="1" x14ac:dyDescent="0.2"/>
    <row r="572" ht="13.5" customHeight="1" x14ac:dyDescent="0.2"/>
    <row r="573" ht="13.5" customHeight="1" x14ac:dyDescent="0.2"/>
    <row r="574" ht="13.5" customHeight="1" x14ac:dyDescent="0.2"/>
    <row r="575" ht="13.5" customHeight="1" x14ac:dyDescent="0.2"/>
    <row r="576" ht="13.5" customHeight="1" x14ac:dyDescent="0.2"/>
    <row r="577" ht="13.5" customHeight="1" x14ac:dyDescent="0.2"/>
    <row r="578" ht="13.5" customHeight="1" x14ac:dyDescent="0.2"/>
    <row r="579" ht="13.5" customHeight="1" x14ac:dyDescent="0.2"/>
    <row r="580" ht="13.5" customHeight="1" x14ac:dyDescent="0.2"/>
    <row r="581" ht="13.5" customHeight="1" x14ac:dyDescent="0.2"/>
    <row r="582" ht="13.5" customHeight="1" x14ac:dyDescent="0.2"/>
    <row r="583" ht="13.5" customHeight="1" x14ac:dyDescent="0.2"/>
    <row r="584" ht="13.5" customHeight="1" x14ac:dyDescent="0.2"/>
    <row r="585" ht="13.5" customHeight="1" x14ac:dyDescent="0.2"/>
    <row r="586" ht="13.5" customHeight="1" x14ac:dyDescent="0.2"/>
    <row r="587" ht="13.5" customHeight="1" x14ac:dyDescent="0.2"/>
    <row r="588" ht="13.5" customHeight="1" x14ac:dyDescent="0.2"/>
    <row r="589" ht="13.5" customHeight="1" x14ac:dyDescent="0.2"/>
    <row r="590" ht="13.5" customHeight="1" x14ac:dyDescent="0.2"/>
    <row r="591" ht="13.5" customHeight="1" x14ac:dyDescent="0.2"/>
    <row r="592" ht="13.5" customHeight="1" x14ac:dyDescent="0.2"/>
    <row r="593" ht="13.5" customHeight="1" x14ac:dyDescent="0.2"/>
    <row r="594" ht="13.5" customHeight="1" x14ac:dyDescent="0.2"/>
    <row r="595" ht="13.5" customHeight="1" x14ac:dyDescent="0.2"/>
    <row r="596" ht="13.5" customHeight="1" x14ac:dyDescent="0.2"/>
    <row r="597" ht="13.5" customHeight="1" x14ac:dyDescent="0.2"/>
    <row r="598" ht="13.5" customHeight="1" x14ac:dyDescent="0.2"/>
    <row r="599" ht="13.5" customHeight="1" x14ac:dyDescent="0.2"/>
    <row r="600" ht="13.5" customHeight="1" x14ac:dyDescent="0.2"/>
    <row r="601" ht="13.5" customHeight="1" x14ac:dyDescent="0.2"/>
    <row r="602" ht="13.5" customHeight="1" x14ac:dyDescent="0.2"/>
    <row r="603" ht="13.5" customHeight="1" x14ac:dyDescent="0.2"/>
    <row r="604" ht="13.5" customHeight="1" x14ac:dyDescent="0.2"/>
    <row r="605" ht="13.5" customHeight="1" x14ac:dyDescent="0.2"/>
    <row r="606" ht="13.5" customHeight="1" x14ac:dyDescent="0.2"/>
    <row r="607" ht="13.5" customHeight="1" x14ac:dyDescent="0.2"/>
    <row r="608" ht="13.5" customHeight="1" x14ac:dyDescent="0.2"/>
    <row r="609" ht="13.5" customHeight="1" x14ac:dyDescent="0.2"/>
    <row r="610" ht="13.5" customHeight="1" x14ac:dyDescent="0.2"/>
    <row r="611" ht="13.5" customHeight="1" x14ac:dyDescent="0.2"/>
    <row r="612" ht="13.5" customHeight="1" x14ac:dyDescent="0.2"/>
    <row r="613" ht="13.5" customHeight="1" x14ac:dyDescent="0.2"/>
    <row r="614" ht="13.5" customHeight="1" x14ac:dyDescent="0.2"/>
    <row r="615" ht="13.5" customHeight="1" x14ac:dyDescent="0.2"/>
    <row r="616" ht="13.5" customHeight="1" x14ac:dyDescent="0.2"/>
    <row r="617" ht="13.5" customHeight="1" x14ac:dyDescent="0.2"/>
    <row r="618" ht="13.5" customHeight="1" x14ac:dyDescent="0.2"/>
    <row r="619" ht="13.5" customHeight="1" x14ac:dyDescent="0.2"/>
    <row r="620" ht="13.5" customHeight="1" x14ac:dyDescent="0.2"/>
    <row r="621" ht="13.5" customHeight="1" x14ac:dyDescent="0.2"/>
    <row r="622" ht="13.5" customHeight="1" x14ac:dyDescent="0.2"/>
    <row r="623" ht="13.5" customHeight="1" x14ac:dyDescent="0.2"/>
    <row r="624" ht="13.5" customHeight="1" x14ac:dyDescent="0.2"/>
    <row r="625" ht="13.5" customHeight="1" x14ac:dyDescent="0.2"/>
    <row r="626" ht="13.5" customHeight="1" x14ac:dyDescent="0.2"/>
    <row r="627" ht="13.5" customHeight="1" x14ac:dyDescent="0.2"/>
    <row r="628" ht="13.5" customHeight="1" x14ac:dyDescent="0.2"/>
    <row r="629" ht="13.5" customHeight="1" x14ac:dyDescent="0.2"/>
    <row r="630" ht="13.5" customHeight="1" x14ac:dyDescent="0.2"/>
    <row r="631" ht="13.5" customHeight="1" x14ac:dyDescent="0.2"/>
    <row r="632" ht="13.5" customHeight="1" x14ac:dyDescent="0.2"/>
    <row r="633" ht="13.5" customHeight="1" x14ac:dyDescent="0.2"/>
    <row r="634" ht="13.5" customHeight="1" x14ac:dyDescent="0.2"/>
    <row r="635" ht="13.5" customHeight="1" x14ac:dyDescent="0.2"/>
    <row r="636" ht="13.5" customHeight="1" x14ac:dyDescent="0.2"/>
    <row r="637" ht="13.5" customHeight="1" x14ac:dyDescent="0.2"/>
    <row r="638" ht="13.5" customHeight="1" x14ac:dyDescent="0.2"/>
    <row r="639" ht="13.5" customHeight="1" x14ac:dyDescent="0.2"/>
    <row r="640" ht="13.5" customHeight="1" x14ac:dyDescent="0.2"/>
    <row r="641" ht="13.5" customHeight="1" x14ac:dyDescent="0.2"/>
    <row r="642" ht="13.5" customHeight="1" x14ac:dyDescent="0.2"/>
    <row r="643" ht="13.5" customHeight="1" x14ac:dyDescent="0.2"/>
    <row r="644" ht="13.5" customHeight="1" x14ac:dyDescent="0.2"/>
    <row r="645" ht="13.5" customHeight="1" x14ac:dyDescent="0.2"/>
    <row r="646" ht="13.5" customHeight="1" x14ac:dyDescent="0.2"/>
    <row r="647" ht="13.5" customHeight="1" x14ac:dyDescent="0.2"/>
    <row r="648" ht="13.5" customHeight="1" x14ac:dyDescent="0.2"/>
    <row r="649" ht="13.5" customHeight="1" x14ac:dyDescent="0.2"/>
    <row r="650" ht="13.5" customHeight="1" x14ac:dyDescent="0.2"/>
    <row r="651" ht="13.5" customHeight="1" x14ac:dyDescent="0.2"/>
    <row r="652" ht="13.5" customHeight="1" x14ac:dyDescent="0.2"/>
    <row r="653" ht="13.5" customHeight="1" x14ac:dyDescent="0.2"/>
    <row r="654" ht="13.5" customHeight="1" x14ac:dyDescent="0.2"/>
    <row r="655" ht="13.5" customHeight="1" x14ac:dyDescent="0.2"/>
    <row r="656" ht="13.5" customHeight="1" x14ac:dyDescent="0.2"/>
    <row r="657" ht="13.5" customHeight="1" x14ac:dyDescent="0.2"/>
    <row r="658" ht="13.5" customHeight="1" x14ac:dyDescent="0.2"/>
    <row r="659" ht="13.5" customHeight="1" x14ac:dyDescent="0.2"/>
    <row r="660" ht="13.5" customHeight="1" x14ac:dyDescent="0.2"/>
    <row r="661" ht="13.5" customHeight="1" x14ac:dyDescent="0.2"/>
    <row r="662" ht="13.5" customHeight="1" x14ac:dyDescent="0.2"/>
    <row r="663" ht="13.5" customHeight="1" x14ac:dyDescent="0.2"/>
    <row r="664" ht="13.5" customHeight="1" x14ac:dyDescent="0.2"/>
    <row r="665" ht="13.5" customHeight="1" x14ac:dyDescent="0.2"/>
    <row r="666" ht="13.5" customHeight="1" x14ac:dyDescent="0.2"/>
    <row r="667" ht="13.5" customHeight="1" x14ac:dyDescent="0.2"/>
    <row r="668" ht="13.5" customHeight="1" x14ac:dyDescent="0.2"/>
    <row r="669" ht="13.5" customHeight="1" x14ac:dyDescent="0.2"/>
    <row r="670" ht="13.5" customHeight="1" x14ac:dyDescent="0.2"/>
    <row r="671" ht="13.5" customHeight="1" x14ac:dyDescent="0.2"/>
    <row r="672" ht="13.5" customHeight="1" x14ac:dyDescent="0.2"/>
    <row r="673" ht="13.5" customHeight="1" x14ac:dyDescent="0.2"/>
    <row r="674" ht="13.5" customHeight="1" x14ac:dyDescent="0.2"/>
    <row r="675" ht="13.5" customHeight="1" x14ac:dyDescent="0.2"/>
    <row r="676" ht="13.5" customHeight="1" x14ac:dyDescent="0.2"/>
    <row r="677" ht="13.5" customHeight="1" x14ac:dyDescent="0.2"/>
    <row r="678" ht="13.5" customHeight="1" x14ac:dyDescent="0.2"/>
    <row r="679" ht="13.5" customHeight="1" x14ac:dyDescent="0.2"/>
    <row r="680" ht="13.5" customHeight="1" x14ac:dyDescent="0.2"/>
    <row r="681" ht="13.5" customHeight="1" x14ac:dyDescent="0.2"/>
    <row r="682" ht="13.5" customHeight="1" x14ac:dyDescent="0.2"/>
    <row r="683" ht="13.5" customHeight="1" x14ac:dyDescent="0.2"/>
    <row r="684" ht="13.5" customHeight="1" x14ac:dyDescent="0.2"/>
    <row r="685" ht="13.5" customHeight="1" x14ac:dyDescent="0.2"/>
    <row r="686" ht="13.5" customHeight="1" x14ac:dyDescent="0.2"/>
    <row r="687" ht="13.5" customHeight="1" x14ac:dyDescent="0.2"/>
    <row r="688" ht="13.5" customHeight="1" x14ac:dyDescent="0.2"/>
    <row r="689" ht="13.5" customHeight="1" x14ac:dyDescent="0.2"/>
    <row r="690" ht="13.5" customHeight="1" x14ac:dyDescent="0.2"/>
    <row r="691" ht="13.5" customHeight="1" x14ac:dyDescent="0.2"/>
    <row r="692" ht="13.5" customHeight="1" x14ac:dyDescent="0.2"/>
    <row r="693" ht="13.5" customHeight="1" x14ac:dyDescent="0.2"/>
    <row r="694" ht="13.5" customHeight="1" x14ac:dyDescent="0.2"/>
    <row r="695" ht="13.5" customHeight="1" x14ac:dyDescent="0.2"/>
    <row r="696" ht="13.5" customHeight="1" x14ac:dyDescent="0.2"/>
    <row r="697" ht="13.5" customHeight="1" x14ac:dyDescent="0.2"/>
    <row r="698" ht="13.5" customHeight="1" x14ac:dyDescent="0.2"/>
    <row r="699" ht="13.5" customHeight="1" x14ac:dyDescent="0.2"/>
    <row r="700" ht="13.5" customHeight="1" x14ac:dyDescent="0.2"/>
    <row r="701" ht="13.5" customHeight="1" x14ac:dyDescent="0.2"/>
    <row r="702" ht="13.5" customHeight="1" x14ac:dyDescent="0.2"/>
    <row r="703" ht="13.5" customHeight="1" x14ac:dyDescent="0.2"/>
    <row r="704" ht="13.5" customHeight="1" x14ac:dyDescent="0.2"/>
    <row r="705" ht="13.5" customHeight="1" x14ac:dyDescent="0.2"/>
    <row r="706" ht="13.5" customHeight="1" x14ac:dyDescent="0.2"/>
    <row r="707" ht="13.5" customHeight="1" x14ac:dyDescent="0.2"/>
    <row r="708" ht="13.5" customHeight="1" x14ac:dyDescent="0.2"/>
    <row r="709" ht="13.5" customHeight="1" x14ac:dyDescent="0.2"/>
    <row r="710" ht="13.5" customHeight="1" x14ac:dyDescent="0.2"/>
    <row r="711" ht="13.5" customHeight="1" x14ac:dyDescent="0.2"/>
    <row r="712" ht="13.5" customHeight="1" x14ac:dyDescent="0.2"/>
    <row r="713" ht="13.5" customHeight="1" x14ac:dyDescent="0.2"/>
    <row r="714" ht="13.5" customHeight="1" x14ac:dyDescent="0.2"/>
    <row r="715" ht="13.5" customHeight="1" x14ac:dyDescent="0.2"/>
    <row r="716" ht="13.5" customHeight="1" x14ac:dyDescent="0.2"/>
    <row r="717" ht="13.5" customHeight="1" x14ac:dyDescent="0.2"/>
    <row r="718" ht="13.5" customHeight="1" x14ac:dyDescent="0.2"/>
    <row r="719" ht="13.5" customHeight="1" x14ac:dyDescent="0.2"/>
    <row r="720" ht="13.5" customHeight="1" x14ac:dyDescent="0.2"/>
    <row r="721" ht="13.5" customHeight="1" x14ac:dyDescent="0.2"/>
    <row r="722" ht="13.5" customHeight="1" x14ac:dyDescent="0.2"/>
    <row r="723" ht="13.5" customHeight="1" x14ac:dyDescent="0.2"/>
    <row r="724" ht="13.5" customHeight="1" x14ac:dyDescent="0.2"/>
    <row r="725" ht="13.5" customHeight="1" x14ac:dyDescent="0.2"/>
    <row r="726" ht="13.5" customHeight="1" x14ac:dyDescent="0.2"/>
    <row r="727" ht="13.5" customHeight="1" x14ac:dyDescent="0.2"/>
    <row r="728" ht="13.5" customHeight="1" x14ac:dyDescent="0.2"/>
    <row r="729" ht="13.5" customHeight="1" x14ac:dyDescent="0.2"/>
    <row r="730" ht="13.5" customHeight="1" x14ac:dyDescent="0.2"/>
    <row r="731" ht="13.5" customHeight="1" x14ac:dyDescent="0.2"/>
    <row r="732" ht="13.5" customHeight="1" x14ac:dyDescent="0.2"/>
    <row r="733" ht="13.5" customHeight="1" x14ac:dyDescent="0.2"/>
    <row r="734" ht="13.5" customHeight="1" x14ac:dyDescent="0.2"/>
    <row r="735" ht="13.5" customHeight="1" x14ac:dyDescent="0.2"/>
    <row r="736" ht="13.5" customHeight="1" x14ac:dyDescent="0.2"/>
    <row r="737" ht="13.5" customHeight="1" x14ac:dyDescent="0.2"/>
    <row r="738" ht="13.5" customHeight="1" x14ac:dyDescent="0.2"/>
    <row r="739" ht="13.5" customHeight="1" x14ac:dyDescent="0.2"/>
    <row r="740" ht="13.5" customHeight="1" x14ac:dyDescent="0.2"/>
    <row r="741" ht="13.5" customHeight="1" x14ac:dyDescent="0.2"/>
    <row r="742" ht="13.5" customHeight="1" x14ac:dyDescent="0.2"/>
    <row r="743" ht="13.5" customHeight="1" x14ac:dyDescent="0.2"/>
    <row r="744" ht="13.5" customHeight="1" x14ac:dyDescent="0.2"/>
    <row r="745" ht="13.5" customHeight="1" x14ac:dyDescent="0.2"/>
    <row r="746" ht="13.5" customHeight="1" x14ac:dyDescent="0.2"/>
    <row r="747" ht="13.5" customHeight="1" x14ac:dyDescent="0.2"/>
    <row r="748" ht="13.5" customHeight="1" x14ac:dyDescent="0.2"/>
    <row r="749" ht="13.5" customHeight="1" x14ac:dyDescent="0.2"/>
    <row r="750" ht="13.5" customHeight="1" x14ac:dyDescent="0.2"/>
    <row r="751" ht="13.5" customHeight="1" x14ac:dyDescent="0.2"/>
    <row r="752" ht="13.5" customHeight="1" x14ac:dyDescent="0.2"/>
    <row r="753" ht="13.5" customHeight="1" x14ac:dyDescent="0.2"/>
    <row r="754" ht="13.5" customHeight="1" x14ac:dyDescent="0.2"/>
    <row r="755" ht="13.5" customHeight="1" x14ac:dyDescent="0.2"/>
    <row r="756" ht="13.5" customHeight="1" x14ac:dyDescent="0.2"/>
    <row r="757" ht="13.5" customHeight="1" x14ac:dyDescent="0.2"/>
    <row r="758" ht="13.5" customHeight="1" x14ac:dyDescent="0.2"/>
    <row r="759" ht="13.5" customHeight="1" x14ac:dyDescent="0.2"/>
    <row r="760" ht="13.5" customHeight="1" x14ac:dyDescent="0.2"/>
    <row r="761" ht="13.5" customHeight="1" x14ac:dyDescent="0.2"/>
    <row r="762" ht="13.5" customHeight="1" x14ac:dyDescent="0.2"/>
    <row r="763" ht="13.5" customHeight="1" x14ac:dyDescent="0.2"/>
    <row r="764" ht="13.5" customHeight="1" x14ac:dyDescent="0.2"/>
    <row r="765" ht="13.5" customHeight="1" x14ac:dyDescent="0.2"/>
    <row r="766" ht="13.5" customHeight="1" x14ac:dyDescent="0.2"/>
    <row r="767" ht="13.5" customHeight="1" x14ac:dyDescent="0.2"/>
    <row r="768" ht="13.5" customHeight="1" x14ac:dyDescent="0.2"/>
    <row r="769" ht="13.5" customHeight="1" x14ac:dyDescent="0.2"/>
    <row r="770" ht="13.5" customHeight="1" x14ac:dyDescent="0.2"/>
    <row r="771" ht="13.5" customHeight="1" x14ac:dyDescent="0.2"/>
    <row r="772" ht="13.5" customHeight="1" x14ac:dyDescent="0.2"/>
    <row r="773" ht="13.5" customHeight="1" x14ac:dyDescent="0.2"/>
    <row r="774" ht="13.5" customHeight="1" x14ac:dyDescent="0.2"/>
    <row r="775" ht="13.5" customHeight="1" x14ac:dyDescent="0.2"/>
    <row r="776" ht="13.5" customHeight="1" x14ac:dyDescent="0.2"/>
    <row r="777" ht="13.5" customHeight="1" x14ac:dyDescent="0.2"/>
    <row r="778" ht="13.5" customHeight="1" x14ac:dyDescent="0.2"/>
    <row r="779" ht="13.5" customHeight="1" x14ac:dyDescent="0.2"/>
    <row r="780" ht="13.5" customHeight="1" x14ac:dyDescent="0.2"/>
    <row r="781" ht="13.5" customHeight="1" x14ac:dyDescent="0.2"/>
    <row r="782" ht="13.5" customHeight="1" x14ac:dyDescent="0.2"/>
    <row r="783" ht="13.5" customHeight="1" x14ac:dyDescent="0.2"/>
    <row r="784" ht="13.5" customHeight="1" x14ac:dyDescent="0.2"/>
    <row r="785" ht="13.5" customHeight="1" x14ac:dyDescent="0.2"/>
    <row r="786" ht="13.5" customHeight="1" x14ac:dyDescent="0.2"/>
    <row r="787" ht="13.5" customHeight="1" x14ac:dyDescent="0.2"/>
    <row r="788" ht="13.5" customHeight="1" x14ac:dyDescent="0.2"/>
    <row r="789" ht="13.5" customHeight="1" x14ac:dyDescent="0.2"/>
    <row r="790" ht="13.5" customHeight="1" x14ac:dyDescent="0.2"/>
    <row r="791" ht="13.5" customHeight="1" x14ac:dyDescent="0.2"/>
    <row r="792" ht="13.5" customHeight="1" x14ac:dyDescent="0.2"/>
    <row r="793" ht="13.5" customHeight="1" x14ac:dyDescent="0.2"/>
    <row r="794" ht="13.5" customHeight="1" x14ac:dyDescent="0.2"/>
    <row r="795" ht="13.5" customHeight="1" x14ac:dyDescent="0.2"/>
    <row r="796" ht="13.5" customHeight="1" x14ac:dyDescent="0.2"/>
    <row r="797" ht="13.5" customHeight="1" x14ac:dyDescent="0.2"/>
    <row r="798" ht="13.5" customHeight="1" x14ac:dyDescent="0.2"/>
    <row r="799" ht="13.5" customHeight="1" x14ac:dyDescent="0.2"/>
    <row r="800" ht="13.5" customHeight="1" x14ac:dyDescent="0.2"/>
    <row r="801" ht="13.5" customHeight="1" x14ac:dyDescent="0.2"/>
    <row r="802" ht="13.5" customHeight="1" x14ac:dyDescent="0.2"/>
    <row r="803" ht="13.5" customHeight="1" x14ac:dyDescent="0.2"/>
    <row r="804" ht="13.5" customHeight="1" x14ac:dyDescent="0.2"/>
    <row r="805" ht="13.5" customHeight="1" x14ac:dyDescent="0.2"/>
    <row r="806" ht="13.5" customHeight="1" x14ac:dyDescent="0.2"/>
    <row r="807" ht="13.5" customHeight="1" x14ac:dyDescent="0.2"/>
    <row r="808" ht="13.5" customHeight="1" x14ac:dyDescent="0.2"/>
    <row r="809" ht="13.5" customHeight="1" x14ac:dyDescent="0.2"/>
    <row r="810" ht="13.5" customHeight="1" x14ac:dyDescent="0.2"/>
    <row r="811" ht="13.5" customHeight="1" x14ac:dyDescent="0.2"/>
    <row r="812" ht="13.5" customHeight="1" x14ac:dyDescent="0.2"/>
    <row r="813" ht="13.5" customHeight="1" x14ac:dyDescent="0.2"/>
    <row r="814" ht="13.5" customHeight="1" x14ac:dyDescent="0.2"/>
    <row r="815" ht="13.5" customHeight="1" x14ac:dyDescent="0.2"/>
    <row r="816" ht="13.5" customHeight="1" x14ac:dyDescent="0.2"/>
    <row r="817" ht="13.5" customHeight="1" x14ac:dyDescent="0.2"/>
    <row r="818" ht="13.5" customHeight="1" x14ac:dyDescent="0.2"/>
    <row r="819" ht="13.5" customHeight="1" x14ac:dyDescent="0.2"/>
    <row r="820" ht="13.5" customHeight="1" x14ac:dyDescent="0.2"/>
    <row r="821" ht="13.5" customHeight="1" x14ac:dyDescent="0.2"/>
    <row r="822" ht="13.5" customHeight="1" x14ac:dyDescent="0.2"/>
    <row r="823" ht="13.5" customHeight="1" x14ac:dyDescent="0.2"/>
    <row r="824" ht="13.5" customHeight="1" x14ac:dyDescent="0.2"/>
    <row r="825" ht="13.5" customHeight="1" x14ac:dyDescent="0.2"/>
    <row r="826" ht="13.5" customHeight="1" x14ac:dyDescent="0.2"/>
    <row r="827" ht="13.5" customHeight="1" x14ac:dyDescent="0.2"/>
    <row r="828" ht="13.5" customHeight="1" x14ac:dyDescent="0.2"/>
    <row r="829" ht="13.5" customHeight="1" x14ac:dyDescent="0.2"/>
    <row r="830" ht="13.5" customHeight="1" x14ac:dyDescent="0.2"/>
    <row r="831" ht="13.5" customHeight="1" x14ac:dyDescent="0.2"/>
    <row r="832" ht="13.5" customHeight="1" x14ac:dyDescent="0.2"/>
    <row r="833" ht="13.5" customHeight="1" x14ac:dyDescent="0.2"/>
    <row r="834" ht="13.5" customHeight="1" x14ac:dyDescent="0.2"/>
    <row r="835" ht="13.5" customHeight="1" x14ac:dyDescent="0.2"/>
    <row r="836" ht="13.5" customHeight="1" x14ac:dyDescent="0.2"/>
    <row r="837" ht="13.5" customHeight="1" x14ac:dyDescent="0.2"/>
    <row r="838" ht="13.5" customHeight="1" x14ac:dyDescent="0.2"/>
    <row r="839" ht="13.5" customHeight="1" x14ac:dyDescent="0.2"/>
    <row r="840" ht="13.5" customHeight="1" x14ac:dyDescent="0.2"/>
    <row r="841" ht="13.5" customHeight="1" x14ac:dyDescent="0.2"/>
    <row r="842" ht="13.5" customHeight="1" x14ac:dyDescent="0.2"/>
    <row r="843" ht="13.5" customHeight="1" x14ac:dyDescent="0.2"/>
    <row r="844" ht="13.5" customHeight="1" x14ac:dyDescent="0.2"/>
    <row r="845" ht="13.5" customHeight="1" x14ac:dyDescent="0.2"/>
    <row r="846" ht="13.5" customHeight="1" x14ac:dyDescent="0.2"/>
    <row r="847" ht="13.5" customHeight="1" x14ac:dyDescent="0.2"/>
    <row r="848" ht="13.5" customHeight="1" x14ac:dyDescent="0.2"/>
    <row r="849" ht="13.5" customHeight="1" x14ac:dyDescent="0.2"/>
    <row r="850" ht="13.5" customHeight="1" x14ac:dyDescent="0.2"/>
    <row r="851" ht="13.5" customHeight="1" x14ac:dyDescent="0.2"/>
    <row r="852" ht="13.5" customHeight="1" x14ac:dyDescent="0.2"/>
    <row r="853" ht="13.5" customHeight="1" x14ac:dyDescent="0.2"/>
    <row r="854" ht="13.5" customHeight="1" x14ac:dyDescent="0.2"/>
    <row r="855" ht="13.5" customHeight="1" x14ac:dyDescent="0.2"/>
    <row r="856" ht="13.5" customHeight="1" x14ac:dyDescent="0.2"/>
    <row r="857" ht="13.5" customHeight="1" x14ac:dyDescent="0.2"/>
    <row r="858" ht="13.5" customHeight="1" x14ac:dyDescent="0.2"/>
    <row r="859" ht="13.5" customHeight="1" x14ac:dyDescent="0.2"/>
    <row r="860" ht="13.5" customHeight="1" x14ac:dyDescent="0.2"/>
    <row r="861" ht="13.5" customHeight="1" x14ac:dyDescent="0.2"/>
    <row r="862" ht="13.5" customHeight="1" x14ac:dyDescent="0.2"/>
    <row r="863" ht="13.5" customHeight="1" x14ac:dyDescent="0.2"/>
    <row r="864" ht="13.5" customHeight="1" x14ac:dyDescent="0.2"/>
    <row r="865" ht="13.5" customHeight="1" x14ac:dyDescent="0.2"/>
    <row r="866" ht="13.5" customHeight="1" x14ac:dyDescent="0.2"/>
    <row r="867" ht="13.5" customHeight="1" x14ac:dyDescent="0.2"/>
    <row r="868" ht="13.5" customHeight="1" x14ac:dyDescent="0.2"/>
    <row r="869" ht="13.5" customHeight="1" x14ac:dyDescent="0.2"/>
    <row r="870" ht="13.5" customHeight="1" x14ac:dyDescent="0.2"/>
    <row r="871" ht="13.5" customHeight="1" x14ac:dyDescent="0.2"/>
    <row r="872" ht="13.5" customHeight="1" x14ac:dyDescent="0.2"/>
    <row r="873" ht="13.5" customHeight="1" x14ac:dyDescent="0.2"/>
    <row r="874" ht="13.5" customHeight="1" x14ac:dyDescent="0.2"/>
    <row r="875" ht="13.5" customHeight="1" x14ac:dyDescent="0.2"/>
    <row r="876" ht="13.5" customHeight="1" x14ac:dyDescent="0.2"/>
    <row r="877" ht="13.5" customHeight="1" x14ac:dyDescent="0.2"/>
    <row r="878" ht="13.5" customHeight="1" x14ac:dyDescent="0.2"/>
    <row r="879" ht="13.5" customHeight="1" x14ac:dyDescent="0.2"/>
    <row r="880" ht="13.5" customHeight="1" x14ac:dyDescent="0.2"/>
    <row r="881" ht="13.5" customHeight="1" x14ac:dyDescent="0.2"/>
    <row r="882" ht="13.5" customHeight="1" x14ac:dyDescent="0.2"/>
    <row r="883" ht="13.5" customHeight="1" x14ac:dyDescent="0.2"/>
    <row r="884" ht="13.5" customHeight="1" x14ac:dyDescent="0.2"/>
    <row r="885" ht="13.5" customHeight="1" x14ac:dyDescent="0.2"/>
    <row r="886" ht="13.5" customHeight="1" x14ac:dyDescent="0.2"/>
    <row r="887" ht="13.5" customHeight="1" x14ac:dyDescent="0.2"/>
    <row r="888" ht="13.5" customHeight="1" x14ac:dyDescent="0.2"/>
    <row r="889" ht="13.5" customHeight="1" x14ac:dyDescent="0.2"/>
    <row r="890" ht="13.5" customHeight="1" x14ac:dyDescent="0.2"/>
    <row r="891" ht="13.5" customHeight="1" x14ac:dyDescent="0.2"/>
    <row r="892" ht="13.5" customHeight="1" x14ac:dyDescent="0.2"/>
    <row r="893" ht="13.5" customHeight="1" x14ac:dyDescent="0.2"/>
    <row r="894" ht="13.5" customHeight="1" x14ac:dyDescent="0.2"/>
    <row r="895" ht="13.5" customHeight="1" x14ac:dyDescent="0.2"/>
    <row r="896" ht="13.5" customHeight="1" x14ac:dyDescent="0.2"/>
    <row r="897" ht="13.5" customHeight="1" x14ac:dyDescent="0.2"/>
    <row r="898" ht="13.5" customHeight="1" x14ac:dyDescent="0.2"/>
    <row r="899" ht="13.5" customHeight="1" x14ac:dyDescent="0.2"/>
    <row r="900" ht="13.5" customHeight="1" x14ac:dyDescent="0.2"/>
    <row r="901" ht="13.5" customHeight="1" x14ac:dyDescent="0.2"/>
    <row r="902" ht="13.5" customHeight="1" x14ac:dyDescent="0.2"/>
    <row r="903" ht="13.5" customHeight="1" x14ac:dyDescent="0.2"/>
    <row r="904" ht="13.5" customHeight="1" x14ac:dyDescent="0.2"/>
    <row r="905" ht="13.5" customHeight="1" x14ac:dyDescent="0.2"/>
    <row r="906" ht="13.5" customHeight="1" x14ac:dyDescent="0.2"/>
    <row r="907" ht="13.5" customHeight="1" x14ac:dyDescent="0.2"/>
    <row r="908" ht="13.5" customHeight="1" x14ac:dyDescent="0.2"/>
    <row r="909" ht="13.5" customHeight="1" x14ac:dyDescent="0.2"/>
    <row r="910" ht="13.5" customHeight="1" x14ac:dyDescent="0.2"/>
    <row r="911" ht="13.5" customHeight="1" x14ac:dyDescent="0.2"/>
    <row r="912" ht="13.5" customHeight="1" x14ac:dyDescent="0.2"/>
    <row r="913" ht="13.5" customHeight="1" x14ac:dyDescent="0.2"/>
    <row r="914" ht="13.5" customHeight="1" x14ac:dyDescent="0.2"/>
    <row r="915" ht="13.5" customHeight="1" x14ac:dyDescent="0.2"/>
    <row r="916" ht="13.5" customHeight="1" x14ac:dyDescent="0.2"/>
    <row r="917" ht="13.5" customHeight="1" x14ac:dyDescent="0.2"/>
    <row r="918" ht="13.5" customHeight="1" x14ac:dyDescent="0.2"/>
    <row r="919" ht="13.5" customHeight="1" x14ac:dyDescent="0.2"/>
    <row r="920" ht="13.5" customHeight="1" x14ac:dyDescent="0.2"/>
    <row r="921" ht="13.5" customHeight="1" x14ac:dyDescent="0.2"/>
    <row r="922" ht="13.5" customHeight="1" x14ac:dyDescent="0.2"/>
    <row r="923" ht="13.5" customHeight="1" x14ac:dyDescent="0.2"/>
    <row r="924" ht="13.5" customHeight="1" x14ac:dyDescent="0.2"/>
    <row r="925" ht="13.5" customHeight="1" x14ac:dyDescent="0.2"/>
    <row r="926" ht="13.5" customHeight="1" x14ac:dyDescent="0.2"/>
    <row r="927" ht="13.5" customHeight="1" x14ac:dyDescent="0.2"/>
    <row r="928" ht="13.5" customHeight="1" x14ac:dyDescent="0.2"/>
    <row r="929" ht="13.5" customHeight="1" x14ac:dyDescent="0.2"/>
    <row r="930" ht="13.5" customHeight="1" x14ac:dyDescent="0.2"/>
    <row r="931" ht="13.5" customHeight="1" x14ac:dyDescent="0.2"/>
    <row r="932" ht="13.5" customHeight="1" x14ac:dyDescent="0.2"/>
    <row r="933" ht="13.5" customHeight="1" x14ac:dyDescent="0.2"/>
    <row r="934" ht="13.5" customHeight="1" x14ac:dyDescent="0.2"/>
    <row r="935" ht="13.5" customHeight="1" x14ac:dyDescent="0.2"/>
    <row r="936" ht="13.5" customHeight="1" x14ac:dyDescent="0.2"/>
    <row r="937" ht="13.5" customHeight="1" x14ac:dyDescent="0.2"/>
    <row r="938" ht="13.5" customHeight="1" x14ac:dyDescent="0.2"/>
    <row r="939" ht="13.5" customHeight="1" x14ac:dyDescent="0.2"/>
    <row r="940" ht="13.5" customHeight="1" x14ac:dyDescent="0.2"/>
    <row r="941" ht="13.5" customHeight="1" x14ac:dyDescent="0.2"/>
    <row r="942" ht="13.5" customHeight="1" x14ac:dyDescent="0.2"/>
    <row r="943" ht="13.5" customHeight="1" x14ac:dyDescent="0.2"/>
    <row r="944" ht="13.5" customHeight="1" x14ac:dyDescent="0.2"/>
    <row r="945" ht="13.5" customHeight="1" x14ac:dyDescent="0.2"/>
    <row r="946" ht="13.5" customHeight="1" x14ac:dyDescent="0.2"/>
    <row r="947" ht="13.5" customHeight="1" x14ac:dyDescent="0.2"/>
    <row r="948" ht="13.5" customHeight="1" x14ac:dyDescent="0.2"/>
    <row r="949" ht="13.5" customHeight="1" x14ac:dyDescent="0.2"/>
    <row r="950" ht="13.5" customHeight="1" x14ac:dyDescent="0.2"/>
    <row r="951" ht="13.5" customHeight="1" x14ac:dyDescent="0.2"/>
    <row r="952" ht="13.5" customHeight="1" x14ac:dyDescent="0.2"/>
    <row r="953" ht="13.5" customHeight="1" x14ac:dyDescent="0.2"/>
    <row r="954" ht="13.5" customHeight="1" x14ac:dyDescent="0.2"/>
    <row r="955" ht="13.5" customHeight="1" x14ac:dyDescent="0.2"/>
    <row r="956" ht="13.5" customHeight="1" x14ac:dyDescent="0.2"/>
    <row r="957" ht="13.5" customHeight="1" x14ac:dyDescent="0.2"/>
    <row r="958" ht="13.5" customHeight="1" x14ac:dyDescent="0.2"/>
    <row r="959" ht="13.5" customHeight="1" x14ac:dyDescent="0.2"/>
    <row r="960" ht="13.5" customHeight="1" x14ac:dyDescent="0.2"/>
    <row r="961" ht="13.5" customHeight="1" x14ac:dyDescent="0.2"/>
    <row r="962" ht="13.5" customHeight="1" x14ac:dyDescent="0.2"/>
    <row r="963" ht="13.5" customHeight="1" x14ac:dyDescent="0.2"/>
    <row r="964" ht="13.5" customHeight="1" x14ac:dyDescent="0.2"/>
    <row r="965" ht="13.5" customHeight="1" x14ac:dyDescent="0.2"/>
    <row r="966" ht="13.5" customHeight="1" x14ac:dyDescent="0.2"/>
    <row r="967" ht="13.5" customHeight="1" x14ac:dyDescent="0.2"/>
    <row r="968" ht="13.5" customHeight="1" x14ac:dyDescent="0.2"/>
    <row r="969" ht="13.5" customHeight="1" x14ac:dyDescent="0.2"/>
    <row r="970" ht="13.5" customHeight="1" x14ac:dyDescent="0.2"/>
    <row r="971" ht="13.5" customHeight="1" x14ac:dyDescent="0.2"/>
    <row r="972" ht="13.5" customHeight="1" x14ac:dyDescent="0.2"/>
    <row r="973" ht="13.5" customHeight="1" x14ac:dyDescent="0.2"/>
    <row r="974" ht="13.5" customHeight="1" x14ac:dyDescent="0.2"/>
    <row r="975" ht="13.5" customHeight="1" x14ac:dyDescent="0.2"/>
    <row r="976" ht="13.5" customHeight="1" x14ac:dyDescent="0.2"/>
    <row r="977" ht="13.5" customHeight="1" x14ac:dyDescent="0.2"/>
    <row r="978" ht="13.5" customHeight="1" x14ac:dyDescent="0.2"/>
    <row r="979" ht="13.5" customHeight="1" x14ac:dyDescent="0.2"/>
    <row r="980" ht="13.5" customHeight="1" x14ac:dyDescent="0.2"/>
    <row r="981" ht="13.5" customHeight="1" x14ac:dyDescent="0.2"/>
    <row r="982" ht="13.5" customHeight="1" x14ac:dyDescent="0.2"/>
    <row r="983" ht="13.5" customHeight="1" x14ac:dyDescent="0.2"/>
    <row r="984" ht="13.5" customHeight="1" x14ac:dyDescent="0.2"/>
    <row r="985" ht="13.5" customHeight="1" x14ac:dyDescent="0.2"/>
    <row r="986" ht="13.5" customHeight="1" x14ac:dyDescent="0.2"/>
    <row r="987" ht="13.5" customHeight="1" x14ac:dyDescent="0.2"/>
    <row r="988" ht="13.5" customHeight="1" x14ac:dyDescent="0.2"/>
    <row r="989" ht="13.5" customHeight="1" x14ac:dyDescent="0.2"/>
    <row r="990" ht="13.5" customHeight="1" x14ac:dyDescent="0.2"/>
    <row r="991" ht="13.5" customHeight="1" x14ac:dyDescent="0.2"/>
    <row r="992" ht="13.5" customHeight="1" x14ac:dyDescent="0.2"/>
    <row r="993" ht="13.5" customHeight="1" x14ac:dyDescent="0.2"/>
    <row r="994" ht="13.5" customHeight="1" x14ac:dyDescent="0.2"/>
    <row r="995" ht="13.5" customHeight="1" x14ac:dyDescent="0.2"/>
    <row r="996" ht="13.5" customHeight="1" x14ac:dyDescent="0.2"/>
    <row r="997" ht="13.5" customHeight="1" x14ac:dyDescent="0.2"/>
    <row r="998" ht="13.5" customHeight="1" x14ac:dyDescent="0.2"/>
    <row r="999" ht="13.5" customHeight="1" x14ac:dyDescent="0.2"/>
    <row r="1000" ht="13.5" customHeight="1" x14ac:dyDescent="0.2"/>
    <row r="1001" ht="13.5" customHeight="1" x14ac:dyDescent="0.2"/>
    <row r="1002" ht="13.5" customHeight="1" x14ac:dyDescent="0.2"/>
    <row r="1003" ht="13.5" customHeight="1" x14ac:dyDescent="0.2"/>
    <row r="1004" ht="13.5" customHeight="1" x14ac:dyDescent="0.2"/>
    <row r="1005" ht="13.5" customHeight="1" x14ac:dyDescent="0.2"/>
    <row r="1006" ht="13.5" customHeight="1" x14ac:dyDescent="0.2"/>
    <row r="1007" ht="13.5" customHeight="1" x14ac:dyDescent="0.2"/>
    <row r="1008" ht="13.5" customHeight="1" x14ac:dyDescent="0.2"/>
    <row r="1009" ht="13.5" customHeight="1" x14ac:dyDescent="0.2"/>
    <row r="1010" ht="13.5" customHeight="1" x14ac:dyDescent="0.2"/>
    <row r="1011" ht="13.5" customHeight="1" x14ac:dyDescent="0.2"/>
    <row r="1012" ht="13.5" customHeight="1" x14ac:dyDescent="0.2"/>
    <row r="1013" ht="13.5" customHeight="1" x14ac:dyDescent="0.2"/>
    <row r="1014" ht="13.5" customHeight="1" x14ac:dyDescent="0.2"/>
    <row r="1015" ht="13.5" customHeight="1" x14ac:dyDescent="0.2"/>
    <row r="1016" ht="13.5" customHeight="1" x14ac:dyDescent="0.2"/>
    <row r="1017" ht="13.5" customHeight="1" x14ac:dyDescent="0.2"/>
    <row r="1018" ht="13.5" customHeight="1" x14ac:dyDescent="0.2"/>
    <row r="1019" ht="13.5" customHeight="1" x14ac:dyDescent="0.2"/>
    <row r="1020" ht="13.5" customHeight="1" x14ac:dyDescent="0.2"/>
    <row r="1021" ht="13.5" customHeight="1" x14ac:dyDescent="0.2"/>
    <row r="1022" ht="13.5" customHeight="1" x14ac:dyDescent="0.2"/>
    <row r="1023" ht="13.5" customHeight="1" x14ac:dyDescent="0.2"/>
    <row r="1024" ht="13.5" customHeight="1" x14ac:dyDescent="0.2"/>
    <row r="1025" ht="13.5" customHeight="1" x14ac:dyDescent="0.2"/>
    <row r="1026" ht="13.5" customHeight="1" x14ac:dyDescent="0.2"/>
    <row r="1027" ht="13.5" customHeight="1" x14ac:dyDescent="0.2"/>
    <row r="1028" ht="13.5" customHeight="1" x14ac:dyDescent="0.2"/>
    <row r="1029" ht="13.5" customHeight="1" x14ac:dyDescent="0.2"/>
    <row r="1030" ht="13.5" customHeight="1" x14ac:dyDescent="0.2"/>
    <row r="1031" ht="13.5" customHeight="1" x14ac:dyDescent="0.2"/>
    <row r="1032" ht="13.5" customHeight="1" x14ac:dyDescent="0.2"/>
    <row r="1033" ht="13.5" customHeight="1" x14ac:dyDescent="0.2"/>
    <row r="1034" ht="13.5" customHeight="1" x14ac:dyDescent="0.2"/>
    <row r="1035" ht="13.5" customHeight="1" x14ac:dyDescent="0.2"/>
    <row r="1036" ht="13.5" customHeight="1" x14ac:dyDescent="0.2"/>
    <row r="1037" ht="13.5" customHeight="1" x14ac:dyDescent="0.2"/>
    <row r="1038" ht="13.5" customHeight="1" x14ac:dyDescent="0.2"/>
    <row r="1039" ht="13.5" customHeight="1" x14ac:dyDescent="0.2"/>
    <row r="1040" ht="13.5" customHeight="1" x14ac:dyDescent="0.2"/>
    <row r="1041" ht="13.5" customHeight="1" x14ac:dyDescent="0.2"/>
    <row r="1042" ht="13.5" customHeight="1" x14ac:dyDescent="0.2"/>
  </sheetData>
  <mergeCells count="14">
    <mergeCell ref="A58:A59"/>
    <mergeCell ref="B58:D58"/>
    <mergeCell ref="E58:G58"/>
    <mergeCell ref="H58:J58"/>
    <mergeCell ref="A5:A6"/>
    <mergeCell ref="B5:D5"/>
    <mergeCell ref="E5:G5"/>
    <mergeCell ref="H5:J5"/>
    <mergeCell ref="A57:F57"/>
    <mergeCell ref="A116:F116"/>
    <mergeCell ref="A117:A118"/>
    <mergeCell ref="B117:D117"/>
    <mergeCell ref="E117:G117"/>
    <mergeCell ref="H117:J117"/>
  </mergeCells>
  <conditionalFormatting sqref="A2:A4">
    <cfRule type="containsText" dxfId="0" priority="1" operator="containsText" text="C.86  PERÚ: PRECIO DE VENTA MINORISTA DE FERTILIZANTES NITROGENADOS POR DEPARTAMENTO Y PROVINCIA, ">
      <formula>NOT(ISERROR(SEARCH(("C.86  PERÚ: PRECIO DE VENTA MINORISTA DE FERTILIZANTES NITROGENADOS POR DEPARTAMENTO Y PROVINCIA, "),(A2))))</formula>
    </cfRule>
  </conditionalFormatting>
  <pageMargins left="0" right="0" top="0" bottom="0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042"/>
  <sheetViews>
    <sheetView showGridLines="0" topLeftCell="A92" zoomScaleNormal="100" workbookViewId="0">
      <selection activeCell="A113" sqref="A113:J168"/>
    </sheetView>
  </sheetViews>
  <sheetFormatPr baseColWidth="10" defaultColWidth="12.7109375" defaultRowHeight="15" customHeight="1" x14ac:dyDescent="0.2"/>
  <cols>
    <col min="1" max="1" width="15.28515625" style="54" customWidth="1"/>
    <col min="2" max="3" width="8.28515625" style="54" customWidth="1"/>
    <col min="4" max="4" width="6.85546875" style="54" customWidth="1"/>
    <col min="5" max="6" width="8.28515625" style="54" customWidth="1"/>
    <col min="7" max="7" width="6.85546875" style="54" customWidth="1"/>
    <col min="8" max="9" width="8.28515625" style="54" customWidth="1"/>
    <col min="10" max="10" width="6.85546875" style="54" customWidth="1"/>
    <col min="11" max="16384" width="12.7109375" style="54"/>
  </cols>
  <sheetData>
    <row r="1" spans="1:10" ht="18" customHeight="1" x14ac:dyDescent="0.25">
      <c r="A1" s="622" t="s">
        <v>671</v>
      </c>
      <c r="B1" s="442"/>
      <c r="C1" s="442"/>
      <c r="D1" s="442"/>
      <c r="E1" s="442"/>
      <c r="F1" s="442"/>
      <c r="G1" s="442"/>
      <c r="H1" s="442"/>
      <c r="I1" s="442"/>
      <c r="J1" s="442"/>
    </row>
    <row r="2" spans="1:10" ht="12.75" customHeight="1" x14ac:dyDescent="0.25">
      <c r="A2" s="457" t="s">
        <v>672</v>
      </c>
      <c r="B2" s="442"/>
      <c r="C2" s="442"/>
      <c r="D2" s="442"/>
      <c r="E2" s="442"/>
      <c r="F2" s="442"/>
      <c r="G2" s="442"/>
      <c r="H2" s="442"/>
      <c r="I2" s="442"/>
      <c r="J2" s="442"/>
    </row>
    <row r="3" spans="1:10" ht="12" customHeight="1" x14ac:dyDescent="0.25">
      <c r="A3" s="623" t="s">
        <v>18</v>
      </c>
      <c r="B3" s="442"/>
      <c r="C3" s="442"/>
      <c r="D3" s="445"/>
      <c r="E3" s="445"/>
      <c r="F3" s="445"/>
      <c r="G3" s="445"/>
      <c r="H3" s="445"/>
      <c r="I3" s="445"/>
      <c r="J3" s="445"/>
    </row>
    <row r="4" spans="1:10" ht="6" customHeight="1" x14ac:dyDescent="0.2">
      <c r="A4" s="445"/>
      <c r="B4" s="445"/>
      <c r="C4" s="445"/>
      <c r="D4" s="445"/>
      <c r="E4" s="445"/>
      <c r="F4" s="445"/>
      <c r="G4" s="445"/>
      <c r="H4" s="445"/>
      <c r="I4" s="445"/>
      <c r="J4" s="445"/>
    </row>
    <row r="5" spans="1:10" ht="12.95" customHeight="1" x14ac:dyDescent="0.2">
      <c r="A5" s="974" t="s">
        <v>19</v>
      </c>
      <c r="B5" s="976" t="s">
        <v>137</v>
      </c>
      <c r="C5" s="977"/>
      <c r="D5" s="978"/>
      <c r="E5" s="976" t="s">
        <v>138</v>
      </c>
      <c r="F5" s="977"/>
      <c r="G5" s="978"/>
      <c r="H5" s="976" t="s">
        <v>139</v>
      </c>
      <c r="I5" s="977"/>
      <c r="J5" s="978"/>
    </row>
    <row r="6" spans="1:10" ht="12.95" customHeight="1" x14ac:dyDescent="0.2">
      <c r="A6" s="975"/>
      <c r="B6" s="364">
        <v>2023</v>
      </c>
      <c r="C6" s="364">
        <v>2024</v>
      </c>
      <c r="D6" s="364" t="s">
        <v>23</v>
      </c>
      <c r="E6" s="364">
        <v>2023</v>
      </c>
      <c r="F6" s="364">
        <v>2024</v>
      </c>
      <c r="G6" s="364" t="s">
        <v>23</v>
      </c>
      <c r="H6" s="364">
        <v>2023</v>
      </c>
      <c r="I6" s="364">
        <v>2024</v>
      </c>
      <c r="J6" s="364" t="s">
        <v>23</v>
      </c>
    </row>
    <row r="7" spans="1:10" ht="3.75" customHeight="1" x14ac:dyDescent="0.25">
      <c r="A7" s="7"/>
      <c r="B7" s="7"/>
      <c r="C7" s="7"/>
      <c r="D7" s="7"/>
      <c r="E7" s="7"/>
      <c r="F7" s="7"/>
      <c r="G7" s="59" t="s">
        <v>140</v>
      </c>
      <c r="H7" s="7"/>
      <c r="I7" s="7"/>
      <c r="J7" s="7"/>
    </row>
    <row r="8" spans="1:10" s="103" customFormat="1" ht="12" customHeight="1" x14ac:dyDescent="0.25">
      <c r="A8" s="746" t="s">
        <v>588</v>
      </c>
      <c r="B8" s="757">
        <f>AVERAGE(B9:B14)</f>
        <v>3975.3333333333335</v>
      </c>
      <c r="C8" s="757">
        <f>AVERAGE(C9:C14)</f>
        <v>3406.6666666666665</v>
      </c>
      <c r="D8" s="778">
        <f>((C8/B8) -      1)*100</f>
        <v>-14.304880093912464</v>
      </c>
      <c r="E8" s="757">
        <f>AVERAGE(E9:E14)</f>
        <v>3397.4</v>
      </c>
      <c r="F8" s="757">
        <f>AVERAGE(F9:F14)</f>
        <v>3103.3333333333335</v>
      </c>
      <c r="G8" s="779">
        <f t="shared" ref="G8" si="0">((F8/E8) -      1)*100</f>
        <v>-8.6556386256156692</v>
      </c>
      <c r="H8" s="757">
        <f>AVERAGE(H9:H14)</f>
        <v>850.83333333333337</v>
      </c>
      <c r="I8" s="757">
        <f>AVERAGE(I9:I14)</f>
        <v>862</v>
      </c>
      <c r="J8" s="781">
        <f t="shared" ref="J8:J17" si="1">((I8/H8) -      1)*100</f>
        <v>1.3124387855043995</v>
      </c>
    </row>
    <row r="9" spans="1:10" s="103" customFormat="1" ht="12" customHeight="1" x14ac:dyDescent="0.25">
      <c r="A9" s="748" t="s">
        <v>591</v>
      </c>
      <c r="B9" s="760">
        <v>4230</v>
      </c>
      <c r="C9" s="198" t="s">
        <v>720</v>
      </c>
      <c r="D9" s="292" t="s">
        <v>140</v>
      </c>
      <c r="E9" s="198" t="s">
        <v>621</v>
      </c>
      <c r="F9" s="760">
        <v>3600</v>
      </c>
      <c r="G9" s="786" t="s">
        <v>142</v>
      </c>
      <c r="H9" s="760">
        <v>775</v>
      </c>
      <c r="I9" s="198" t="s">
        <v>621</v>
      </c>
      <c r="J9" s="292" t="s">
        <v>140</v>
      </c>
    </row>
    <row r="10" spans="1:10" s="103" customFormat="1" ht="12" customHeight="1" x14ac:dyDescent="0.25">
      <c r="A10" s="748" t="s">
        <v>589</v>
      </c>
      <c r="B10" s="760">
        <v>3745</v>
      </c>
      <c r="C10" s="760">
        <v>3050</v>
      </c>
      <c r="D10" s="316">
        <f>((C10/B10) -      1)*100</f>
        <v>-18.55807743658211</v>
      </c>
      <c r="E10" s="760">
        <v>3600</v>
      </c>
      <c r="F10" s="198" t="s">
        <v>621</v>
      </c>
      <c r="G10" s="786" t="s">
        <v>142</v>
      </c>
      <c r="H10" s="760">
        <v>960</v>
      </c>
      <c r="I10" s="760">
        <v>850</v>
      </c>
      <c r="J10" s="292">
        <f t="shared" si="1"/>
        <v>-11.458333333333337</v>
      </c>
    </row>
    <row r="11" spans="1:10" s="103" customFormat="1" ht="12" customHeight="1" x14ac:dyDescent="0.25">
      <c r="A11" s="750" t="s">
        <v>600</v>
      </c>
      <c r="B11" s="760">
        <v>4267</v>
      </c>
      <c r="C11" s="760">
        <v>4280</v>
      </c>
      <c r="D11" s="316">
        <f>((C11/B11) -      1)*100</f>
        <v>0.3046636981485884</v>
      </c>
      <c r="E11" s="760">
        <v>2187</v>
      </c>
      <c r="F11" s="760">
        <v>2210</v>
      </c>
      <c r="G11" s="316">
        <f t="shared" ref="G11:G18" si="2">((F11/E11) -      1)*100</f>
        <v>1.0516689529035173</v>
      </c>
      <c r="H11" s="760">
        <v>740</v>
      </c>
      <c r="I11" s="760">
        <v>720</v>
      </c>
      <c r="J11" s="292">
        <f t="shared" si="1"/>
        <v>-2.7027027027026973</v>
      </c>
    </row>
    <row r="12" spans="1:10" s="103" customFormat="1" ht="12" customHeight="1" x14ac:dyDescent="0.25">
      <c r="A12" s="752" t="s">
        <v>593</v>
      </c>
      <c r="B12" s="760">
        <v>4190</v>
      </c>
      <c r="C12" s="198" t="s">
        <v>621</v>
      </c>
      <c r="D12" s="292" t="s">
        <v>140</v>
      </c>
      <c r="E12" s="760">
        <v>3820</v>
      </c>
      <c r="F12" s="198" t="s">
        <v>621</v>
      </c>
      <c r="G12" s="292" t="s">
        <v>140</v>
      </c>
      <c r="H12" s="760">
        <v>800</v>
      </c>
      <c r="I12" s="760">
        <v>900</v>
      </c>
      <c r="J12" s="292">
        <f t="shared" si="1"/>
        <v>12.5</v>
      </c>
    </row>
    <row r="13" spans="1:10" ht="12" customHeight="1" x14ac:dyDescent="0.2">
      <c r="A13" s="752" t="s">
        <v>601</v>
      </c>
      <c r="B13" s="760">
        <v>4000</v>
      </c>
      <c r="C13" s="198" t="s">
        <v>621</v>
      </c>
      <c r="D13" s="292" t="s">
        <v>140</v>
      </c>
      <c r="E13" s="760">
        <v>3870</v>
      </c>
      <c r="F13" s="198" t="s">
        <v>621</v>
      </c>
      <c r="G13" s="292" t="s">
        <v>140</v>
      </c>
      <c r="H13" s="760">
        <v>900</v>
      </c>
      <c r="I13" s="760">
        <v>920</v>
      </c>
      <c r="J13" s="292">
        <f t="shared" si="1"/>
        <v>2.2222222222222143</v>
      </c>
    </row>
    <row r="14" spans="1:10" ht="12" customHeight="1" x14ac:dyDescent="0.2">
      <c r="A14" s="752" t="s">
        <v>595</v>
      </c>
      <c r="B14" s="760">
        <v>3420</v>
      </c>
      <c r="C14" s="760">
        <v>2890</v>
      </c>
      <c r="D14" s="316">
        <f t="shared" ref="D14:D20" si="3">((C14/B14) -      1)*100</f>
        <v>-15.497076023391809</v>
      </c>
      <c r="E14" s="760">
        <v>3510</v>
      </c>
      <c r="F14" s="760">
        <v>3500</v>
      </c>
      <c r="G14" s="316">
        <f t="shared" si="2"/>
        <v>-0.28490028490028019</v>
      </c>
      <c r="H14" s="760">
        <v>930</v>
      </c>
      <c r="I14" s="760">
        <v>920</v>
      </c>
      <c r="J14" s="292">
        <f t="shared" si="1"/>
        <v>-1.0752688172043001</v>
      </c>
    </row>
    <row r="15" spans="1:10" ht="12" customHeight="1" x14ac:dyDescent="0.2">
      <c r="A15" s="782" t="s">
        <v>24</v>
      </c>
      <c r="B15" s="757">
        <f>AVERAGE(B16:B18)</f>
        <v>3852.1333333333332</v>
      </c>
      <c r="C15" s="757">
        <f>AVERAGE(C16:C18)</f>
        <v>3496.9333333333329</v>
      </c>
      <c r="D15" s="783">
        <f t="shared" si="3"/>
        <v>-9.220864629123259</v>
      </c>
      <c r="E15" s="757">
        <f>AVERAGE(E16:E18)</f>
        <v>3820.2666666666664</v>
      </c>
      <c r="F15" s="757">
        <f>AVERAGE(F16:F18)</f>
        <v>3640.3333333333335</v>
      </c>
      <c r="G15" s="778">
        <f t="shared" si="2"/>
        <v>-4.7099678905486382</v>
      </c>
      <c r="H15" s="757">
        <f>AVERAGE(H16:H18)</f>
        <v>1008</v>
      </c>
      <c r="I15" s="757">
        <f>AVERAGE(I16:I18)</f>
        <v>1419.6</v>
      </c>
      <c r="J15" s="781">
        <f t="shared" si="1"/>
        <v>40.833333333333321</v>
      </c>
    </row>
    <row r="16" spans="1:10" ht="12" customHeight="1" x14ac:dyDescent="0.2">
      <c r="A16" s="748" t="s">
        <v>25</v>
      </c>
      <c r="B16" s="760">
        <v>4093.8</v>
      </c>
      <c r="C16" s="760">
        <v>3280.8</v>
      </c>
      <c r="D16" s="784">
        <f t="shared" si="3"/>
        <v>-19.859299428403933</v>
      </c>
      <c r="E16" s="760">
        <v>3675</v>
      </c>
      <c r="F16" s="760">
        <v>2708.4</v>
      </c>
      <c r="G16" s="316">
        <f t="shared" si="2"/>
        <v>-26.302040816326532</v>
      </c>
      <c r="H16" s="760">
        <v>1013.4</v>
      </c>
      <c r="I16" s="760">
        <v>1880.8</v>
      </c>
      <c r="J16" s="292">
        <f t="shared" si="1"/>
        <v>85.593053088612578</v>
      </c>
    </row>
    <row r="17" spans="1:10" ht="12" customHeight="1" x14ac:dyDescent="0.2">
      <c r="A17" s="748" t="s">
        <v>297</v>
      </c>
      <c r="B17" s="760">
        <v>3562.6</v>
      </c>
      <c r="C17" s="760">
        <v>3385</v>
      </c>
      <c r="D17" s="784">
        <f t="shared" si="3"/>
        <v>-4.9851232246112325</v>
      </c>
      <c r="E17" s="760">
        <v>3485.8</v>
      </c>
      <c r="F17" s="760">
        <v>3687.6</v>
      </c>
      <c r="G17" s="316">
        <f t="shared" si="2"/>
        <v>5.7892019048711774</v>
      </c>
      <c r="H17" s="760">
        <v>1002.6</v>
      </c>
      <c r="I17" s="760">
        <v>958.4</v>
      </c>
      <c r="J17" s="292">
        <f t="shared" si="1"/>
        <v>-4.4085378017155392</v>
      </c>
    </row>
    <row r="18" spans="1:10" ht="12" customHeight="1" x14ac:dyDescent="0.2">
      <c r="A18" s="748" t="s">
        <v>532</v>
      </c>
      <c r="B18" s="760">
        <v>3900</v>
      </c>
      <c r="C18" s="760">
        <v>3825</v>
      </c>
      <c r="D18" s="784">
        <f t="shared" si="3"/>
        <v>-1.9230769230769273</v>
      </c>
      <c r="E18" s="760">
        <v>4300</v>
      </c>
      <c r="F18" s="760">
        <v>4525</v>
      </c>
      <c r="G18" s="316">
        <f t="shared" si="2"/>
        <v>5.232558139534893</v>
      </c>
      <c r="H18" s="198" t="s">
        <v>621</v>
      </c>
      <c r="I18" s="198" t="s">
        <v>621</v>
      </c>
      <c r="J18" s="292" t="s">
        <v>140</v>
      </c>
    </row>
    <row r="19" spans="1:10" ht="12" customHeight="1" x14ac:dyDescent="0.2">
      <c r="A19" s="782" t="s">
        <v>27</v>
      </c>
      <c r="B19" s="757">
        <f>AVERAGE(B20:B20)</f>
        <v>3192.2</v>
      </c>
      <c r="C19" s="757">
        <f>AVERAGE(C20:C26)</f>
        <v>3017.6285714285718</v>
      </c>
      <c r="D19" s="783">
        <f t="shared" si="3"/>
        <v>-5.4686870675843657</v>
      </c>
      <c r="E19" s="786" t="s">
        <v>678</v>
      </c>
      <c r="F19" s="786" t="s">
        <v>678</v>
      </c>
      <c r="G19" s="778" t="s">
        <v>140</v>
      </c>
      <c r="H19" s="786" t="s">
        <v>678</v>
      </c>
      <c r="I19" s="786" t="s">
        <v>678</v>
      </c>
      <c r="J19" s="781" t="s">
        <v>140</v>
      </c>
    </row>
    <row r="20" spans="1:10" ht="12" customHeight="1" x14ac:dyDescent="0.2">
      <c r="A20" s="748" t="s">
        <v>30</v>
      </c>
      <c r="B20" s="760">
        <v>3192.2</v>
      </c>
      <c r="C20" s="760">
        <v>2960</v>
      </c>
      <c r="D20" s="784">
        <f t="shared" si="3"/>
        <v>-7.2739803270471697</v>
      </c>
      <c r="E20" s="198" t="s">
        <v>621</v>
      </c>
      <c r="F20" s="198" t="s">
        <v>621</v>
      </c>
      <c r="G20" s="316" t="s">
        <v>140</v>
      </c>
      <c r="H20" s="198" t="s">
        <v>621</v>
      </c>
      <c r="I20" s="198" t="s">
        <v>720</v>
      </c>
      <c r="J20" s="292" t="s">
        <v>140</v>
      </c>
    </row>
    <row r="21" spans="1:10" ht="12" customHeight="1" x14ac:dyDescent="0.2">
      <c r="A21" s="748" t="s">
        <v>453</v>
      </c>
      <c r="B21" s="198" t="s">
        <v>621</v>
      </c>
      <c r="C21" s="760">
        <v>2890</v>
      </c>
      <c r="D21" s="316" t="s">
        <v>28</v>
      </c>
      <c r="E21" s="198" t="s">
        <v>621</v>
      </c>
      <c r="F21" s="198" t="s">
        <v>621</v>
      </c>
      <c r="G21" s="316" t="s">
        <v>28</v>
      </c>
      <c r="H21" s="198" t="s">
        <v>621</v>
      </c>
      <c r="I21" s="198" t="s">
        <v>621</v>
      </c>
      <c r="J21" s="292" t="s">
        <v>140</v>
      </c>
    </row>
    <row r="22" spans="1:10" ht="12" customHeight="1" x14ac:dyDescent="0.2">
      <c r="A22" s="748" t="s">
        <v>455</v>
      </c>
      <c r="B22" s="198" t="s">
        <v>621</v>
      </c>
      <c r="C22" s="760">
        <v>3093.4</v>
      </c>
      <c r="D22" s="784" t="s">
        <v>28</v>
      </c>
      <c r="E22" s="198" t="s">
        <v>621</v>
      </c>
      <c r="F22" s="198" t="s">
        <v>621</v>
      </c>
      <c r="G22" s="316" t="s">
        <v>28</v>
      </c>
      <c r="H22" s="198" t="s">
        <v>621</v>
      </c>
      <c r="I22" s="198" t="s">
        <v>621</v>
      </c>
      <c r="J22" s="292" t="s">
        <v>140</v>
      </c>
    </row>
    <row r="23" spans="1:10" ht="12" customHeight="1" x14ac:dyDescent="0.2">
      <c r="A23" s="748" t="s">
        <v>548</v>
      </c>
      <c r="B23" s="198" t="s">
        <v>621</v>
      </c>
      <c r="C23" s="760">
        <v>3345</v>
      </c>
      <c r="D23" s="316" t="s">
        <v>28</v>
      </c>
      <c r="E23" s="198" t="s">
        <v>621</v>
      </c>
      <c r="F23" s="198" t="s">
        <v>621</v>
      </c>
      <c r="G23" s="316" t="s">
        <v>28</v>
      </c>
      <c r="H23" s="198" t="s">
        <v>621</v>
      </c>
      <c r="I23" s="198" t="s">
        <v>621</v>
      </c>
      <c r="J23" s="292" t="s">
        <v>140</v>
      </c>
    </row>
    <row r="24" spans="1:10" ht="12" customHeight="1" x14ac:dyDescent="0.2">
      <c r="A24" s="748" t="s">
        <v>307</v>
      </c>
      <c r="B24" s="198" t="s">
        <v>621</v>
      </c>
      <c r="C24" s="760">
        <v>3395</v>
      </c>
      <c r="D24" s="784" t="s">
        <v>28</v>
      </c>
      <c r="E24" s="198" t="s">
        <v>621</v>
      </c>
      <c r="F24" s="198" t="s">
        <v>621</v>
      </c>
      <c r="G24" s="316" t="s">
        <v>28</v>
      </c>
      <c r="H24" s="198" t="s">
        <v>621</v>
      </c>
      <c r="I24" s="198" t="s">
        <v>621</v>
      </c>
      <c r="J24" s="292" t="s">
        <v>140</v>
      </c>
    </row>
    <row r="25" spans="1:10" ht="12" customHeight="1" x14ac:dyDescent="0.2">
      <c r="A25" s="748" t="s">
        <v>308</v>
      </c>
      <c r="B25" s="198" t="s">
        <v>621</v>
      </c>
      <c r="C25" s="760">
        <v>2600</v>
      </c>
      <c r="D25" s="316" t="s">
        <v>28</v>
      </c>
      <c r="E25" s="198" t="s">
        <v>621</v>
      </c>
      <c r="F25" s="198" t="s">
        <v>621</v>
      </c>
      <c r="G25" s="316" t="s">
        <v>28</v>
      </c>
      <c r="H25" s="198" t="s">
        <v>621</v>
      </c>
      <c r="I25" s="198" t="s">
        <v>621</v>
      </c>
      <c r="J25" s="292" t="s">
        <v>140</v>
      </c>
    </row>
    <row r="26" spans="1:10" ht="12" customHeight="1" x14ac:dyDescent="0.2">
      <c r="A26" s="748" t="s">
        <v>309</v>
      </c>
      <c r="B26" s="198" t="s">
        <v>621</v>
      </c>
      <c r="C26" s="760">
        <v>2840</v>
      </c>
      <c r="D26" s="784" t="s">
        <v>28</v>
      </c>
      <c r="E26" s="198" t="s">
        <v>621</v>
      </c>
      <c r="F26" s="198" t="s">
        <v>621</v>
      </c>
      <c r="G26" s="316" t="s">
        <v>28</v>
      </c>
      <c r="H26" s="198" t="s">
        <v>621</v>
      </c>
      <c r="I26" s="198" t="s">
        <v>621</v>
      </c>
      <c r="J26" s="292" t="s">
        <v>140</v>
      </c>
    </row>
    <row r="27" spans="1:10" ht="12" customHeight="1" x14ac:dyDescent="0.2">
      <c r="A27" s="761" t="s">
        <v>32</v>
      </c>
      <c r="B27" s="757">
        <f>AVERAGE(B28:B35)</f>
        <v>3908.7999999999997</v>
      </c>
      <c r="C27" s="757">
        <f>AVERAGE(C28:C35)</f>
        <v>3867.9250000000002</v>
      </c>
      <c r="D27" s="783">
        <f t="shared" ref="D27:D36" si="4">((C27/B27) -      1)*100</f>
        <v>-1.0457173557101851</v>
      </c>
      <c r="E27" s="757">
        <f>AVERAGE(E28:E35)</f>
        <v>3901.3199999999997</v>
      </c>
      <c r="F27" s="757">
        <f>AVERAGE(F28:F35)</f>
        <v>3497.1</v>
      </c>
      <c r="G27" s="778">
        <f t="shared" ref="G27:G41" si="5">((F27/E27) -      1)*100</f>
        <v>-10.361108547876096</v>
      </c>
      <c r="H27" s="757">
        <f>AVERAGE(H28:H35)</f>
        <v>1448.9333333333334</v>
      </c>
      <c r="I27" s="757">
        <f>AVERAGE(I28:I35)</f>
        <v>1365</v>
      </c>
      <c r="J27" s="778">
        <f>((I27/H27) -      1)*100</f>
        <v>-5.792767093033957</v>
      </c>
    </row>
    <row r="28" spans="1:10" ht="12" customHeight="1" x14ac:dyDescent="0.2">
      <c r="A28" s="758" t="s">
        <v>34</v>
      </c>
      <c r="B28" s="760">
        <v>3800</v>
      </c>
      <c r="C28" s="760">
        <v>3026.6</v>
      </c>
      <c r="D28" s="786">
        <f t="shared" si="4"/>
        <v>-20.352631578947367</v>
      </c>
      <c r="E28" s="760">
        <v>3400</v>
      </c>
      <c r="F28" s="760">
        <v>3300</v>
      </c>
      <c r="G28" s="316">
        <f t="shared" si="5"/>
        <v>-2.9411764705882359</v>
      </c>
      <c r="H28" s="198" t="s">
        <v>621</v>
      </c>
      <c r="I28" s="198" t="s">
        <v>621</v>
      </c>
      <c r="J28" s="292" t="s">
        <v>140</v>
      </c>
    </row>
    <row r="29" spans="1:10" ht="12" customHeight="1" x14ac:dyDescent="0.2">
      <c r="A29" s="758" t="s">
        <v>33</v>
      </c>
      <c r="B29" s="760">
        <v>3775</v>
      </c>
      <c r="C29" s="760">
        <v>3255</v>
      </c>
      <c r="D29" s="786">
        <f t="shared" si="4"/>
        <v>-13.774834437086092</v>
      </c>
      <c r="E29" s="198" t="s">
        <v>621</v>
      </c>
      <c r="F29" s="198" t="s">
        <v>621</v>
      </c>
      <c r="G29" s="316" t="s">
        <v>140</v>
      </c>
      <c r="H29" s="198" t="s">
        <v>621</v>
      </c>
      <c r="I29" s="198" t="s">
        <v>621</v>
      </c>
      <c r="J29" s="316" t="s">
        <v>140</v>
      </c>
    </row>
    <row r="30" spans="1:10" ht="12" customHeight="1" x14ac:dyDescent="0.2">
      <c r="A30" s="758" t="s">
        <v>35</v>
      </c>
      <c r="B30" s="760">
        <v>3706.6</v>
      </c>
      <c r="C30" s="760">
        <v>3233.4</v>
      </c>
      <c r="D30" s="786">
        <f t="shared" si="4"/>
        <v>-12.766416662170176</v>
      </c>
      <c r="E30" s="198" t="s">
        <v>621</v>
      </c>
      <c r="F30" s="760">
        <v>3960</v>
      </c>
      <c r="G30" s="316" t="s">
        <v>140</v>
      </c>
      <c r="H30" s="198" t="s">
        <v>621</v>
      </c>
      <c r="I30" s="760">
        <v>1180</v>
      </c>
      <c r="J30" s="316" t="s">
        <v>140</v>
      </c>
    </row>
    <row r="31" spans="1:10" ht="12" customHeight="1" x14ac:dyDescent="0.2">
      <c r="A31" s="758" t="s">
        <v>36</v>
      </c>
      <c r="B31" s="760">
        <v>3582.2</v>
      </c>
      <c r="C31" s="760">
        <v>3495</v>
      </c>
      <c r="D31" s="784">
        <f t="shared" si="4"/>
        <v>-2.4342582770364496</v>
      </c>
      <c r="E31" s="760">
        <v>3266.6</v>
      </c>
      <c r="F31" s="760">
        <v>3283.4</v>
      </c>
      <c r="G31" s="316">
        <f t="shared" ref="G31:G32" si="6">((F31/E31) -      1)*100</f>
        <v>0.51429621012675231</v>
      </c>
      <c r="H31" s="760">
        <v>1046.8</v>
      </c>
      <c r="I31" s="760">
        <v>1415</v>
      </c>
      <c r="J31" s="316">
        <f>((I31/H31) -      1)*100</f>
        <v>35.173863202139863</v>
      </c>
    </row>
    <row r="32" spans="1:10" ht="12" customHeight="1" x14ac:dyDescent="0.2">
      <c r="A32" s="758" t="s">
        <v>37</v>
      </c>
      <c r="B32" s="760">
        <v>3490</v>
      </c>
      <c r="C32" s="760">
        <v>3690</v>
      </c>
      <c r="D32" s="784">
        <f t="shared" si="4"/>
        <v>5.7306590257879764</v>
      </c>
      <c r="E32" s="760">
        <v>3410</v>
      </c>
      <c r="F32" s="760">
        <v>3445</v>
      </c>
      <c r="G32" s="316">
        <f t="shared" si="6"/>
        <v>1.0263929618768319</v>
      </c>
      <c r="H32" s="760">
        <v>1900</v>
      </c>
      <c r="I32" s="760">
        <v>1500</v>
      </c>
      <c r="J32" s="316">
        <f>((I32/H32) -      1)*100</f>
        <v>-21.052631578947366</v>
      </c>
    </row>
    <row r="33" spans="1:10" ht="12" customHeight="1" x14ac:dyDescent="0.2">
      <c r="A33" s="758" t="s">
        <v>38</v>
      </c>
      <c r="B33" s="760">
        <v>4450</v>
      </c>
      <c r="C33" s="760">
        <v>5450</v>
      </c>
      <c r="D33" s="784">
        <f t="shared" si="4"/>
        <v>22.471910112359559</v>
      </c>
      <c r="E33" s="760">
        <v>4700</v>
      </c>
      <c r="F33" s="198" t="s">
        <v>621</v>
      </c>
      <c r="G33" s="316" t="s">
        <v>140</v>
      </c>
      <c r="H33" s="760">
        <v>1400</v>
      </c>
      <c r="I33" s="198" t="s">
        <v>621</v>
      </c>
      <c r="J33" s="292" t="s">
        <v>140</v>
      </c>
    </row>
    <row r="34" spans="1:10" ht="12" customHeight="1" x14ac:dyDescent="0.2">
      <c r="A34" s="758" t="s">
        <v>39</v>
      </c>
      <c r="B34" s="760">
        <v>4700</v>
      </c>
      <c r="C34" s="760">
        <v>5400</v>
      </c>
      <c r="D34" s="784">
        <f t="shared" si="4"/>
        <v>14.893617021276606</v>
      </c>
      <c r="E34" s="760">
        <v>4730</v>
      </c>
      <c r="F34" s="198" t="s">
        <v>621</v>
      </c>
      <c r="G34" s="316" t="s">
        <v>140</v>
      </c>
      <c r="H34" s="198" t="s">
        <v>621</v>
      </c>
      <c r="I34" s="198" t="s">
        <v>621</v>
      </c>
      <c r="J34" s="292" t="s">
        <v>140</v>
      </c>
    </row>
    <row r="35" spans="1:10" ht="12" customHeight="1" x14ac:dyDescent="0.2">
      <c r="A35" s="758" t="s">
        <v>40</v>
      </c>
      <c r="B35" s="760">
        <v>3766.6</v>
      </c>
      <c r="C35" s="760">
        <v>3393.4</v>
      </c>
      <c r="D35" s="316">
        <f t="shared" si="4"/>
        <v>-9.9081399670790553</v>
      </c>
      <c r="E35" s="198" t="s">
        <v>621</v>
      </c>
      <c r="F35" s="198" t="s">
        <v>621</v>
      </c>
      <c r="G35" s="316" t="s">
        <v>140</v>
      </c>
      <c r="H35" s="198" t="s">
        <v>621</v>
      </c>
      <c r="I35" s="198" t="s">
        <v>621</v>
      </c>
      <c r="J35" s="292" t="s">
        <v>140</v>
      </c>
    </row>
    <row r="36" spans="1:10" ht="12" customHeight="1" x14ac:dyDescent="0.2">
      <c r="A36" s="787" t="s">
        <v>42</v>
      </c>
      <c r="B36" s="757">
        <f>AVERAGE(B41:B42)</f>
        <v>4025.83</v>
      </c>
      <c r="C36" s="757">
        <f>AVERAGE(C37:C45)</f>
        <v>3421.577777777778</v>
      </c>
      <c r="D36" s="779">
        <f t="shared" si="4"/>
        <v>-15.009382468266718</v>
      </c>
      <c r="E36" s="757">
        <f t="shared" ref="E36:F36" si="7">AVERAGE(E37:E45)</f>
        <v>3016.1099999999997</v>
      </c>
      <c r="F36" s="757">
        <f t="shared" si="7"/>
        <v>3537.2</v>
      </c>
      <c r="G36" s="778">
        <f t="shared" si="5"/>
        <v>17.276889768609237</v>
      </c>
      <c r="H36" s="757">
        <f t="shared" ref="H36:I36" si="8">AVERAGE(H37:H45)</f>
        <v>1442.22</v>
      </c>
      <c r="I36" s="757">
        <f t="shared" si="8"/>
        <v>1433.7</v>
      </c>
      <c r="J36" s="781">
        <f t="shared" ref="J36:J47" si="9">((I36/H36) -      1)*100</f>
        <v>-0.59075591795980653</v>
      </c>
    </row>
    <row r="37" spans="1:10" ht="12" customHeight="1" x14ac:dyDescent="0.2">
      <c r="A37" s="758" t="s">
        <v>157</v>
      </c>
      <c r="B37" s="198" t="s">
        <v>621</v>
      </c>
      <c r="C37" s="760">
        <v>3600</v>
      </c>
      <c r="D37" s="786" t="s">
        <v>28</v>
      </c>
      <c r="E37" s="198" t="s">
        <v>621</v>
      </c>
      <c r="F37" s="198" t="s">
        <v>621</v>
      </c>
      <c r="G37" s="786" t="s">
        <v>28</v>
      </c>
      <c r="H37" s="198" t="s">
        <v>621</v>
      </c>
      <c r="I37" s="198" t="s">
        <v>621</v>
      </c>
      <c r="J37" s="786" t="s">
        <v>140</v>
      </c>
    </row>
    <row r="38" spans="1:10" ht="12" customHeight="1" x14ac:dyDescent="0.2">
      <c r="A38" s="758" t="s">
        <v>43</v>
      </c>
      <c r="B38" s="198" t="s">
        <v>621</v>
      </c>
      <c r="C38" s="760">
        <v>3500</v>
      </c>
      <c r="D38" s="786" t="s">
        <v>28</v>
      </c>
      <c r="E38" s="198" t="s">
        <v>621</v>
      </c>
      <c r="F38" s="582">
        <v>3200</v>
      </c>
      <c r="G38" s="786" t="s">
        <v>28</v>
      </c>
      <c r="H38" s="198" t="s">
        <v>621</v>
      </c>
      <c r="I38" s="198" t="s">
        <v>621</v>
      </c>
      <c r="J38" s="786" t="s">
        <v>140</v>
      </c>
    </row>
    <row r="39" spans="1:10" ht="12" customHeight="1" x14ac:dyDescent="0.2">
      <c r="A39" s="758" t="s">
        <v>469</v>
      </c>
      <c r="B39" s="198" t="s">
        <v>621</v>
      </c>
      <c r="C39" s="760">
        <v>3250</v>
      </c>
      <c r="D39" s="786" t="s">
        <v>28</v>
      </c>
      <c r="E39" s="198" t="s">
        <v>621</v>
      </c>
      <c r="F39" s="198" t="s">
        <v>621</v>
      </c>
      <c r="G39" s="786" t="s">
        <v>28</v>
      </c>
      <c r="H39" s="198" t="s">
        <v>621</v>
      </c>
      <c r="I39" s="760">
        <v>2200</v>
      </c>
      <c r="J39" s="786" t="s">
        <v>140</v>
      </c>
    </row>
    <row r="40" spans="1:10" ht="12" customHeight="1" x14ac:dyDescent="0.2">
      <c r="A40" s="758" t="s">
        <v>169</v>
      </c>
      <c r="B40" s="198" t="s">
        <v>621</v>
      </c>
      <c r="C40" s="760">
        <v>3680</v>
      </c>
      <c r="D40" s="786" t="s">
        <v>28</v>
      </c>
      <c r="E40" s="198" t="s">
        <v>621</v>
      </c>
      <c r="F40" s="582">
        <v>4000</v>
      </c>
      <c r="G40" s="786" t="s">
        <v>28</v>
      </c>
      <c r="H40" s="198" t="s">
        <v>621</v>
      </c>
      <c r="I40" s="198" t="s">
        <v>621</v>
      </c>
      <c r="J40" s="786" t="s">
        <v>140</v>
      </c>
    </row>
    <row r="41" spans="1:10" ht="12" customHeight="1" x14ac:dyDescent="0.2">
      <c r="A41" s="758" t="s">
        <v>44</v>
      </c>
      <c r="B41" s="760">
        <v>4658.33</v>
      </c>
      <c r="C41" s="760">
        <v>3608.4</v>
      </c>
      <c r="D41" s="786">
        <f>((C41/B41) -      1)*100</f>
        <v>-22.538763891780956</v>
      </c>
      <c r="E41" s="760">
        <v>2472.2199999999998</v>
      </c>
      <c r="F41" s="760">
        <v>3448.8</v>
      </c>
      <c r="G41" s="316">
        <f t="shared" si="5"/>
        <v>39.502147867099225</v>
      </c>
      <c r="H41" s="760">
        <v>2161.11</v>
      </c>
      <c r="I41" s="760">
        <v>2202.1999999999998</v>
      </c>
      <c r="J41" s="292">
        <f t="shared" si="9"/>
        <v>1.9013377384769825</v>
      </c>
    </row>
    <row r="42" spans="1:10" ht="12" customHeight="1" x14ac:dyDescent="0.2">
      <c r="A42" s="758" t="s">
        <v>473</v>
      </c>
      <c r="B42" s="760">
        <v>3393.33</v>
      </c>
      <c r="C42" s="760">
        <v>3155.8</v>
      </c>
      <c r="D42" s="786">
        <f>((C42/B42) -      1)*100</f>
        <v>-6.999908644311037</v>
      </c>
      <c r="E42" s="760">
        <v>3560</v>
      </c>
      <c r="F42" s="198" t="s">
        <v>621</v>
      </c>
      <c r="G42" s="316" t="s">
        <v>140</v>
      </c>
      <c r="H42" s="760">
        <v>723.33</v>
      </c>
      <c r="I42" s="760">
        <v>732.6</v>
      </c>
      <c r="J42" s="292">
        <f t="shared" si="9"/>
        <v>1.2815727261415999</v>
      </c>
    </row>
    <row r="43" spans="1:10" ht="12" customHeight="1" x14ac:dyDescent="0.2">
      <c r="A43" s="758" t="s">
        <v>46</v>
      </c>
      <c r="B43" s="198" t="s">
        <v>621</v>
      </c>
      <c r="C43" s="760">
        <v>3000</v>
      </c>
      <c r="D43" s="786" t="s">
        <v>28</v>
      </c>
      <c r="E43" s="198" t="s">
        <v>621</v>
      </c>
      <c r="F43" s="198" t="s">
        <v>621</v>
      </c>
      <c r="G43" s="786" t="s">
        <v>28</v>
      </c>
      <c r="H43" s="198" t="s">
        <v>621</v>
      </c>
      <c r="I43" s="198" t="s">
        <v>621</v>
      </c>
      <c r="J43" s="786" t="s">
        <v>140</v>
      </c>
    </row>
    <row r="44" spans="1:10" ht="12" customHeight="1" x14ac:dyDescent="0.2">
      <c r="A44" s="758" t="s">
        <v>549</v>
      </c>
      <c r="B44" s="198" t="s">
        <v>621</v>
      </c>
      <c r="C44" s="760">
        <v>3400</v>
      </c>
      <c r="D44" s="786" t="s">
        <v>28</v>
      </c>
      <c r="E44" s="198" t="s">
        <v>621</v>
      </c>
      <c r="F44" s="198" t="s">
        <v>621</v>
      </c>
      <c r="G44" s="786" t="s">
        <v>28</v>
      </c>
      <c r="H44" s="198" t="s">
        <v>621</v>
      </c>
      <c r="I44" s="198" t="s">
        <v>621</v>
      </c>
      <c r="J44" s="786" t="s">
        <v>140</v>
      </c>
    </row>
    <row r="45" spans="1:10" ht="12" customHeight="1" x14ac:dyDescent="0.2">
      <c r="A45" s="758" t="s">
        <v>47</v>
      </c>
      <c r="B45" s="198" t="s">
        <v>621</v>
      </c>
      <c r="C45" s="760">
        <v>3600</v>
      </c>
      <c r="D45" s="786" t="s">
        <v>28</v>
      </c>
      <c r="E45" s="198" t="s">
        <v>621</v>
      </c>
      <c r="F45" s="582">
        <v>3500</v>
      </c>
      <c r="G45" s="786" t="s">
        <v>28</v>
      </c>
      <c r="H45" s="198" t="s">
        <v>621</v>
      </c>
      <c r="I45" s="760">
        <v>600</v>
      </c>
      <c r="J45" s="786" t="s">
        <v>140</v>
      </c>
    </row>
    <row r="46" spans="1:10" ht="12" customHeight="1" x14ac:dyDescent="0.2">
      <c r="A46" s="507" t="s">
        <v>48</v>
      </c>
      <c r="B46" s="757">
        <f>AVERAGE(B47:B59)</f>
        <v>4607.6923076923076</v>
      </c>
      <c r="C46" s="757">
        <f>AVERAGE(C47:C59)</f>
        <v>3625.4615384615386</v>
      </c>
      <c r="D46" s="779">
        <f t="shared" ref="D46:D78" si="10">((C46/B46) -      1)*100</f>
        <v>-21.317195325542571</v>
      </c>
      <c r="E46" s="757">
        <f>AVERAGE(E47:E59)</f>
        <v>2729.4</v>
      </c>
      <c r="F46" s="757">
        <f>AVERAGE(F47:F59)</f>
        <v>2729.4</v>
      </c>
      <c r="G46" s="316">
        <f t="shared" ref="G46" si="11">((F46/E46) -      1)*100</f>
        <v>0</v>
      </c>
      <c r="H46" s="757">
        <f>AVERAGE(H47:H59)</f>
        <v>1271.3333333333333</v>
      </c>
      <c r="I46" s="757">
        <f>AVERAGE(I47:I59)</f>
        <v>1271.3333333333333</v>
      </c>
      <c r="J46" s="781">
        <f t="shared" si="9"/>
        <v>0</v>
      </c>
    </row>
    <row r="47" spans="1:10" ht="12" customHeight="1" x14ac:dyDescent="0.2">
      <c r="A47" s="752" t="s">
        <v>49</v>
      </c>
      <c r="B47" s="760">
        <v>4487</v>
      </c>
      <c r="C47" s="760">
        <v>3660</v>
      </c>
      <c r="D47" s="786">
        <f t="shared" si="10"/>
        <v>-18.431022955203925</v>
      </c>
      <c r="E47" s="198" t="s">
        <v>621</v>
      </c>
      <c r="F47" s="198" t="s">
        <v>621</v>
      </c>
      <c r="G47" s="316" t="s">
        <v>140</v>
      </c>
      <c r="H47" s="760">
        <v>1293</v>
      </c>
      <c r="I47" s="760">
        <v>1293</v>
      </c>
      <c r="J47" s="292">
        <f t="shared" si="9"/>
        <v>0</v>
      </c>
    </row>
    <row r="48" spans="1:10" ht="12" customHeight="1" x14ac:dyDescent="0.2">
      <c r="A48" s="752" t="s">
        <v>50</v>
      </c>
      <c r="B48" s="760">
        <v>4553</v>
      </c>
      <c r="C48" s="760">
        <v>3587</v>
      </c>
      <c r="D48" s="786">
        <f t="shared" si="10"/>
        <v>-21.216780144959369</v>
      </c>
      <c r="E48" s="198" t="s">
        <v>621</v>
      </c>
      <c r="F48" s="198" t="s">
        <v>621</v>
      </c>
      <c r="G48" s="316" t="s">
        <v>140</v>
      </c>
      <c r="H48" s="198" t="s">
        <v>621</v>
      </c>
      <c r="I48" s="198" t="s">
        <v>621</v>
      </c>
      <c r="J48" s="292" t="s">
        <v>140</v>
      </c>
    </row>
    <row r="49" spans="1:10" ht="12" customHeight="1" x14ac:dyDescent="0.2">
      <c r="A49" s="752" t="s">
        <v>51</v>
      </c>
      <c r="B49" s="760">
        <v>4565</v>
      </c>
      <c r="C49" s="760">
        <v>3590</v>
      </c>
      <c r="D49" s="786">
        <f t="shared" si="10"/>
        <v>-21.358159912376784</v>
      </c>
      <c r="E49" s="198" t="s">
        <v>621</v>
      </c>
      <c r="F49" s="198" t="s">
        <v>621</v>
      </c>
      <c r="G49" s="316" t="s">
        <v>140</v>
      </c>
      <c r="H49" s="198" t="s">
        <v>621</v>
      </c>
      <c r="I49" s="198" t="s">
        <v>621</v>
      </c>
      <c r="J49" s="292" t="s">
        <v>140</v>
      </c>
    </row>
    <row r="50" spans="1:10" ht="12" customHeight="1" x14ac:dyDescent="0.2">
      <c r="A50" s="752" t="s">
        <v>52</v>
      </c>
      <c r="B50" s="760">
        <v>4690</v>
      </c>
      <c r="C50" s="760">
        <v>3635</v>
      </c>
      <c r="D50" s="786">
        <f t="shared" si="10"/>
        <v>-22.494669509594878</v>
      </c>
      <c r="E50" s="198" t="s">
        <v>621</v>
      </c>
      <c r="F50" s="198" t="s">
        <v>621</v>
      </c>
      <c r="G50" s="316" t="s">
        <v>140</v>
      </c>
      <c r="H50" s="760">
        <v>1287</v>
      </c>
      <c r="I50" s="760">
        <v>1287</v>
      </c>
      <c r="J50" s="292">
        <f t="shared" ref="J50:J52" si="12">((I50/H50) -      1)*100</f>
        <v>0</v>
      </c>
    </row>
    <row r="51" spans="1:10" ht="12" customHeight="1" x14ac:dyDescent="0.2">
      <c r="A51" s="752" t="s">
        <v>53</v>
      </c>
      <c r="B51" s="760">
        <v>4415</v>
      </c>
      <c r="C51" s="760">
        <v>3555</v>
      </c>
      <c r="D51" s="786">
        <f t="shared" si="10"/>
        <v>-19.479048697621749</v>
      </c>
      <c r="E51" s="198" t="s">
        <v>621</v>
      </c>
      <c r="F51" s="198" t="s">
        <v>621</v>
      </c>
      <c r="G51" s="316" t="s">
        <v>140</v>
      </c>
      <c r="H51" s="760">
        <v>1215</v>
      </c>
      <c r="I51" s="760">
        <v>1215</v>
      </c>
      <c r="J51" s="292">
        <f t="shared" si="12"/>
        <v>0</v>
      </c>
    </row>
    <row r="52" spans="1:10" ht="12" customHeight="1" x14ac:dyDescent="0.2">
      <c r="A52" s="752" t="s">
        <v>54</v>
      </c>
      <c r="B52" s="760">
        <v>4245</v>
      </c>
      <c r="C52" s="760">
        <v>3475</v>
      </c>
      <c r="D52" s="786">
        <f t="shared" si="10"/>
        <v>-18.138987043580677</v>
      </c>
      <c r="E52" s="198" t="s">
        <v>621</v>
      </c>
      <c r="F52" s="198" t="s">
        <v>621</v>
      </c>
      <c r="G52" s="316" t="s">
        <v>140</v>
      </c>
      <c r="H52" s="760">
        <v>1227</v>
      </c>
      <c r="I52" s="760">
        <v>1227</v>
      </c>
      <c r="J52" s="292">
        <f t="shared" si="12"/>
        <v>0</v>
      </c>
    </row>
    <row r="53" spans="1:10" ht="12" customHeight="1" x14ac:dyDescent="0.2">
      <c r="A53" s="752" t="s">
        <v>55</v>
      </c>
      <c r="B53" s="760">
        <v>4753</v>
      </c>
      <c r="C53" s="760">
        <v>3720</v>
      </c>
      <c r="D53" s="786">
        <f t="shared" si="10"/>
        <v>-21.733641910372391</v>
      </c>
      <c r="E53" s="198" t="s">
        <v>621</v>
      </c>
      <c r="F53" s="198" t="s">
        <v>621</v>
      </c>
      <c r="G53" s="316" t="s">
        <v>140</v>
      </c>
      <c r="H53" s="198" t="s">
        <v>621</v>
      </c>
      <c r="I53" s="198" t="s">
        <v>621</v>
      </c>
      <c r="J53" s="292" t="s">
        <v>140</v>
      </c>
    </row>
    <row r="54" spans="1:10" ht="12" customHeight="1" x14ac:dyDescent="0.2">
      <c r="A54" s="752" t="s">
        <v>143</v>
      </c>
      <c r="B54" s="760">
        <v>4813</v>
      </c>
      <c r="C54" s="760">
        <v>3653</v>
      </c>
      <c r="D54" s="786">
        <f t="shared" si="10"/>
        <v>-24.101392063162265</v>
      </c>
      <c r="E54" s="760">
        <v>2830</v>
      </c>
      <c r="F54" s="760">
        <v>2830</v>
      </c>
      <c r="G54" s="316">
        <f t="shared" ref="G54:G58" si="13">((F54/E54) -      1)*100</f>
        <v>0</v>
      </c>
      <c r="H54" s="760">
        <v>1247</v>
      </c>
      <c r="I54" s="760">
        <v>1247</v>
      </c>
      <c r="J54" s="292">
        <f t="shared" ref="J54:J55" si="14">((I54/H54) -      1)*100</f>
        <v>0</v>
      </c>
    </row>
    <row r="55" spans="1:10" ht="12" customHeight="1" x14ac:dyDescent="0.2">
      <c r="A55" s="752" t="s">
        <v>56</v>
      </c>
      <c r="B55" s="760">
        <v>4740</v>
      </c>
      <c r="C55" s="760">
        <v>3633</v>
      </c>
      <c r="D55" s="786">
        <f t="shared" si="10"/>
        <v>-23.354430379746837</v>
      </c>
      <c r="E55" s="760">
        <v>2750</v>
      </c>
      <c r="F55" s="760">
        <v>2750</v>
      </c>
      <c r="G55" s="316">
        <f t="shared" si="13"/>
        <v>0</v>
      </c>
      <c r="H55" s="760">
        <v>1280</v>
      </c>
      <c r="I55" s="760">
        <v>1280</v>
      </c>
      <c r="J55" s="292">
        <f t="shared" si="14"/>
        <v>0</v>
      </c>
    </row>
    <row r="56" spans="1:10" ht="12" customHeight="1" x14ac:dyDescent="0.2">
      <c r="A56" s="752" t="s">
        <v>57</v>
      </c>
      <c r="B56" s="760">
        <v>4720</v>
      </c>
      <c r="C56" s="760">
        <v>3660</v>
      </c>
      <c r="D56" s="786">
        <f t="shared" si="10"/>
        <v>-22.457627118644062</v>
      </c>
      <c r="E56" s="760">
        <v>2600</v>
      </c>
      <c r="F56" s="760">
        <v>2600</v>
      </c>
      <c r="G56" s="316">
        <f t="shared" si="13"/>
        <v>0</v>
      </c>
      <c r="H56" s="198" t="s">
        <v>621</v>
      </c>
      <c r="I56" s="198" t="s">
        <v>621</v>
      </c>
      <c r="J56" s="292" t="s">
        <v>140</v>
      </c>
    </row>
    <row r="57" spans="1:10" ht="12" customHeight="1" x14ac:dyDescent="0.2">
      <c r="A57" s="752" t="s">
        <v>58</v>
      </c>
      <c r="B57" s="760">
        <v>4767</v>
      </c>
      <c r="C57" s="760">
        <v>3740</v>
      </c>
      <c r="D57" s="786">
        <f t="shared" si="10"/>
        <v>-21.543947975666033</v>
      </c>
      <c r="E57" s="760">
        <v>2800</v>
      </c>
      <c r="F57" s="760">
        <v>2800</v>
      </c>
      <c r="G57" s="316">
        <f t="shared" si="13"/>
        <v>0</v>
      </c>
      <c r="H57" s="760">
        <v>1340</v>
      </c>
      <c r="I57" s="760">
        <v>1340</v>
      </c>
      <c r="J57" s="292">
        <f t="shared" ref="J57:J59" si="15">((I57/H57) -      1)*100</f>
        <v>0</v>
      </c>
    </row>
    <row r="58" spans="1:10" ht="12" customHeight="1" x14ac:dyDescent="0.2">
      <c r="A58" s="752" t="s">
        <v>59</v>
      </c>
      <c r="B58" s="760">
        <v>4567</v>
      </c>
      <c r="C58" s="760">
        <v>3593</v>
      </c>
      <c r="D58" s="786">
        <f t="shared" si="10"/>
        <v>-21.326910444493109</v>
      </c>
      <c r="E58" s="760">
        <v>2667</v>
      </c>
      <c r="F58" s="760">
        <v>2667</v>
      </c>
      <c r="G58" s="316">
        <f t="shared" si="13"/>
        <v>0</v>
      </c>
      <c r="H58" s="760">
        <v>1300</v>
      </c>
      <c r="I58" s="760">
        <v>1300</v>
      </c>
      <c r="J58" s="292">
        <f t="shared" si="15"/>
        <v>0</v>
      </c>
    </row>
    <row r="59" spans="1:10" ht="12" customHeight="1" x14ac:dyDescent="0.2">
      <c r="A59" s="752" t="s">
        <v>60</v>
      </c>
      <c r="B59" s="760">
        <v>4585</v>
      </c>
      <c r="C59" s="760">
        <v>3630</v>
      </c>
      <c r="D59" s="786">
        <f t="shared" si="10"/>
        <v>-20.828789531079607</v>
      </c>
      <c r="E59" s="198" t="s">
        <v>720</v>
      </c>
      <c r="F59" s="198" t="s">
        <v>720</v>
      </c>
      <c r="G59" s="316" t="s">
        <v>140</v>
      </c>
      <c r="H59" s="760">
        <v>1253</v>
      </c>
      <c r="I59" s="760">
        <v>1253</v>
      </c>
      <c r="J59" s="292">
        <f t="shared" si="15"/>
        <v>0</v>
      </c>
    </row>
    <row r="60" spans="1:10" ht="12" customHeight="1" x14ac:dyDescent="0.2">
      <c r="A60" s="243"/>
      <c r="B60" s="244"/>
      <c r="C60" s="173"/>
      <c r="D60" s="173"/>
      <c r="E60" s="173"/>
      <c r="F60" s="173"/>
      <c r="G60" s="173"/>
      <c r="H60" s="173"/>
      <c r="I60" s="173"/>
      <c r="J60" s="174" t="s">
        <v>78</v>
      </c>
    </row>
    <row r="61" spans="1:10" ht="12" customHeight="1" x14ac:dyDescent="0.25">
      <c r="A61" s="979" t="s">
        <v>527</v>
      </c>
      <c r="B61" s="979"/>
      <c r="C61" s="979"/>
      <c r="D61" s="979"/>
      <c r="E61" s="979"/>
      <c r="F61" s="979"/>
      <c r="G61" s="8"/>
      <c r="H61" s="8"/>
      <c r="I61" s="9"/>
      <c r="J61" s="9"/>
    </row>
    <row r="62" spans="1:10" ht="14.1" customHeight="1" x14ac:dyDescent="0.2">
      <c r="A62" s="974" t="s">
        <v>622</v>
      </c>
      <c r="B62" s="976" t="s">
        <v>137</v>
      </c>
      <c r="C62" s="977"/>
      <c r="D62" s="978"/>
      <c r="E62" s="976" t="s">
        <v>138</v>
      </c>
      <c r="F62" s="977"/>
      <c r="G62" s="978"/>
      <c r="H62" s="976" t="s">
        <v>139</v>
      </c>
      <c r="I62" s="977"/>
      <c r="J62" s="978"/>
    </row>
    <row r="63" spans="1:10" ht="14.1" customHeight="1" x14ac:dyDescent="0.2">
      <c r="A63" s="975"/>
      <c r="B63" s="364">
        <v>2023</v>
      </c>
      <c r="C63" s="364">
        <v>2024</v>
      </c>
      <c r="D63" s="364" t="s">
        <v>23</v>
      </c>
      <c r="E63" s="364">
        <v>2023</v>
      </c>
      <c r="F63" s="364">
        <v>2024</v>
      </c>
      <c r="G63" s="364" t="s">
        <v>23</v>
      </c>
      <c r="H63" s="364">
        <v>2023</v>
      </c>
      <c r="I63" s="364">
        <v>2024</v>
      </c>
      <c r="J63" s="364" t="s">
        <v>23</v>
      </c>
    </row>
    <row r="64" spans="1:10" ht="6.95" customHeight="1" x14ac:dyDescent="0.2">
      <c r="A64" s="752"/>
      <c r="B64" s="509"/>
      <c r="C64" s="509"/>
      <c r="D64" s="789"/>
      <c r="E64" s="104"/>
      <c r="F64" s="104"/>
      <c r="G64" s="785"/>
      <c r="H64" s="509"/>
      <c r="I64" s="509"/>
      <c r="J64" s="292"/>
    </row>
    <row r="65" spans="1:10" ht="12" customHeight="1" x14ac:dyDescent="0.2">
      <c r="A65" s="761" t="s">
        <v>61</v>
      </c>
      <c r="B65" s="757">
        <f>AVERAGE(B66:B70)</f>
        <v>4165.3320000000003</v>
      </c>
      <c r="C65" s="757">
        <f>AVERAGE(C66:C70)</f>
        <v>3380.6400000000003</v>
      </c>
      <c r="D65" s="778">
        <f t="shared" si="10"/>
        <v>-18.838642393931625</v>
      </c>
      <c r="E65" s="786" t="s">
        <v>678</v>
      </c>
      <c r="F65" s="786" t="s">
        <v>678</v>
      </c>
      <c r="G65" s="778" t="s">
        <v>140</v>
      </c>
      <c r="H65" s="786" t="s">
        <v>678</v>
      </c>
      <c r="I65" s="786" t="s">
        <v>678</v>
      </c>
      <c r="J65" s="781" t="s">
        <v>140</v>
      </c>
    </row>
    <row r="66" spans="1:10" ht="12" customHeight="1" x14ac:dyDescent="0.2">
      <c r="A66" s="758" t="s">
        <v>62</v>
      </c>
      <c r="B66" s="760">
        <v>4233.33</v>
      </c>
      <c r="C66" s="760">
        <v>3266.6</v>
      </c>
      <c r="D66" s="316">
        <f t="shared" si="10"/>
        <v>-22.836159713511584</v>
      </c>
      <c r="E66" s="198" t="s">
        <v>621</v>
      </c>
      <c r="F66" s="198" t="s">
        <v>621</v>
      </c>
      <c r="G66" s="316" t="s">
        <v>140</v>
      </c>
      <c r="H66" s="198" t="s">
        <v>621</v>
      </c>
      <c r="I66" s="198" t="s">
        <v>621</v>
      </c>
      <c r="J66" s="292" t="s">
        <v>140</v>
      </c>
    </row>
    <row r="67" spans="1:10" ht="12" customHeight="1" x14ac:dyDescent="0.2">
      <c r="A67" s="758" t="s">
        <v>63</v>
      </c>
      <c r="B67" s="760">
        <v>4100</v>
      </c>
      <c r="C67" s="760">
        <v>3466.6</v>
      </c>
      <c r="D67" s="316">
        <f t="shared" si="10"/>
        <v>-15.44878048780488</v>
      </c>
      <c r="E67" s="198" t="s">
        <v>621</v>
      </c>
      <c r="F67" s="198" t="s">
        <v>621</v>
      </c>
      <c r="G67" s="316" t="s">
        <v>140</v>
      </c>
      <c r="H67" s="198" t="s">
        <v>621</v>
      </c>
      <c r="I67" s="198" t="s">
        <v>621</v>
      </c>
      <c r="J67" s="292" t="s">
        <v>140</v>
      </c>
    </row>
    <row r="68" spans="1:10" ht="12" customHeight="1" x14ac:dyDescent="0.2">
      <c r="A68" s="758" t="s">
        <v>64</v>
      </c>
      <c r="B68" s="760">
        <v>4800</v>
      </c>
      <c r="C68" s="760">
        <v>3400</v>
      </c>
      <c r="D68" s="786">
        <f t="shared" si="10"/>
        <v>-29.166666666666664</v>
      </c>
      <c r="E68" s="198" t="s">
        <v>621</v>
      </c>
      <c r="F68" s="198" t="s">
        <v>621</v>
      </c>
      <c r="G68" s="316" t="s">
        <v>140</v>
      </c>
      <c r="H68" s="198" t="s">
        <v>621</v>
      </c>
      <c r="I68" s="198" t="s">
        <v>621</v>
      </c>
      <c r="J68" s="292" t="s">
        <v>140</v>
      </c>
    </row>
    <row r="69" spans="1:10" ht="12" customHeight="1" x14ac:dyDescent="0.2">
      <c r="A69" s="758" t="s">
        <v>65</v>
      </c>
      <c r="B69" s="760">
        <v>4333.33</v>
      </c>
      <c r="C69" s="760">
        <v>3425</v>
      </c>
      <c r="D69" s="316">
        <f t="shared" si="10"/>
        <v>-20.961477662675122</v>
      </c>
      <c r="E69" s="198" t="s">
        <v>621</v>
      </c>
      <c r="F69" s="198" t="s">
        <v>621</v>
      </c>
      <c r="G69" s="316" t="s">
        <v>140</v>
      </c>
      <c r="H69" s="198" t="s">
        <v>621</v>
      </c>
      <c r="I69" s="198" t="s">
        <v>621</v>
      </c>
      <c r="J69" s="292" t="s">
        <v>140</v>
      </c>
    </row>
    <row r="70" spans="1:10" ht="12" customHeight="1" x14ac:dyDescent="0.2">
      <c r="A70" s="758" t="s">
        <v>66</v>
      </c>
      <c r="B70" s="760">
        <v>3360</v>
      </c>
      <c r="C70" s="760">
        <v>3345</v>
      </c>
      <c r="D70" s="316">
        <f t="shared" si="10"/>
        <v>-0.44642857142856984</v>
      </c>
      <c r="E70" s="198" t="s">
        <v>621</v>
      </c>
      <c r="F70" s="198" t="s">
        <v>621</v>
      </c>
      <c r="G70" s="316" t="s">
        <v>140</v>
      </c>
      <c r="H70" s="198" t="s">
        <v>621</v>
      </c>
      <c r="I70" s="198" t="s">
        <v>621</v>
      </c>
      <c r="J70" s="292" t="s">
        <v>140</v>
      </c>
    </row>
    <row r="71" spans="1:10" ht="12" customHeight="1" x14ac:dyDescent="0.2">
      <c r="A71" s="761" t="s">
        <v>67</v>
      </c>
      <c r="B71" s="757">
        <f>AVERAGE(B72:B80)</f>
        <v>3758.0857142857139</v>
      </c>
      <c r="C71" s="757">
        <f>AVERAGE(C72:C80)</f>
        <v>3121.6750000000002</v>
      </c>
      <c r="D71" s="778">
        <f t="shared" si="10"/>
        <v>-16.934438505926252</v>
      </c>
      <c r="E71" s="757">
        <f t="shared" ref="E71:F71" si="16">AVERAGE(E72:E80)</f>
        <v>3430.8333333333335</v>
      </c>
      <c r="F71" s="757">
        <f t="shared" si="16"/>
        <v>3013.32</v>
      </c>
      <c r="G71" s="778">
        <f>((F71/E71) -      1)*100</f>
        <v>-12.169443769735244</v>
      </c>
      <c r="H71" s="757">
        <f t="shared" ref="H71:I71" si="17">AVERAGE(H72:H80)</f>
        <v>586.6</v>
      </c>
      <c r="I71" s="757">
        <f t="shared" si="17"/>
        <v>1018.8666666666667</v>
      </c>
      <c r="J71" s="781">
        <f>((I71/H71) -      1)*100</f>
        <v>73.690192067280364</v>
      </c>
    </row>
    <row r="72" spans="1:10" ht="12" customHeight="1" x14ac:dyDescent="0.2">
      <c r="A72" s="758" t="s">
        <v>68</v>
      </c>
      <c r="B72" s="760">
        <v>3800</v>
      </c>
      <c r="C72" s="760">
        <v>3000</v>
      </c>
      <c r="D72" s="316">
        <f t="shared" si="10"/>
        <v>-21.052631578947366</v>
      </c>
      <c r="E72" s="760">
        <v>3800</v>
      </c>
      <c r="F72" s="760">
        <v>3225</v>
      </c>
      <c r="G72" s="316">
        <f>((F72/E72) -      1)*100</f>
        <v>-15.131578947368418</v>
      </c>
      <c r="H72" s="198" t="s">
        <v>621</v>
      </c>
      <c r="I72" s="198" t="s">
        <v>621</v>
      </c>
      <c r="J72" s="292" t="s">
        <v>140</v>
      </c>
    </row>
    <row r="73" spans="1:10" ht="12" customHeight="1" x14ac:dyDescent="0.2">
      <c r="A73" s="758" t="s">
        <v>70</v>
      </c>
      <c r="B73" s="760">
        <v>3280</v>
      </c>
      <c r="C73" s="760">
        <v>2790</v>
      </c>
      <c r="D73" s="316">
        <f t="shared" si="10"/>
        <v>-14.939024390243905</v>
      </c>
      <c r="E73" s="198" t="s">
        <v>621</v>
      </c>
      <c r="F73" s="760">
        <v>3365</v>
      </c>
      <c r="G73" s="316" t="s">
        <v>140</v>
      </c>
      <c r="H73" s="198" t="s">
        <v>621</v>
      </c>
      <c r="I73" s="760">
        <v>1190</v>
      </c>
      <c r="J73" s="292" t="s">
        <v>140</v>
      </c>
    </row>
    <row r="74" spans="1:10" ht="12" customHeight="1" x14ac:dyDescent="0.2">
      <c r="A74" s="758" t="s">
        <v>71</v>
      </c>
      <c r="B74" s="760">
        <v>4200</v>
      </c>
      <c r="C74" s="760">
        <v>3400</v>
      </c>
      <c r="D74" s="316">
        <f t="shared" si="10"/>
        <v>-19.047619047619047</v>
      </c>
      <c r="E74" s="760">
        <v>4000</v>
      </c>
      <c r="F74" s="760">
        <v>3200</v>
      </c>
      <c r="G74" s="316">
        <f t="shared" ref="G74:G76" si="18">((F74/E74) -      1)*100</f>
        <v>-19.999999999999996</v>
      </c>
      <c r="H74" s="198" t="s">
        <v>621</v>
      </c>
      <c r="I74" s="198" t="s">
        <v>621</v>
      </c>
      <c r="J74" s="292" t="s">
        <v>140</v>
      </c>
    </row>
    <row r="75" spans="1:10" ht="12" customHeight="1" x14ac:dyDescent="0.2">
      <c r="A75" s="758" t="s">
        <v>72</v>
      </c>
      <c r="B75" s="760">
        <v>3713.4</v>
      </c>
      <c r="C75" s="760">
        <v>3366.6</v>
      </c>
      <c r="D75" s="316">
        <f t="shared" si="10"/>
        <v>-9.3391501050250518</v>
      </c>
      <c r="E75" s="760">
        <v>3690</v>
      </c>
      <c r="F75" s="198" t="s">
        <v>621</v>
      </c>
      <c r="G75" s="292" t="s">
        <v>140</v>
      </c>
      <c r="H75" s="198" t="s">
        <v>621</v>
      </c>
      <c r="I75" s="198" t="s">
        <v>621</v>
      </c>
      <c r="J75" s="292" t="s">
        <v>140</v>
      </c>
    </row>
    <row r="76" spans="1:10" ht="12" customHeight="1" x14ac:dyDescent="0.2">
      <c r="A76" s="758" t="s">
        <v>73</v>
      </c>
      <c r="B76" s="760">
        <v>4186.6000000000004</v>
      </c>
      <c r="C76" s="760">
        <v>2473.4</v>
      </c>
      <c r="D76" s="316">
        <f t="shared" si="10"/>
        <v>-40.921033774423165</v>
      </c>
      <c r="E76" s="760">
        <v>4000</v>
      </c>
      <c r="F76" s="760">
        <v>2466.6</v>
      </c>
      <c r="G76" s="316">
        <f t="shared" si="18"/>
        <v>-38.334999999999994</v>
      </c>
      <c r="H76" s="760">
        <v>586.6</v>
      </c>
      <c r="I76" s="760">
        <v>826.6</v>
      </c>
      <c r="J76" s="786">
        <f t="shared" ref="J76" si="19">((I76/H76) -      1)*100</f>
        <v>40.913740197749739</v>
      </c>
    </row>
    <row r="77" spans="1:10" ht="12" customHeight="1" x14ac:dyDescent="0.2">
      <c r="A77" s="758" t="s">
        <v>74</v>
      </c>
      <c r="B77" s="760">
        <v>3866.6</v>
      </c>
      <c r="C77" s="760">
        <v>3733.4</v>
      </c>
      <c r="D77" s="316">
        <f t="shared" si="10"/>
        <v>-3.4448869808100135</v>
      </c>
      <c r="E77" s="760">
        <v>2200</v>
      </c>
      <c r="F77" s="198" t="s">
        <v>621</v>
      </c>
      <c r="G77" s="292" t="s">
        <v>140</v>
      </c>
      <c r="H77" s="198" t="s">
        <v>621</v>
      </c>
      <c r="I77" s="198" t="s">
        <v>621</v>
      </c>
      <c r="J77" s="786" t="s">
        <v>140</v>
      </c>
    </row>
    <row r="78" spans="1:10" ht="12" customHeight="1" x14ac:dyDescent="0.2">
      <c r="A78" s="758" t="s">
        <v>75</v>
      </c>
      <c r="B78" s="760">
        <v>3260</v>
      </c>
      <c r="C78" s="760">
        <v>2910</v>
      </c>
      <c r="D78" s="316">
        <f t="shared" si="10"/>
        <v>-10.73619631901841</v>
      </c>
      <c r="E78" s="760">
        <v>2895</v>
      </c>
      <c r="F78" s="760">
        <v>2810</v>
      </c>
      <c r="G78" s="316">
        <f>((F78/E78) -      1)*100</f>
        <v>-2.9360967184801412</v>
      </c>
      <c r="H78" s="198" t="s">
        <v>621</v>
      </c>
      <c r="I78" s="198" t="s">
        <v>621</v>
      </c>
      <c r="J78" s="786" t="s">
        <v>140</v>
      </c>
    </row>
    <row r="79" spans="1:10" ht="12" customHeight="1" x14ac:dyDescent="0.2">
      <c r="A79" s="758" t="s">
        <v>186</v>
      </c>
      <c r="B79" s="198" t="s">
        <v>621</v>
      </c>
      <c r="C79" s="198" t="s">
        <v>720</v>
      </c>
      <c r="D79" s="786" t="s">
        <v>28</v>
      </c>
      <c r="E79" s="198" t="s">
        <v>621</v>
      </c>
      <c r="F79" s="198" t="s">
        <v>621</v>
      </c>
      <c r="G79" s="786" t="s">
        <v>28</v>
      </c>
      <c r="H79" s="198" t="s">
        <v>621</v>
      </c>
      <c r="I79" s="582">
        <v>1040</v>
      </c>
      <c r="J79" s="786" t="s">
        <v>140</v>
      </c>
    </row>
    <row r="80" spans="1:10" ht="12" customHeight="1" x14ac:dyDescent="0.2">
      <c r="A80" s="758" t="s">
        <v>448</v>
      </c>
      <c r="B80" s="198" t="s">
        <v>621</v>
      </c>
      <c r="C80" s="760">
        <v>3300</v>
      </c>
      <c r="D80" s="786" t="s">
        <v>28</v>
      </c>
      <c r="E80" s="198" t="s">
        <v>621</v>
      </c>
      <c r="F80" s="198" t="s">
        <v>621</v>
      </c>
      <c r="G80" s="786" t="s">
        <v>28</v>
      </c>
      <c r="H80" s="198" t="s">
        <v>621</v>
      </c>
      <c r="I80" s="198" t="s">
        <v>621</v>
      </c>
      <c r="J80" s="786" t="s">
        <v>140</v>
      </c>
    </row>
    <row r="81" spans="1:10" ht="12" customHeight="1" x14ac:dyDescent="0.2">
      <c r="A81" s="761" t="s">
        <v>76</v>
      </c>
      <c r="B81" s="757">
        <f>AVERAGE(B82:B82)</f>
        <v>3360</v>
      </c>
      <c r="C81" s="757">
        <f>AVERAGE(C82:C86)</f>
        <v>3260.68</v>
      </c>
      <c r="D81" s="779" t="s">
        <v>140</v>
      </c>
      <c r="E81" s="786" t="s">
        <v>678</v>
      </c>
      <c r="F81" s="757">
        <f>AVERAGE(F82:F86)</f>
        <v>3300</v>
      </c>
      <c r="G81" s="779" t="s">
        <v>140</v>
      </c>
      <c r="H81" s="198" t="s">
        <v>621</v>
      </c>
      <c r="I81" s="757">
        <f>AVERAGE(I82:I86)</f>
        <v>2200</v>
      </c>
      <c r="J81" s="779" t="s">
        <v>140</v>
      </c>
    </row>
    <row r="82" spans="1:10" ht="12" customHeight="1" x14ac:dyDescent="0.2">
      <c r="A82" s="758" t="s">
        <v>77</v>
      </c>
      <c r="B82" s="760">
        <v>3360</v>
      </c>
      <c r="C82" s="760">
        <v>3100</v>
      </c>
      <c r="D82" s="786" t="s">
        <v>140</v>
      </c>
      <c r="E82" s="198" t="s">
        <v>621</v>
      </c>
      <c r="F82" s="760">
        <v>3300</v>
      </c>
      <c r="G82" s="786" t="s">
        <v>140</v>
      </c>
      <c r="H82" s="198" t="s">
        <v>621</v>
      </c>
      <c r="I82" s="582">
        <v>2200</v>
      </c>
      <c r="J82" s="786" t="s">
        <v>140</v>
      </c>
    </row>
    <row r="83" spans="1:10" ht="12" customHeight="1" x14ac:dyDescent="0.2">
      <c r="A83" s="758" t="s">
        <v>185</v>
      </c>
      <c r="B83" s="198" t="s">
        <v>621</v>
      </c>
      <c r="C83" s="760">
        <v>3570</v>
      </c>
      <c r="D83" s="786" t="s">
        <v>295</v>
      </c>
      <c r="E83" s="198" t="s">
        <v>621</v>
      </c>
      <c r="F83" s="198" t="s">
        <v>621</v>
      </c>
      <c r="G83" s="786" t="s">
        <v>28</v>
      </c>
      <c r="H83" s="198" t="s">
        <v>621</v>
      </c>
      <c r="I83" s="198" t="s">
        <v>621</v>
      </c>
      <c r="J83" s="786" t="s">
        <v>140</v>
      </c>
    </row>
    <row r="84" spans="1:10" ht="12" customHeight="1" x14ac:dyDescent="0.2">
      <c r="A84" s="758" t="s">
        <v>452</v>
      </c>
      <c r="B84" s="198" t="s">
        <v>621</v>
      </c>
      <c r="C84" s="760">
        <v>3140</v>
      </c>
      <c r="D84" s="786" t="s">
        <v>295</v>
      </c>
      <c r="E84" s="198" t="s">
        <v>621</v>
      </c>
      <c r="F84" s="198" t="s">
        <v>621</v>
      </c>
      <c r="G84" s="786" t="s">
        <v>28</v>
      </c>
      <c r="H84" s="198" t="s">
        <v>621</v>
      </c>
      <c r="I84" s="198" t="s">
        <v>621</v>
      </c>
      <c r="J84" s="786" t="s">
        <v>140</v>
      </c>
    </row>
    <row r="85" spans="1:10" ht="12" customHeight="1" x14ac:dyDescent="0.2">
      <c r="A85" s="758" t="s">
        <v>298</v>
      </c>
      <c r="B85" s="198" t="s">
        <v>621</v>
      </c>
      <c r="C85" s="760">
        <v>3400</v>
      </c>
      <c r="D85" s="786" t="s">
        <v>295</v>
      </c>
      <c r="E85" s="198" t="s">
        <v>621</v>
      </c>
      <c r="F85" s="760">
        <v>3300</v>
      </c>
      <c r="G85" s="786" t="s">
        <v>28</v>
      </c>
      <c r="H85" s="198" t="s">
        <v>621</v>
      </c>
      <c r="I85" s="198" t="s">
        <v>621</v>
      </c>
      <c r="J85" s="786" t="s">
        <v>140</v>
      </c>
    </row>
    <row r="86" spans="1:10" ht="12" customHeight="1" x14ac:dyDescent="0.2">
      <c r="A86" s="758" t="s">
        <v>299</v>
      </c>
      <c r="B86" s="198" t="s">
        <v>621</v>
      </c>
      <c r="C86" s="760">
        <v>3093.4</v>
      </c>
      <c r="D86" s="786" t="s">
        <v>295</v>
      </c>
      <c r="E86" s="198" t="s">
        <v>621</v>
      </c>
      <c r="F86" s="198" t="s">
        <v>621</v>
      </c>
      <c r="G86" s="786" t="s">
        <v>28</v>
      </c>
      <c r="H86" s="198" t="s">
        <v>621</v>
      </c>
      <c r="I86" s="198" t="s">
        <v>621</v>
      </c>
      <c r="J86" s="786" t="s">
        <v>140</v>
      </c>
    </row>
    <row r="87" spans="1:10" ht="12" customHeight="1" x14ac:dyDescent="0.2">
      <c r="A87" s="761" t="s">
        <v>79</v>
      </c>
      <c r="B87" s="757">
        <f>AVERAGE(B88:B94)</f>
        <v>3357.8571428571427</v>
      </c>
      <c r="C87" s="757">
        <f>AVERAGE(C88:C94)</f>
        <v>3101.4285714285716</v>
      </c>
      <c r="D87" s="778">
        <f t="shared" ref="D87:D94" si="20">((C87/B87) -      1)*100</f>
        <v>-7.63667304828759</v>
      </c>
      <c r="E87" s="757">
        <f>AVERAGE(E88:E94)</f>
        <v>3433.4</v>
      </c>
      <c r="F87" s="757">
        <f>AVERAGE(F88:F94)</f>
        <v>3200</v>
      </c>
      <c r="G87" s="778">
        <f>((F87/E87) -      1)*100</f>
        <v>-6.7979262538591545</v>
      </c>
      <c r="H87" s="757">
        <f>AVERAGE(H88:H94)</f>
        <v>840</v>
      </c>
      <c r="I87" s="757">
        <f>AVERAGE(I88:I94)</f>
        <v>886.66666666666663</v>
      </c>
      <c r="J87" s="779">
        <f t="shared" ref="J87:J88" si="21">((I87/H87) -      1)*100</f>
        <v>5.555555555555558</v>
      </c>
    </row>
    <row r="88" spans="1:10" ht="12" customHeight="1" x14ac:dyDescent="0.2">
      <c r="A88" s="758" t="s">
        <v>80</v>
      </c>
      <c r="B88" s="760">
        <v>3355</v>
      </c>
      <c r="C88" s="760">
        <v>3200</v>
      </c>
      <c r="D88" s="316">
        <f t="shared" si="20"/>
        <v>-4.6199701937406861</v>
      </c>
      <c r="E88" s="760">
        <v>3433.4</v>
      </c>
      <c r="F88" s="760">
        <v>3200</v>
      </c>
      <c r="G88" s="316">
        <f>((F88/E88) -      1)*100</f>
        <v>-6.7979262538591545</v>
      </c>
      <c r="H88" s="760">
        <v>820</v>
      </c>
      <c r="I88" s="760">
        <v>800</v>
      </c>
      <c r="J88" s="786">
        <f t="shared" si="21"/>
        <v>-2.4390243902439046</v>
      </c>
    </row>
    <row r="89" spans="1:10" ht="12" customHeight="1" x14ac:dyDescent="0.2">
      <c r="A89" s="758" t="s">
        <v>81</v>
      </c>
      <c r="B89" s="760">
        <v>3300</v>
      </c>
      <c r="C89" s="760">
        <v>3050</v>
      </c>
      <c r="D89" s="316">
        <f t="shared" si="20"/>
        <v>-7.5757575757575797</v>
      </c>
      <c r="E89" s="198" t="s">
        <v>621</v>
      </c>
      <c r="F89" s="198" t="s">
        <v>621</v>
      </c>
      <c r="G89" s="316" t="s">
        <v>140</v>
      </c>
      <c r="H89" s="198" t="s">
        <v>621</v>
      </c>
      <c r="I89" s="760">
        <v>1000</v>
      </c>
      <c r="J89" s="786" t="s">
        <v>140</v>
      </c>
    </row>
    <row r="90" spans="1:10" ht="12" customHeight="1" x14ac:dyDescent="0.2">
      <c r="A90" s="758" t="s">
        <v>82</v>
      </c>
      <c r="B90" s="760">
        <v>3300</v>
      </c>
      <c r="C90" s="760">
        <v>3000</v>
      </c>
      <c r="D90" s="316">
        <f t="shared" si="20"/>
        <v>-9.0909090909090935</v>
      </c>
      <c r="E90" s="198" t="s">
        <v>621</v>
      </c>
      <c r="F90" s="198" t="s">
        <v>621</v>
      </c>
      <c r="G90" s="316" t="s">
        <v>140</v>
      </c>
      <c r="H90" s="198" t="s">
        <v>621</v>
      </c>
      <c r="I90" s="198" t="s">
        <v>621</v>
      </c>
      <c r="J90" s="786" t="s">
        <v>140</v>
      </c>
    </row>
    <row r="91" spans="1:10" ht="12" customHeight="1" x14ac:dyDescent="0.2">
      <c r="A91" s="758" t="s">
        <v>83</v>
      </c>
      <c r="B91" s="760">
        <v>3140</v>
      </c>
      <c r="C91" s="760">
        <v>2980</v>
      </c>
      <c r="D91" s="316">
        <f t="shared" si="20"/>
        <v>-5.0955414012738842</v>
      </c>
      <c r="E91" s="198" t="s">
        <v>621</v>
      </c>
      <c r="F91" s="198" t="s">
        <v>621</v>
      </c>
      <c r="G91" s="316" t="s">
        <v>140</v>
      </c>
      <c r="H91" s="198" t="s">
        <v>621</v>
      </c>
      <c r="I91" s="198" t="s">
        <v>621</v>
      </c>
      <c r="J91" s="786" t="s">
        <v>140</v>
      </c>
    </row>
    <row r="92" spans="1:10" ht="12" customHeight="1" x14ac:dyDescent="0.2">
      <c r="A92" s="758" t="s">
        <v>84</v>
      </c>
      <c r="B92" s="760">
        <v>3400</v>
      </c>
      <c r="C92" s="760">
        <v>2880</v>
      </c>
      <c r="D92" s="316">
        <f t="shared" si="20"/>
        <v>-15.294117647058824</v>
      </c>
      <c r="E92" s="198" t="s">
        <v>621</v>
      </c>
      <c r="F92" s="198" t="s">
        <v>621</v>
      </c>
      <c r="G92" s="316" t="s">
        <v>140</v>
      </c>
      <c r="H92" s="198" t="s">
        <v>621</v>
      </c>
      <c r="I92" s="198" t="s">
        <v>621</v>
      </c>
      <c r="J92" s="786" t="s">
        <v>140</v>
      </c>
    </row>
    <row r="93" spans="1:10" ht="12" customHeight="1" x14ac:dyDescent="0.2">
      <c r="A93" s="758" t="s">
        <v>85</v>
      </c>
      <c r="B93" s="760">
        <v>3600</v>
      </c>
      <c r="C93" s="760">
        <v>3200</v>
      </c>
      <c r="D93" s="316">
        <f t="shared" si="20"/>
        <v>-11.111111111111116</v>
      </c>
      <c r="E93" s="198" t="s">
        <v>621</v>
      </c>
      <c r="F93" s="198" t="s">
        <v>621</v>
      </c>
      <c r="G93" s="316" t="s">
        <v>140</v>
      </c>
      <c r="H93" s="760">
        <v>860</v>
      </c>
      <c r="I93" s="760">
        <v>860</v>
      </c>
      <c r="J93" s="786">
        <f t="shared" ref="J93" si="22">((I93/H93) -      1)*100</f>
        <v>0</v>
      </c>
    </row>
    <row r="94" spans="1:10" ht="12" customHeight="1" x14ac:dyDescent="0.2">
      <c r="A94" s="758" t="s">
        <v>86</v>
      </c>
      <c r="B94" s="760">
        <v>3410</v>
      </c>
      <c r="C94" s="760">
        <v>3400</v>
      </c>
      <c r="D94" s="316">
        <f t="shared" si="20"/>
        <v>-0.29325513196480912</v>
      </c>
      <c r="E94" s="198" t="s">
        <v>621</v>
      </c>
      <c r="F94" s="198" t="s">
        <v>621</v>
      </c>
      <c r="G94" s="316" t="s">
        <v>140</v>
      </c>
      <c r="H94" s="198" t="s">
        <v>621</v>
      </c>
      <c r="I94" s="198" t="s">
        <v>621</v>
      </c>
      <c r="J94" s="786" t="s">
        <v>140</v>
      </c>
    </row>
    <row r="95" spans="1:10" ht="12" customHeight="1" x14ac:dyDescent="0.2">
      <c r="A95" s="761" t="s">
        <v>88</v>
      </c>
      <c r="B95" s="757">
        <f>AVERAGE(B96:B106)</f>
        <v>3299.16</v>
      </c>
      <c r="C95" s="757">
        <f>AVERAGE(C96:C107)</f>
        <v>3031.1833333333338</v>
      </c>
      <c r="D95" s="778">
        <f>((C95/B95)  -           1)*100</f>
        <v>-8.1225726144432571</v>
      </c>
      <c r="E95" s="757">
        <f t="shared" ref="E95:F95" si="23">AVERAGE(E96:E106)</f>
        <v>2595</v>
      </c>
      <c r="F95" s="757">
        <f t="shared" si="23"/>
        <v>2600</v>
      </c>
      <c r="G95" s="779">
        <f>((F95/E95)  -           1)*100</f>
        <v>0.19267822736031004</v>
      </c>
      <c r="H95" s="757">
        <f t="shared" ref="H95:I95" si="24">AVERAGE(H96:H106)</f>
        <v>1824.3</v>
      </c>
      <c r="I95" s="757">
        <f t="shared" si="24"/>
        <v>1300</v>
      </c>
      <c r="J95" s="778">
        <f>((I95/H95)  -           1)*100</f>
        <v>-28.739790604615468</v>
      </c>
    </row>
    <row r="96" spans="1:10" ht="12" customHeight="1" x14ac:dyDescent="0.2">
      <c r="A96" s="758" t="s">
        <v>89</v>
      </c>
      <c r="B96" s="760">
        <v>3270</v>
      </c>
      <c r="C96" s="760">
        <v>2933.4</v>
      </c>
      <c r="D96" s="316">
        <f>((C96/B96)  -           1)*100</f>
        <v>-10.293577981651369</v>
      </c>
      <c r="E96" s="198" t="s">
        <v>621</v>
      </c>
      <c r="F96" s="198" t="s">
        <v>621</v>
      </c>
      <c r="G96" s="316" t="s">
        <v>142</v>
      </c>
      <c r="H96" s="198" t="s">
        <v>621</v>
      </c>
      <c r="I96" s="198" t="s">
        <v>621</v>
      </c>
      <c r="J96" s="316" t="s">
        <v>142</v>
      </c>
    </row>
    <row r="97" spans="1:10" ht="12" customHeight="1" x14ac:dyDescent="0.2">
      <c r="A97" s="758" t="s">
        <v>620</v>
      </c>
      <c r="B97" s="198" t="s">
        <v>720</v>
      </c>
      <c r="C97" s="760">
        <v>3200</v>
      </c>
      <c r="D97" s="316" t="s">
        <v>142</v>
      </c>
      <c r="E97" s="198" t="s">
        <v>621</v>
      </c>
      <c r="F97" s="198" t="s">
        <v>621</v>
      </c>
      <c r="G97" s="316" t="s">
        <v>142</v>
      </c>
      <c r="H97" s="198" t="s">
        <v>621</v>
      </c>
      <c r="I97" s="198" t="s">
        <v>621</v>
      </c>
      <c r="J97" s="316" t="s">
        <v>142</v>
      </c>
    </row>
    <row r="98" spans="1:10" ht="12" customHeight="1" x14ac:dyDescent="0.2">
      <c r="A98" s="758" t="s">
        <v>90</v>
      </c>
      <c r="B98" s="760">
        <v>3115</v>
      </c>
      <c r="C98" s="760">
        <v>2895</v>
      </c>
      <c r="D98" s="316">
        <f t="shared" ref="D98:D106" si="25">((C98/B98)  -           1)*100</f>
        <v>-7.0626003210272899</v>
      </c>
      <c r="E98" s="198" t="s">
        <v>621</v>
      </c>
      <c r="F98" s="198" t="s">
        <v>621</v>
      </c>
      <c r="G98" s="316" t="s">
        <v>142</v>
      </c>
      <c r="H98" s="198" t="s">
        <v>621</v>
      </c>
      <c r="I98" s="198" t="s">
        <v>621</v>
      </c>
      <c r="J98" s="316" t="s">
        <v>142</v>
      </c>
    </row>
    <row r="99" spans="1:10" ht="12" customHeight="1" x14ac:dyDescent="0.2">
      <c r="A99" s="758" t="s">
        <v>91</v>
      </c>
      <c r="B99" s="760">
        <v>3580</v>
      </c>
      <c r="C99" s="760">
        <v>3315</v>
      </c>
      <c r="D99" s="316">
        <f t="shared" si="25"/>
        <v>-7.4022346368715075</v>
      </c>
      <c r="E99" s="760">
        <v>2595</v>
      </c>
      <c r="F99" s="760">
        <v>2600</v>
      </c>
      <c r="G99" s="786">
        <f>((F99/E99)  -           1)*100</f>
        <v>0.19267822736031004</v>
      </c>
      <c r="H99" s="198" t="s">
        <v>621</v>
      </c>
      <c r="I99" s="198" t="s">
        <v>621</v>
      </c>
      <c r="J99" s="316" t="s">
        <v>142</v>
      </c>
    </row>
    <row r="100" spans="1:10" ht="12" customHeight="1" x14ac:dyDescent="0.2">
      <c r="A100" s="758" t="s">
        <v>300</v>
      </c>
      <c r="B100" s="760">
        <v>3266.6</v>
      </c>
      <c r="C100" s="760">
        <v>3000</v>
      </c>
      <c r="D100" s="316">
        <f t="shared" si="25"/>
        <v>-8.1613910487969061</v>
      </c>
      <c r="E100" s="198" t="s">
        <v>621</v>
      </c>
      <c r="F100" s="198" t="s">
        <v>621</v>
      </c>
      <c r="G100" s="316" t="s">
        <v>142</v>
      </c>
      <c r="H100" s="198" t="s">
        <v>621</v>
      </c>
      <c r="I100" s="198" t="s">
        <v>621</v>
      </c>
      <c r="J100" s="316" t="s">
        <v>142</v>
      </c>
    </row>
    <row r="101" spans="1:10" ht="12" customHeight="1" x14ac:dyDescent="0.2">
      <c r="A101" s="758" t="s">
        <v>92</v>
      </c>
      <c r="B101" s="760">
        <v>3200</v>
      </c>
      <c r="C101" s="760">
        <v>2930</v>
      </c>
      <c r="D101" s="316">
        <f t="shared" si="25"/>
        <v>-8.4374999999999982</v>
      </c>
      <c r="E101" s="198" t="s">
        <v>621</v>
      </c>
      <c r="F101" s="198" t="s">
        <v>621</v>
      </c>
      <c r="G101" s="316" t="s">
        <v>142</v>
      </c>
      <c r="H101" s="198" t="s">
        <v>621</v>
      </c>
      <c r="I101" s="198" t="s">
        <v>621</v>
      </c>
      <c r="J101" s="316" t="s">
        <v>142</v>
      </c>
    </row>
    <row r="102" spans="1:10" ht="12" customHeight="1" x14ac:dyDescent="0.2">
      <c r="A102" s="758" t="s">
        <v>189</v>
      </c>
      <c r="B102" s="760">
        <v>3260</v>
      </c>
      <c r="C102" s="760">
        <v>2893.4</v>
      </c>
      <c r="D102" s="316">
        <f t="shared" si="25"/>
        <v>-11.245398773006132</v>
      </c>
      <c r="E102" s="198" t="s">
        <v>621</v>
      </c>
      <c r="F102" s="198" t="s">
        <v>621</v>
      </c>
      <c r="G102" s="316" t="s">
        <v>142</v>
      </c>
      <c r="H102" s="760">
        <v>2106.6</v>
      </c>
      <c r="I102" s="198" t="s">
        <v>621</v>
      </c>
      <c r="J102" s="316" t="s">
        <v>142</v>
      </c>
    </row>
    <row r="103" spans="1:10" ht="12" customHeight="1" x14ac:dyDescent="0.2">
      <c r="A103" s="758" t="s">
        <v>93</v>
      </c>
      <c r="B103" s="760">
        <v>3670</v>
      </c>
      <c r="C103" s="760">
        <v>3300</v>
      </c>
      <c r="D103" s="786">
        <f t="shared" si="25"/>
        <v>-10.081743869209813</v>
      </c>
      <c r="E103" s="198" t="s">
        <v>621</v>
      </c>
      <c r="F103" s="198" t="s">
        <v>621</v>
      </c>
      <c r="G103" s="316" t="s">
        <v>142</v>
      </c>
      <c r="H103" s="198" t="s">
        <v>621</v>
      </c>
      <c r="I103" s="198" t="s">
        <v>621</v>
      </c>
      <c r="J103" s="316" t="s">
        <v>142</v>
      </c>
    </row>
    <row r="104" spans="1:10" ht="12" customHeight="1" x14ac:dyDescent="0.2">
      <c r="A104" s="758" t="s">
        <v>94</v>
      </c>
      <c r="B104" s="760">
        <v>3193.4</v>
      </c>
      <c r="C104" s="760">
        <v>2913.4</v>
      </c>
      <c r="D104" s="786">
        <f t="shared" si="25"/>
        <v>-8.7680841736080701</v>
      </c>
      <c r="E104" s="198" t="s">
        <v>621</v>
      </c>
      <c r="F104" s="198" t="s">
        <v>621</v>
      </c>
      <c r="G104" s="316" t="s">
        <v>142</v>
      </c>
      <c r="H104" s="198" t="s">
        <v>621</v>
      </c>
      <c r="I104" s="198" t="s">
        <v>621</v>
      </c>
      <c r="J104" s="316" t="s">
        <v>142</v>
      </c>
    </row>
    <row r="105" spans="1:10" ht="12" customHeight="1" x14ac:dyDescent="0.2">
      <c r="A105" s="758" t="s">
        <v>95</v>
      </c>
      <c r="B105" s="760">
        <v>3266.6</v>
      </c>
      <c r="C105" s="760">
        <v>3100</v>
      </c>
      <c r="D105" s="786">
        <f t="shared" si="25"/>
        <v>-5.1001040837568068</v>
      </c>
      <c r="E105" s="198" t="s">
        <v>621</v>
      </c>
      <c r="F105" s="198" t="s">
        <v>621</v>
      </c>
      <c r="G105" s="316" t="s">
        <v>142</v>
      </c>
      <c r="H105" s="198" t="s">
        <v>621</v>
      </c>
      <c r="I105" s="198" t="s">
        <v>621</v>
      </c>
      <c r="J105" s="316" t="s">
        <v>142</v>
      </c>
    </row>
    <row r="106" spans="1:10" ht="12" customHeight="1" x14ac:dyDescent="0.2">
      <c r="A106" s="758" t="s">
        <v>96</v>
      </c>
      <c r="B106" s="760">
        <v>3170</v>
      </c>
      <c r="C106" s="760">
        <v>2944</v>
      </c>
      <c r="D106" s="786">
        <f t="shared" si="25"/>
        <v>-7.1293375394321785</v>
      </c>
      <c r="E106" s="198" t="s">
        <v>621</v>
      </c>
      <c r="F106" s="198" t="s">
        <v>621</v>
      </c>
      <c r="G106" s="316" t="s">
        <v>142</v>
      </c>
      <c r="H106" s="760">
        <v>1542</v>
      </c>
      <c r="I106" s="760">
        <v>1300</v>
      </c>
      <c r="J106" s="786">
        <f>((I106/H106)  -           1)*100</f>
        <v>-15.693904020752269</v>
      </c>
    </row>
    <row r="107" spans="1:10" ht="12" customHeight="1" x14ac:dyDescent="0.2">
      <c r="A107" s="758" t="s">
        <v>534</v>
      </c>
      <c r="B107" s="198" t="s">
        <v>621</v>
      </c>
      <c r="C107" s="760">
        <v>2950</v>
      </c>
      <c r="D107" s="316" t="s">
        <v>142</v>
      </c>
      <c r="E107" s="198" t="s">
        <v>621</v>
      </c>
      <c r="F107" s="198" t="s">
        <v>621</v>
      </c>
      <c r="G107" s="316" t="s">
        <v>142</v>
      </c>
      <c r="H107" s="198" t="s">
        <v>621</v>
      </c>
      <c r="I107" s="198" t="s">
        <v>621</v>
      </c>
      <c r="J107" s="316" t="s">
        <v>142</v>
      </c>
    </row>
    <row r="108" spans="1:10" ht="12" customHeight="1" x14ac:dyDescent="0.2">
      <c r="A108" s="764" t="s">
        <v>97</v>
      </c>
      <c r="B108" s="757">
        <f>AVERAGE(B109:B111)</f>
        <v>3166.1333333333332</v>
      </c>
      <c r="C108" s="757">
        <f>AVERAGE(C109:C111)</f>
        <v>3118.3333333333335</v>
      </c>
      <c r="D108" s="779">
        <f t="shared" ref="D108:D128" si="26">((C108/B108) -     1)*100</f>
        <v>-1.5097279541817499</v>
      </c>
      <c r="E108" s="757">
        <f>AVERAGE(E109:E111)</f>
        <v>3300</v>
      </c>
      <c r="F108" s="757">
        <f>AVERAGE(F109:F111)</f>
        <v>3141.6666666666665</v>
      </c>
      <c r="G108" s="778">
        <f>((F108/E108) -     1)*100</f>
        <v>-4.7979797979798011</v>
      </c>
      <c r="H108" s="786" t="s">
        <v>678</v>
      </c>
      <c r="I108" s="786" t="s">
        <v>678</v>
      </c>
      <c r="J108" s="779" t="s">
        <v>142</v>
      </c>
    </row>
    <row r="109" spans="1:10" ht="12" customHeight="1" x14ac:dyDescent="0.2">
      <c r="A109" s="763" t="s">
        <v>98</v>
      </c>
      <c r="B109" s="760">
        <v>3130</v>
      </c>
      <c r="C109" s="760">
        <v>3030</v>
      </c>
      <c r="D109" s="786">
        <f t="shared" si="26"/>
        <v>-3.1948881789137351</v>
      </c>
      <c r="E109" s="198" t="s">
        <v>621</v>
      </c>
      <c r="F109" s="760">
        <v>3050</v>
      </c>
      <c r="G109" s="316" t="s">
        <v>142</v>
      </c>
      <c r="H109" s="198" t="s">
        <v>621</v>
      </c>
      <c r="I109" s="198" t="s">
        <v>621</v>
      </c>
      <c r="J109" s="786" t="s">
        <v>142</v>
      </c>
    </row>
    <row r="110" spans="1:10" ht="12" customHeight="1" x14ac:dyDescent="0.2">
      <c r="A110" s="763" t="s">
        <v>99</v>
      </c>
      <c r="B110" s="760">
        <v>3233.4</v>
      </c>
      <c r="C110" s="760">
        <v>3215</v>
      </c>
      <c r="D110" s="786">
        <f t="shared" si="26"/>
        <v>-0.56906043174367316</v>
      </c>
      <c r="E110" s="198" t="s">
        <v>621</v>
      </c>
      <c r="F110" s="760">
        <v>3245</v>
      </c>
      <c r="G110" s="316" t="s">
        <v>142</v>
      </c>
      <c r="H110" s="198" t="s">
        <v>621</v>
      </c>
      <c r="I110" s="198" t="s">
        <v>621</v>
      </c>
      <c r="J110" s="786" t="s">
        <v>142</v>
      </c>
    </row>
    <row r="111" spans="1:10" ht="12" customHeight="1" x14ac:dyDescent="0.2">
      <c r="A111" s="763" t="s">
        <v>100</v>
      </c>
      <c r="B111" s="760">
        <v>3135</v>
      </c>
      <c r="C111" s="760">
        <v>3110</v>
      </c>
      <c r="D111" s="786">
        <f t="shared" si="26"/>
        <v>-0.79744816586921896</v>
      </c>
      <c r="E111" s="760">
        <v>3300</v>
      </c>
      <c r="F111" s="760">
        <v>3130</v>
      </c>
      <c r="G111" s="316">
        <f t="shared" ref="G111:G118" si="27">((F111/E111) -     1)*100</f>
        <v>-5.1515151515151514</v>
      </c>
      <c r="H111" s="198" t="s">
        <v>621</v>
      </c>
      <c r="I111" s="198" t="s">
        <v>621</v>
      </c>
      <c r="J111" s="786" t="s">
        <v>142</v>
      </c>
    </row>
    <row r="112" spans="1:10" ht="12" customHeight="1" x14ac:dyDescent="0.2">
      <c r="A112" s="243"/>
      <c r="B112" s="244"/>
      <c r="C112" s="173"/>
      <c r="D112" s="173"/>
      <c r="E112" s="173"/>
      <c r="F112" s="173"/>
      <c r="G112" s="173"/>
      <c r="H112" s="173"/>
      <c r="I112" s="173"/>
      <c r="J112" s="174" t="s">
        <v>78</v>
      </c>
    </row>
    <row r="113" spans="1:10" ht="12" customHeight="1" x14ac:dyDescent="0.25">
      <c r="A113" s="979" t="s">
        <v>527</v>
      </c>
      <c r="B113" s="979"/>
      <c r="C113" s="979"/>
      <c r="D113" s="979"/>
      <c r="E113" s="979"/>
      <c r="F113" s="979"/>
      <c r="G113" s="8"/>
      <c r="H113" s="8"/>
      <c r="I113" s="9"/>
      <c r="J113" s="9"/>
    </row>
    <row r="114" spans="1:10" ht="14.1" customHeight="1" x14ac:dyDescent="0.2">
      <c r="A114" s="974" t="s">
        <v>622</v>
      </c>
      <c r="B114" s="976" t="s">
        <v>137</v>
      </c>
      <c r="C114" s="977"/>
      <c r="D114" s="978"/>
      <c r="E114" s="976" t="s">
        <v>138</v>
      </c>
      <c r="F114" s="977"/>
      <c r="G114" s="978"/>
      <c r="H114" s="976" t="s">
        <v>139</v>
      </c>
      <c r="I114" s="977"/>
      <c r="J114" s="978"/>
    </row>
    <row r="115" spans="1:10" ht="14.1" customHeight="1" x14ac:dyDescent="0.2">
      <c r="A115" s="975"/>
      <c r="B115" s="364">
        <v>2023</v>
      </c>
      <c r="C115" s="364">
        <v>2024</v>
      </c>
      <c r="D115" s="364" t="s">
        <v>23</v>
      </c>
      <c r="E115" s="364">
        <v>2023</v>
      </c>
      <c r="F115" s="364">
        <v>2024</v>
      </c>
      <c r="G115" s="364" t="s">
        <v>23</v>
      </c>
      <c r="H115" s="364">
        <v>2023</v>
      </c>
      <c r="I115" s="364">
        <v>2024</v>
      </c>
      <c r="J115" s="364" t="s">
        <v>23</v>
      </c>
    </row>
    <row r="116" spans="1:10" ht="6" customHeight="1" x14ac:dyDescent="0.2">
      <c r="A116" s="763"/>
      <c r="B116" s="198"/>
      <c r="C116" s="198"/>
      <c r="D116" s="786"/>
      <c r="E116" s="743"/>
      <c r="F116" s="743"/>
      <c r="G116" s="785"/>
      <c r="H116" s="509"/>
      <c r="I116" s="509"/>
      <c r="J116" s="789"/>
    </row>
    <row r="117" spans="1:10" ht="12" customHeight="1" x14ac:dyDescent="0.2">
      <c r="A117" s="764" t="s">
        <v>101</v>
      </c>
      <c r="B117" s="757">
        <v>4387.5</v>
      </c>
      <c r="C117" s="757">
        <v>3200</v>
      </c>
      <c r="D117" s="779">
        <f t="shared" si="26"/>
        <v>-27.065527065527061</v>
      </c>
      <c r="E117" s="757">
        <v>4400</v>
      </c>
      <c r="F117" s="757">
        <v>2957.6</v>
      </c>
      <c r="G117" s="778">
        <f t="shared" si="27"/>
        <v>-32.781818181818181</v>
      </c>
      <c r="H117" s="757">
        <v>666.66</v>
      </c>
      <c r="I117" s="757">
        <v>730</v>
      </c>
      <c r="J117" s="779">
        <f>((I117/H117) -     1)*100</f>
        <v>9.5010950109501113</v>
      </c>
    </row>
    <row r="118" spans="1:10" ht="12" customHeight="1" x14ac:dyDescent="0.2">
      <c r="A118" s="764" t="s">
        <v>102</v>
      </c>
      <c r="B118" s="757">
        <f>AVERAGE(B119:B124)</f>
        <v>3348.0666666666671</v>
      </c>
      <c r="C118" s="757">
        <f>AVERAGE(C119:C124)</f>
        <v>3151.6666666666665</v>
      </c>
      <c r="D118" s="778">
        <f t="shared" si="26"/>
        <v>-5.8660719619282879</v>
      </c>
      <c r="E118" s="757">
        <f>AVERAGE(E120:E124)</f>
        <v>3181.6666666666665</v>
      </c>
      <c r="F118" s="757">
        <f>AVERAGE(F120:F124)</f>
        <v>3105</v>
      </c>
      <c r="G118" s="778">
        <f t="shared" si="27"/>
        <v>-2.4096385542168641</v>
      </c>
      <c r="H118" s="757">
        <f>AVERAGE(H120:H124)</f>
        <v>2100</v>
      </c>
      <c r="I118" s="757">
        <f>AVERAGE(I120:I124)</f>
        <v>2440</v>
      </c>
      <c r="J118" s="779">
        <f t="shared" ref="J118" si="28">((I118/H118) -     1)*100</f>
        <v>16.1904761904762</v>
      </c>
    </row>
    <row r="119" spans="1:10" ht="12" customHeight="1" x14ac:dyDescent="0.2">
      <c r="A119" s="763" t="s">
        <v>144</v>
      </c>
      <c r="B119" s="760">
        <v>3490</v>
      </c>
      <c r="C119" s="760">
        <v>3070</v>
      </c>
      <c r="D119" s="316">
        <f t="shared" si="26"/>
        <v>-12.034383954154727</v>
      </c>
      <c r="E119" s="198" t="s">
        <v>621</v>
      </c>
      <c r="F119" s="198" t="s">
        <v>621</v>
      </c>
      <c r="G119" s="316" t="s">
        <v>142</v>
      </c>
      <c r="H119" s="198" t="s">
        <v>621</v>
      </c>
      <c r="I119" s="198" t="s">
        <v>621</v>
      </c>
      <c r="J119" s="786" t="s">
        <v>142</v>
      </c>
    </row>
    <row r="120" spans="1:10" ht="12" customHeight="1" x14ac:dyDescent="0.2">
      <c r="A120" s="763" t="s">
        <v>103</v>
      </c>
      <c r="B120" s="760">
        <v>1540</v>
      </c>
      <c r="C120" s="760">
        <v>3190</v>
      </c>
      <c r="D120" s="316">
        <f t="shared" si="26"/>
        <v>107.14285714285717</v>
      </c>
      <c r="E120" s="760">
        <v>1945</v>
      </c>
      <c r="F120" s="760">
        <v>2515</v>
      </c>
      <c r="G120" s="316">
        <f t="shared" ref="G120" si="29">((F120/E120) -     1)*100</f>
        <v>29.305912596401029</v>
      </c>
      <c r="H120" s="198" t="s">
        <v>621</v>
      </c>
      <c r="I120" s="760">
        <v>2440</v>
      </c>
      <c r="J120" s="786" t="s">
        <v>142</v>
      </c>
    </row>
    <row r="121" spans="1:10" ht="12" customHeight="1" x14ac:dyDescent="0.2">
      <c r="A121" s="763" t="s">
        <v>104</v>
      </c>
      <c r="B121" s="760">
        <v>3060</v>
      </c>
      <c r="C121" s="760">
        <v>3155</v>
      </c>
      <c r="D121" s="316">
        <f t="shared" si="26"/>
        <v>3.1045751633986818</v>
      </c>
      <c r="E121" s="198" t="s">
        <v>621</v>
      </c>
      <c r="F121" s="760">
        <v>2800</v>
      </c>
      <c r="G121" s="316" t="s">
        <v>142</v>
      </c>
      <c r="H121" s="760">
        <v>2100</v>
      </c>
      <c r="I121" s="198" t="s">
        <v>621</v>
      </c>
      <c r="J121" s="786" t="s">
        <v>142</v>
      </c>
    </row>
    <row r="122" spans="1:10" ht="12" customHeight="1" x14ac:dyDescent="0.2">
      <c r="A122" s="763" t="s">
        <v>105</v>
      </c>
      <c r="B122" s="760">
        <v>3033.4</v>
      </c>
      <c r="C122" s="760">
        <v>3025</v>
      </c>
      <c r="D122" s="316">
        <f t="shared" si="26"/>
        <v>-0.27691699083537413</v>
      </c>
      <c r="E122" s="198" t="s">
        <v>621</v>
      </c>
      <c r="F122" s="198" t="s">
        <v>621</v>
      </c>
      <c r="G122" s="316" t="s">
        <v>142</v>
      </c>
      <c r="H122" s="198" t="s">
        <v>621</v>
      </c>
      <c r="I122" s="198" t="s">
        <v>621</v>
      </c>
      <c r="J122" s="786" t="s">
        <v>142</v>
      </c>
    </row>
    <row r="123" spans="1:10" ht="12" customHeight="1" x14ac:dyDescent="0.2">
      <c r="A123" s="763" t="s">
        <v>106</v>
      </c>
      <c r="B123" s="760">
        <v>3365</v>
      </c>
      <c r="C123" s="760">
        <v>2970</v>
      </c>
      <c r="D123" s="316">
        <f t="shared" si="26"/>
        <v>-11.738484398216942</v>
      </c>
      <c r="E123" s="760">
        <v>2400</v>
      </c>
      <c r="F123" s="198" t="s">
        <v>621</v>
      </c>
      <c r="G123" s="316" t="s">
        <v>142</v>
      </c>
      <c r="H123" s="198" t="s">
        <v>621</v>
      </c>
      <c r="I123" s="198" t="s">
        <v>621</v>
      </c>
      <c r="J123" s="786" t="s">
        <v>142</v>
      </c>
    </row>
    <row r="124" spans="1:10" ht="12" customHeight="1" x14ac:dyDescent="0.2">
      <c r="A124" s="763" t="s">
        <v>145</v>
      </c>
      <c r="B124" s="760">
        <v>5600</v>
      </c>
      <c r="C124" s="760">
        <v>3500</v>
      </c>
      <c r="D124" s="316">
        <f t="shared" si="26"/>
        <v>-37.5</v>
      </c>
      <c r="E124" s="760">
        <v>5200</v>
      </c>
      <c r="F124" s="760">
        <v>4000</v>
      </c>
      <c r="G124" s="316">
        <f t="shared" ref="G124" si="30">((F124/E124) -     1)*100</f>
        <v>-23.076923076923073</v>
      </c>
      <c r="H124" s="198" t="s">
        <v>621</v>
      </c>
      <c r="I124" s="198" t="s">
        <v>621</v>
      </c>
      <c r="J124" s="786" t="s">
        <v>142</v>
      </c>
    </row>
    <row r="125" spans="1:10" ht="12" customHeight="1" x14ac:dyDescent="0.2">
      <c r="A125" s="764" t="s">
        <v>107</v>
      </c>
      <c r="B125" s="757">
        <f>AVERAGE(B126:B129)</f>
        <v>4850</v>
      </c>
      <c r="C125" s="757">
        <f>AVERAGE(C126:C129)</f>
        <v>4562.5</v>
      </c>
      <c r="D125" s="778">
        <f t="shared" si="26"/>
        <v>-5.9278350515463929</v>
      </c>
      <c r="E125" s="757">
        <f t="shared" ref="E125:F125" si="31">AVERAGE(E126:E129)</f>
        <v>4173.333333333333</v>
      </c>
      <c r="F125" s="757">
        <f t="shared" si="31"/>
        <v>3900</v>
      </c>
      <c r="G125" s="778">
        <f>((F125/E125) -     1)*100</f>
        <v>-6.5495207667731536</v>
      </c>
      <c r="H125" s="757">
        <f t="shared" ref="H125:I125" si="32">AVERAGE(H126:H129)</f>
        <v>1733.3333333333333</v>
      </c>
      <c r="I125" s="757">
        <f t="shared" si="32"/>
        <v>1833.3333333333333</v>
      </c>
      <c r="J125" s="779">
        <f t="shared" ref="J125:J129" si="33">((I125/H125) -     1)*100</f>
        <v>5.7692307692307709</v>
      </c>
    </row>
    <row r="126" spans="1:10" ht="12" customHeight="1" x14ac:dyDescent="0.2">
      <c r="A126" s="763" t="s">
        <v>108</v>
      </c>
      <c r="B126" s="760">
        <v>4300</v>
      </c>
      <c r="C126" s="760">
        <v>3600</v>
      </c>
      <c r="D126" s="316">
        <f t="shared" si="26"/>
        <v>-16.279069767441857</v>
      </c>
      <c r="E126" s="760">
        <v>2600</v>
      </c>
      <c r="F126" s="760">
        <v>2600</v>
      </c>
      <c r="G126" s="316">
        <f>((F126/E126) -     1)*100</f>
        <v>0</v>
      </c>
      <c r="H126" s="760">
        <v>800</v>
      </c>
      <c r="I126" s="760">
        <v>900</v>
      </c>
      <c r="J126" s="786">
        <f t="shared" si="33"/>
        <v>12.5</v>
      </c>
    </row>
    <row r="127" spans="1:10" ht="12" customHeight="1" x14ac:dyDescent="0.2">
      <c r="A127" s="763" t="s">
        <v>109</v>
      </c>
      <c r="B127" s="760">
        <v>6750</v>
      </c>
      <c r="C127" s="760">
        <v>6150</v>
      </c>
      <c r="D127" s="316">
        <f t="shared" si="26"/>
        <v>-8.8888888888888911</v>
      </c>
      <c r="E127" s="760">
        <v>6060</v>
      </c>
      <c r="F127" s="760">
        <v>5100</v>
      </c>
      <c r="G127" s="316">
        <f>((F127/E127) -     1)*100</f>
        <v>-15.841584158415845</v>
      </c>
      <c r="H127" s="760">
        <v>2000</v>
      </c>
      <c r="I127" s="760">
        <v>2050</v>
      </c>
      <c r="J127" s="786">
        <f t="shared" si="33"/>
        <v>2.4999999999999911</v>
      </c>
    </row>
    <row r="128" spans="1:10" ht="12" customHeight="1" x14ac:dyDescent="0.2">
      <c r="A128" s="763" t="s">
        <v>110</v>
      </c>
      <c r="B128" s="509">
        <v>3500</v>
      </c>
      <c r="C128" s="760">
        <v>3500</v>
      </c>
      <c r="D128" s="316">
        <f t="shared" si="26"/>
        <v>0</v>
      </c>
      <c r="E128" s="198" t="s">
        <v>621</v>
      </c>
      <c r="F128" s="198" t="s">
        <v>621</v>
      </c>
      <c r="G128" s="316" t="s">
        <v>142</v>
      </c>
      <c r="H128" s="198" t="s">
        <v>621</v>
      </c>
      <c r="I128" s="198" t="s">
        <v>621</v>
      </c>
      <c r="J128" s="786" t="s">
        <v>142</v>
      </c>
    </row>
    <row r="129" spans="1:10" ht="12" customHeight="1" x14ac:dyDescent="0.2">
      <c r="A129" s="763" t="s">
        <v>111</v>
      </c>
      <c r="B129" s="198" t="s">
        <v>621</v>
      </c>
      <c r="C129" s="760">
        <v>5000</v>
      </c>
      <c r="D129" s="316" t="s">
        <v>142</v>
      </c>
      <c r="E129" s="760">
        <v>3860</v>
      </c>
      <c r="F129" s="760">
        <v>4000</v>
      </c>
      <c r="G129" s="316">
        <f>((F129/E129) -     1)*100</f>
        <v>3.6269430051813378</v>
      </c>
      <c r="H129" s="760">
        <v>2400</v>
      </c>
      <c r="I129" s="760">
        <v>2550</v>
      </c>
      <c r="J129" s="786">
        <f t="shared" si="33"/>
        <v>6.25</v>
      </c>
    </row>
    <row r="130" spans="1:10" ht="12" customHeight="1" x14ac:dyDescent="0.2">
      <c r="A130" s="764" t="s">
        <v>112</v>
      </c>
      <c r="B130" s="757">
        <f>AVERAGE(B131:B132)</f>
        <v>3787.5</v>
      </c>
      <c r="C130" s="757">
        <f>AVERAGE(C131:C132)</f>
        <v>3489.4</v>
      </c>
      <c r="D130" s="779">
        <f t="shared" ref="D130:D135" si="34">((C130/B130) -     1)*100</f>
        <v>-7.8706270627062702</v>
      </c>
      <c r="E130" s="757">
        <f>AVERAGE(E131:E132)</f>
        <v>4117.8549999999996</v>
      </c>
      <c r="F130" s="757">
        <f>AVERAGE(F131:F132)</f>
        <v>3617.8</v>
      </c>
      <c r="G130" s="779">
        <f>((F130/E130) -     1)*100</f>
        <v>-12.143579606372723</v>
      </c>
      <c r="H130" s="757">
        <f>AVERAGE(H131:H132)</f>
        <v>1126.665</v>
      </c>
      <c r="I130" s="757">
        <f>AVERAGE(I131:I132)</f>
        <v>1248.9000000000001</v>
      </c>
      <c r="J130" s="778">
        <f>((I130/H130) -     1)*100</f>
        <v>10.849276404255036</v>
      </c>
    </row>
    <row r="131" spans="1:10" ht="12" customHeight="1" x14ac:dyDescent="0.2">
      <c r="A131" s="763" t="s">
        <v>113</v>
      </c>
      <c r="B131" s="760">
        <v>3875</v>
      </c>
      <c r="C131" s="760">
        <v>3428.8</v>
      </c>
      <c r="D131" s="786">
        <f t="shared" si="34"/>
        <v>-11.514838709677411</v>
      </c>
      <c r="E131" s="760">
        <v>4185.71</v>
      </c>
      <c r="F131" s="760">
        <v>3635.6</v>
      </c>
      <c r="G131" s="786">
        <f>((F131/E131) -     1)*100</f>
        <v>-13.142573183522032</v>
      </c>
      <c r="H131" s="760">
        <v>1133.33</v>
      </c>
      <c r="I131" s="760">
        <v>1177.8</v>
      </c>
      <c r="J131" s="316">
        <f>((I131/H131) -     1)*100</f>
        <v>3.9238350701031433</v>
      </c>
    </row>
    <row r="132" spans="1:10" ht="12" customHeight="1" x14ac:dyDescent="0.2">
      <c r="A132" s="763" t="s">
        <v>114</v>
      </c>
      <c r="B132" s="760">
        <v>3700</v>
      </c>
      <c r="C132" s="760">
        <v>3550</v>
      </c>
      <c r="D132" s="786">
        <f t="shared" si="34"/>
        <v>-4.0540540540540571</v>
      </c>
      <c r="E132" s="760">
        <v>4050</v>
      </c>
      <c r="F132" s="760">
        <v>3600</v>
      </c>
      <c r="G132" s="786">
        <f>((F132/E132) -     1)*100</f>
        <v>-11.111111111111116</v>
      </c>
      <c r="H132" s="760">
        <v>1120</v>
      </c>
      <c r="I132" s="760">
        <v>1320</v>
      </c>
      <c r="J132" s="316">
        <f>((I132/H132) -     1)*100</f>
        <v>17.857142857142861</v>
      </c>
    </row>
    <row r="133" spans="1:10" ht="12" customHeight="1" x14ac:dyDescent="0.2">
      <c r="A133" s="764" t="s">
        <v>115</v>
      </c>
      <c r="B133" s="757">
        <f>AVERAGE(B134:B135)</f>
        <v>3570</v>
      </c>
      <c r="C133" s="757">
        <f>AVERAGE(C134:C135)</f>
        <v>3266.7</v>
      </c>
      <c r="D133" s="779">
        <f t="shared" si="34"/>
        <v>-8.49579831932774</v>
      </c>
      <c r="E133" s="786" t="s">
        <v>678</v>
      </c>
      <c r="F133" s="757">
        <f>AVERAGE(F134:F135)</f>
        <v>2466.6</v>
      </c>
      <c r="G133" s="778" t="s">
        <v>142</v>
      </c>
      <c r="H133" s="786" t="s">
        <v>678</v>
      </c>
      <c r="I133" s="786" t="s">
        <v>678</v>
      </c>
      <c r="J133" s="778" t="s">
        <v>142</v>
      </c>
    </row>
    <row r="134" spans="1:10" ht="12" customHeight="1" x14ac:dyDescent="0.2">
      <c r="A134" s="763" t="s">
        <v>146</v>
      </c>
      <c r="B134" s="760">
        <v>3300</v>
      </c>
      <c r="C134" s="760">
        <v>3500</v>
      </c>
      <c r="D134" s="786">
        <f t="shared" si="34"/>
        <v>6.0606060606060552</v>
      </c>
      <c r="E134" s="198" t="s">
        <v>621</v>
      </c>
      <c r="F134" s="198" t="s">
        <v>621</v>
      </c>
      <c r="G134" s="316" t="s">
        <v>142</v>
      </c>
      <c r="H134" s="198" t="s">
        <v>621</v>
      </c>
      <c r="I134" s="198" t="s">
        <v>621</v>
      </c>
      <c r="J134" s="786" t="s">
        <v>142</v>
      </c>
    </row>
    <row r="135" spans="1:10" ht="12" customHeight="1" x14ac:dyDescent="0.2">
      <c r="A135" s="763" t="s">
        <v>116</v>
      </c>
      <c r="B135" s="760">
        <v>3840</v>
      </c>
      <c r="C135" s="760">
        <v>3033.4</v>
      </c>
      <c r="D135" s="786">
        <f t="shared" si="34"/>
        <v>-21.005208333333336</v>
      </c>
      <c r="E135" s="198" t="s">
        <v>621</v>
      </c>
      <c r="F135" s="760">
        <v>2466.6</v>
      </c>
      <c r="G135" s="316" t="s">
        <v>142</v>
      </c>
      <c r="H135" s="198" t="s">
        <v>621</v>
      </c>
      <c r="I135" s="198" t="s">
        <v>621</v>
      </c>
      <c r="J135" s="786" t="s">
        <v>142</v>
      </c>
    </row>
    <row r="136" spans="1:10" ht="12" customHeight="1" x14ac:dyDescent="0.2">
      <c r="A136" s="764" t="s">
        <v>117</v>
      </c>
      <c r="B136" s="757">
        <f>AVERAGE(B137:B139)</f>
        <v>4156.666666666667</v>
      </c>
      <c r="C136" s="757">
        <f>AVERAGE(C137:C139)</f>
        <v>3290</v>
      </c>
      <c r="D136" s="779">
        <f t="shared" ref="D136:D148" si="35">((C136/B136)  -           1)*100</f>
        <v>-20.850040096230959</v>
      </c>
      <c r="E136" s="757">
        <f>AVERAGE(E137:E139)</f>
        <v>3797.5</v>
      </c>
      <c r="F136" s="757">
        <f>AVERAGE(F137:F139)</f>
        <v>2840</v>
      </c>
      <c r="G136" s="778">
        <f>((F136/E136)  -           1)*100</f>
        <v>-25.213956550362081</v>
      </c>
      <c r="H136" s="757">
        <f>AVERAGE(H137:H139)</f>
        <v>900</v>
      </c>
      <c r="I136" s="757">
        <f>AVERAGE(I137:I139)</f>
        <v>900</v>
      </c>
      <c r="J136" s="779">
        <f>((I136/H136)  -           1)*100</f>
        <v>0</v>
      </c>
    </row>
    <row r="137" spans="1:10" ht="12" customHeight="1" x14ac:dyDescent="0.2">
      <c r="A137" s="763" t="s">
        <v>119</v>
      </c>
      <c r="B137" s="760">
        <v>4490</v>
      </c>
      <c r="C137" s="760">
        <v>3625</v>
      </c>
      <c r="D137" s="786">
        <f t="shared" si="35"/>
        <v>-19.265033407572385</v>
      </c>
      <c r="E137" s="760">
        <v>4175</v>
      </c>
      <c r="F137" s="760">
        <v>2840</v>
      </c>
      <c r="G137" s="316">
        <f>((F137/E137)  -           1)*100</f>
        <v>-31.976047904191617</v>
      </c>
      <c r="H137" s="760">
        <v>900</v>
      </c>
      <c r="I137" s="760">
        <v>900</v>
      </c>
      <c r="J137" s="786">
        <f>((I137/H137)  -           1)*100</f>
        <v>0</v>
      </c>
    </row>
    <row r="138" spans="1:10" ht="12" customHeight="1" x14ac:dyDescent="0.2">
      <c r="A138" s="763" t="s">
        <v>670</v>
      </c>
      <c r="B138" s="760">
        <v>4400</v>
      </c>
      <c r="C138" s="760">
        <v>3000</v>
      </c>
      <c r="D138" s="786">
        <f t="shared" si="35"/>
        <v>-31.818181818181824</v>
      </c>
      <c r="E138" s="198" t="s">
        <v>621</v>
      </c>
      <c r="F138" s="760">
        <v>2500</v>
      </c>
      <c r="G138" s="316" t="s">
        <v>142</v>
      </c>
      <c r="H138" s="198" t="s">
        <v>621</v>
      </c>
      <c r="I138" s="198" t="s">
        <v>621</v>
      </c>
      <c r="J138" s="786" t="s">
        <v>142</v>
      </c>
    </row>
    <row r="139" spans="1:10" ht="12" customHeight="1" x14ac:dyDescent="0.2">
      <c r="A139" s="763" t="s">
        <v>120</v>
      </c>
      <c r="B139" s="760">
        <v>3580</v>
      </c>
      <c r="C139" s="760">
        <v>3245</v>
      </c>
      <c r="D139" s="786">
        <f t="shared" si="35"/>
        <v>-9.3575418994413457</v>
      </c>
      <c r="E139" s="760">
        <v>3420</v>
      </c>
      <c r="F139" s="760">
        <v>3180</v>
      </c>
      <c r="G139" s="316">
        <f>((F139/E139)  -           1)*100</f>
        <v>-7.0175438596491224</v>
      </c>
      <c r="H139" s="198" t="s">
        <v>621</v>
      </c>
      <c r="I139" s="198" t="s">
        <v>621</v>
      </c>
      <c r="J139" s="786" t="s">
        <v>142</v>
      </c>
    </row>
    <row r="140" spans="1:10" ht="12" customHeight="1" x14ac:dyDescent="0.2">
      <c r="A140" s="761" t="s">
        <v>121</v>
      </c>
      <c r="B140" s="757">
        <f>AVERAGE(B141:B145)</f>
        <v>3516</v>
      </c>
      <c r="C140" s="757">
        <f>AVERAGE(C141:C145)</f>
        <v>3337.6800000000003</v>
      </c>
      <c r="D140" s="779">
        <f t="shared" si="35"/>
        <v>-5.071672354948797</v>
      </c>
      <c r="E140" s="757">
        <f>AVERAGE(E141:E145)</f>
        <v>2732.8666666666668</v>
      </c>
      <c r="F140" s="757">
        <f>AVERAGE(F141:F145)</f>
        <v>2724.4666666666667</v>
      </c>
      <c r="G140" s="778">
        <f>((F140/E140)  -           1)*100</f>
        <v>-0.30736955089893936</v>
      </c>
      <c r="H140" s="757">
        <f>AVERAGE(H141:H145)</f>
        <v>1860</v>
      </c>
      <c r="I140" s="757">
        <f>AVERAGE(I141:I145)</f>
        <v>1640</v>
      </c>
      <c r="J140" s="779">
        <f>((I140/H140)  -           1)*100</f>
        <v>-11.827956989247312</v>
      </c>
    </row>
    <row r="141" spans="1:10" ht="12" customHeight="1" x14ac:dyDescent="0.2">
      <c r="A141" s="758" t="s">
        <v>122</v>
      </c>
      <c r="B141" s="760">
        <v>3500</v>
      </c>
      <c r="C141" s="760">
        <v>3480</v>
      </c>
      <c r="D141" s="786">
        <f t="shared" si="35"/>
        <v>-0.57142857142856718</v>
      </c>
      <c r="E141" s="198" t="s">
        <v>621</v>
      </c>
      <c r="F141" s="198" t="s">
        <v>621</v>
      </c>
      <c r="G141" s="316" t="s">
        <v>142</v>
      </c>
      <c r="H141" s="198" t="s">
        <v>621</v>
      </c>
      <c r="I141" s="198" t="s">
        <v>621</v>
      </c>
      <c r="J141" s="786" t="s">
        <v>142</v>
      </c>
    </row>
    <row r="142" spans="1:10" ht="12" customHeight="1" x14ac:dyDescent="0.2">
      <c r="A142" s="758" t="s">
        <v>123</v>
      </c>
      <c r="B142" s="760">
        <v>4100</v>
      </c>
      <c r="C142" s="760">
        <v>3975</v>
      </c>
      <c r="D142" s="786">
        <f t="shared" si="35"/>
        <v>-3.0487804878048808</v>
      </c>
      <c r="E142" s="198" t="s">
        <v>621</v>
      </c>
      <c r="F142" s="198" t="s">
        <v>621</v>
      </c>
      <c r="G142" s="316" t="s">
        <v>142</v>
      </c>
      <c r="H142" s="198" t="s">
        <v>621</v>
      </c>
      <c r="I142" s="198" t="s">
        <v>621</v>
      </c>
      <c r="J142" s="786" t="s">
        <v>142</v>
      </c>
    </row>
    <row r="143" spans="1:10" ht="12" customHeight="1" x14ac:dyDescent="0.2">
      <c r="A143" s="758" t="s">
        <v>124</v>
      </c>
      <c r="B143" s="760">
        <v>3630</v>
      </c>
      <c r="C143" s="760">
        <v>3293.4</v>
      </c>
      <c r="D143" s="786">
        <f t="shared" si="35"/>
        <v>-9.2727272727272663</v>
      </c>
      <c r="E143" s="760">
        <v>3032</v>
      </c>
      <c r="F143" s="760">
        <v>3020</v>
      </c>
      <c r="G143" s="316">
        <f>((F143/E143) -           1)*100</f>
        <v>-0.39577836411609502</v>
      </c>
      <c r="H143" s="760">
        <v>2420</v>
      </c>
      <c r="I143" s="760">
        <v>2410</v>
      </c>
      <c r="J143" s="786">
        <f>((I143/H143)  -           1)*100</f>
        <v>-0.41322314049586639</v>
      </c>
    </row>
    <row r="144" spans="1:10" ht="12" customHeight="1" x14ac:dyDescent="0.2">
      <c r="A144" s="758" t="s">
        <v>125</v>
      </c>
      <c r="B144" s="760">
        <v>3150</v>
      </c>
      <c r="C144" s="760">
        <v>2940</v>
      </c>
      <c r="D144" s="786">
        <f t="shared" si="35"/>
        <v>-6.6666666666666652</v>
      </c>
      <c r="E144" s="760">
        <v>2500</v>
      </c>
      <c r="F144" s="760">
        <v>3020</v>
      </c>
      <c r="G144" s="316">
        <f>((F144/E144) -           1)*100</f>
        <v>20.799999999999997</v>
      </c>
      <c r="H144" s="760">
        <v>1300</v>
      </c>
      <c r="I144" s="760">
        <v>870</v>
      </c>
      <c r="J144" s="786">
        <f>((I144/H144)  -           1)*100</f>
        <v>-33.07692307692308</v>
      </c>
    </row>
    <row r="145" spans="1:10" ht="12" customHeight="1" x14ac:dyDescent="0.2">
      <c r="A145" s="758" t="s">
        <v>126</v>
      </c>
      <c r="B145" s="760">
        <v>3200</v>
      </c>
      <c r="C145" s="760">
        <v>3000</v>
      </c>
      <c r="D145" s="786">
        <f t="shared" si="35"/>
        <v>-6.25</v>
      </c>
      <c r="E145" s="760">
        <v>2666.6</v>
      </c>
      <c r="F145" s="760">
        <v>2133.4</v>
      </c>
      <c r="G145" s="316">
        <f>((F145/E145) -           1)*100</f>
        <v>-19.995499887497182</v>
      </c>
      <c r="H145" s="198" t="s">
        <v>621</v>
      </c>
      <c r="I145" s="198" t="s">
        <v>621</v>
      </c>
      <c r="J145" s="786" t="s">
        <v>142</v>
      </c>
    </row>
    <row r="146" spans="1:10" ht="12" customHeight="1" x14ac:dyDescent="0.25">
      <c r="A146" s="792" t="s">
        <v>301</v>
      </c>
      <c r="B146" s="757">
        <f>AVERAGE(B147:B155)</f>
        <v>3540.625</v>
      </c>
      <c r="C146" s="757">
        <f>AVERAGE(C147:C155)</f>
        <v>3311.6666666666665</v>
      </c>
      <c r="D146" s="779">
        <f t="shared" si="35"/>
        <v>-6.4666078258311277</v>
      </c>
      <c r="E146" s="757">
        <f>AVERAGE(E147:E155)</f>
        <v>3200</v>
      </c>
      <c r="F146" s="757">
        <f>AVERAGE(F147:F155)</f>
        <v>3370</v>
      </c>
      <c r="G146" s="793">
        <f>((F146/E146)  -           1)*100</f>
        <v>5.3125000000000089</v>
      </c>
      <c r="H146" s="757">
        <f>AVERAGE(H147:H155)</f>
        <v>836.65</v>
      </c>
      <c r="I146" s="757">
        <f>AVERAGE(I147:I155)</f>
        <v>868</v>
      </c>
      <c r="J146" s="919">
        <f>((I146/H146)  -           1)*100</f>
        <v>3.7470865953505017</v>
      </c>
    </row>
    <row r="147" spans="1:10" ht="12" customHeight="1" x14ac:dyDescent="0.25">
      <c r="A147" s="748" t="s">
        <v>181</v>
      </c>
      <c r="B147" s="760">
        <v>3600</v>
      </c>
      <c r="C147" s="760">
        <v>3206.6</v>
      </c>
      <c r="D147" s="786">
        <f t="shared" si="35"/>
        <v>-10.927777777777781</v>
      </c>
      <c r="E147" s="198" t="s">
        <v>621</v>
      </c>
      <c r="F147" s="198" t="s">
        <v>621</v>
      </c>
      <c r="G147" s="309" t="s">
        <v>142</v>
      </c>
      <c r="H147" s="198" t="s">
        <v>621</v>
      </c>
      <c r="I147" s="198" t="s">
        <v>621</v>
      </c>
      <c r="J147" s="786" t="s">
        <v>142</v>
      </c>
    </row>
    <row r="148" spans="1:10" ht="12" customHeight="1" x14ac:dyDescent="0.25">
      <c r="A148" s="748" t="s">
        <v>302</v>
      </c>
      <c r="B148" s="760">
        <v>3620</v>
      </c>
      <c r="C148" s="760">
        <v>3360</v>
      </c>
      <c r="D148" s="786">
        <f t="shared" si="35"/>
        <v>-7.1823204419889546</v>
      </c>
      <c r="E148" s="198" t="s">
        <v>621</v>
      </c>
      <c r="F148" s="198" t="s">
        <v>621</v>
      </c>
      <c r="G148" s="309" t="s">
        <v>142</v>
      </c>
      <c r="H148" s="760">
        <v>960</v>
      </c>
      <c r="I148" s="760">
        <v>900</v>
      </c>
      <c r="J148" s="309">
        <f>((I148/H148)  -           1)*100</f>
        <v>-6.25</v>
      </c>
    </row>
    <row r="149" spans="1:10" ht="12" customHeight="1" x14ac:dyDescent="0.25">
      <c r="A149" s="748" t="s">
        <v>545</v>
      </c>
      <c r="B149" s="198" t="s">
        <v>621</v>
      </c>
      <c r="C149" s="760">
        <v>3450</v>
      </c>
      <c r="D149" s="309" t="s">
        <v>142</v>
      </c>
      <c r="E149" s="198" t="s">
        <v>621</v>
      </c>
      <c r="F149" s="760">
        <v>3330</v>
      </c>
      <c r="G149" s="309" t="s">
        <v>142</v>
      </c>
      <c r="H149" s="198" t="s">
        <v>621</v>
      </c>
      <c r="I149" s="760">
        <v>950</v>
      </c>
      <c r="J149" s="309" t="s">
        <v>142</v>
      </c>
    </row>
    <row r="150" spans="1:10" ht="12" customHeight="1" x14ac:dyDescent="0.25">
      <c r="A150" s="748" t="s">
        <v>528</v>
      </c>
      <c r="B150" s="760">
        <v>3400</v>
      </c>
      <c r="C150" s="760">
        <v>3200</v>
      </c>
      <c r="D150" s="786">
        <f t="shared" ref="D150:D165" si="36">((C150/B150)  -           1)*100</f>
        <v>-5.8823529411764719</v>
      </c>
      <c r="E150" s="198" t="s">
        <v>621</v>
      </c>
      <c r="F150" s="198" t="s">
        <v>621</v>
      </c>
      <c r="G150" s="309" t="s">
        <v>142</v>
      </c>
      <c r="H150" s="760">
        <v>800</v>
      </c>
      <c r="I150" s="760">
        <v>850</v>
      </c>
      <c r="J150" s="309">
        <f>((I150/H150)  -           1)*100</f>
        <v>6.25</v>
      </c>
    </row>
    <row r="151" spans="1:10" ht="12" customHeight="1" x14ac:dyDescent="0.25">
      <c r="A151" s="748" t="s">
        <v>183</v>
      </c>
      <c r="B151" s="760">
        <v>3600</v>
      </c>
      <c r="C151" s="760">
        <v>3460</v>
      </c>
      <c r="D151" s="309">
        <f t="shared" si="36"/>
        <v>-3.8888888888888862</v>
      </c>
      <c r="E151" s="198" t="s">
        <v>621</v>
      </c>
      <c r="F151" s="198" t="s">
        <v>621</v>
      </c>
      <c r="G151" s="309" t="s">
        <v>142</v>
      </c>
      <c r="H151" s="198" t="s">
        <v>621</v>
      </c>
      <c r="I151" s="198" t="s">
        <v>621</v>
      </c>
      <c r="J151" s="786" t="s">
        <v>142</v>
      </c>
    </row>
    <row r="152" spans="1:10" ht="12" customHeight="1" x14ac:dyDescent="0.25">
      <c r="A152" s="748" t="s">
        <v>303</v>
      </c>
      <c r="B152" s="760">
        <v>3840</v>
      </c>
      <c r="C152" s="760">
        <v>3113.4</v>
      </c>
      <c r="D152" s="786">
        <f t="shared" si="36"/>
        <v>-18.921875</v>
      </c>
      <c r="E152" s="198" t="s">
        <v>621</v>
      </c>
      <c r="F152" s="198" t="s">
        <v>621</v>
      </c>
      <c r="G152" s="309" t="s">
        <v>142</v>
      </c>
      <c r="H152" s="198" t="s">
        <v>621</v>
      </c>
      <c r="I152" s="198" t="s">
        <v>621</v>
      </c>
      <c r="J152" s="786" t="s">
        <v>142</v>
      </c>
    </row>
    <row r="153" spans="1:10" ht="12" customHeight="1" x14ac:dyDescent="0.25">
      <c r="A153" s="748" t="s">
        <v>182</v>
      </c>
      <c r="B153" s="760">
        <v>3315</v>
      </c>
      <c r="C153" s="760">
        <v>3125</v>
      </c>
      <c r="D153" s="786">
        <f t="shared" si="36"/>
        <v>-5.731523378582204</v>
      </c>
      <c r="E153" s="760">
        <v>2300</v>
      </c>
      <c r="F153" s="760">
        <v>2975</v>
      </c>
      <c r="G153" s="310">
        <f>((F153/E153)  -           1)*100</f>
        <v>29.34782608695652</v>
      </c>
      <c r="H153" s="760">
        <v>826.6</v>
      </c>
      <c r="I153" s="760">
        <v>800</v>
      </c>
      <c r="J153" s="309">
        <f>((I153/H153)  -           1)*100</f>
        <v>-3.2180014517299793</v>
      </c>
    </row>
    <row r="154" spans="1:10" ht="12" customHeight="1" x14ac:dyDescent="0.25">
      <c r="A154" s="748" t="s">
        <v>535</v>
      </c>
      <c r="B154" s="760">
        <v>3200</v>
      </c>
      <c r="C154" s="760">
        <v>3140</v>
      </c>
      <c r="D154" s="786">
        <f t="shared" si="36"/>
        <v>-1.8750000000000044</v>
      </c>
      <c r="E154" s="198" t="s">
        <v>621</v>
      </c>
      <c r="F154" s="760">
        <v>3075</v>
      </c>
      <c r="G154" s="309" t="s">
        <v>142</v>
      </c>
      <c r="H154" s="760">
        <v>760</v>
      </c>
      <c r="I154" s="760">
        <v>840</v>
      </c>
      <c r="J154" s="309">
        <f>((I154/H154)  -           1)*100</f>
        <v>10.526315789473696</v>
      </c>
    </row>
    <row r="155" spans="1:10" ht="12" customHeight="1" x14ac:dyDescent="0.25">
      <c r="A155" s="748" t="s">
        <v>190</v>
      </c>
      <c r="B155" s="760">
        <v>3750</v>
      </c>
      <c r="C155" s="760">
        <v>3750</v>
      </c>
      <c r="D155" s="309">
        <f t="shared" si="36"/>
        <v>0</v>
      </c>
      <c r="E155" s="760">
        <v>4100</v>
      </c>
      <c r="F155" s="760">
        <v>4100</v>
      </c>
      <c r="G155" s="310">
        <f>((F155/E155)  -           1)*100</f>
        <v>0</v>
      </c>
      <c r="H155" s="198" t="s">
        <v>621</v>
      </c>
      <c r="I155" s="198" t="s">
        <v>621</v>
      </c>
      <c r="J155" s="786" t="s">
        <v>142</v>
      </c>
    </row>
    <row r="156" spans="1:10" ht="12" customHeight="1" x14ac:dyDescent="0.25">
      <c r="A156" s="746" t="s">
        <v>166</v>
      </c>
      <c r="B156" s="757">
        <f>AVERAGE(B157:B157)</f>
        <v>3433</v>
      </c>
      <c r="C156" s="757">
        <f>AVERAGE(C157:C157)</f>
        <v>3067</v>
      </c>
      <c r="D156" s="778">
        <f t="shared" si="36"/>
        <v>-10.661229245557823</v>
      </c>
      <c r="E156" s="786" t="s">
        <v>678</v>
      </c>
      <c r="F156" s="786" t="s">
        <v>678</v>
      </c>
      <c r="G156" s="919" t="s">
        <v>142</v>
      </c>
      <c r="H156" s="786" t="s">
        <v>678</v>
      </c>
      <c r="I156" s="786" t="s">
        <v>678</v>
      </c>
      <c r="J156" s="779" t="s">
        <v>142</v>
      </c>
    </row>
    <row r="157" spans="1:10" ht="12" customHeight="1" x14ac:dyDescent="0.25">
      <c r="A157" s="748" t="s">
        <v>167</v>
      </c>
      <c r="B157" s="760">
        <v>3433</v>
      </c>
      <c r="C157" s="760">
        <v>3067</v>
      </c>
      <c r="D157" s="316">
        <f t="shared" si="36"/>
        <v>-10.661229245557823</v>
      </c>
      <c r="E157" s="198" t="s">
        <v>621</v>
      </c>
      <c r="F157" s="198" t="s">
        <v>621</v>
      </c>
      <c r="G157" s="309" t="s">
        <v>142</v>
      </c>
      <c r="H157" s="198" t="s">
        <v>621</v>
      </c>
      <c r="I157" s="198" t="s">
        <v>621</v>
      </c>
      <c r="J157" s="779" t="s">
        <v>142</v>
      </c>
    </row>
    <row r="158" spans="1:10" ht="12" customHeight="1" x14ac:dyDescent="0.2">
      <c r="A158" s="746" t="s">
        <v>127</v>
      </c>
      <c r="B158" s="757">
        <f>AVERAGE(B159:B161)</f>
        <v>3653.3333333333335</v>
      </c>
      <c r="C158" s="757">
        <f>AVERAGE(C159:C161)</f>
        <v>3153.3333333333335</v>
      </c>
      <c r="D158" s="779">
        <f t="shared" si="36"/>
        <v>-13.686131386861311</v>
      </c>
      <c r="E158" s="757">
        <f>AVERAGE(E159:E161)</f>
        <v>3850</v>
      </c>
      <c r="F158" s="757">
        <f>AVERAGE(F159:F161)</f>
        <v>3200</v>
      </c>
      <c r="G158" s="778">
        <f t="shared" ref="G158:G165" si="37">((F158/E158)  -           1)*100</f>
        <v>-16.883116883116877</v>
      </c>
      <c r="H158" s="786" t="s">
        <v>678</v>
      </c>
      <c r="I158" s="786" t="s">
        <v>678</v>
      </c>
      <c r="J158" s="779" t="s">
        <v>142</v>
      </c>
    </row>
    <row r="159" spans="1:10" ht="12" customHeight="1" x14ac:dyDescent="0.25">
      <c r="A159" s="748" t="s">
        <v>128</v>
      </c>
      <c r="B159" s="760">
        <v>3560</v>
      </c>
      <c r="C159" s="760">
        <v>3360</v>
      </c>
      <c r="D159" s="316">
        <f t="shared" si="36"/>
        <v>-5.6179775280898898</v>
      </c>
      <c r="E159" s="198" t="s">
        <v>621</v>
      </c>
      <c r="F159" s="198" t="s">
        <v>621</v>
      </c>
      <c r="G159" s="309" t="s">
        <v>142</v>
      </c>
      <c r="H159" s="198" t="s">
        <v>621</v>
      </c>
      <c r="I159" s="198" t="s">
        <v>621</v>
      </c>
      <c r="J159" s="786" t="s">
        <v>142</v>
      </c>
    </row>
    <row r="160" spans="1:10" ht="12" customHeight="1" x14ac:dyDescent="0.2">
      <c r="A160" s="748" t="s">
        <v>129</v>
      </c>
      <c r="B160" s="760">
        <v>3500</v>
      </c>
      <c r="C160" s="760">
        <v>3100</v>
      </c>
      <c r="D160" s="316">
        <f t="shared" si="36"/>
        <v>-11.428571428571432</v>
      </c>
      <c r="E160" s="760">
        <v>3700</v>
      </c>
      <c r="F160" s="760">
        <v>3200</v>
      </c>
      <c r="G160" s="316">
        <f t="shared" si="37"/>
        <v>-13.513513513513509</v>
      </c>
      <c r="H160" s="198" t="s">
        <v>621</v>
      </c>
      <c r="I160" s="198" t="s">
        <v>621</v>
      </c>
      <c r="J160" s="786" t="s">
        <v>142</v>
      </c>
    </row>
    <row r="161" spans="1:10" ht="12" customHeight="1" x14ac:dyDescent="0.25">
      <c r="A161" s="748" t="s">
        <v>130</v>
      </c>
      <c r="B161" s="760">
        <v>3900</v>
      </c>
      <c r="C161" s="760">
        <v>3000</v>
      </c>
      <c r="D161" s="316">
        <f t="shared" si="36"/>
        <v>-23.076923076923073</v>
      </c>
      <c r="E161" s="760">
        <v>4000</v>
      </c>
      <c r="F161" s="760" t="s">
        <v>621</v>
      </c>
      <c r="G161" s="309" t="s">
        <v>142</v>
      </c>
      <c r="H161" s="198" t="s">
        <v>621</v>
      </c>
      <c r="I161" s="198" t="s">
        <v>621</v>
      </c>
      <c r="J161" s="786" t="s">
        <v>142</v>
      </c>
    </row>
    <row r="162" spans="1:10" ht="12" customHeight="1" x14ac:dyDescent="0.2">
      <c r="A162" s="746" t="s">
        <v>131</v>
      </c>
      <c r="B162" s="757">
        <f>AVERAGE(B163:B165)</f>
        <v>3841.6666666666665</v>
      </c>
      <c r="C162" s="757">
        <f>AVERAGE(C163:C165)</f>
        <v>3320</v>
      </c>
      <c r="D162" s="778">
        <f t="shared" si="36"/>
        <v>-13.579175704989154</v>
      </c>
      <c r="E162" s="757">
        <f>AVERAGE(E163:E165)</f>
        <v>3960.8</v>
      </c>
      <c r="F162" s="757">
        <f>AVERAGE(F163:F165)</f>
        <v>3453.3333333333335</v>
      </c>
      <c r="G162" s="778">
        <f t="shared" si="37"/>
        <v>-12.812226486231737</v>
      </c>
      <c r="H162" s="757">
        <f>AVERAGE(H163:H165)</f>
        <v>938.86666666666667</v>
      </c>
      <c r="I162" s="757">
        <f>AVERAGE(I163:I165)</f>
        <v>875</v>
      </c>
      <c r="J162" s="779">
        <f t="shared" ref="J162:J165" si="38">((I162/H162)  -           1)*100</f>
        <v>-6.8025278704821446</v>
      </c>
    </row>
    <row r="163" spans="1:10" ht="12" customHeight="1" x14ac:dyDescent="0.2">
      <c r="A163" s="748" t="s">
        <v>147</v>
      </c>
      <c r="B163" s="760">
        <v>4550</v>
      </c>
      <c r="C163" s="760">
        <v>3660</v>
      </c>
      <c r="D163" s="316">
        <f t="shared" si="36"/>
        <v>-19.560439560439558</v>
      </c>
      <c r="E163" s="760">
        <v>4455</v>
      </c>
      <c r="F163" s="760">
        <v>4010</v>
      </c>
      <c r="G163" s="316">
        <f t="shared" si="37"/>
        <v>-9.9887766554433206</v>
      </c>
      <c r="H163" s="760">
        <v>1126.5999999999999</v>
      </c>
      <c r="I163" s="760">
        <v>1025</v>
      </c>
      <c r="J163" s="786">
        <f t="shared" si="38"/>
        <v>-9.0182851056275446</v>
      </c>
    </row>
    <row r="164" spans="1:10" ht="12" customHeight="1" x14ac:dyDescent="0.25">
      <c r="A164" s="748" t="s">
        <v>133</v>
      </c>
      <c r="B164" s="760">
        <v>3550</v>
      </c>
      <c r="C164" s="760">
        <v>3100</v>
      </c>
      <c r="D164" s="316">
        <f t="shared" si="36"/>
        <v>-12.676056338028175</v>
      </c>
      <c r="E164" s="198" t="s">
        <v>621</v>
      </c>
      <c r="F164" s="760">
        <v>3300</v>
      </c>
      <c r="G164" s="309" t="s">
        <v>142</v>
      </c>
      <c r="H164" s="760">
        <v>910</v>
      </c>
      <c r="I164" s="760">
        <v>900</v>
      </c>
      <c r="J164" s="786">
        <f t="shared" si="38"/>
        <v>-1.098901098901095</v>
      </c>
    </row>
    <row r="165" spans="1:10" ht="12" customHeight="1" x14ac:dyDescent="0.2">
      <c r="A165" s="797" t="s">
        <v>134</v>
      </c>
      <c r="B165" s="917">
        <v>3425</v>
      </c>
      <c r="C165" s="917">
        <v>3200</v>
      </c>
      <c r="D165" s="918">
        <f t="shared" si="36"/>
        <v>-6.5693430656934337</v>
      </c>
      <c r="E165" s="917">
        <v>3466.6</v>
      </c>
      <c r="F165" s="917">
        <v>3050</v>
      </c>
      <c r="G165" s="918">
        <f t="shared" si="37"/>
        <v>-12.017538798823058</v>
      </c>
      <c r="H165" s="917">
        <v>780</v>
      </c>
      <c r="I165" s="917">
        <v>700</v>
      </c>
      <c r="J165" s="920">
        <f t="shared" si="38"/>
        <v>-10.256410256410254</v>
      </c>
    </row>
    <row r="166" spans="1:10" ht="12" customHeight="1" x14ac:dyDescent="0.25">
      <c r="A166" s="453" t="s">
        <v>135</v>
      </c>
      <c r="B166" s="458"/>
      <c r="C166" s="459"/>
      <c r="D166" s="460"/>
      <c r="E166" s="459"/>
      <c r="F166" s="459"/>
      <c r="G166" s="460"/>
      <c r="H166" s="459"/>
      <c r="I166" s="459"/>
      <c r="J166" s="460"/>
    </row>
    <row r="167" spans="1:10" ht="12" customHeight="1" x14ac:dyDescent="0.25">
      <c r="A167" s="453" t="s">
        <v>136</v>
      </c>
      <c r="B167" s="453"/>
      <c r="C167" s="445"/>
      <c r="D167" s="460"/>
      <c r="E167" s="459"/>
      <c r="F167" s="459"/>
      <c r="G167" s="460"/>
      <c r="H167" s="459"/>
      <c r="I167" s="459"/>
      <c r="J167" s="460"/>
    </row>
    <row r="168" spans="1:10" ht="12" customHeight="1" x14ac:dyDescent="0.2"/>
    <row r="169" spans="1:10" ht="12" customHeight="1" x14ac:dyDescent="0.2"/>
    <row r="170" spans="1:10" ht="12" customHeight="1" x14ac:dyDescent="0.2"/>
    <row r="171" spans="1:10" ht="12" customHeight="1" x14ac:dyDescent="0.2"/>
    <row r="172" spans="1:10" ht="12" customHeight="1" x14ac:dyDescent="0.2"/>
    <row r="173" spans="1:10" ht="12" customHeight="1" x14ac:dyDescent="0.2"/>
    <row r="174" spans="1:10" ht="9.9499999999999993" customHeight="1" x14ac:dyDescent="0.2"/>
    <row r="175" spans="1:10" ht="9.9499999999999993" customHeight="1" x14ac:dyDescent="0.2"/>
    <row r="176" spans="1:10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  <row r="1022" ht="12.75" customHeight="1" x14ac:dyDescent="0.2"/>
    <row r="1023" ht="12.75" customHeight="1" x14ac:dyDescent="0.2"/>
    <row r="1024" ht="12.75" customHeight="1" x14ac:dyDescent="0.2"/>
    <row r="1025" ht="12.75" customHeight="1" x14ac:dyDescent="0.2"/>
    <row r="1026" ht="12.75" customHeight="1" x14ac:dyDescent="0.2"/>
    <row r="1027" ht="12.75" customHeight="1" x14ac:dyDescent="0.2"/>
    <row r="1028" ht="12.75" customHeight="1" x14ac:dyDescent="0.2"/>
    <row r="1029" ht="12.75" customHeight="1" x14ac:dyDescent="0.2"/>
    <row r="1030" ht="12.75" customHeight="1" x14ac:dyDescent="0.2"/>
    <row r="1031" ht="12.75" customHeight="1" x14ac:dyDescent="0.2"/>
    <row r="1032" ht="12.75" customHeight="1" x14ac:dyDescent="0.2"/>
    <row r="1033" ht="12.75" customHeight="1" x14ac:dyDescent="0.2"/>
    <row r="1034" ht="12.75" customHeight="1" x14ac:dyDescent="0.2"/>
    <row r="1035" ht="12.75" customHeight="1" x14ac:dyDescent="0.2"/>
    <row r="1036" ht="12.75" customHeight="1" x14ac:dyDescent="0.2"/>
    <row r="1037" ht="12.75" customHeight="1" x14ac:dyDescent="0.2"/>
    <row r="1038" ht="12.75" customHeight="1" x14ac:dyDescent="0.2"/>
    <row r="1039" ht="12.75" customHeight="1" x14ac:dyDescent="0.2"/>
    <row r="1040" ht="12.75" customHeight="1" x14ac:dyDescent="0.2"/>
    <row r="1041" ht="12.75" customHeight="1" x14ac:dyDescent="0.2"/>
    <row r="1042" ht="12.75" customHeight="1" x14ac:dyDescent="0.2"/>
  </sheetData>
  <mergeCells count="14">
    <mergeCell ref="H5:J5"/>
    <mergeCell ref="A61:F61"/>
    <mergeCell ref="A62:A63"/>
    <mergeCell ref="B62:D62"/>
    <mergeCell ref="E62:G62"/>
    <mergeCell ref="H62:J62"/>
    <mergeCell ref="A5:A6"/>
    <mergeCell ref="B5:D5"/>
    <mergeCell ref="E5:G5"/>
    <mergeCell ref="A113:F113"/>
    <mergeCell ref="A114:A115"/>
    <mergeCell ref="B114:D114"/>
    <mergeCell ref="E114:G114"/>
    <mergeCell ref="H114:J114"/>
  </mergeCells>
  <pageMargins left="0" right="0" top="0" bottom="0" header="0" footer="0"/>
  <pageSetup paperSize="9" orientation="portrait" r:id="rId1"/>
  <rowBreaks count="2" manualBreakCount="2">
    <brk id="53" max="16383" man="1"/>
    <brk id="11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49"/>
  <sheetViews>
    <sheetView showGridLines="0" topLeftCell="A66" zoomScaleNormal="100" workbookViewId="0">
      <selection activeCell="A112" sqref="A112:J167"/>
    </sheetView>
  </sheetViews>
  <sheetFormatPr baseColWidth="10" defaultColWidth="12.7109375" defaultRowHeight="15" customHeight="1" x14ac:dyDescent="0.2"/>
  <cols>
    <col min="1" max="1" width="15.7109375" style="54" customWidth="1"/>
    <col min="2" max="3" width="8.28515625" style="54" customWidth="1"/>
    <col min="4" max="4" width="7.85546875" style="54" customWidth="1"/>
    <col min="5" max="6" width="8.28515625" style="54" customWidth="1"/>
    <col min="7" max="7" width="7.85546875" style="54" customWidth="1"/>
    <col min="8" max="9" width="8.28515625" style="54" customWidth="1"/>
    <col min="10" max="10" width="7.85546875" style="54" customWidth="1"/>
    <col min="11" max="16384" width="12.7109375" style="54"/>
  </cols>
  <sheetData>
    <row r="1" spans="1:10" ht="21.75" customHeight="1" x14ac:dyDescent="0.25">
      <c r="A1" s="616" t="s">
        <v>673</v>
      </c>
      <c r="B1" s="442"/>
      <c r="C1" s="442"/>
      <c r="D1" s="445"/>
      <c r="E1" s="447"/>
      <c r="F1" s="445"/>
      <c r="G1" s="445"/>
      <c r="H1" s="445"/>
      <c r="I1" s="445"/>
      <c r="J1" s="445"/>
    </row>
    <row r="2" spans="1:10" ht="13.5" x14ac:dyDescent="0.25">
      <c r="A2" s="616" t="s">
        <v>674</v>
      </c>
      <c r="B2" s="442"/>
      <c r="C2" s="442"/>
      <c r="D2" s="445"/>
      <c r="E2" s="447"/>
      <c r="F2" s="445"/>
      <c r="G2" s="445"/>
      <c r="H2" s="445"/>
      <c r="I2" s="445"/>
      <c r="J2" s="445"/>
    </row>
    <row r="3" spans="1:10" ht="13.5" x14ac:dyDescent="0.25">
      <c r="A3" s="923" t="s">
        <v>536</v>
      </c>
      <c r="B3" s="442"/>
      <c r="C3" s="442"/>
      <c r="D3" s="445"/>
      <c r="E3" s="447"/>
      <c r="F3" s="445"/>
      <c r="G3" s="445"/>
      <c r="H3" s="445"/>
      <c r="I3" s="445"/>
      <c r="J3" s="445"/>
    </row>
    <row r="4" spans="1:10" ht="3.95" customHeight="1" x14ac:dyDescent="0.2">
      <c r="A4" s="445"/>
      <c r="B4" s="445"/>
      <c r="C4" s="445"/>
      <c r="D4" s="445"/>
      <c r="E4" s="447"/>
      <c r="F4" s="445"/>
      <c r="G4" s="445"/>
      <c r="H4" s="445"/>
      <c r="I4" s="445"/>
      <c r="J4" s="445"/>
    </row>
    <row r="5" spans="1:10" ht="14.1" customHeight="1" x14ac:dyDescent="0.2">
      <c r="A5" s="974" t="s">
        <v>19</v>
      </c>
      <c r="B5" s="976" t="s">
        <v>148</v>
      </c>
      <c r="C5" s="977"/>
      <c r="D5" s="978"/>
      <c r="E5" s="976" t="s">
        <v>149</v>
      </c>
      <c r="F5" s="977"/>
      <c r="G5" s="978"/>
      <c r="H5" s="976" t="s">
        <v>150</v>
      </c>
      <c r="I5" s="977"/>
      <c r="J5" s="978"/>
    </row>
    <row r="6" spans="1:10" ht="14.1" customHeight="1" x14ac:dyDescent="0.2">
      <c r="A6" s="975"/>
      <c r="B6" s="364">
        <v>2023</v>
      </c>
      <c r="C6" s="364">
        <v>2024</v>
      </c>
      <c r="D6" s="364" t="s">
        <v>23</v>
      </c>
      <c r="E6" s="364">
        <v>2023</v>
      </c>
      <c r="F6" s="364">
        <v>2024</v>
      </c>
      <c r="G6" s="364" t="s">
        <v>23</v>
      </c>
      <c r="H6" s="364">
        <v>2023</v>
      </c>
      <c r="I6" s="364">
        <v>2024</v>
      </c>
      <c r="J6" s="364" t="s">
        <v>23</v>
      </c>
    </row>
    <row r="7" spans="1:10" ht="3.75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</row>
    <row r="8" spans="1:10" s="103" customFormat="1" ht="12" customHeight="1" x14ac:dyDescent="0.25">
      <c r="A8" s="746" t="s">
        <v>588</v>
      </c>
      <c r="B8" s="627">
        <f>AVERAGE(B9:B13)</f>
        <v>3919.25</v>
      </c>
      <c r="C8" s="627">
        <f>AVERAGE(C9:C13)</f>
        <v>2380</v>
      </c>
      <c r="D8" s="921">
        <f t="shared" ref="D8:D10" si="0">((C8/B8) -      1)*100</f>
        <v>-39.274095809147155</v>
      </c>
      <c r="E8" s="628">
        <f>AVERAGE(E9:E13)</f>
        <v>4065</v>
      </c>
      <c r="F8" s="628">
        <f>AVERAGE(F9:F13)</f>
        <v>2887.5</v>
      </c>
      <c r="G8" s="790">
        <f>((F8/E8) -      1)*100</f>
        <v>-28.966789667896677</v>
      </c>
      <c r="H8" s="628">
        <f>AVERAGE(H9:H13)</f>
        <v>3249</v>
      </c>
      <c r="I8" s="628">
        <f>AVERAGE(I9:I13)</f>
        <v>1220</v>
      </c>
      <c r="J8" s="781">
        <f>((I8/H8) -      1)*100</f>
        <v>-62.449984610649437</v>
      </c>
    </row>
    <row r="9" spans="1:10" s="103" customFormat="1" ht="12" customHeight="1" x14ac:dyDescent="0.25">
      <c r="A9" s="748" t="s">
        <v>591</v>
      </c>
      <c r="B9" s="798">
        <v>3950</v>
      </c>
      <c r="C9" s="104" t="s">
        <v>31</v>
      </c>
      <c r="D9" s="785" t="s">
        <v>140</v>
      </c>
      <c r="E9" s="104" t="s">
        <v>31</v>
      </c>
      <c r="F9" s="104">
        <v>2750</v>
      </c>
      <c r="G9" s="292" t="s">
        <v>140</v>
      </c>
      <c r="H9" s="104" t="s">
        <v>31</v>
      </c>
      <c r="I9" s="104" t="s">
        <v>31</v>
      </c>
      <c r="J9" s="292" t="s">
        <v>140</v>
      </c>
    </row>
    <row r="10" spans="1:10" s="103" customFormat="1" ht="12" customHeight="1" x14ac:dyDescent="0.25">
      <c r="A10" s="748" t="s">
        <v>589</v>
      </c>
      <c r="B10" s="798">
        <v>3960</v>
      </c>
      <c r="C10" s="798">
        <v>2450</v>
      </c>
      <c r="D10" s="922">
        <f t="shared" si="0"/>
        <v>-38.131313131313128</v>
      </c>
      <c r="E10" s="104">
        <v>4430</v>
      </c>
      <c r="F10" s="104">
        <v>3670</v>
      </c>
      <c r="G10" s="785">
        <f>((F10/E10) -      1)*100</f>
        <v>-17.155756207674944</v>
      </c>
      <c r="H10" s="104">
        <v>3300</v>
      </c>
      <c r="I10" s="104" t="s">
        <v>31</v>
      </c>
      <c r="J10" s="292" t="s">
        <v>140</v>
      </c>
    </row>
    <row r="11" spans="1:10" ht="12" customHeight="1" x14ac:dyDescent="0.2">
      <c r="A11" s="750" t="s">
        <v>600</v>
      </c>
      <c r="B11" s="798">
        <v>3767</v>
      </c>
      <c r="C11" s="104" t="s">
        <v>31</v>
      </c>
      <c r="D11" s="785" t="s">
        <v>140</v>
      </c>
      <c r="E11" s="104">
        <v>2400</v>
      </c>
      <c r="F11" s="104">
        <v>2550</v>
      </c>
      <c r="G11" s="785">
        <f>((F11/E11) -      1)*100</f>
        <v>6.25</v>
      </c>
      <c r="H11" s="104">
        <v>2447</v>
      </c>
      <c r="I11" s="104" t="s">
        <v>31</v>
      </c>
      <c r="J11" s="292" t="s">
        <v>140</v>
      </c>
    </row>
    <row r="12" spans="1:10" ht="12" customHeight="1" x14ac:dyDescent="0.2">
      <c r="A12" s="752" t="s">
        <v>601</v>
      </c>
      <c r="B12" s="798">
        <v>4000</v>
      </c>
      <c r="C12" s="104" t="s">
        <v>31</v>
      </c>
      <c r="D12" s="785" t="s">
        <v>140</v>
      </c>
      <c r="E12" s="104">
        <v>4800</v>
      </c>
      <c r="F12" s="104" t="s">
        <v>31</v>
      </c>
      <c r="G12" s="785" t="s">
        <v>140</v>
      </c>
      <c r="H12" s="104">
        <v>4000</v>
      </c>
      <c r="I12" s="104" t="s">
        <v>31</v>
      </c>
      <c r="J12" s="292" t="s">
        <v>140</v>
      </c>
    </row>
    <row r="13" spans="1:10" ht="12" customHeight="1" x14ac:dyDescent="0.2">
      <c r="A13" s="752" t="s">
        <v>595</v>
      </c>
      <c r="B13" s="104" t="s">
        <v>31</v>
      </c>
      <c r="C13" s="104">
        <v>2310</v>
      </c>
      <c r="D13" s="785" t="s">
        <v>140</v>
      </c>
      <c r="E13" s="104">
        <v>4630</v>
      </c>
      <c r="F13" s="104">
        <v>2580</v>
      </c>
      <c r="G13" s="785">
        <f>((F13/E13) -      1)*100</f>
        <v>-44.276457883369332</v>
      </c>
      <c r="H13" s="104" t="s">
        <v>31</v>
      </c>
      <c r="I13" s="104">
        <v>1220</v>
      </c>
      <c r="J13" s="292" t="s">
        <v>140</v>
      </c>
    </row>
    <row r="14" spans="1:10" ht="12" customHeight="1" x14ac:dyDescent="0.2">
      <c r="A14" s="619" t="s">
        <v>24</v>
      </c>
      <c r="B14" s="627">
        <f>AVERAGE(B15:B17)</f>
        <v>3468</v>
      </c>
      <c r="C14" s="627">
        <f>AVERAGE(C15:C17)</f>
        <v>2956.3333333333335</v>
      </c>
      <c r="D14" s="790">
        <f t="shared" ref="D14:D19" si="1">((C14/B14) -      1)*100</f>
        <v>-14.753940792003073</v>
      </c>
      <c r="E14" s="628">
        <f>AVERAGE(E15:E17)</f>
        <v>4450</v>
      </c>
      <c r="F14" s="628">
        <f>AVERAGE(F15:F17)</f>
        <v>4385</v>
      </c>
      <c r="G14" s="790">
        <f>((F14/E14) -      1)*100</f>
        <v>-1.4606741573033655</v>
      </c>
      <c r="H14" s="628">
        <f>AVERAGE(H15:H17)</f>
        <v>4002</v>
      </c>
      <c r="I14" s="628">
        <f>AVERAGE(I15:I17)</f>
        <v>3781</v>
      </c>
      <c r="J14" s="781">
        <f>((I14/H14) -      1)*100</f>
        <v>-5.5222388805597156</v>
      </c>
    </row>
    <row r="15" spans="1:10" ht="12" customHeight="1" x14ac:dyDescent="0.2">
      <c r="A15" s="799" t="s">
        <v>25</v>
      </c>
      <c r="B15" s="798">
        <v>4121</v>
      </c>
      <c r="C15" s="798">
        <v>3048</v>
      </c>
      <c r="D15" s="785">
        <f t="shared" si="1"/>
        <v>-26.037369570492597</v>
      </c>
      <c r="E15" s="798">
        <v>4500</v>
      </c>
      <c r="F15" s="798">
        <v>4353</v>
      </c>
      <c r="G15" s="785">
        <f>((F15/E15) -      1)*100</f>
        <v>-3.2666666666666622</v>
      </c>
      <c r="H15" s="624">
        <v>4400</v>
      </c>
      <c r="I15" s="624">
        <v>3933</v>
      </c>
      <c r="J15" s="292">
        <f>((I15/H15) -      1)*100</f>
        <v>-10.613636363636358</v>
      </c>
    </row>
    <row r="16" spans="1:10" ht="12" customHeight="1" x14ac:dyDescent="0.2">
      <c r="A16" s="799" t="s">
        <v>297</v>
      </c>
      <c r="B16" s="798">
        <v>2933</v>
      </c>
      <c r="C16" s="798">
        <v>2471</v>
      </c>
      <c r="D16" s="785">
        <f t="shared" si="1"/>
        <v>-15.751789976133656</v>
      </c>
      <c r="E16" s="798">
        <v>4400</v>
      </c>
      <c r="F16" s="798">
        <v>4417</v>
      </c>
      <c r="G16" s="785">
        <f>((F16/E16) -      1)*100</f>
        <v>0.38636363636364024</v>
      </c>
      <c r="H16" s="624">
        <v>3604</v>
      </c>
      <c r="I16" s="624">
        <v>3629</v>
      </c>
      <c r="J16" s="292">
        <f>((I16/H16) -      1)*100</f>
        <v>0.69367369589345973</v>
      </c>
    </row>
    <row r="17" spans="1:10" ht="12" customHeight="1" x14ac:dyDescent="0.2">
      <c r="A17" s="799" t="s">
        <v>532</v>
      </c>
      <c r="B17" s="798">
        <v>3350</v>
      </c>
      <c r="C17" s="798">
        <v>3350</v>
      </c>
      <c r="D17" s="575">
        <f t="shared" si="1"/>
        <v>0</v>
      </c>
      <c r="E17" s="798" t="s">
        <v>31</v>
      </c>
      <c r="F17" s="798" t="s">
        <v>31</v>
      </c>
      <c r="G17" s="785" t="s">
        <v>140</v>
      </c>
      <c r="H17" s="581" t="s">
        <v>31</v>
      </c>
      <c r="I17" s="581" t="s">
        <v>31</v>
      </c>
      <c r="J17" s="292" t="s">
        <v>140</v>
      </c>
    </row>
    <row r="18" spans="1:10" ht="12" customHeight="1" x14ac:dyDescent="0.2">
      <c r="A18" s="619" t="s">
        <v>27</v>
      </c>
      <c r="B18" s="627">
        <f>AVERAGE(B19:B19)</f>
        <v>2573</v>
      </c>
      <c r="C18" s="627">
        <f>AVERAGE(C19:C25)</f>
        <v>2478.8571428571427</v>
      </c>
      <c r="D18" s="790">
        <f t="shared" si="1"/>
        <v>-3.6588751318638701</v>
      </c>
      <c r="E18" s="628" t="s">
        <v>140</v>
      </c>
      <c r="F18" s="628">
        <f>AVERAGE(F19:F25)</f>
        <v>3673.8333333333335</v>
      </c>
      <c r="G18" s="790" t="s">
        <v>140</v>
      </c>
      <c r="H18" s="628">
        <f>AVERAGE(H19:H19)</f>
        <v>3083</v>
      </c>
      <c r="I18" s="628">
        <f>AVERAGE(I19:I25)</f>
        <v>3479.5</v>
      </c>
      <c r="J18" s="292">
        <f>((I18/H18) -      1)*100</f>
        <v>12.860849821602338</v>
      </c>
    </row>
    <row r="19" spans="1:10" ht="12" customHeight="1" x14ac:dyDescent="0.2">
      <c r="A19" s="799" t="s">
        <v>30</v>
      </c>
      <c r="B19" s="798">
        <v>2573</v>
      </c>
      <c r="C19" s="798">
        <v>2260</v>
      </c>
      <c r="D19" s="785">
        <f t="shared" si="1"/>
        <v>-12.164788184998054</v>
      </c>
      <c r="E19" s="798" t="s">
        <v>31</v>
      </c>
      <c r="F19" s="798">
        <v>3440</v>
      </c>
      <c r="G19" s="785" t="s">
        <v>140</v>
      </c>
      <c r="H19" s="624">
        <v>3083</v>
      </c>
      <c r="I19" s="624" t="s">
        <v>31</v>
      </c>
      <c r="J19" s="292" t="s">
        <v>140</v>
      </c>
    </row>
    <row r="20" spans="1:10" ht="12" customHeight="1" x14ac:dyDescent="0.2">
      <c r="A20" s="799" t="s">
        <v>533</v>
      </c>
      <c r="B20" s="798" t="s">
        <v>31</v>
      </c>
      <c r="C20" s="798">
        <v>2485</v>
      </c>
      <c r="D20" s="575" t="s">
        <v>28</v>
      </c>
      <c r="E20" s="798" t="s">
        <v>141</v>
      </c>
      <c r="F20" s="798">
        <v>2450</v>
      </c>
      <c r="G20" s="785" t="s">
        <v>28</v>
      </c>
      <c r="H20" s="624" t="s">
        <v>31</v>
      </c>
      <c r="I20" s="624">
        <v>2590</v>
      </c>
      <c r="J20" s="292" t="s">
        <v>140</v>
      </c>
    </row>
    <row r="21" spans="1:10" ht="12" customHeight="1" x14ac:dyDescent="0.2">
      <c r="A21" s="799" t="s">
        <v>305</v>
      </c>
      <c r="B21" s="798" t="s">
        <v>31</v>
      </c>
      <c r="C21" s="798">
        <v>2367</v>
      </c>
      <c r="D21" s="575" t="s">
        <v>28</v>
      </c>
      <c r="E21" s="798" t="s">
        <v>141</v>
      </c>
      <c r="F21" s="798">
        <v>3233</v>
      </c>
      <c r="G21" s="785" t="s">
        <v>28</v>
      </c>
      <c r="H21" s="624" t="s">
        <v>31</v>
      </c>
      <c r="I21" s="624">
        <v>2433</v>
      </c>
      <c r="J21" s="292" t="s">
        <v>140</v>
      </c>
    </row>
    <row r="22" spans="1:10" ht="12" customHeight="1" x14ac:dyDescent="0.2">
      <c r="A22" s="799" t="s">
        <v>548</v>
      </c>
      <c r="B22" s="798" t="s">
        <v>31</v>
      </c>
      <c r="C22" s="798">
        <v>3065</v>
      </c>
      <c r="D22" s="575" t="s">
        <v>28</v>
      </c>
      <c r="E22" s="798" t="s">
        <v>141</v>
      </c>
      <c r="F22" s="798">
        <v>4670</v>
      </c>
      <c r="G22" s="785" t="s">
        <v>28</v>
      </c>
      <c r="H22" s="581" t="s">
        <v>31</v>
      </c>
      <c r="I22" s="624">
        <v>5505</v>
      </c>
      <c r="J22" s="292" t="s">
        <v>140</v>
      </c>
    </row>
    <row r="23" spans="1:10" ht="12" customHeight="1" x14ac:dyDescent="0.2">
      <c r="A23" s="799" t="s">
        <v>307</v>
      </c>
      <c r="B23" s="798" t="s">
        <v>31</v>
      </c>
      <c r="C23" s="798">
        <v>2475</v>
      </c>
      <c r="D23" s="785" t="s">
        <v>28</v>
      </c>
      <c r="E23" s="798" t="s">
        <v>141</v>
      </c>
      <c r="F23" s="798">
        <v>4870</v>
      </c>
      <c r="G23" s="785" t="s">
        <v>28</v>
      </c>
      <c r="H23" s="624" t="s">
        <v>31</v>
      </c>
      <c r="I23" s="624">
        <v>3390</v>
      </c>
      <c r="J23" s="292" t="s">
        <v>140</v>
      </c>
    </row>
    <row r="24" spans="1:10" ht="12" customHeight="1" x14ac:dyDescent="0.2">
      <c r="A24" s="799" t="s">
        <v>308</v>
      </c>
      <c r="B24" s="798" t="s">
        <v>31</v>
      </c>
      <c r="C24" s="798">
        <v>2600</v>
      </c>
      <c r="D24" s="575" t="s">
        <v>28</v>
      </c>
      <c r="E24" s="798" t="s">
        <v>141</v>
      </c>
      <c r="F24" s="798" t="s">
        <v>31</v>
      </c>
      <c r="G24" s="785" t="s">
        <v>28</v>
      </c>
      <c r="H24" s="624" t="s">
        <v>31</v>
      </c>
      <c r="I24" s="624" t="s">
        <v>31</v>
      </c>
      <c r="J24" s="292" t="s">
        <v>140</v>
      </c>
    </row>
    <row r="25" spans="1:10" ht="12" customHeight="1" x14ac:dyDescent="0.2">
      <c r="A25" s="799" t="s">
        <v>309</v>
      </c>
      <c r="B25" s="798" t="s">
        <v>31</v>
      </c>
      <c r="C25" s="798">
        <v>2100</v>
      </c>
      <c r="D25" s="575" t="s">
        <v>28</v>
      </c>
      <c r="E25" s="798" t="s">
        <v>141</v>
      </c>
      <c r="F25" s="798">
        <v>3380</v>
      </c>
      <c r="G25" s="785" t="s">
        <v>28</v>
      </c>
      <c r="H25" s="581" t="s">
        <v>31</v>
      </c>
      <c r="I25" s="581" t="s">
        <v>31</v>
      </c>
      <c r="J25" s="292" t="s">
        <v>140</v>
      </c>
    </row>
    <row r="26" spans="1:10" ht="12" customHeight="1" x14ac:dyDescent="0.2">
      <c r="A26" s="619" t="s">
        <v>32</v>
      </c>
      <c r="B26" s="800">
        <f>AVERAGE(B27:B34)</f>
        <v>3295.5</v>
      </c>
      <c r="C26" s="800">
        <f>AVERAGE(C27:C34)</f>
        <v>3355.7142857142858</v>
      </c>
      <c r="D26" s="574">
        <f>((C26/B26) -      1)*100</f>
        <v>1.8271669159243054</v>
      </c>
      <c r="E26" s="800">
        <f t="shared" ref="E26:F26" si="2">AVERAGE(E27:E34)</f>
        <v>4147.5</v>
      </c>
      <c r="F26" s="800">
        <f t="shared" si="2"/>
        <v>4155.2</v>
      </c>
      <c r="G26" s="575">
        <f>((F26/E26) -      1)*100</f>
        <v>0.18565400843881807</v>
      </c>
      <c r="H26" s="800">
        <f t="shared" ref="H26:I26" si="3">AVERAGE(H27:H34)</f>
        <v>4267.5</v>
      </c>
      <c r="I26" s="800">
        <f t="shared" si="3"/>
        <v>3790.4</v>
      </c>
      <c r="J26" s="574">
        <f>((I26/H26) -      1)*100</f>
        <v>-11.179847685998823</v>
      </c>
    </row>
    <row r="27" spans="1:10" ht="12" customHeight="1" x14ac:dyDescent="0.2">
      <c r="A27" s="799" t="s">
        <v>33</v>
      </c>
      <c r="B27" s="177">
        <v>3200</v>
      </c>
      <c r="C27" s="177">
        <v>3165</v>
      </c>
      <c r="D27" s="631">
        <f>((C27/B27) -      1)*100</f>
        <v>-1.0937500000000044</v>
      </c>
      <c r="E27" s="624" t="s">
        <v>31</v>
      </c>
      <c r="F27" s="624" t="s">
        <v>31</v>
      </c>
      <c r="G27" s="575" t="s">
        <v>140</v>
      </c>
      <c r="H27" s="581" t="s">
        <v>31</v>
      </c>
      <c r="I27" s="581" t="s">
        <v>31</v>
      </c>
      <c r="J27" s="575" t="s">
        <v>140</v>
      </c>
    </row>
    <row r="28" spans="1:10" ht="12" customHeight="1" x14ac:dyDescent="0.2">
      <c r="A28" s="799" t="s">
        <v>34</v>
      </c>
      <c r="B28" s="801" t="s">
        <v>31</v>
      </c>
      <c r="C28" s="177">
        <v>2280</v>
      </c>
      <c r="D28" s="631" t="s">
        <v>140</v>
      </c>
      <c r="E28" s="624">
        <v>3350</v>
      </c>
      <c r="F28" s="624">
        <v>3740</v>
      </c>
      <c r="G28" s="575">
        <f>((F28/E28) -      1)*100</f>
        <v>11.641791044776117</v>
      </c>
      <c r="H28" s="801" t="s">
        <v>31</v>
      </c>
      <c r="I28" s="177">
        <v>3367</v>
      </c>
      <c r="J28" s="631" t="s">
        <v>140</v>
      </c>
    </row>
    <row r="29" spans="1:10" ht="12" customHeight="1" x14ac:dyDescent="0.2">
      <c r="A29" s="799" t="s">
        <v>35</v>
      </c>
      <c r="B29" s="177">
        <v>3013</v>
      </c>
      <c r="C29" s="177">
        <v>2680</v>
      </c>
      <c r="D29" s="575">
        <f>((C29/B29) -      1)*100</f>
        <v>-11.052107534019251</v>
      </c>
      <c r="E29" s="624" t="s">
        <v>31</v>
      </c>
      <c r="F29" s="624">
        <v>4353</v>
      </c>
      <c r="G29" s="575" t="s">
        <v>140</v>
      </c>
      <c r="H29" s="581" t="s">
        <v>31</v>
      </c>
      <c r="I29" s="581">
        <v>3420</v>
      </c>
      <c r="J29" s="575" t="s">
        <v>140</v>
      </c>
    </row>
    <row r="30" spans="1:10" ht="12" customHeight="1" x14ac:dyDescent="0.2">
      <c r="A30" s="799" t="s">
        <v>36</v>
      </c>
      <c r="B30" s="177">
        <v>3317</v>
      </c>
      <c r="C30" s="177">
        <v>3078</v>
      </c>
      <c r="D30" s="575">
        <f>((C30/B30) -      1)*100</f>
        <v>-7.2053059993970496</v>
      </c>
      <c r="E30" s="177">
        <v>4130</v>
      </c>
      <c r="F30" s="177">
        <v>3563</v>
      </c>
      <c r="G30" s="575">
        <f>((F30/E30) -      1)*100</f>
        <v>-13.728813559322028</v>
      </c>
      <c r="H30" s="177">
        <v>3600</v>
      </c>
      <c r="I30" s="177">
        <v>2965</v>
      </c>
      <c r="J30" s="575">
        <f>((I30/H30) -      1)*100</f>
        <v>-17.638888888888893</v>
      </c>
    </row>
    <row r="31" spans="1:10" ht="12" customHeight="1" x14ac:dyDescent="0.2">
      <c r="A31" s="799" t="s">
        <v>37</v>
      </c>
      <c r="B31" s="177">
        <v>3310</v>
      </c>
      <c r="C31" s="177">
        <v>3307</v>
      </c>
      <c r="D31" s="575">
        <f>((C31/B31) -      1)*100</f>
        <v>-9.0634441087611428E-2</v>
      </c>
      <c r="E31" s="624">
        <v>4510</v>
      </c>
      <c r="F31" s="624">
        <v>4520</v>
      </c>
      <c r="G31" s="575">
        <f>((F31/E31) -      1)*100</f>
        <v>0.22172949002217113</v>
      </c>
      <c r="H31" s="177">
        <v>3570</v>
      </c>
      <c r="I31" s="581" t="s">
        <v>31</v>
      </c>
      <c r="J31" s="575" t="s">
        <v>140</v>
      </c>
    </row>
    <row r="32" spans="1:10" ht="12" customHeight="1" x14ac:dyDescent="0.2">
      <c r="A32" s="799" t="s">
        <v>38</v>
      </c>
      <c r="B32" s="801" t="s">
        <v>31</v>
      </c>
      <c r="C32" s="801" t="s">
        <v>31</v>
      </c>
      <c r="D32" s="631" t="s">
        <v>140</v>
      </c>
      <c r="E32" s="581" t="s">
        <v>31</v>
      </c>
      <c r="F32" s="581" t="s">
        <v>31</v>
      </c>
      <c r="G32" s="575" t="s">
        <v>140</v>
      </c>
      <c r="H32" s="177">
        <v>4800</v>
      </c>
      <c r="I32" s="177">
        <v>4800</v>
      </c>
      <c r="J32" s="575">
        <f>((I32/H32) -      1)*100</f>
        <v>0</v>
      </c>
    </row>
    <row r="33" spans="1:10" ht="12" customHeight="1" x14ac:dyDescent="0.2">
      <c r="A33" s="799" t="s">
        <v>39</v>
      </c>
      <c r="B33" s="177">
        <v>3600</v>
      </c>
      <c r="C33" s="177">
        <v>6400</v>
      </c>
      <c r="D33" s="575">
        <f t="shared" ref="D33:D77" si="4">((C33/B33) -      1)*100</f>
        <v>77.777777777777771</v>
      </c>
      <c r="E33" s="177">
        <v>4600</v>
      </c>
      <c r="F33" s="177">
        <v>4600</v>
      </c>
      <c r="G33" s="575">
        <f>((F33/E33) -      1)*100</f>
        <v>0</v>
      </c>
      <c r="H33" s="177">
        <v>5100</v>
      </c>
      <c r="I33" s="177">
        <v>4400</v>
      </c>
      <c r="J33" s="575">
        <f>((I33/H33) -      1)*100</f>
        <v>-13.725490196078427</v>
      </c>
    </row>
    <row r="34" spans="1:10" ht="12" customHeight="1" x14ac:dyDescent="0.2">
      <c r="A34" s="799" t="s">
        <v>40</v>
      </c>
      <c r="B34" s="177">
        <v>3333</v>
      </c>
      <c r="C34" s="177">
        <v>2580</v>
      </c>
      <c r="D34" s="575">
        <f t="shared" si="4"/>
        <v>-22.592259225922596</v>
      </c>
      <c r="E34" s="624" t="s">
        <v>31</v>
      </c>
      <c r="F34" s="624" t="s">
        <v>31</v>
      </c>
      <c r="G34" s="575" t="s">
        <v>140</v>
      </c>
      <c r="H34" s="581" t="s">
        <v>31</v>
      </c>
      <c r="I34" s="581" t="s">
        <v>31</v>
      </c>
      <c r="J34" s="575" t="s">
        <v>140</v>
      </c>
    </row>
    <row r="35" spans="1:10" ht="12" customHeight="1" x14ac:dyDescent="0.2">
      <c r="A35" s="620" t="s">
        <v>42</v>
      </c>
      <c r="B35" s="800">
        <f>AVERAGE(B40:B41)</f>
        <v>3895</v>
      </c>
      <c r="C35" s="800">
        <f>AVERAGE(C36:C43)</f>
        <v>2570.4285714285716</v>
      </c>
      <c r="D35" s="583">
        <f t="shared" si="4"/>
        <v>-34.006968641114973</v>
      </c>
      <c r="E35" s="800">
        <f t="shared" ref="E35:F35" si="5">AVERAGE(E36:E43)</f>
        <v>4330</v>
      </c>
      <c r="F35" s="800">
        <f t="shared" si="5"/>
        <v>2902.8</v>
      </c>
      <c r="G35" s="630">
        <f t="shared" ref="G35:G48" si="6">((F35/E35) -      1)*100</f>
        <v>-32.960739030023092</v>
      </c>
      <c r="H35" s="800">
        <f t="shared" ref="H35:I35" si="7">AVERAGE(H36:H43)</f>
        <v>2303.5</v>
      </c>
      <c r="I35" s="800">
        <f t="shared" si="7"/>
        <v>3816.4</v>
      </c>
      <c r="J35" s="583">
        <f t="shared" ref="J35:J57" si="8">((I35/H35) -      1)*100</f>
        <v>65.678315606685487</v>
      </c>
    </row>
    <row r="36" spans="1:10" ht="12" customHeight="1" x14ac:dyDescent="0.2">
      <c r="A36" s="799" t="s">
        <v>157</v>
      </c>
      <c r="B36" s="109" t="s">
        <v>31</v>
      </c>
      <c r="C36" s="177">
        <v>2650</v>
      </c>
      <c r="D36" s="380" t="s">
        <v>28</v>
      </c>
      <c r="E36" s="109" t="s">
        <v>31</v>
      </c>
      <c r="F36" s="177">
        <v>3760</v>
      </c>
      <c r="G36" s="380" t="s">
        <v>28</v>
      </c>
      <c r="H36" s="109" t="s">
        <v>31</v>
      </c>
      <c r="I36" s="177">
        <v>4800</v>
      </c>
      <c r="J36" s="108" t="s">
        <v>140</v>
      </c>
    </row>
    <row r="37" spans="1:10" ht="12" customHeight="1" x14ac:dyDescent="0.2">
      <c r="A37" s="799" t="s">
        <v>43</v>
      </c>
      <c r="B37" s="109" t="s">
        <v>31</v>
      </c>
      <c r="C37" s="177">
        <v>3000</v>
      </c>
      <c r="D37" s="380" t="s">
        <v>28</v>
      </c>
      <c r="E37" s="109" t="s">
        <v>31</v>
      </c>
      <c r="F37" s="104" t="s">
        <v>31</v>
      </c>
      <c r="G37" s="380" t="s">
        <v>28</v>
      </c>
      <c r="H37" s="109" t="s">
        <v>31</v>
      </c>
      <c r="I37" s="109" t="s">
        <v>31</v>
      </c>
      <c r="J37" s="108" t="s">
        <v>140</v>
      </c>
    </row>
    <row r="38" spans="1:10" ht="12" customHeight="1" x14ac:dyDescent="0.2">
      <c r="A38" s="799" t="s">
        <v>310</v>
      </c>
      <c r="B38" s="109" t="s">
        <v>31</v>
      </c>
      <c r="C38" s="800">
        <v>2600</v>
      </c>
      <c r="D38" s="380" t="s">
        <v>28</v>
      </c>
      <c r="E38" s="109" t="s">
        <v>31</v>
      </c>
      <c r="F38" s="104" t="s">
        <v>31</v>
      </c>
      <c r="G38" s="380" t="s">
        <v>28</v>
      </c>
      <c r="H38" s="109" t="s">
        <v>31</v>
      </c>
      <c r="I38" s="177">
        <v>3200</v>
      </c>
      <c r="J38" s="108" t="s">
        <v>140</v>
      </c>
    </row>
    <row r="39" spans="1:10" ht="12" customHeight="1" x14ac:dyDescent="0.2">
      <c r="A39" s="799" t="s">
        <v>169</v>
      </c>
      <c r="B39" s="109" t="s">
        <v>31</v>
      </c>
      <c r="C39" s="177">
        <v>1600</v>
      </c>
      <c r="D39" s="380" t="s">
        <v>28</v>
      </c>
      <c r="E39" s="109" t="s">
        <v>31</v>
      </c>
      <c r="F39" s="177">
        <v>1500</v>
      </c>
      <c r="G39" s="380" t="s">
        <v>28</v>
      </c>
      <c r="H39" s="109" t="s">
        <v>31</v>
      </c>
      <c r="I39" s="109" t="s">
        <v>31</v>
      </c>
      <c r="J39" s="108" t="s">
        <v>140</v>
      </c>
    </row>
    <row r="40" spans="1:10" ht="12" customHeight="1" x14ac:dyDescent="0.2">
      <c r="A40" s="799" t="s">
        <v>44</v>
      </c>
      <c r="B40" s="177">
        <v>4333</v>
      </c>
      <c r="C40" s="177">
        <v>3268</v>
      </c>
      <c r="D40" s="584">
        <f t="shared" si="4"/>
        <v>-24.578813754904228</v>
      </c>
      <c r="E40" s="177">
        <v>4350</v>
      </c>
      <c r="F40" s="177">
        <v>3707</v>
      </c>
      <c r="G40" s="631">
        <f t="shared" si="6"/>
        <v>-14.7816091954023</v>
      </c>
      <c r="H40" s="691">
        <v>2500</v>
      </c>
      <c r="I40" s="691">
        <v>5000</v>
      </c>
      <c r="J40" s="584">
        <f t="shared" si="8"/>
        <v>100</v>
      </c>
    </row>
    <row r="41" spans="1:10" ht="12" customHeight="1" x14ac:dyDescent="0.2">
      <c r="A41" s="799" t="s">
        <v>45</v>
      </c>
      <c r="B41" s="177">
        <v>3457</v>
      </c>
      <c r="C41" s="177">
        <v>3275</v>
      </c>
      <c r="D41" s="584">
        <f t="shared" si="4"/>
        <v>-5.2646803586925088</v>
      </c>
      <c r="E41" s="177">
        <v>4310</v>
      </c>
      <c r="F41" s="177">
        <v>3347</v>
      </c>
      <c r="G41" s="631">
        <f t="shared" si="6"/>
        <v>-22.343387470997676</v>
      </c>
      <c r="H41" s="691">
        <v>2107</v>
      </c>
      <c r="I41" s="691">
        <v>2729</v>
      </c>
      <c r="J41" s="584">
        <f t="shared" si="8"/>
        <v>29.520645467489317</v>
      </c>
    </row>
    <row r="42" spans="1:10" ht="12" customHeight="1" x14ac:dyDescent="0.2">
      <c r="A42" s="799" t="s">
        <v>549</v>
      </c>
      <c r="B42" s="109" t="s">
        <v>31</v>
      </c>
      <c r="C42" s="590" t="s">
        <v>141</v>
      </c>
      <c r="D42" s="380" t="s">
        <v>28</v>
      </c>
      <c r="E42" s="109" t="s">
        <v>31</v>
      </c>
      <c r="F42" s="177" t="s">
        <v>31</v>
      </c>
      <c r="G42" s="380" t="s">
        <v>28</v>
      </c>
      <c r="H42" s="109" t="s">
        <v>31</v>
      </c>
      <c r="I42" s="177">
        <v>3353</v>
      </c>
      <c r="J42" s="108" t="s">
        <v>140</v>
      </c>
    </row>
    <row r="43" spans="1:10" ht="12" customHeight="1" x14ac:dyDescent="0.2">
      <c r="A43" s="799" t="s">
        <v>47</v>
      </c>
      <c r="B43" s="109" t="s">
        <v>31</v>
      </c>
      <c r="C43" s="177">
        <v>1600</v>
      </c>
      <c r="D43" s="380" t="s">
        <v>28</v>
      </c>
      <c r="E43" s="109" t="s">
        <v>31</v>
      </c>
      <c r="F43" s="177">
        <v>2200</v>
      </c>
      <c r="G43" s="380" t="s">
        <v>28</v>
      </c>
      <c r="H43" s="109" t="s">
        <v>31</v>
      </c>
      <c r="I43" s="109" t="s">
        <v>31</v>
      </c>
      <c r="J43" s="108" t="s">
        <v>140</v>
      </c>
    </row>
    <row r="44" spans="1:10" ht="12" customHeight="1" x14ac:dyDescent="0.2">
      <c r="A44" s="507" t="s">
        <v>48</v>
      </c>
      <c r="B44" s="102">
        <f>AVERAGE(B45:B57)</f>
        <v>2979</v>
      </c>
      <c r="C44" s="102">
        <f>AVERAGE(C45:C57)</f>
        <v>2979</v>
      </c>
      <c r="D44" s="789">
        <f t="shared" si="4"/>
        <v>0</v>
      </c>
      <c r="E44" s="102">
        <f>AVERAGE(E45:E57)</f>
        <v>4629.2857142857147</v>
      </c>
      <c r="F44" s="102">
        <f>AVERAGE(F45:F57)</f>
        <v>4629.2857142857147</v>
      </c>
      <c r="G44" s="790">
        <f t="shared" si="6"/>
        <v>0</v>
      </c>
      <c r="H44" s="102">
        <f>AVERAGE(H45:H57)</f>
        <v>2475</v>
      </c>
      <c r="I44" s="102">
        <f>AVERAGE(I45:I57)</f>
        <v>2475</v>
      </c>
      <c r="J44" s="781">
        <f t="shared" si="8"/>
        <v>0</v>
      </c>
    </row>
    <row r="45" spans="1:10" ht="12" customHeight="1" x14ac:dyDescent="0.2">
      <c r="A45" s="752" t="s">
        <v>49</v>
      </c>
      <c r="B45" s="168">
        <v>3087</v>
      </c>
      <c r="C45" s="168">
        <v>3087</v>
      </c>
      <c r="D45" s="789">
        <f t="shared" si="4"/>
        <v>0</v>
      </c>
      <c r="E45" s="168">
        <v>4580</v>
      </c>
      <c r="F45" s="168">
        <v>4580</v>
      </c>
      <c r="G45" s="785">
        <f t="shared" si="6"/>
        <v>0</v>
      </c>
      <c r="H45" s="104">
        <v>2400</v>
      </c>
      <c r="I45" s="104">
        <v>2400</v>
      </c>
      <c r="J45" s="292">
        <f t="shared" si="8"/>
        <v>0</v>
      </c>
    </row>
    <row r="46" spans="1:10" ht="12" customHeight="1" x14ac:dyDescent="0.2">
      <c r="A46" s="752" t="s">
        <v>50</v>
      </c>
      <c r="B46" s="168">
        <v>3033</v>
      </c>
      <c r="C46" s="168">
        <v>3033</v>
      </c>
      <c r="D46" s="789">
        <f t="shared" si="4"/>
        <v>0</v>
      </c>
      <c r="E46" s="168">
        <v>4550</v>
      </c>
      <c r="F46" s="168">
        <v>4550</v>
      </c>
      <c r="G46" s="785">
        <f t="shared" si="6"/>
        <v>0</v>
      </c>
      <c r="H46" s="104">
        <v>2433</v>
      </c>
      <c r="I46" s="104">
        <v>2433</v>
      </c>
      <c r="J46" s="292">
        <f t="shared" si="8"/>
        <v>0</v>
      </c>
    </row>
    <row r="47" spans="1:10" ht="12" customHeight="1" x14ac:dyDescent="0.2">
      <c r="A47" s="752" t="s">
        <v>51</v>
      </c>
      <c r="B47" s="168">
        <v>3050</v>
      </c>
      <c r="C47" s="168">
        <v>3050</v>
      </c>
      <c r="D47" s="789">
        <f t="shared" si="4"/>
        <v>0</v>
      </c>
      <c r="E47" s="168">
        <v>4600</v>
      </c>
      <c r="F47" s="168">
        <v>4600</v>
      </c>
      <c r="G47" s="785">
        <f t="shared" si="6"/>
        <v>0</v>
      </c>
      <c r="H47" s="104">
        <v>2445</v>
      </c>
      <c r="I47" s="104">
        <v>2445</v>
      </c>
      <c r="J47" s="292">
        <f t="shared" si="8"/>
        <v>0</v>
      </c>
    </row>
    <row r="48" spans="1:10" ht="12" customHeight="1" x14ac:dyDescent="0.2">
      <c r="A48" s="752" t="s">
        <v>52</v>
      </c>
      <c r="B48" s="168">
        <v>3065</v>
      </c>
      <c r="C48" s="168">
        <v>3065</v>
      </c>
      <c r="D48" s="789">
        <f t="shared" si="4"/>
        <v>0</v>
      </c>
      <c r="E48" s="168">
        <v>4650</v>
      </c>
      <c r="F48" s="168">
        <v>4650</v>
      </c>
      <c r="G48" s="785">
        <f t="shared" si="6"/>
        <v>0</v>
      </c>
      <c r="H48" s="104">
        <v>2500</v>
      </c>
      <c r="I48" s="104">
        <v>2500</v>
      </c>
      <c r="J48" s="292">
        <f t="shared" si="8"/>
        <v>0</v>
      </c>
    </row>
    <row r="49" spans="1:10" ht="12" customHeight="1" x14ac:dyDescent="0.2">
      <c r="A49" s="752" t="s">
        <v>53</v>
      </c>
      <c r="B49" s="168">
        <v>3200</v>
      </c>
      <c r="C49" s="168">
        <v>3200</v>
      </c>
      <c r="D49" s="789">
        <f t="shared" si="4"/>
        <v>0</v>
      </c>
      <c r="E49" s="104" t="s">
        <v>141</v>
      </c>
      <c r="F49" s="104" t="s">
        <v>141</v>
      </c>
      <c r="G49" s="785" t="s">
        <v>140</v>
      </c>
      <c r="H49" s="104">
        <v>2600</v>
      </c>
      <c r="I49" s="104">
        <v>2600</v>
      </c>
      <c r="J49" s="292">
        <f t="shared" si="8"/>
        <v>0</v>
      </c>
    </row>
    <row r="50" spans="1:10" ht="12" customHeight="1" x14ac:dyDescent="0.2">
      <c r="A50" s="752" t="s">
        <v>54</v>
      </c>
      <c r="B50" s="168">
        <v>2940</v>
      </c>
      <c r="C50" s="168">
        <v>2940</v>
      </c>
      <c r="D50" s="789">
        <f t="shared" si="4"/>
        <v>0</v>
      </c>
      <c r="E50" s="104" t="s">
        <v>141</v>
      </c>
      <c r="F50" s="104" t="s">
        <v>141</v>
      </c>
      <c r="G50" s="785" t="s">
        <v>140</v>
      </c>
      <c r="H50" s="104">
        <v>2350</v>
      </c>
      <c r="I50" s="104">
        <v>2350</v>
      </c>
      <c r="J50" s="292">
        <f t="shared" si="8"/>
        <v>0</v>
      </c>
    </row>
    <row r="51" spans="1:10" ht="12" customHeight="1" x14ac:dyDescent="0.2">
      <c r="A51" s="752" t="s">
        <v>55</v>
      </c>
      <c r="B51" s="168">
        <v>2953</v>
      </c>
      <c r="C51" s="168">
        <v>2953</v>
      </c>
      <c r="D51" s="789">
        <f t="shared" si="4"/>
        <v>0</v>
      </c>
      <c r="E51" s="104" t="s">
        <v>141</v>
      </c>
      <c r="F51" s="104" t="s">
        <v>141</v>
      </c>
      <c r="G51" s="785" t="s">
        <v>140</v>
      </c>
      <c r="H51" s="104">
        <v>2467</v>
      </c>
      <c r="I51" s="104">
        <v>2467</v>
      </c>
      <c r="J51" s="292">
        <f t="shared" si="8"/>
        <v>0</v>
      </c>
    </row>
    <row r="52" spans="1:10" ht="12" customHeight="1" x14ac:dyDescent="0.2">
      <c r="A52" s="752" t="s">
        <v>143</v>
      </c>
      <c r="B52" s="168">
        <v>2930</v>
      </c>
      <c r="C52" s="168">
        <v>2930</v>
      </c>
      <c r="D52" s="789">
        <f t="shared" si="4"/>
        <v>0</v>
      </c>
      <c r="E52" s="168">
        <v>4733</v>
      </c>
      <c r="F52" s="168">
        <v>4733</v>
      </c>
      <c r="G52" s="785">
        <f>((F52/E52) -      1)*100</f>
        <v>0</v>
      </c>
      <c r="H52" s="104">
        <v>2550</v>
      </c>
      <c r="I52" s="104">
        <v>2550</v>
      </c>
      <c r="J52" s="292">
        <f t="shared" si="8"/>
        <v>0</v>
      </c>
    </row>
    <row r="53" spans="1:10" ht="12" customHeight="1" x14ac:dyDescent="0.2">
      <c r="A53" s="752" t="s">
        <v>56</v>
      </c>
      <c r="B53" s="168">
        <v>2933</v>
      </c>
      <c r="C53" s="168">
        <v>2933</v>
      </c>
      <c r="D53" s="789">
        <f t="shared" si="4"/>
        <v>0</v>
      </c>
      <c r="E53" s="104" t="s">
        <v>31</v>
      </c>
      <c r="F53" s="104" t="s">
        <v>31</v>
      </c>
      <c r="G53" s="785" t="s">
        <v>140</v>
      </c>
      <c r="H53" s="104">
        <v>2400</v>
      </c>
      <c r="I53" s="104">
        <v>2400</v>
      </c>
      <c r="J53" s="292">
        <f t="shared" si="8"/>
        <v>0</v>
      </c>
    </row>
    <row r="54" spans="1:10" ht="12" customHeight="1" x14ac:dyDescent="0.2">
      <c r="A54" s="752" t="s">
        <v>57</v>
      </c>
      <c r="B54" s="168">
        <v>2920</v>
      </c>
      <c r="C54" s="168">
        <v>2920</v>
      </c>
      <c r="D54" s="789">
        <f t="shared" si="4"/>
        <v>0</v>
      </c>
      <c r="E54" s="104" t="s">
        <v>31</v>
      </c>
      <c r="F54" s="104" t="s">
        <v>31</v>
      </c>
      <c r="G54" s="785" t="s">
        <v>140</v>
      </c>
      <c r="H54" s="104">
        <v>2400</v>
      </c>
      <c r="I54" s="104">
        <v>2400</v>
      </c>
      <c r="J54" s="292">
        <f t="shared" si="8"/>
        <v>0</v>
      </c>
    </row>
    <row r="55" spans="1:10" ht="12" customHeight="1" x14ac:dyDescent="0.2">
      <c r="A55" s="752" t="s">
        <v>58</v>
      </c>
      <c r="B55" s="168">
        <v>2933</v>
      </c>
      <c r="C55" s="168">
        <v>2933</v>
      </c>
      <c r="D55" s="789">
        <f t="shared" si="4"/>
        <v>0</v>
      </c>
      <c r="E55" s="168">
        <v>4667</v>
      </c>
      <c r="F55" s="168">
        <v>4667</v>
      </c>
      <c r="G55" s="785">
        <f>((F55/E55) -      1)*100</f>
        <v>0</v>
      </c>
      <c r="H55" s="104">
        <v>2430</v>
      </c>
      <c r="I55" s="104">
        <v>2430</v>
      </c>
      <c r="J55" s="292">
        <f t="shared" si="8"/>
        <v>0</v>
      </c>
    </row>
    <row r="56" spans="1:10" ht="12" customHeight="1" x14ac:dyDescent="0.2">
      <c r="A56" s="752" t="s">
        <v>59</v>
      </c>
      <c r="B56" s="168">
        <v>2833</v>
      </c>
      <c r="C56" s="168">
        <v>2833</v>
      </c>
      <c r="D56" s="789">
        <f t="shared" si="4"/>
        <v>0</v>
      </c>
      <c r="E56" s="104" t="s">
        <v>31</v>
      </c>
      <c r="F56" s="104" t="s">
        <v>31</v>
      </c>
      <c r="G56" s="785" t="s">
        <v>140</v>
      </c>
      <c r="H56" s="104">
        <v>2400</v>
      </c>
      <c r="I56" s="104">
        <v>2400</v>
      </c>
      <c r="J56" s="292">
        <f t="shared" si="8"/>
        <v>0</v>
      </c>
    </row>
    <row r="57" spans="1:10" ht="12" customHeight="1" x14ac:dyDescent="0.2">
      <c r="A57" s="752" t="s">
        <v>60</v>
      </c>
      <c r="B57" s="168">
        <v>2850</v>
      </c>
      <c r="C57" s="168">
        <v>2850</v>
      </c>
      <c r="D57" s="789">
        <f t="shared" si="4"/>
        <v>0</v>
      </c>
      <c r="E57" s="168">
        <v>4625</v>
      </c>
      <c r="F57" s="168">
        <v>4625</v>
      </c>
      <c r="G57" s="785">
        <f>((F57/E57) -      1)*100</f>
        <v>0</v>
      </c>
      <c r="H57" s="104">
        <v>2800</v>
      </c>
      <c r="I57" s="104">
        <v>2800</v>
      </c>
      <c r="J57" s="292">
        <f t="shared" si="8"/>
        <v>0</v>
      </c>
    </row>
    <row r="58" spans="1:10" ht="14.1" customHeight="1" x14ac:dyDescent="0.2">
      <c r="A58" s="243"/>
      <c r="B58" s="244"/>
      <c r="C58" s="173"/>
      <c r="D58" s="173"/>
      <c r="E58" s="173"/>
      <c r="F58" s="173"/>
      <c r="G58" s="173"/>
      <c r="H58" s="173"/>
      <c r="I58" s="173"/>
      <c r="J58" s="174" t="s">
        <v>78</v>
      </c>
    </row>
    <row r="59" spans="1:10" ht="14.1" customHeight="1" x14ac:dyDescent="0.25">
      <c r="A59" s="979" t="s">
        <v>716</v>
      </c>
      <c r="B59" s="979"/>
      <c r="C59" s="979"/>
      <c r="D59" s="979"/>
      <c r="E59" s="979"/>
      <c r="F59" s="979"/>
      <c r="G59" s="8"/>
      <c r="H59" s="8"/>
      <c r="I59" s="9"/>
      <c r="J59" s="9"/>
    </row>
    <row r="60" spans="1:10" ht="14.1" customHeight="1" x14ac:dyDescent="0.2">
      <c r="A60" s="974" t="s">
        <v>19</v>
      </c>
      <c r="B60" s="976" t="s">
        <v>148</v>
      </c>
      <c r="C60" s="977"/>
      <c r="D60" s="978"/>
      <c r="E60" s="976" t="s">
        <v>149</v>
      </c>
      <c r="F60" s="977"/>
      <c r="G60" s="978"/>
      <c r="H60" s="976" t="s">
        <v>150</v>
      </c>
      <c r="I60" s="977"/>
      <c r="J60" s="978"/>
    </row>
    <row r="61" spans="1:10" ht="14.1" customHeight="1" x14ac:dyDescent="0.2">
      <c r="A61" s="975"/>
      <c r="B61" s="364">
        <v>2023</v>
      </c>
      <c r="C61" s="364">
        <v>2024</v>
      </c>
      <c r="D61" s="364" t="s">
        <v>23</v>
      </c>
      <c r="E61" s="364">
        <v>2023</v>
      </c>
      <c r="F61" s="364">
        <v>2024</v>
      </c>
      <c r="G61" s="364" t="s">
        <v>23</v>
      </c>
      <c r="H61" s="364">
        <v>2023</v>
      </c>
      <c r="I61" s="364">
        <v>2024</v>
      </c>
      <c r="J61" s="364" t="s">
        <v>23</v>
      </c>
    </row>
    <row r="62" spans="1:10" ht="6.95" customHeight="1" x14ac:dyDescent="0.2">
      <c r="A62" s="752"/>
      <c r="B62" s="168"/>
      <c r="C62" s="168"/>
      <c r="D62" s="789"/>
      <c r="E62" s="168"/>
      <c r="F62" s="168"/>
      <c r="G62" s="785"/>
      <c r="H62" s="104"/>
      <c r="I62" s="104"/>
      <c r="J62" s="292"/>
    </row>
    <row r="63" spans="1:10" ht="12" customHeight="1" x14ac:dyDescent="0.2">
      <c r="A63" s="619" t="s">
        <v>61</v>
      </c>
      <c r="B63" s="800">
        <f>AVERAGE(B64:B68)</f>
        <v>3483.6</v>
      </c>
      <c r="C63" s="800">
        <f>AVERAGE(C64:C68)</f>
        <v>2835.2</v>
      </c>
      <c r="D63" s="574">
        <f t="shared" si="4"/>
        <v>-18.612929153749004</v>
      </c>
      <c r="E63" s="580" t="s">
        <v>29</v>
      </c>
      <c r="F63" s="580" t="s">
        <v>29</v>
      </c>
      <c r="G63" s="574" t="s">
        <v>140</v>
      </c>
      <c r="H63" s="802" t="s">
        <v>29</v>
      </c>
      <c r="I63" s="802" t="s">
        <v>29</v>
      </c>
      <c r="J63" s="574" t="s">
        <v>140</v>
      </c>
    </row>
    <row r="64" spans="1:10" ht="12" customHeight="1" x14ac:dyDescent="0.2">
      <c r="A64" s="799" t="s">
        <v>62</v>
      </c>
      <c r="B64" s="177">
        <v>3240</v>
      </c>
      <c r="C64" s="177">
        <v>2613</v>
      </c>
      <c r="D64" s="575">
        <f t="shared" si="4"/>
        <v>-19.351851851851855</v>
      </c>
      <c r="E64" s="581" t="s">
        <v>31</v>
      </c>
      <c r="F64" s="581" t="s">
        <v>31</v>
      </c>
      <c r="G64" s="575" t="s">
        <v>140</v>
      </c>
      <c r="H64" s="803" t="s">
        <v>31</v>
      </c>
      <c r="I64" s="803" t="s">
        <v>31</v>
      </c>
      <c r="J64" s="575" t="s">
        <v>140</v>
      </c>
    </row>
    <row r="65" spans="1:10" ht="12" customHeight="1" x14ac:dyDescent="0.2">
      <c r="A65" s="799" t="s">
        <v>63</v>
      </c>
      <c r="B65" s="177">
        <v>3633</v>
      </c>
      <c r="C65" s="177">
        <v>2953</v>
      </c>
      <c r="D65" s="575">
        <f t="shared" si="4"/>
        <v>-18.717313515001376</v>
      </c>
      <c r="E65" s="581" t="s">
        <v>31</v>
      </c>
      <c r="F65" s="581" t="s">
        <v>31</v>
      </c>
      <c r="G65" s="575" t="s">
        <v>140</v>
      </c>
      <c r="H65" s="803" t="s">
        <v>31</v>
      </c>
      <c r="I65" s="803" t="s">
        <v>31</v>
      </c>
      <c r="J65" s="575" t="s">
        <v>140</v>
      </c>
    </row>
    <row r="66" spans="1:10" ht="12" customHeight="1" x14ac:dyDescent="0.2">
      <c r="A66" s="799" t="s">
        <v>64</v>
      </c>
      <c r="B66" s="177">
        <v>3400</v>
      </c>
      <c r="C66" s="177">
        <v>2820</v>
      </c>
      <c r="D66" s="575">
        <f t="shared" si="4"/>
        <v>-17.058823529411761</v>
      </c>
      <c r="E66" s="581" t="s">
        <v>31</v>
      </c>
      <c r="F66" s="581" t="s">
        <v>31</v>
      </c>
      <c r="G66" s="575" t="s">
        <v>140</v>
      </c>
      <c r="H66" s="803" t="s">
        <v>31</v>
      </c>
      <c r="I66" s="803" t="s">
        <v>31</v>
      </c>
      <c r="J66" s="575" t="s">
        <v>140</v>
      </c>
    </row>
    <row r="67" spans="1:10" ht="12" customHeight="1" x14ac:dyDescent="0.2">
      <c r="A67" s="799" t="s">
        <v>65</v>
      </c>
      <c r="B67" s="177">
        <v>3860</v>
      </c>
      <c r="C67" s="177">
        <v>2940</v>
      </c>
      <c r="D67" s="575">
        <f t="shared" si="4"/>
        <v>-23.834196891191706</v>
      </c>
      <c r="E67" s="581" t="s">
        <v>31</v>
      </c>
      <c r="F67" s="581" t="s">
        <v>31</v>
      </c>
      <c r="G67" s="575" t="s">
        <v>140</v>
      </c>
      <c r="H67" s="803" t="s">
        <v>31</v>
      </c>
      <c r="I67" s="803" t="s">
        <v>31</v>
      </c>
      <c r="J67" s="575" t="s">
        <v>140</v>
      </c>
    </row>
    <row r="68" spans="1:10" ht="12" customHeight="1" x14ac:dyDescent="0.2">
      <c r="A68" s="799" t="s">
        <v>66</v>
      </c>
      <c r="B68" s="177">
        <v>3285</v>
      </c>
      <c r="C68" s="177">
        <v>2850</v>
      </c>
      <c r="D68" s="575">
        <f t="shared" si="4"/>
        <v>-13.242009132420096</v>
      </c>
      <c r="E68" s="581" t="s">
        <v>31</v>
      </c>
      <c r="F68" s="581" t="s">
        <v>31</v>
      </c>
      <c r="G68" s="575" t="s">
        <v>140</v>
      </c>
      <c r="H68" s="803" t="s">
        <v>31</v>
      </c>
      <c r="I68" s="803" t="s">
        <v>31</v>
      </c>
      <c r="J68" s="575" t="s">
        <v>140</v>
      </c>
    </row>
    <row r="69" spans="1:10" ht="12" customHeight="1" x14ac:dyDescent="0.2">
      <c r="A69" s="579" t="s">
        <v>67</v>
      </c>
      <c r="B69" s="800">
        <f>AVERAGE(B70:B77)</f>
        <v>3288.375</v>
      </c>
      <c r="C69" s="800">
        <f>AVERAGE(C70:C79)</f>
        <v>2647.5</v>
      </c>
      <c r="D69" s="574">
        <f t="shared" si="4"/>
        <v>-19.489109362527081</v>
      </c>
      <c r="E69" s="800">
        <f>AVERAGE(E70:E77)</f>
        <v>3862</v>
      </c>
      <c r="F69" s="800">
        <f>AVERAGE(F70:F79)</f>
        <v>3144.2857142857142</v>
      </c>
      <c r="G69" s="574">
        <f>((F69/E69) -      1)*100</f>
        <v>-18.584005326625729</v>
      </c>
      <c r="H69" s="800">
        <f>AVERAGE(H70:H77)</f>
        <v>3610</v>
      </c>
      <c r="I69" s="611">
        <f>AVERAGE(I70:I79)</f>
        <v>3153.8333333333335</v>
      </c>
      <c r="J69" s="574">
        <f>((I69/H69) -      1)*100</f>
        <v>-12.636195752539237</v>
      </c>
    </row>
    <row r="70" spans="1:10" ht="12" customHeight="1" x14ac:dyDescent="0.2">
      <c r="A70" s="799" t="s">
        <v>68</v>
      </c>
      <c r="B70" s="177">
        <v>3650</v>
      </c>
      <c r="C70" s="177">
        <v>2265</v>
      </c>
      <c r="D70" s="575">
        <f t="shared" si="4"/>
        <v>-37.945205479452056</v>
      </c>
      <c r="E70" s="177">
        <v>4525</v>
      </c>
      <c r="F70" s="177">
        <v>3600</v>
      </c>
      <c r="G70" s="575">
        <f>((F70/E70) -      1)*100</f>
        <v>-20.441988950276247</v>
      </c>
      <c r="H70" s="581">
        <v>3600</v>
      </c>
      <c r="I70" s="611">
        <v>3400</v>
      </c>
      <c r="J70" s="575">
        <f>((I70/H70) -      1)*100</f>
        <v>-5.555555555555558</v>
      </c>
    </row>
    <row r="71" spans="1:10" ht="12" customHeight="1" x14ac:dyDescent="0.2">
      <c r="A71" s="799" t="s">
        <v>619</v>
      </c>
      <c r="B71" s="177">
        <v>4200</v>
      </c>
      <c r="C71" s="177">
        <v>2680</v>
      </c>
      <c r="D71" s="575">
        <f t="shared" si="4"/>
        <v>-36.190476190476197</v>
      </c>
      <c r="E71" s="581" t="s">
        <v>31</v>
      </c>
      <c r="F71" s="581" t="s">
        <v>31</v>
      </c>
      <c r="G71" s="575" t="s">
        <v>140</v>
      </c>
      <c r="H71" s="581" t="s">
        <v>151</v>
      </c>
      <c r="I71" s="581" t="s">
        <v>151</v>
      </c>
      <c r="J71" s="575" t="s">
        <v>140</v>
      </c>
    </row>
    <row r="72" spans="1:10" ht="12" customHeight="1" x14ac:dyDescent="0.2">
      <c r="A72" s="799" t="s">
        <v>71</v>
      </c>
      <c r="B72" s="177">
        <v>2100</v>
      </c>
      <c r="C72" s="177">
        <v>2100</v>
      </c>
      <c r="D72" s="575">
        <f t="shared" si="4"/>
        <v>0</v>
      </c>
      <c r="E72" s="581" t="s">
        <v>31</v>
      </c>
      <c r="F72" s="581" t="s">
        <v>31</v>
      </c>
      <c r="G72" s="575" t="s">
        <v>140</v>
      </c>
      <c r="H72" s="581" t="s">
        <v>151</v>
      </c>
      <c r="I72" s="581" t="s">
        <v>151</v>
      </c>
      <c r="J72" s="575" t="s">
        <v>140</v>
      </c>
    </row>
    <row r="73" spans="1:10" ht="12" customHeight="1" x14ac:dyDescent="0.2">
      <c r="A73" s="799" t="s">
        <v>72</v>
      </c>
      <c r="B73" s="177">
        <v>3660</v>
      </c>
      <c r="C73" s="177">
        <v>2650</v>
      </c>
      <c r="D73" s="575">
        <f t="shared" si="4"/>
        <v>-27.595628415300546</v>
      </c>
      <c r="E73" s="581" t="s">
        <v>31</v>
      </c>
      <c r="F73" s="581" t="s">
        <v>31</v>
      </c>
      <c r="G73" s="575" t="s">
        <v>140</v>
      </c>
      <c r="H73" s="581" t="s">
        <v>151</v>
      </c>
      <c r="I73" s="611">
        <v>3300</v>
      </c>
      <c r="J73" s="575" t="s">
        <v>140</v>
      </c>
    </row>
    <row r="74" spans="1:10" ht="12" customHeight="1" x14ac:dyDescent="0.2">
      <c r="A74" s="799" t="s">
        <v>70</v>
      </c>
      <c r="B74" s="177">
        <v>3160</v>
      </c>
      <c r="C74" s="177">
        <v>2187</v>
      </c>
      <c r="D74" s="575">
        <f t="shared" si="4"/>
        <v>-30.791139240506325</v>
      </c>
      <c r="E74" s="177">
        <v>4480</v>
      </c>
      <c r="F74" s="177">
        <v>3313</v>
      </c>
      <c r="G74" s="575">
        <f>((F74/E74) -      1)*100</f>
        <v>-26.049107142857142</v>
      </c>
      <c r="H74" s="581" t="s">
        <v>151</v>
      </c>
      <c r="I74" s="611">
        <v>3130</v>
      </c>
      <c r="J74" s="575" t="s">
        <v>140</v>
      </c>
    </row>
    <row r="75" spans="1:10" ht="12" customHeight="1" x14ac:dyDescent="0.2">
      <c r="A75" s="799" t="s">
        <v>73</v>
      </c>
      <c r="B75" s="177">
        <v>3200</v>
      </c>
      <c r="C75" s="177">
        <v>2713</v>
      </c>
      <c r="D75" s="575">
        <f t="shared" si="4"/>
        <v>-15.218750000000004</v>
      </c>
      <c r="E75" s="177">
        <v>4100</v>
      </c>
      <c r="F75" s="177">
        <v>3707</v>
      </c>
      <c r="G75" s="575">
        <f>((F75/E75) -      1)*100</f>
        <v>-9.5853658536585336</v>
      </c>
      <c r="H75" s="177">
        <v>3620</v>
      </c>
      <c r="I75" s="611">
        <v>2680</v>
      </c>
      <c r="J75" s="575">
        <f>((I75/H75) -      1)*100</f>
        <v>-25.966850828729282</v>
      </c>
    </row>
    <row r="76" spans="1:10" ht="12" customHeight="1" x14ac:dyDescent="0.2">
      <c r="A76" s="799" t="s">
        <v>74</v>
      </c>
      <c r="B76" s="177">
        <v>3467</v>
      </c>
      <c r="C76" s="177">
        <v>3100</v>
      </c>
      <c r="D76" s="575">
        <f t="shared" si="4"/>
        <v>-10.58552062301702</v>
      </c>
      <c r="E76" s="177">
        <v>3200</v>
      </c>
      <c r="F76" s="177">
        <v>2800</v>
      </c>
      <c r="G76" s="575">
        <f>((F76/E76) -      1)*100</f>
        <v>-12.5</v>
      </c>
      <c r="H76" s="581" t="s">
        <v>151</v>
      </c>
      <c r="I76" s="581" t="s">
        <v>151</v>
      </c>
      <c r="J76" s="575" t="s">
        <v>140</v>
      </c>
    </row>
    <row r="77" spans="1:10" ht="12" customHeight="1" x14ac:dyDescent="0.2">
      <c r="A77" s="799" t="s">
        <v>75</v>
      </c>
      <c r="B77" s="177">
        <v>2870</v>
      </c>
      <c r="C77" s="177">
        <v>2830</v>
      </c>
      <c r="D77" s="575">
        <f t="shared" si="4"/>
        <v>-1.3937282229965153</v>
      </c>
      <c r="E77" s="177">
        <v>3005</v>
      </c>
      <c r="F77" s="177">
        <v>2840</v>
      </c>
      <c r="G77" s="575">
        <f>((F77/E77) -      1)*100</f>
        <v>-5.4908485856905109</v>
      </c>
      <c r="H77" s="581" t="s">
        <v>151</v>
      </c>
      <c r="I77" s="581" t="s">
        <v>151</v>
      </c>
      <c r="J77" s="575" t="s">
        <v>140</v>
      </c>
    </row>
    <row r="78" spans="1:10" ht="12" customHeight="1" x14ac:dyDescent="0.2">
      <c r="A78" s="799" t="s">
        <v>675</v>
      </c>
      <c r="B78" s="109" t="s">
        <v>31</v>
      </c>
      <c r="C78" s="177">
        <v>3650</v>
      </c>
      <c r="D78" s="380" t="s">
        <v>28</v>
      </c>
      <c r="E78" s="109" t="s">
        <v>31</v>
      </c>
      <c r="F78" s="177">
        <v>3250</v>
      </c>
      <c r="G78" s="380" t="s">
        <v>28</v>
      </c>
      <c r="H78" s="109" t="s">
        <v>31</v>
      </c>
      <c r="I78" s="611">
        <v>3060</v>
      </c>
      <c r="J78" s="108" t="s">
        <v>140</v>
      </c>
    </row>
    <row r="79" spans="1:10" ht="12" customHeight="1" x14ac:dyDescent="0.2">
      <c r="A79" s="799" t="s">
        <v>448</v>
      </c>
      <c r="B79" s="109" t="s">
        <v>31</v>
      </c>
      <c r="C79" s="177">
        <v>2300</v>
      </c>
      <c r="D79" s="380" t="s">
        <v>28</v>
      </c>
      <c r="E79" s="109" t="s">
        <v>31</v>
      </c>
      <c r="F79" s="177">
        <v>2500</v>
      </c>
      <c r="G79" s="380" t="s">
        <v>28</v>
      </c>
      <c r="H79" s="109" t="s">
        <v>31</v>
      </c>
      <c r="I79" s="611">
        <v>3353</v>
      </c>
      <c r="J79" s="108" t="s">
        <v>140</v>
      </c>
    </row>
    <row r="80" spans="1:10" ht="12" customHeight="1" x14ac:dyDescent="0.2">
      <c r="A80" s="619" t="s">
        <v>76</v>
      </c>
      <c r="B80" s="800">
        <f>AVERAGE(B81:B81)</f>
        <v>2733</v>
      </c>
      <c r="C80" s="800">
        <f>AVERAGE(C81:C85)</f>
        <v>2714.6</v>
      </c>
      <c r="D80" s="574">
        <f t="shared" ref="D80:D81" si="9">((C80/B80) -      1)*100</f>
        <v>-0.6732528357116796</v>
      </c>
      <c r="E80" s="627">
        <f>AVERAGE(E81:E81)</f>
        <v>4480</v>
      </c>
      <c r="F80" s="627">
        <f>AVERAGE(F81:F85)</f>
        <v>3971.28</v>
      </c>
      <c r="G80" s="625">
        <f t="shared" ref="G80:G81" si="10">((F80/E80) -      1)*100</f>
        <v>-11.355357142857137</v>
      </c>
      <c r="H80" s="800">
        <f>AVERAGE(H81:H81)</f>
        <v>2967</v>
      </c>
      <c r="I80" s="611">
        <f>AVERAGE(I81:I85)</f>
        <v>3119.5</v>
      </c>
      <c r="J80" s="574">
        <f t="shared" ref="J80:J81" si="11">((I80/H80) -      1)*100</f>
        <v>5.1398719245028701</v>
      </c>
    </row>
    <row r="81" spans="1:10" ht="12" customHeight="1" x14ac:dyDescent="0.2">
      <c r="A81" s="804" t="s">
        <v>77</v>
      </c>
      <c r="B81" s="177">
        <v>2733</v>
      </c>
      <c r="C81" s="177">
        <v>2400</v>
      </c>
      <c r="D81" s="575">
        <f t="shared" si="9"/>
        <v>-12.184412733260153</v>
      </c>
      <c r="E81" s="177">
        <v>4480</v>
      </c>
      <c r="F81" s="177">
        <v>3633.4</v>
      </c>
      <c r="G81" s="626">
        <f t="shared" si="10"/>
        <v>-18.897321428571423</v>
      </c>
      <c r="H81" s="177">
        <v>2967</v>
      </c>
      <c r="I81" s="611">
        <v>2800</v>
      </c>
      <c r="J81" s="575">
        <f t="shared" si="11"/>
        <v>-5.6285810583080575</v>
      </c>
    </row>
    <row r="82" spans="1:10" ht="12" customHeight="1" x14ac:dyDescent="0.2">
      <c r="A82" s="804" t="s">
        <v>185</v>
      </c>
      <c r="B82" s="109" t="s">
        <v>31</v>
      </c>
      <c r="C82" s="177">
        <v>3080</v>
      </c>
      <c r="D82" s="108" t="s">
        <v>295</v>
      </c>
      <c r="E82" s="65" t="s">
        <v>31</v>
      </c>
      <c r="F82" s="177">
        <v>4460</v>
      </c>
      <c r="G82" s="380" t="s">
        <v>28</v>
      </c>
      <c r="H82" s="805" t="s">
        <v>31</v>
      </c>
      <c r="I82" s="311">
        <v>3200</v>
      </c>
      <c r="J82" s="108" t="s">
        <v>140</v>
      </c>
    </row>
    <row r="83" spans="1:10" ht="12" customHeight="1" x14ac:dyDescent="0.2">
      <c r="A83" s="804" t="s">
        <v>452</v>
      </c>
      <c r="B83" s="65" t="s">
        <v>31</v>
      </c>
      <c r="C83" s="177">
        <v>2433</v>
      </c>
      <c r="D83" s="108" t="s">
        <v>295</v>
      </c>
      <c r="E83" s="65" t="s">
        <v>31</v>
      </c>
      <c r="F83" s="177">
        <v>3610</v>
      </c>
      <c r="G83" s="380" t="s">
        <v>28</v>
      </c>
      <c r="H83" s="805" t="s">
        <v>31</v>
      </c>
      <c r="I83" s="311">
        <v>2765</v>
      </c>
      <c r="J83" s="108" t="s">
        <v>140</v>
      </c>
    </row>
    <row r="84" spans="1:10" ht="12" customHeight="1" x14ac:dyDescent="0.2">
      <c r="A84" s="804" t="s">
        <v>298</v>
      </c>
      <c r="B84" s="65" t="s">
        <v>31</v>
      </c>
      <c r="C84" s="177">
        <v>3013</v>
      </c>
      <c r="D84" s="108" t="s">
        <v>295</v>
      </c>
      <c r="E84" s="65" t="s">
        <v>31</v>
      </c>
      <c r="F84" s="177">
        <v>4433</v>
      </c>
      <c r="G84" s="380" t="s">
        <v>28</v>
      </c>
      <c r="H84" s="805" t="s">
        <v>31</v>
      </c>
      <c r="I84" s="311">
        <v>3713</v>
      </c>
      <c r="J84" s="108" t="s">
        <v>140</v>
      </c>
    </row>
    <row r="85" spans="1:10" ht="12" customHeight="1" x14ac:dyDescent="0.2">
      <c r="A85" s="804" t="s">
        <v>299</v>
      </c>
      <c r="B85" s="65" t="s">
        <v>31</v>
      </c>
      <c r="C85" s="177">
        <v>2647</v>
      </c>
      <c r="D85" s="108" t="s">
        <v>295</v>
      </c>
      <c r="E85" s="65" t="s">
        <v>31</v>
      </c>
      <c r="F85" s="177">
        <v>3720</v>
      </c>
      <c r="G85" s="380" t="s">
        <v>28</v>
      </c>
      <c r="H85" s="805" t="s">
        <v>31</v>
      </c>
      <c r="I85" s="65" t="s">
        <v>141</v>
      </c>
      <c r="J85" s="108" t="s">
        <v>140</v>
      </c>
    </row>
    <row r="86" spans="1:10" ht="12" customHeight="1" x14ac:dyDescent="0.2">
      <c r="A86" s="579" t="s">
        <v>79</v>
      </c>
      <c r="B86" s="580">
        <f>AVERAGE(B87:B93)</f>
        <v>2700.7142857142858</v>
      </c>
      <c r="C86" s="580">
        <f>AVERAGE(C87:C93)</f>
        <v>2278.8571428571427</v>
      </c>
      <c r="D86" s="574">
        <f t="shared" ref="D86:D93" si="12">((C86/B86) -      1)*100</f>
        <v>-15.620206294631057</v>
      </c>
      <c r="E86" s="580">
        <f>AVERAGE(E87:E93)</f>
        <v>3870.8</v>
      </c>
      <c r="F86" s="580">
        <f>AVERAGE(F87:F93)</f>
        <v>3580</v>
      </c>
      <c r="G86" s="574">
        <f>((F86/E86) -      1)*100</f>
        <v>-7.5126588818848816</v>
      </c>
      <c r="H86" s="580">
        <f>AVERAGE(H87:H93)</f>
        <v>3681.25</v>
      </c>
      <c r="I86" s="580">
        <f>AVERAGE(I87:I93)</f>
        <v>3175</v>
      </c>
      <c r="J86" s="574">
        <f>((I86/H86) -      1)*100</f>
        <v>-13.752122241086584</v>
      </c>
    </row>
    <row r="87" spans="1:10" ht="12" customHeight="1" x14ac:dyDescent="0.2">
      <c r="A87" s="799" t="s">
        <v>80</v>
      </c>
      <c r="B87" s="581">
        <v>2600</v>
      </c>
      <c r="C87" s="581">
        <v>2432</v>
      </c>
      <c r="D87" s="575">
        <f t="shared" si="12"/>
        <v>-6.4615384615384635</v>
      </c>
      <c r="E87" s="581">
        <v>3275</v>
      </c>
      <c r="F87" s="581">
        <v>3600</v>
      </c>
      <c r="G87" s="575">
        <f>((F87/E87) -      1)*100</f>
        <v>9.92366412213741</v>
      </c>
      <c r="H87" s="581">
        <v>3325</v>
      </c>
      <c r="I87" s="581">
        <v>3000</v>
      </c>
      <c r="J87" s="575">
        <f>((I87/H87) -      1)*100</f>
        <v>-9.7744360902255689</v>
      </c>
    </row>
    <row r="88" spans="1:10" ht="12" customHeight="1" x14ac:dyDescent="0.2">
      <c r="A88" s="799" t="s">
        <v>81</v>
      </c>
      <c r="B88" s="581">
        <v>2700</v>
      </c>
      <c r="C88" s="581">
        <v>2300</v>
      </c>
      <c r="D88" s="575">
        <f t="shared" si="12"/>
        <v>-14.814814814814813</v>
      </c>
      <c r="E88" s="581" t="s">
        <v>31</v>
      </c>
      <c r="F88" s="581">
        <v>3800</v>
      </c>
      <c r="G88" s="575" t="s">
        <v>140</v>
      </c>
      <c r="H88" s="581" t="s">
        <v>31</v>
      </c>
      <c r="I88" s="581">
        <v>3500</v>
      </c>
      <c r="J88" s="575" t="s">
        <v>140</v>
      </c>
    </row>
    <row r="89" spans="1:10" ht="12" customHeight="1" x14ac:dyDescent="0.2">
      <c r="A89" s="799" t="s">
        <v>82</v>
      </c>
      <c r="B89" s="581">
        <v>2700</v>
      </c>
      <c r="C89" s="581">
        <v>2200</v>
      </c>
      <c r="D89" s="575">
        <f t="shared" si="12"/>
        <v>-18.518518518518523</v>
      </c>
      <c r="E89" s="581" t="s">
        <v>31</v>
      </c>
      <c r="F89" s="581">
        <v>3700</v>
      </c>
      <c r="G89" s="575" t="s">
        <v>140</v>
      </c>
      <c r="H89" s="581">
        <v>3900</v>
      </c>
      <c r="I89" s="581" t="s">
        <v>31</v>
      </c>
      <c r="J89" s="575" t="s">
        <v>140</v>
      </c>
    </row>
    <row r="90" spans="1:10" ht="12" customHeight="1" x14ac:dyDescent="0.2">
      <c r="A90" s="799" t="s">
        <v>83</v>
      </c>
      <c r="B90" s="581">
        <v>2420</v>
      </c>
      <c r="C90" s="581">
        <v>2100</v>
      </c>
      <c r="D90" s="575">
        <f t="shared" si="12"/>
        <v>-13.223140495867769</v>
      </c>
      <c r="E90" s="581" t="s">
        <v>31</v>
      </c>
      <c r="F90" s="581">
        <v>3400</v>
      </c>
      <c r="G90" s="575" t="s">
        <v>140</v>
      </c>
      <c r="H90" s="581">
        <v>3900</v>
      </c>
      <c r="I90" s="581">
        <v>3200</v>
      </c>
      <c r="J90" s="575">
        <f t="shared" ref="J90" si="13">((I90/H90) -      1)*100</f>
        <v>-17.948717948717952</v>
      </c>
    </row>
    <row r="91" spans="1:10" ht="12" customHeight="1" x14ac:dyDescent="0.2">
      <c r="A91" s="799" t="s">
        <v>676</v>
      </c>
      <c r="B91" s="581">
        <v>3000</v>
      </c>
      <c r="C91" s="581">
        <v>2200</v>
      </c>
      <c r="D91" s="575">
        <f t="shared" si="12"/>
        <v>-26.666666666666671</v>
      </c>
      <c r="E91" s="581" t="s">
        <v>31</v>
      </c>
      <c r="F91" s="581" t="s">
        <v>31</v>
      </c>
      <c r="G91" s="575" t="s">
        <v>140</v>
      </c>
      <c r="H91" s="581" t="s">
        <v>31</v>
      </c>
      <c r="I91" s="581" t="s">
        <v>31</v>
      </c>
      <c r="J91" s="575" t="s">
        <v>140</v>
      </c>
    </row>
    <row r="92" spans="1:10" ht="12" customHeight="1" x14ac:dyDescent="0.2">
      <c r="A92" s="799" t="s">
        <v>85</v>
      </c>
      <c r="B92" s="581">
        <v>2980</v>
      </c>
      <c r="C92" s="581">
        <v>2520</v>
      </c>
      <c r="D92" s="575">
        <f t="shared" si="12"/>
        <v>-15.436241610738255</v>
      </c>
      <c r="E92" s="581">
        <v>4466.6000000000004</v>
      </c>
      <c r="F92" s="581">
        <v>3400</v>
      </c>
      <c r="G92" s="575">
        <f>((F92/E92) -      1)*100</f>
        <v>-23.879460887475933</v>
      </c>
      <c r="H92" s="581">
        <v>3600</v>
      </c>
      <c r="I92" s="581">
        <v>3000</v>
      </c>
      <c r="J92" s="575">
        <f>((I92/H92) -      1)*100</f>
        <v>-16.666666666666664</v>
      </c>
    </row>
    <row r="93" spans="1:10" ht="12" customHeight="1" x14ac:dyDescent="0.2">
      <c r="A93" s="799" t="s">
        <v>86</v>
      </c>
      <c r="B93" s="581">
        <v>2505</v>
      </c>
      <c r="C93" s="581">
        <v>2200</v>
      </c>
      <c r="D93" s="575">
        <f t="shared" si="12"/>
        <v>-12.17564870259481</v>
      </c>
      <c r="E93" s="581" t="s">
        <v>31</v>
      </c>
      <c r="F93" s="581" t="s">
        <v>31</v>
      </c>
      <c r="G93" s="575" t="s">
        <v>140</v>
      </c>
      <c r="H93" s="581" t="s">
        <v>31</v>
      </c>
      <c r="I93" s="581" t="s">
        <v>31</v>
      </c>
      <c r="J93" s="575" t="s">
        <v>140</v>
      </c>
    </row>
    <row r="94" spans="1:10" ht="12" customHeight="1" x14ac:dyDescent="0.2">
      <c r="A94" s="579" t="s">
        <v>88</v>
      </c>
      <c r="B94" s="580">
        <f>AVERAGE(B95:B106)</f>
        <v>2630.4399999999996</v>
      </c>
      <c r="C94" s="580">
        <f>AVERAGE(C95:C106)</f>
        <v>2356.1166666666668</v>
      </c>
      <c r="D94" s="574">
        <f>((C94/B94) -      1)*100</f>
        <v>-10.42880025141546</v>
      </c>
      <c r="E94" s="580">
        <f t="shared" ref="E94:F94" si="14">AVERAGE(E95:E106)</f>
        <v>3797</v>
      </c>
      <c r="F94" s="580">
        <f t="shared" si="14"/>
        <v>3499.3199999999997</v>
      </c>
      <c r="G94" s="574">
        <f>((F94/E94) -      1)*100</f>
        <v>-7.8398735844087515</v>
      </c>
      <c r="H94" s="580">
        <f t="shared" ref="H94:I94" si="15">AVERAGE(H95:H106)</f>
        <v>2862.12</v>
      </c>
      <c r="I94" s="580">
        <f t="shared" si="15"/>
        <v>2502.5</v>
      </c>
      <c r="J94" s="574">
        <f>((I94/H94) -      1)*100</f>
        <v>-12.564812097326449</v>
      </c>
    </row>
    <row r="95" spans="1:10" ht="12" customHeight="1" x14ac:dyDescent="0.2">
      <c r="A95" s="799" t="s">
        <v>89</v>
      </c>
      <c r="B95" s="581">
        <v>2290</v>
      </c>
      <c r="C95" s="581">
        <v>2113.4</v>
      </c>
      <c r="D95" s="575">
        <f>((C95/B95) -      1)*100</f>
        <v>-7.7117903930130964</v>
      </c>
      <c r="E95" s="581">
        <v>3380</v>
      </c>
      <c r="F95" s="581">
        <v>3510</v>
      </c>
      <c r="G95" s="575">
        <f>((F95/E95) -      1)*100</f>
        <v>3.8461538461538547</v>
      </c>
      <c r="H95" s="581">
        <v>3070</v>
      </c>
      <c r="I95" s="581">
        <v>2500</v>
      </c>
      <c r="J95" s="575">
        <f>((I95/H95) -      1)*100</f>
        <v>-18.56677524429967</v>
      </c>
    </row>
    <row r="96" spans="1:10" ht="12" customHeight="1" x14ac:dyDescent="0.2">
      <c r="A96" s="799" t="s">
        <v>620</v>
      </c>
      <c r="B96" s="581" t="s">
        <v>31</v>
      </c>
      <c r="C96" s="581">
        <v>2700</v>
      </c>
      <c r="D96" s="575" t="s">
        <v>140</v>
      </c>
      <c r="E96" s="581" t="s">
        <v>31</v>
      </c>
      <c r="F96" s="581" t="s">
        <v>31</v>
      </c>
      <c r="G96" s="575" t="s">
        <v>140</v>
      </c>
      <c r="H96" s="581" t="s">
        <v>31</v>
      </c>
      <c r="I96" s="581" t="s">
        <v>31</v>
      </c>
      <c r="J96" s="575" t="s">
        <v>140</v>
      </c>
    </row>
    <row r="97" spans="1:10" ht="12" customHeight="1" x14ac:dyDescent="0.2">
      <c r="A97" s="799" t="s">
        <v>90</v>
      </c>
      <c r="B97" s="581">
        <v>2325</v>
      </c>
      <c r="C97" s="581">
        <v>2020</v>
      </c>
      <c r="D97" s="575">
        <f t="shared" ref="D97:D105" si="16">((C97/B97) -      1)*100</f>
        <v>-13.118279569892477</v>
      </c>
      <c r="E97" s="581">
        <v>3810</v>
      </c>
      <c r="F97" s="581">
        <v>3240</v>
      </c>
      <c r="G97" s="575">
        <f>((F97/E97) -      1)*100</f>
        <v>-14.960629921259837</v>
      </c>
      <c r="H97" s="581">
        <v>3065</v>
      </c>
      <c r="I97" s="581">
        <v>2395</v>
      </c>
      <c r="J97" s="575">
        <f>((I97/H97) -      1)*100</f>
        <v>-21.859706362153343</v>
      </c>
    </row>
    <row r="98" spans="1:10" ht="12" customHeight="1" x14ac:dyDescent="0.2">
      <c r="A98" s="799" t="s">
        <v>91</v>
      </c>
      <c r="B98" s="581">
        <v>2800</v>
      </c>
      <c r="C98" s="581">
        <v>2433.4</v>
      </c>
      <c r="D98" s="575">
        <f t="shared" si="16"/>
        <v>-13.09285714285714</v>
      </c>
      <c r="E98" s="581">
        <v>4075</v>
      </c>
      <c r="F98" s="581">
        <v>4000</v>
      </c>
      <c r="G98" s="575">
        <f>((F98/E98) -      1)*100</f>
        <v>-1.8404907975460127</v>
      </c>
      <c r="H98" s="581">
        <v>3015</v>
      </c>
      <c r="I98" s="581">
        <v>2900</v>
      </c>
      <c r="J98" s="575">
        <f>((I98/H98) -      1)*100</f>
        <v>-3.8142620232172519</v>
      </c>
    </row>
    <row r="99" spans="1:10" ht="12" customHeight="1" x14ac:dyDescent="0.2">
      <c r="A99" s="799" t="s">
        <v>300</v>
      </c>
      <c r="B99" s="581">
        <v>2733.4</v>
      </c>
      <c r="C99" s="581">
        <v>2150</v>
      </c>
      <c r="D99" s="575">
        <f t="shared" si="16"/>
        <v>-21.343381868734912</v>
      </c>
      <c r="E99" s="581" t="s">
        <v>31</v>
      </c>
      <c r="F99" s="581" t="s">
        <v>31</v>
      </c>
      <c r="G99" s="575" t="s">
        <v>140</v>
      </c>
      <c r="H99" s="581" t="s">
        <v>31</v>
      </c>
      <c r="I99" s="581" t="s">
        <v>31</v>
      </c>
      <c r="J99" s="575" t="s">
        <v>140</v>
      </c>
    </row>
    <row r="100" spans="1:10" ht="12" customHeight="1" x14ac:dyDescent="0.2">
      <c r="A100" s="799" t="s">
        <v>92</v>
      </c>
      <c r="B100" s="581">
        <v>2500</v>
      </c>
      <c r="C100" s="581">
        <v>2100</v>
      </c>
      <c r="D100" s="575">
        <f t="shared" si="16"/>
        <v>-16.000000000000004</v>
      </c>
      <c r="E100" s="581" t="s">
        <v>31</v>
      </c>
      <c r="F100" s="581" t="s">
        <v>31</v>
      </c>
      <c r="G100" s="575" t="s">
        <v>140</v>
      </c>
      <c r="H100" s="581" t="s">
        <v>31</v>
      </c>
      <c r="I100" s="581" t="s">
        <v>31</v>
      </c>
      <c r="J100" s="575" t="s">
        <v>140</v>
      </c>
    </row>
    <row r="101" spans="1:10" ht="12" customHeight="1" x14ac:dyDescent="0.2">
      <c r="A101" s="799" t="s">
        <v>189</v>
      </c>
      <c r="B101" s="581">
        <v>2633.4</v>
      </c>
      <c r="C101" s="581">
        <v>2206.6</v>
      </c>
      <c r="D101" s="575">
        <f t="shared" si="16"/>
        <v>-16.207184628237272</v>
      </c>
      <c r="E101" s="581" t="s">
        <v>31</v>
      </c>
      <c r="F101" s="581">
        <v>3206.6</v>
      </c>
      <c r="G101" s="575" t="s">
        <v>140</v>
      </c>
      <c r="H101" s="581">
        <v>2560</v>
      </c>
      <c r="I101" s="581">
        <v>2400</v>
      </c>
      <c r="J101" s="575">
        <f>((I101/H101) -      1)*100</f>
        <v>-6.25</v>
      </c>
    </row>
    <row r="102" spans="1:10" ht="12" customHeight="1" x14ac:dyDescent="0.2">
      <c r="A102" s="799" t="s">
        <v>93</v>
      </c>
      <c r="B102" s="581">
        <v>3290</v>
      </c>
      <c r="C102" s="581">
        <v>3000</v>
      </c>
      <c r="D102" s="575">
        <f t="shared" si="16"/>
        <v>-8.814589665653493</v>
      </c>
      <c r="E102" s="581" t="s">
        <v>31</v>
      </c>
      <c r="F102" s="581" t="s">
        <v>31</v>
      </c>
      <c r="G102" s="575" t="s">
        <v>140</v>
      </c>
      <c r="H102" s="581" t="s">
        <v>31</v>
      </c>
      <c r="I102" s="581">
        <v>2400</v>
      </c>
      <c r="J102" s="575" t="s">
        <v>140</v>
      </c>
    </row>
    <row r="103" spans="1:10" ht="12" customHeight="1" x14ac:dyDescent="0.2">
      <c r="A103" s="799" t="s">
        <v>94</v>
      </c>
      <c r="B103" s="581">
        <v>2620</v>
      </c>
      <c r="C103" s="581">
        <v>2310</v>
      </c>
      <c r="D103" s="575">
        <f t="shared" si="16"/>
        <v>-11.832061068702293</v>
      </c>
      <c r="E103" s="581" t="s">
        <v>31</v>
      </c>
      <c r="F103" s="581" t="s">
        <v>31</v>
      </c>
      <c r="G103" s="575" t="s">
        <v>140</v>
      </c>
      <c r="H103" s="581" t="s">
        <v>31</v>
      </c>
      <c r="I103" s="581" t="s">
        <v>31</v>
      </c>
      <c r="J103" s="575" t="s">
        <v>140</v>
      </c>
    </row>
    <row r="104" spans="1:10" ht="12" customHeight="1" x14ac:dyDescent="0.2">
      <c r="A104" s="799" t="s">
        <v>95</v>
      </c>
      <c r="B104" s="581">
        <v>2400</v>
      </c>
      <c r="C104" s="581">
        <v>2800</v>
      </c>
      <c r="D104" s="575">
        <f t="shared" si="16"/>
        <v>16.666666666666675</v>
      </c>
      <c r="E104" s="581" t="s">
        <v>31</v>
      </c>
      <c r="F104" s="581" t="s">
        <v>31</v>
      </c>
      <c r="G104" s="575" t="s">
        <v>140</v>
      </c>
      <c r="H104" s="581" t="s">
        <v>31</v>
      </c>
      <c r="I104" s="581" t="s">
        <v>31</v>
      </c>
      <c r="J104" s="575" t="s">
        <v>140</v>
      </c>
    </row>
    <row r="105" spans="1:10" ht="12" customHeight="1" x14ac:dyDescent="0.2">
      <c r="A105" s="799" t="s">
        <v>96</v>
      </c>
      <c r="B105" s="581">
        <v>2712.6</v>
      </c>
      <c r="C105" s="581">
        <v>2220</v>
      </c>
      <c r="D105" s="575">
        <f t="shared" si="16"/>
        <v>-18.159699181596988</v>
      </c>
      <c r="E105" s="581">
        <v>3923</v>
      </c>
      <c r="F105" s="581">
        <v>3540</v>
      </c>
      <c r="G105" s="575">
        <f>((F105/E105) -      1)*100</f>
        <v>-9.76293652816722</v>
      </c>
      <c r="H105" s="581">
        <v>2600.6</v>
      </c>
      <c r="I105" s="581">
        <v>2420</v>
      </c>
      <c r="J105" s="575">
        <f>((I105/H105) -      1)*100</f>
        <v>-6.9445512574021322</v>
      </c>
    </row>
    <row r="106" spans="1:10" ht="12" customHeight="1" x14ac:dyDescent="0.2">
      <c r="A106" s="799" t="s">
        <v>534</v>
      </c>
      <c r="B106" s="581" t="s">
        <v>31</v>
      </c>
      <c r="C106" s="581">
        <v>2220</v>
      </c>
      <c r="D106" s="575" t="s">
        <v>140</v>
      </c>
      <c r="E106" s="581" t="s">
        <v>31</v>
      </c>
      <c r="F106" s="581" t="s">
        <v>31</v>
      </c>
      <c r="G106" s="575" t="s">
        <v>140</v>
      </c>
      <c r="H106" s="581" t="s">
        <v>31</v>
      </c>
      <c r="I106" s="581" t="s">
        <v>31</v>
      </c>
      <c r="J106" s="575" t="s">
        <v>140</v>
      </c>
    </row>
    <row r="107" spans="1:10" ht="12" customHeight="1" x14ac:dyDescent="0.2">
      <c r="A107" s="579" t="s">
        <v>97</v>
      </c>
      <c r="B107" s="580">
        <f>AVERAGE(B108:B110)</f>
        <v>2437.2000000000003</v>
      </c>
      <c r="C107" s="580">
        <f>AVERAGE(C108:C110)</f>
        <v>2248.3333333333335</v>
      </c>
      <c r="D107" s="574">
        <f>((C107/B107)-    1)*100</f>
        <v>-7.7493298320477138</v>
      </c>
      <c r="E107" s="580">
        <f>AVERAGE(E108:E110)</f>
        <v>3916.5</v>
      </c>
      <c r="F107" s="580">
        <f>AVERAGE(F108:F110)</f>
        <v>3452.3333333333335</v>
      </c>
      <c r="G107" s="574">
        <f>((F107/E107)-    1)*100</f>
        <v>-11.851568151836245</v>
      </c>
      <c r="H107" s="580">
        <f>AVERAGE(H108:H110)</f>
        <v>3182.3333333333335</v>
      </c>
      <c r="I107" s="580">
        <f>AVERAGE(I108:I110)</f>
        <v>2646.6666666666665</v>
      </c>
      <c r="J107" s="574">
        <f>((I107/H107)-    1)*100</f>
        <v>-16.832512831255897</v>
      </c>
    </row>
    <row r="108" spans="1:10" ht="12" customHeight="1" x14ac:dyDescent="0.2">
      <c r="A108" s="799" t="s">
        <v>98</v>
      </c>
      <c r="B108" s="581">
        <v>2405</v>
      </c>
      <c r="C108" s="581">
        <v>2150</v>
      </c>
      <c r="D108" s="575">
        <f>((C108/B108)-    1)*100</f>
        <v>-10.602910602910598</v>
      </c>
      <c r="E108" s="581">
        <v>3893</v>
      </c>
      <c r="F108" s="581">
        <v>3340</v>
      </c>
      <c r="G108" s="575">
        <f>((F108/E108)-    1)*100</f>
        <v>-14.204983303365015</v>
      </c>
      <c r="H108" s="581">
        <v>3130</v>
      </c>
      <c r="I108" s="581">
        <v>2530</v>
      </c>
      <c r="J108" s="575">
        <f>((I108/H108)-    1)*100</f>
        <v>-19.169329073482434</v>
      </c>
    </row>
    <row r="109" spans="1:10" ht="12" customHeight="1" x14ac:dyDescent="0.2">
      <c r="A109" s="799" t="s">
        <v>99</v>
      </c>
      <c r="B109" s="581">
        <v>2500</v>
      </c>
      <c r="C109" s="581">
        <v>2350</v>
      </c>
      <c r="D109" s="575">
        <f>((C109/B109)-    1)*100</f>
        <v>-6.0000000000000053</v>
      </c>
      <c r="E109" s="581" t="s">
        <v>31</v>
      </c>
      <c r="F109" s="581">
        <v>3570</v>
      </c>
      <c r="G109" s="575" t="s">
        <v>140</v>
      </c>
      <c r="H109" s="581">
        <v>3250</v>
      </c>
      <c r="I109" s="581">
        <v>2775</v>
      </c>
      <c r="J109" s="575">
        <f>((I109/H109)-    1)*100</f>
        <v>-14.615384615384619</v>
      </c>
    </row>
    <row r="110" spans="1:10" ht="12" customHeight="1" x14ac:dyDescent="0.2">
      <c r="A110" s="799" t="s">
        <v>100</v>
      </c>
      <c r="B110" s="581">
        <v>2406.6</v>
      </c>
      <c r="C110" s="581">
        <v>2245</v>
      </c>
      <c r="D110" s="575">
        <f>((C110/B110)-    1)*100</f>
        <v>-6.7148674478517361</v>
      </c>
      <c r="E110" s="581">
        <v>3940</v>
      </c>
      <c r="F110" s="581">
        <v>3447</v>
      </c>
      <c r="G110" s="575">
        <f>((F110/E110)-    1)*100</f>
        <v>-12.512690355329948</v>
      </c>
      <c r="H110" s="581">
        <v>3167</v>
      </c>
      <c r="I110" s="581">
        <v>2635</v>
      </c>
      <c r="J110" s="575">
        <f>((I110/H110)-    1)*100</f>
        <v>-16.798231765077364</v>
      </c>
    </row>
    <row r="111" spans="1:10" ht="12" customHeight="1" x14ac:dyDescent="0.2">
      <c r="A111" s="243"/>
      <c r="B111" s="244"/>
      <c r="C111" s="173"/>
      <c r="D111" s="173"/>
      <c r="E111" s="173"/>
      <c r="F111" s="173"/>
      <c r="G111" s="173"/>
      <c r="H111" s="173"/>
      <c r="I111" s="173"/>
      <c r="J111" s="174" t="s">
        <v>78</v>
      </c>
    </row>
    <row r="112" spans="1:10" ht="12" customHeight="1" x14ac:dyDescent="0.25">
      <c r="A112" s="979" t="s">
        <v>716</v>
      </c>
      <c r="B112" s="979"/>
      <c r="C112" s="979"/>
      <c r="D112" s="979"/>
      <c r="E112" s="979"/>
      <c r="F112" s="979"/>
      <c r="G112" s="8"/>
      <c r="H112" s="8"/>
      <c r="I112" s="9"/>
      <c r="J112" s="9"/>
    </row>
    <row r="113" spans="1:10" ht="14.1" customHeight="1" x14ac:dyDescent="0.2">
      <c r="A113" s="974" t="s">
        <v>19</v>
      </c>
      <c r="B113" s="976" t="s">
        <v>148</v>
      </c>
      <c r="C113" s="977"/>
      <c r="D113" s="978"/>
      <c r="E113" s="976" t="s">
        <v>149</v>
      </c>
      <c r="F113" s="977"/>
      <c r="G113" s="978"/>
      <c r="H113" s="976" t="s">
        <v>150</v>
      </c>
      <c r="I113" s="977"/>
      <c r="J113" s="978"/>
    </row>
    <row r="114" spans="1:10" ht="14.1" customHeight="1" x14ac:dyDescent="0.2">
      <c r="A114" s="975"/>
      <c r="B114" s="364">
        <v>2023</v>
      </c>
      <c r="C114" s="364">
        <v>2024</v>
      </c>
      <c r="D114" s="364" t="s">
        <v>23</v>
      </c>
      <c r="E114" s="364">
        <v>2023</v>
      </c>
      <c r="F114" s="364">
        <v>2024</v>
      </c>
      <c r="G114" s="364" t="s">
        <v>23</v>
      </c>
      <c r="H114" s="364">
        <v>2023</v>
      </c>
      <c r="I114" s="364">
        <v>2024</v>
      </c>
      <c r="J114" s="364" t="s">
        <v>23</v>
      </c>
    </row>
    <row r="115" spans="1:10" ht="5.0999999999999996" customHeight="1" x14ac:dyDescent="0.2">
      <c r="A115" s="799"/>
      <c r="B115" s="581"/>
      <c r="C115" s="581"/>
      <c r="D115" s="575"/>
      <c r="E115" s="581"/>
      <c r="F115" s="581"/>
      <c r="G115" s="575"/>
      <c r="H115" s="581"/>
      <c r="I115" s="581"/>
      <c r="J115" s="575"/>
    </row>
    <row r="116" spans="1:10" ht="12" customHeight="1" x14ac:dyDescent="0.2">
      <c r="A116" s="746" t="s">
        <v>101</v>
      </c>
      <c r="B116" s="569">
        <v>3613</v>
      </c>
      <c r="C116" s="569">
        <v>2632</v>
      </c>
      <c r="D116" s="790">
        <f t="shared" ref="D116:D131" si="17">((C116/B116)-    1)*100</f>
        <v>-27.151951287019095</v>
      </c>
      <c r="E116" s="580">
        <v>4275</v>
      </c>
      <c r="F116" s="580">
        <v>3410</v>
      </c>
      <c r="G116" s="574">
        <f>((F116/E116)-    1)*100</f>
        <v>-20.23391812865497</v>
      </c>
      <c r="H116" s="569">
        <v>3705</v>
      </c>
      <c r="I116" s="569">
        <v>2900</v>
      </c>
      <c r="J116" s="790">
        <f t="shared" ref="J116:J117" si="18">((I116/H116)-    1)*100</f>
        <v>-21.727395411605944</v>
      </c>
    </row>
    <row r="117" spans="1:10" ht="12" customHeight="1" x14ac:dyDescent="0.2">
      <c r="A117" s="579" t="s">
        <v>102</v>
      </c>
      <c r="B117" s="580">
        <f>AVERAGE(B118:B123)</f>
        <v>3099.1666666666665</v>
      </c>
      <c r="C117" s="580">
        <f>AVERAGE(C118:C123)</f>
        <v>2417.5</v>
      </c>
      <c r="D117" s="583">
        <f t="shared" si="17"/>
        <v>-21.995159989244417</v>
      </c>
      <c r="E117" s="580">
        <f t="shared" ref="E117:F117" si="19">AVERAGE(E118:E123)</f>
        <v>4230</v>
      </c>
      <c r="F117" s="580">
        <f t="shared" si="19"/>
        <v>3682</v>
      </c>
      <c r="G117" s="574">
        <f>((F117/E117)-    1)*100</f>
        <v>-12.955082742316781</v>
      </c>
      <c r="H117" s="580">
        <f t="shared" ref="H117:I117" si="20">AVERAGE(H118:H123)</f>
        <v>3257.5</v>
      </c>
      <c r="I117" s="580">
        <f t="shared" si="20"/>
        <v>3303.25</v>
      </c>
      <c r="J117" s="574">
        <f t="shared" si="18"/>
        <v>1.4044512663085262</v>
      </c>
    </row>
    <row r="118" spans="1:10" ht="12" customHeight="1" x14ac:dyDescent="0.2">
      <c r="A118" s="799" t="s">
        <v>144</v>
      </c>
      <c r="B118" s="581">
        <v>3160</v>
      </c>
      <c r="C118" s="581">
        <v>2145</v>
      </c>
      <c r="D118" s="584">
        <f t="shared" si="17"/>
        <v>-32.120253164556964</v>
      </c>
      <c r="E118" s="581">
        <v>4570</v>
      </c>
      <c r="F118" s="581">
        <v>3410</v>
      </c>
      <c r="G118" s="575">
        <f t="shared" ref="G118:G126" si="21">((F118/E118)-    1)*100</f>
        <v>-25.382932166301973</v>
      </c>
      <c r="H118" s="581" t="s">
        <v>31</v>
      </c>
      <c r="I118" s="581" t="s">
        <v>31</v>
      </c>
      <c r="J118" s="575" t="s">
        <v>140</v>
      </c>
    </row>
    <row r="119" spans="1:10" ht="12" customHeight="1" x14ac:dyDescent="0.2">
      <c r="A119" s="799" t="s">
        <v>103</v>
      </c>
      <c r="B119" s="581">
        <v>3295</v>
      </c>
      <c r="C119" s="581">
        <v>2400</v>
      </c>
      <c r="D119" s="584">
        <f t="shared" si="17"/>
        <v>-27.162367223065253</v>
      </c>
      <c r="E119" s="581">
        <v>4655</v>
      </c>
      <c r="F119" s="581">
        <v>3715</v>
      </c>
      <c r="G119" s="575">
        <f t="shared" si="21"/>
        <v>-20.193340494092372</v>
      </c>
      <c r="H119" s="581">
        <v>3245</v>
      </c>
      <c r="I119" s="581">
        <v>3165</v>
      </c>
      <c r="J119" s="575">
        <f>((I119/H119)-    1)*100</f>
        <v>-2.4653312788906034</v>
      </c>
    </row>
    <row r="120" spans="1:10" ht="12" customHeight="1" x14ac:dyDescent="0.2">
      <c r="A120" s="799" t="s">
        <v>104</v>
      </c>
      <c r="B120" s="581">
        <v>2400</v>
      </c>
      <c r="C120" s="581">
        <v>2260</v>
      </c>
      <c r="D120" s="584">
        <f t="shared" si="17"/>
        <v>-5.8333333333333348</v>
      </c>
      <c r="E120" s="581">
        <v>4300</v>
      </c>
      <c r="F120" s="581">
        <v>3655</v>
      </c>
      <c r="G120" s="575">
        <f t="shared" si="21"/>
        <v>-15.000000000000002</v>
      </c>
      <c r="H120" s="581">
        <v>2500</v>
      </c>
      <c r="I120" s="581">
        <v>2908</v>
      </c>
      <c r="J120" s="575">
        <f>((I120/H120)-    1)*100</f>
        <v>16.32</v>
      </c>
    </row>
    <row r="121" spans="1:10" ht="12" customHeight="1" x14ac:dyDescent="0.2">
      <c r="A121" s="799" t="s">
        <v>105</v>
      </c>
      <c r="B121" s="581">
        <v>2550</v>
      </c>
      <c r="C121" s="581">
        <v>2250</v>
      </c>
      <c r="D121" s="584">
        <f t="shared" si="17"/>
        <v>-11.764705882352944</v>
      </c>
      <c r="E121" s="581">
        <v>3965</v>
      </c>
      <c r="F121" s="581">
        <v>3465</v>
      </c>
      <c r="G121" s="575">
        <f t="shared" si="21"/>
        <v>-12.610340479192939</v>
      </c>
      <c r="H121" s="581" t="s">
        <v>31</v>
      </c>
      <c r="I121" s="581" t="s">
        <v>31</v>
      </c>
      <c r="J121" s="575" t="s">
        <v>140</v>
      </c>
    </row>
    <row r="122" spans="1:10" ht="12" customHeight="1" x14ac:dyDescent="0.2">
      <c r="A122" s="799" t="s">
        <v>106</v>
      </c>
      <c r="B122" s="581">
        <v>2790</v>
      </c>
      <c r="C122" s="581">
        <v>2250</v>
      </c>
      <c r="D122" s="584">
        <f t="shared" si="17"/>
        <v>-19.354838709677423</v>
      </c>
      <c r="E122" s="581">
        <v>4090</v>
      </c>
      <c r="F122" s="581">
        <v>3647</v>
      </c>
      <c r="G122" s="575">
        <f t="shared" si="21"/>
        <v>-10.831295843520783</v>
      </c>
      <c r="H122" s="581">
        <v>3085</v>
      </c>
      <c r="I122" s="581">
        <v>2940</v>
      </c>
      <c r="J122" s="575">
        <f t="shared" ref="J122:J127" si="22">((I122/H122)-    1)*100</f>
        <v>-4.7001620745542922</v>
      </c>
    </row>
    <row r="123" spans="1:10" ht="12" customHeight="1" x14ac:dyDescent="0.2">
      <c r="A123" s="799" t="s">
        <v>152</v>
      </c>
      <c r="B123" s="581">
        <v>4400</v>
      </c>
      <c r="C123" s="581">
        <v>3200</v>
      </c>
      <c r="D123" s="584">
        <f t="shared" si="17"/>
        <v>-27.27272727272727</v>
      </c>
      <c r="E123" s="581">
        <v>3800</v>
      </c>
      <c r="F123" s="581">
        <v>4200</v>
      </c>
      <c r="G123" s="575">
        <f t="shared" si="21"/>
        <v>10.526315789473696</v>
      </c>
      <c r="H123" s="581">
        <v>4200</v>
      </c>
      <c r="I123" s="581">
        <v>4200</v>
      </c>
      <c r="J123" s="575">
        <f t="shared" si="22"/>
        <v>0</v>
      </c>
    </row>
    <row r="124" spans="1:10" ht="12" customHeight="1" x14ac:dyDescent="0.2">
      <c r="A124" s="579" t="s">
        <v>107</v>
      </c>
      <c r="B124" s="580">
        <f>AVERAGE(B125:B128)</f>
        <v>4225</v>
      </c>
      <c r="C124" s="580">
        <f>AVERAGE(C125:C128)</f>
        <v>3125</v>
      </c>
      <c r="D124" s="583">
        <f t="shared" si="17"/>
        <v>-26.035502958579883</v>
      </c>
      <c r="E124" s="580">
        <f t="shared" ref="E124:F124" si="23">AVERAGE(E125:E128)</f>
        <v>5450</v>
      </c>
      <c r="F124" s="580">
        <f t="shared" si="23"/>
        <v>5025</v>
      </c>
      <c r="G124" s="574">
        <f t="shared" si="21"/>
        <v>-7.7981651376146761</v>
      </c>
      <c r="H124" s="580">
        <f t="shared" ref="H124:I124" si="24">AVERAGE(H125:H128)</f>
        <v>3733.3333333333335</v>
      </c>
      <c r="I124" s="580">
        <f t="shared" si="24"/>
        <v>3250</v>
      </c>
      <c r="J124" s="574">
        <f t="shared" si="22"/>
        <v>-12.946428571428569</v>
      </c>
    </row>
    <row r="125" spans="1:10" ht="12" customHeight="1" x14ac:dyDescent="0.2">
      <c r="A125" s="799" t="s">
        <v>108</v>
      </c>
      <c r="B125" s="581">
        <v>3700</v>
      </c>
      <c r="C125" s="581">
        <v>2700</v>
      </c>
      <c r="D125" s="575">
        <f t="shared" si="17"/>
        <v>-27.027027027027028</v>
      </c>
      <c r="E125" s="581">
        <v>4600</v>
      </c>
      <c r="F125" s="581">
        <v>4000</v>
      </c>
      <c r="G125" s="575">
        <f t="shared" si="21"/>
        <v>-13.043478260869568</v>
      </c>
      <c r="H125" s="581">
        <v>3700</v>
      </c>
      <c r="I125" s="581">
        <v>3500</v>
      </c>
      <c r="J125" s="575">
        <f t="shared" si="22"/>
        <v>-5.4054054054054053</v>
      </c>
    </row>
    <row r="126" spans="1:10" ht="12" customHeight="1" x14ac:dyDescent="0.2">
      <c r="A126" s="799" t="s">
        <v>109</v>
      </c>
      <c r="B126" s="581">
        <v>5850</v>
      </c>
      <c r="C126" s="581">
        <v>4150</v>
      </c>
      <c r="D126" s="575">
        <f t="shared" si="17"/>
        <v>-29.059829059829056</v>
      </c>
      <c r="E126" s="581">
        <v>6300</v>
      </c>
      <c r="F126" s="581">
        <v>6050</v>
      </c>
      <c r="G126" s="575">
        <f t="shared" si="21"/>
        <v>-3.9682539682539653</v>
      </c>
      <c r="H126" s="581">
        <v>4500</v>
      </c>
      <c r="I126" s="581" t="s">
        <v>31</v>
      </c>
      <c r="J126" s="575" t="s">
        <v>140</v>
      </c>
    </row>
    <row r="127" spans="1:10" ht="12" customHeight="1" x14ac:dyDescent="0.2">
      <c r="A127" s="799" t="s">
        <v>110</v>
      </c>
      <c r="B127" s="581">
        <v>3150</v>
      </c>
      <c r="C127" s="581">
        <v>3150</v>
      </c>
      <c r="D127" s="575">
        <f t="shared" si="17"/>
        <v>0</v>
      </c>
      <c r="E127" s="581" t="s">
        <v>31</v>
      </c>
      <c r="F127" s="581" t="s">
        <v>31</v>
      </c>
      <c r="G127" s="575" t="s">
        <v>140</v>
      </c>
      <c r="H127" s="581">
        <v>3000</v>
      </c>
      <c r="I127" s="581">
        <v>3000</v>
      </c>
      <c r="J127" s="575">
        <f t="shared" si="22"/>
        <v>0</v>
      </c>
    </row>
    <row r="128" spans="1:10" ht="12" customHeight="1" x14ac:dyDescent="0.2">
      <c r="A128" s="799" t="s">
        <v>111</v>
      </c>
      <c r="B128" s="581">
        <v>4200</v>
      </c>
      <c r="C128" s="581">
        <v>2500</v>
      </c>
      <c r="D128" s="575">
        <f t="shared" si="17"/>
        <v>-40.476190476190474</v>
      </c>
      <c r="E128" s="581" t="s">
        <v>31</v>
      </c>
      <c r="F128" s="581" t="s">
        <v>31</v>
      </c>
      <c r="G128" s="575" t="s">
        <v>140</v>
      </c>
      <c r="H128" s="581" t="s">
        <v>31</v>
      </c>
      <c r="I128" s="581" t="s">
        <v>31</v>
      </c>
      <c r="J128" s="575" t="s">
        <v>140</v>
      </c>
    </row>
    <row r="129" spans="1:10" ht="12" customHeight="1" x14ac:dyDescent="0.2">
      <c r="A129" s="585" t="s">
        <v>112</v>
      </c>
      <c r="B129" s="580">
        <f>AVERAGE(B130:B131)</f>
        <v>3350</v>
      </c>
      <c r="C129" s="580">
        <f>AVERAGE(C130:C131)</f>
        <v>2746.1</v>
      </c>
      <c r="D129" s="574">
        <f t="shared" si="17"/>
        <v>-18.02686567164179</v>
      </c>
      <c r="E129" s="580">
        <f>AVERAGE(E130:E131)</f>
        <v>5069</v>
      </c>
      <c r="F129" s="580">
        <f>AVERAGE(F130:F131)</f>
        <v>3931.5</v>
      </c>
      <c r="G129" s="574">
        <f>((F129/E129)-    1)*100</f>
        <v>-22.440323535214045</v>
      </c>
      <c r="H129" s="580">
        <f>AVERAGE(H130:H131)</f>
        <v>3765</v>
      </c>
      <c r="I129" s="580">
        <f>AVERAGE(I130:I131)</f>
        <v>3128</v>
      </c>
      <c r="J129" s="574">
        <f>((I129/H129)-    1)*100</f>
        <v>-16.918990703851268</v>
      </c>
    </row>
    <row r="130" spans="1:10" ht="12" customHeight="1" x14ac:dyDescent="0.2">
      <c r="A130" s="806" t="s">
        <v>113</v>
      </c>
      <c r="B130" s="581">
        <v>3300</v>
      </c>
      <c r="C130" s="581">
        <v>2762.2</v>
      </c>
      <c r="D130" s="575">
        <f t="shared" si="17"/>
        <v>-16.296969696969697</v>
      </c>
      <c r="E130" s="581">
        <v>5038</v>
      </c>
      <c r="F130" s="581">
        <v>3863</v>
      </c>
      <c r="G130" s="575">
        <f>((F130/E130)-    1)*100</f>
        <v>-23.322747121873753</v>
      </c>
      <c r="H130" s="581">
        <v>3780</v>
      </c>
      <c r="I130" s="581">
        <v>3096</v>
      </c>
      <c r="J130" s="575">
        <f>((I130/H130)-    1)*100</f>
        <v>-18.095238095238098</v>
      </c>
    </row>
    <row r="131" spans="1:10" ht="12" customHeight="1" x14ac:dyDescent="0.2">
      <c r="A131" s="806" t="s">
        <v>114</v>
      </c>
      <c r="B131" s="581">
        <v>3400</v>
      </c>
      <c r="C131" s="581">
        <v>2730</v>
      </c>
      <c r="D131" s="575">
        <f t="shared" si="17"/>
        <v>-19.705882352941174</v>
      </c>
      <c r="E131" s="581">
        <v>5100</v>
      </c>
      <c r="F131" s="581">
        <v>4000</v>
      </c>
      <c r="G131" s="575">
        <f>((F131/E131)-    1)*100</f>
        <v>-21.568627450980394</v>
      </c>
      <c r="H131" s="581">
        <v>3750</v>
      </c>
      <c r="I131" s="581">
        <v>3160</v>
      </c>
      <c r="J131" s="575">
        <f>((I131/H131)-    1)*100</f>
        <v>-15.733333333333333</v>
      </c>
    </row>
    <row r="132" spans="1:10" ht="12" customHeight="1" x14ac:dyDescent="0.2">
      <c r="A132" s="764" t="s">
        <v>115</v>
      </c>
      <c r="B132" s="569">
        <f>AVERAGE(B133:B134)</f>
        <v>2746.665</v>
      </c>
      <c r="C132" s="569">
        <f>AVERAGE(C133:C134)</f>
        <v>3000</v>
      </c>
      <c r="D132" s="779">
        <f>((C132/B132) -     1)*100</f>
        <v>9.2233672471888628</v>
      </c>
      <c r="E132" s="580">
        <f>AVERAGE(E133:E134)</f>
        <v>4536.665</v>
      </c>
      <c r="F132" s="580">
        <f>AVERAGE(F133:F134)</f>
        <v>3950</v>
      </c>
      <c r="G132" s="790">
        <f>((F132/E132) -     1)*100</f>
        <v>-12.931635904348237</v>
      </c>
      <c r="H132" s="580">
        <f>AVERAGE(H133:H134)</f>
        <v>3586.33</v>
      </c>
      <c r="I132" s="580">
        <f>AVERAGE(I133:I134)</f>
        <v>3233</v>
      </c>
      <c r="J132" s="788">
        <f>((I132/H132) -     1)*100</f>
        <v>-9.8521329604358776</v>
      </c>
    </row>
    <row r="133" spans="1:10" ht="12" customHeight="1" x14ac:dyDescent="0.2">
      <c r="A133" s="763" t="s">
        <v>116</v>
      </c>
      <c r="B133" s="198">
        <v>3093.33</v>
      </c>
      <c r="C133" s="198">
        <v>2500</v>
      </c>
      <c r="D133" s="786">
        <f>((C133/B133) -     1)*100</f>
        <v>-19.180947393262272</v>
      </c>
      <c r="E133" s="198">
        <v>4673.33</v>
      </c>
      <c r="F133" s="198">
        <v>4400</v>
      </c>
      <c r="G133" s="785">
        <f>((F133/E133) -     1)*100</f>
        <v>-5.8487202915265986</v>
      </c>
      <c r="H133" s="198">
        <v>3586.33</v>
      </c>
      <c r="I133" s="198">
        <v>3233</v>
      </c>
      <c r="J133" s="789">
        <f>((I133/H133) -     1)*100</f>
        <v>-9.8521329604358776</v>
      </c>
    </row>
    <row r="134" spans="1:10" ht="12" customHeight="1" x14ac:dyDescent="0.2">
      <c r="A134" s="763" t="s">
        <v>146</v>
      </c>
      <c r="B134" s="198">
        <v>2400</v>
      </c>
      <c r="C134" s="198">
        <v>3500</v>
      </c>
      <c r="D134" s="786">
        <f>((C134/B134) -     1)*100</f>
        <v>45.833333333333329</v>
      </c>
      <c r="E134" s="198">
        <v>4400</v>
      </c>
      <c r="F134" s="198">
        <v>3500</v>
      </c>
      <c r="G134" s="785">
        <f>((F134/E134) -     1)*100</f>
        <v>-20.45454545454546</v>
      </c>
      <c r="H134" s="198" t="s">
        <v>141</v>
      </c>
      <c r="I134" s="198" t="s">
        <v>141</v>
      </c>
      <c r="J134" s="789" t="s">
        <v>142</v>
      </c>
    </row>
    <row r="135" spans="1:10" ht="12" customHeight="1" x14ac:dyDescent="0.2">
      <c r="A135" s="579" t="s">
        <v>117</v>
      </c>
      <c r="B135" s="580">
        <f>AVERAGE(B136:B138)</f>
        <v>4115.333333333333</v>
      </c>
      <c r="C135" s="580">
        <f>AVERAGE(C136:C138)</f>
        <v>2621</v>
      </c>
      <c r="D135" s="574">
        <f t="shared" ref="D135:D142" si="25">((C135/B135) -      1)*100</f>
        <v>-36.31135590474647</v>
      </c>
      <c r="E135" s="580">
        <f>AVERAGE(E136:E138)</f>
        <v>3657</v>
      </c>
      <c r="F135" s="580">
        <f>AVERAGE(F136:F138)</f>
        <v>2920</v>
      </c>
      <c r="G135" s="574">
        <f>((F135/E135) -      1)*100</f>
        <v>-20.15313098167897</v>
      </c>
      <c r="H135" s="580">
        <f>AVERAGE(H136:H138)</f>
        <v>4076.5</v>
      </c>
      <c r="I135" s="580">
        <f>AVERAGE(I136:I138)</f>
        <v>3449</v>
      </c>
      <c r="J135" s="574">
        <f>((I135/H135) -      1)*100</f>
        <v>-15.393106831841042</v>
      </c>
    </row>
    <row r="136" spans="1:10" ht="12" customHeight="1" x14ac:dyDescent="0.2">
      <c r="A136" s="799" t="s">
        <v>119</v>
      </c>
      <c r="B136" s="581">
        <v>4614</v>
      </c>
      <c r="C136" s="581">
        <v>2610</v>
      </c>
      <c r="D136" s="575">
        <f t="shared" si="25"/>
        <v>-43.433029908972685</v>
      </c>
      <c r="E136" s="581">
        <v>3767</v>
      </c>
      <c r="F136" s="581">
        <v>3440</v>
      </c>
      <c r="G136" s="575">
        <f>((F136/E136) -      1)*100</f>
        <v>-8.6806477302893583</v>
      </c>
      <c r="H136" s="581">
        <v>3920</v>
      </c>
      <c r="I136" s="581">
        <v>3645</v>
      </c>
      <c r="J136" s="575">
        <f>((I136/H136) -      1)*100</f>
        <v>-7.0153061224489832</v>
      </c>
    </row>
    <row r="137" spans="1:10" ht="12" customHeight="1" x14ac:dyDescent="0.2">
      <c r="A137" s="763" t="s">
        <v>712</v>
      </c>
      <c r="B137" s="198">
        <v>4200</v>
      </c>
      <c r="C137" s="198">
        <v>2500</v>
      </c>
      <c r="D137" s="575">
        <f t="shared" si="25"/>
        <v>-40.476190476190474</v>
      </c>
      <c r="E137" s="198" t="s">
        <v>31</v>
      </c>
      <c r="F137" s="198" t="s">
        <v>31</v>
      </c>
      <c r="G137" s="749" t="s">
        <v>618</v>
      </c>
      <c r="H137" s="198" t="s">
        <v>31</v>
      </c>
      <c r="I137" s="198" t="s">
        <v>31</v>
      </c>
      <c r="J137" s="749" t="s">
        <v>618</v>
      </c>
    </row>
    <row r="138" spans="1:10" ht="12" customHeight="1" x14ac:dyDescent="0.2">
      <c r="A138" s="799" t="s">
        <v>120</v>
      </c>
      <c r="B138" s="581">
        <v>3532</v>
      </c>
      <c r="C138" s="581">
        <v>2753</v>
      </c>
      <c r="D138" s="575">
        <f t="shared" si="25"/>
        <v>-22.0554926387316</v>
      </c>
      <c r="E138" s="581">
        <v>3547</v>
      </c>
      <c r="F138" s="581">
        <v>2400</v>
      </c>
      <c r="G138" s="575">
        <f>((F138/E138) -      1)*100</f>
        <v>-32.337186354665917</v>
      </c>
      <c r="H138" s="581">
        <v>4233</v>
      </c>
      <c r="I138" s="581">
        <v>3253</v>
      </c>
      <c r="J138" s="575">
        <f>((I138/H138) -      1)*100</f>
        <v>-23.15142924639736</v>
      </c>
    </row>
    <row r="139" spans="1:10" ht="12" customHeight="1" x14ac:dyDescent="0.2">
      <c r="A139" s="579" t="s">
        <v>121</v>
      </c>
      <c r="B139" s="580">
        <f>AVERAGE(B140:B144)</f>
        <v>3476.25</v>
      </c>
      <c r="C139" s="580">
        <f>AVERAGE(C140:C144)</f>
        <v>2688</v>
      </c>
      <c r="D139" s="574">
        <f t="shared" si="25"/>
        <v>-22.675296655879183</v>
      </c>
      <c r="E139" s="580">
        <f>AVERAGE(E140:E144)</f>
        <v>3179</v>
      </c>
      <c r="F139" s="580">
        <f>AVERAGE(F140:F144)</f>
        <v>2847.5</v>
      </c>
      <c r="G139" s="574">
        <f>((F139/E139) -      1)*100</f>
        <v>-10.427807486631014</v>
      </c>
      <c r="H139" s="580">
        <f>AVERAGE(H140:H144)</f>
        <v>2609</v>
      </c>
      <c r="I139" s="580">
        <f>AVERAGE(I140:I144)</f>
        <v>2413.3333333333335</v>
      </c>
      <c r="J139" s="574">
        <f>((I139/H139) -      1)*100</f>
        <v>-7.4996805928197237</v>
      </c>
    </row>
    <row r="140" spans="1:10" ht="12" customHeight="1" x14ac:dyDescent="0.2">
      <c r="A140" s="799" t="s">
        <v>122</v>
      </c>
      <c r="B140" s="581">
        <v>2967</v>
      </c>
      <c r="C140" s="581">
        <v>2533</v>
      </c>
      <c r="D140" s="575">
        <f t="shared" si="25"/>
        <v>-14.627569935962248</v>
      </c>
      <c r="E140" s="581" t="s">
        <v>31</v>
      </c>
      <c r="F140" s="581">
        <v>1480</v>
      </c>
      <c r="G140" s="575" t="s">
        <v>140</v>
      </c>
      <c r="H140" s="581" t="s">
        <v>31</v>
      </c>
      <c r="I140" s="581" t="s">
        <v>31</v>
      </c>
      <c r="J140" s="575" t="s">
        <v>140</v>
      </c>
    </row>
    <row r="141" spans="1:10" ht="12" customHeight="1" x14ac:dyDescent="0.2">
      <c r="A141" s="799" t="s">
        <v>123</v>
      </c>
      <c r="B141" s="581">
        <v>4655</v>
      </c>
      <c r="C141" s="581">
        <v>3150</v>
      </c>
      <c r="D141" s="575">
        <f t="shared" si="25"/>
        <v>-32.330827067669176</v>
      </c>
      <c r="E141" s="581" t="s">
        <v>31</v>
      </c>
      <c r="F141" s="581" t="s">
        <v>31</v>
      </c>
      <c r="G141" s="575" t="s">
        <v>140</v>
      </c>
      <c r="H141" s="581" t="s">
        <v>31</v>
      </c>
      <c r="I141" s="581" t="s">
        <v>31</v>
      </c>
      <c r="J141" s="575" t="s">
        <v>140</v>
      </c>
    </row>
    <row r="142" spans="1:10" ht="12" customHeight="1" x14ac:dyDescent="0.2">
      <c r="A142" s="799" t="s">
        <v>124</v>
      </c>
      <c r="B142" s="581">
        <v>3216</v>
      </c>
      <c r="C142" s="581">
        <v>2307</v>
      </c>
      <c r="D142" s="575">
        <f t="shared" si="25"/>
        <v>-28.264925373134332</v>
      </c>
      <c r="E142" s="581">
        <v>4100</v>
      </c>
      <c r="F142" s="581">
        <v>3493</v>
      </c>
      <c r="G142" s="575">
        <f t="shared" ref="G142:G147" si="26">((F142/E142) -      1)*100</f>
        <v>-14.804878048780489</v>
      </c>
      <c r="H142" s="581">
        <v>3100</v>
      </c>
      <c r="I142" s="581">
        <v>3110</v>
      </c>
      <c r="J142" s="575">
        <f>((I142/H142) -      1)*100</f>
        <v>0.3225806451612856</v>
      </c>
    </row>
    <row r="143" spans="1:10" ht="12" customHeight="1" x14ac:dyDescent="0.2">
      <c r="A143" s="799" t="s">
        <v>125</v>
      </c>
      <c r="B143" s="581" t="s">
        <v>31</v>
      </c>
      <c r="C143" s="581">
        <v>2650</v>
      </c>
      <c r="D143" s="584" t="s">
        <v>140</v>
      </c>
      <c r="E143" s="581">
        <v>2970</v>
      </c>
      <c r="F143" s="581">
        <v>3250</v>
      </c>
      <c r="G143" s="575">
        <f t="shared" si="26"/>
        <v>9.4276094276094291</v>
      </c>
      <c r="H143" s="581">
        <v>2060</v>
      </c>
      <c r="I143" s="581">
        <v>1863</v>
      </c>
      <c r="J143" s="575">
        <f>((I143/H143) -      1)*100</f>
        <v>-9.5631067961165055</v>
      </c>
    </row>
    <row r="144" spans="1:10" ht="12" customHeight="1" x14ac:dyDescent="0.2">
      <c r="A144" s="799" t="s">
        <v>126</v>
      </c>
      <c r="B144" s="198">
        <v>3067</v>
      </c>
      <c r="C144" s="198">
        <v>2800</v>
      </c>
      <c r="D144" s="575">
        <f>((C144/B144) -      1)*100</f>
        <v>-8.7055754809259867</v>
      </c>
      <c r="E144" s="581">
        <v>2467</v>
      </c>
      <c r="F144" s="581">
        <v>3167</v>
      </c>
      <c r="G144" s="575">
        <f t="shared" si="26"/>
        <v>28.374543980543177</v>
      </c>
      <c r="H144" s="581">
        <v>2667</v>
      </c>
      <c r="I144" s="581">
        <v>2267</v>
      </c>
      <c r="J144" s="575">
        <f>((I144/H144) -      1)*100</f>
        <v>-14.998125234345705</v>
      </c>
    </row>
    <row r="145" spans="1:10" ht="12" customHeight="1" x14ac:dyDescent="0.25">
      <c r="A145" s="578" t="s">
        <v>301</v>
      </c>
      <c r="B145" s="580">
        <f>AVERAGE(B146:B154)</f>
        <v>2902.9250000000002</v>
      </c>
      <c r="C145" s="580">
        <f>AVERAGE(C146:C154)</f>
        <v>2616.6666666666665</v>
      </c>
      <c r="D145" s="576">
        <f>((C145/B145) -      1)*100</f>
        <v>-9.8610309716349427</v>
      </c>
      <c r="E145" s="580">
        <f>AVERAGE(E146:E154)</f>
        <v>4134.5714285714284</v>
      </c>
      <c r="F145" s="580">
        <f>AVERAGE(F146:F154)</f>
        <v>3733.6666666666665</v>
      </c>
      <c r="G145" s="576">
        <f t="shared" si="26"/>
        <v>-9.6964043028585962</v>
      </c>
      <c r="H145" s="580">
        <f>AVERAGE(H146:H154)</f>
        <v>3689.5</v>
      </c>
      <c r="I145" s="580">
        <f>AVERAGE(I146:I154)</f>
        <v>3352.8333333333335</v>
      </c>
      <c r="J145" s="576">
        <f>((I145/H145) -      1)*100</f>
        <v>-9.1249943533450733</v>
      </c>
    </row>
    <row r="146" spans="1:10" ht="12" customHeight="1" x14ac:dyDescent="0.25">
      <c r="A146" s="799" t="s">
        <v>181</v>
      </c>
      <c r="B146" s="581">
        <v>2680</v>
      </c>
      <c r="C146" s="581">
        <v>2080</v>
      </c>
      <c r="D146" s="577">
        <f>((C146/B146) -      1)*100</f>
        <v>-22.388059701492537</v>
      </c>
      <c r="E146" s="581">
        <v>3500</v>
      </c>
      <c r="F146" s="581">
        <v>3440</v>
      </c>
      <c r="G146" s="577">
        <f t="shared" si="26"/>
        <v>-1.7142857142857126</v>
      </c>
      <c r="H146" s="586" t="s">
        <v>31</v>
      </c>
      <c r="I146" s="586" t="s">
        <v>31</v>
      </c>
      <c r="J146" s="577" t="s">
        <v>140</v>
      </c>
    </row>
    <row r="147" spans="1:10" ht="12" customHeight="1" x14ac:dyDescent="0.25">
      <c r="A147" s="799" t="s">
        <v>302</v>
      </c>
      <c r="B147" s="581">
        <v>2880</v>
      </c>
      <c r="C147" s="581">
        <v>2440</v>
      </c>
      <c r="D147" s="577">
        <f>((C147/B147) -      1)*100</f>
        <v>-15.277777777777779</v>
      </c>
      <c r="E147" s="581">
        <v>4520</v>
      </c>
      <c r="F147" s="581">
        <v>3520</v>
      </c>
      <c r="G147" s="577">
        <f t="shared" si="26"/>
        <v>-22.123893805309734</v>
      </c>
      <c r="H147" s="586" t="s">
        <v>31</v>
      </c>
      <c r="I147" s="586" t="s">
        <v>31</v>
      </c>
      <c r="J147" s="577" t="s">
        <v>140</v>
      </c>
    </row>
    <row r="148" spans="1:10" ht="12" customHeight="1" x14ac:dyDescent="0.25">
      <c r="A148" s="799" t="s">
        <v>545</v>
      </c>
      <c r="B148" s="586" t="s">
        <v>31</v>
      </c>
      <c r="C148" s="586">
        <v>2450</v>
      </c>
      <c r="D148" s="577" t="s">
        <v>140</v>
      </c>
      <c r="E148" s="586" t="s">
        <v>31</v>
      </c>
      <c r="F148" s="586">
        <v>3850</v>
      </c>
      <c r="G148" s="577" t="s">
        <v>140</v>
      </c>
      <c r="H148" s="586" t="s">
        <v>31</v>
      </c>
      <c r="I148" s="586">
        <v>3200</v>
      </c>
      <c r="J148" s="577" t="s">
        <v>140</v>
      </c>
    </row>
    <row r="149" spans="1:10" ht="12" customHeight="1" x14ac:dyDescent="0.25">
      <c r="A149" s="799" t="s">
        <v>528</v>
      </c>
      <c r="B149" s="581">
        <v>3300</v>
      </c>
      <c r="C149" s="581">
        <v>3300</v>
      </c>
      <c r="D149" s="577">
        <f t="shared" ref="D149:D157" si="27">((C149/B149) -      1)*100</f>
        <v>0</v>
      </c>
      <c r="E149" s="581">
        <v>3533</v>
      </c>
      <c r="F149" s="581">
        <v>3333</v>
      </c>
      <c r="G149" s="577">
        <f>((F149/E149) -      1)*100</f>
        <v>-5.6609114067364796</v>
      </c>
      <c r="H149" s="586">
        <v>3900</v>
      </c>
      <c r="I149" s="586">
        <v>3500</v>
      </c>
      <c r="J149" s="577">
        <f>((I149/H149) -      1)*100</f>
        <v>-10.256410256410254</v>
      </c>
    </row>
    <row r="150" spans="1:10" ht="12" customHeight="1" x14ac:dyDescent="0.25">
      <c r="A150" s="799" t="s">
        <v>183</v>
      </c>
      <c r="B150" s="586">
        <v>2700</v>
      </c>
      <c r="C150" s="586">
        <v>2600</v>
      </c>
      <c r="D150" s="577">
        <f t="shared" si="27"/>
        <v>-3.703703703703709</v>
      </c>
      <c r="E150" s="586">
        <v>4200</v>
      </c>
      <c r="F150" s="586">
        <v>4400</v>
      </c>
      <c r="G150" s="577">
        <f>((F150/E150) -      1)*100</f>
        <v>4.7619047619047672</v>
      </c>
      <c r="H150" s="586" t="s">
        <v>31</v>
      </c>
      <c r="I150" s="586" t="s">
        <v>31</v>
      </c>
      <c r="J150" s="577" t="s">
        <v>140</v>
      </c>
    </row>
    <row r="151" spans="1:10" ht="12" customHeight="1" x14ac:dyDescent="0.25">
      <c r="A151" s="799" t="s">
        <v>303</v>
      </c>
      <c r="B151" s="586">
        <v>3073.4</v>
      </c>
      <c r="C151" s="586">
        <v>2265</v>
      </c>
      <c r="D151" s="577">
        <f t="shared" si="27"/>
        <v>-26.303117069044056</v>
      </c>
      <c r="E151" s="586">
        <v>4549</v>
      </c>
      <c r="F151" s="586">
        <v>3460</v>
      </c>
      <c r="G151" s="577">
        <f>((F151/E151) -      1)*100</f>
        <v>-23.939327324686744</v>
      </c>
      <c r="H151" s="586">
        <v>3458</v>
      </c>
      <c r="I151" s="586">
        <v>2775</v>
      </c>
      <c r="J151" s="577">
        <f>((I151/H151) -      1)*100</f>
        <v>-19.751301330248694</v>
      </c>
    </row>
    <row r="152" spans="1:10" ht="12" customHeight="1" x14ac:dyDescent="0.25">
      <c r="A152" s="799" t="s">
        <v>182</v>
      </c>
      <c r="B152" s="770">
        <v>2500</v>
      </c>
      <c r="C152" s="770">
        <v>2350</v>
      </c>
      <c r="D152" s="577">
        <f t="shared" si="27"/>
        <v>-6.0000000000000053</v>
      </c>
      <c r="E152" s="586">
        <v>3990</v>
      </c>
      <c r="F152" s="586">
        <v>3625</v>
      </c>
      <c r="G152" s="577">
        <f>((F152/E152) -      1)*100</f>
        <v>-9.1478696741854613</v>
      </c>
      <c r="H152" s="586">
        <v>2650</v>
      </c>
      <c r="I152" s="586">
        <v>3125</v>
      </c>
      <c r="J152" s="577">
        <f>((I152/H152) -      1)*100</f>
        <v>17.924528301886799</v>
      </c>
    </row>
    <row r="153" spans="1:10" ht="12" customHeight="1" x14ac:dyDescent="0.25">
      <c r="A153" s="799" t="s">
        <v>535</v>
      </c>
      <c r="B153" s="770">
        <v>2540</v>
      </c>
      <c r="C153" s="770">
        <v>2515</v>
      </c>
      <c r="D153" s="577">
        <f t="shared" si="27"/>
        <v>-0.98425196850393526</v>
      </c>
      <c r="E153" s="581" t="s">
        <v>31</v>
      </c>
      <c r="F153" s="581">
        <v>3325</v>
      </c>
      <c r="G153" s="575" t="s">
        <v>140</v>
      </c>
      <c r="H153" s="581" t="s">
        <v>31</v>
      </c>
      <c r="I153" s="581">
        <v>2967</v>
      </c>
      <c r="J153" s="575" t="s">
        <v>140</v>
      </c>
    </row>
    <row r="154" spans="1:10" ht="12" customHeight="1" x14ac:dyDescent="0.25">
      <c r="A154" s="799" t="s">
        <v>190</v>
      </c>
      <c r="B154" s="586">
        <v>3550</v>
      </c>
      <c r="C154" s="586">
        <v>3550</v>
      </c>
      <c r="D154" s="577">
        <f t="shared" si="27"/>
        <v>0</v>
      </c>
      <c r="E154" s="586">
        <v>4650</v>
      </c>
      <c r="F154" s="586">
        <v>4650</v>
      </c>
      <c r="G154" s="577">
        <f>((F154/E154) -      1)*100</f>
        <v>0</v>
      </c>
      <c r="H154" s="586">
        <v>4750</v>
      </c>
      <c r="I154" s="586">
        <v>4550</v>
      </c>
      <c r="J154" s="577">
        <f>((I154/H154) -      1)*100</f>
        <v>-4.2105263157894761</v>
      </c>
    </row>
    <row r="155" spans="1:10" ht="12" customHeight="1" x14ac:dyDescent="0.25">
      <c r="A155" s="746" t="s">
        <v>166</v>
      </c>
      <c r="B155" s="569">
        <f>AVERAGE(B156:B156)</f>
        <v>3650</v>
      </c>
      <c r="C155" s="569">
        <f>AVERAGE(C156:C156)</f>
        <v>2900</v>
      </c>
      <c r="D155" s="583">
        <f t="shared" si="27"/>
        <v>-20.547945205479458</v>
      </c>
      <c r="E155" s="569">
        <f>AVERAGE(E156:E156)</f>
        <v>5067</v>
      </c>
      <c r="F155" s="569">
        <f>AVERAGE(F156:F156)</f>
        <v>4000</v>
      </c>
      <c r="G155" s="583">
        <f>((F155/E155) -      1)*100</f>
        <v>-21.057825143082688</v>
      </c>
      <c r="H155" s="576" t="s">
        <v>140</v>
      </c>
      <c r="I155" s="569">
        <f>AVERAGE(I156:I156)</f>
        <v>3200</v>
      </c>
      <c r="J155" s="576" t="s">
        <v>140</v>
      </c>
    </row>
    <row r="156" spans="1:10" ht="12" customHeight="1" x14ac:dyDescent="0.2">
      <c r="A156" s="748" t="s">
        <v>167</v>
      </c>
      <c r="B156" s="198">
        <v>3650</v>
      </c>
      <c r="C156" s="198">
        <v>2900</v>
      </c>
      <c r="D156" s="584">
        <f t="shared" si="27"/>
        <v>-20.547945205479458</v>
      </c>
      <c r="E156" s="198">
        <v>5067</v>
      </c>
      <c r="F156" s="198">
        <v>4000</v>
      </c>
      <c r="G156" s="584">
        <f>((F156/E156) -      1)*100</f>
        <v>-21.057825143082688</v>
      </c>
      <c r="H156" s="581" t="s">
        <v>31</v>
      </c>
      <c r="I156" s="581">
        <v>3200</v>
      </c>
      <c r="J156" s="575" t="s">
        <v>140</v>
      </c>
    </row>
    <row r="157" spans="1:10" ht="12" customHeight="1" x14ac:dyDescent="0.2">
      <c r="A157" s="579" t="s">
        <v>127</v>
      </c>
      <c r="B157" s="580">
        <f>AVERAGE(B159:B160)</f>
        <v>3200</v>
      </c>
      <c r="C157" s="580">
        <f>AVERAGE(C159:C160)</f>
        <v>2400</v>
      </c>
      <c r="D157" s="574">
        <f t="shared" si="27"/>
        <v>-25</v>
      </c>
      <c r="E157" s="580">
        <f>AVERAGE(E158:E160)</f>
        <v>4263.5</v>
      </c>
      <c r="F157" s="580">
        <f>AVERAGE(F158:F160)</f>
        <v>3612.5</v>
      </c>
      <c r="G157" s="574">
        <f>((F157/E157) -      1)*100</f>
        <v>-15.269145068605605</v>
      </c>
      <c r="H157" s="580">
        <f>AVERAGE(H158:H160)</f>
        <v>3350</v>
      </c>
      <c r="I157" s="580">
        <f>AVERAGE(I158:I160)</f>
        <v>3267.3333333333335</v>
      </c>
      <c r="J157" s="574">
        <f>((I157/H157) -      1)*100</f>
        <v>-2.4676616915422889</v>
      </c>
    </row>
    <row r="158" spans="1:10" ht="12" customHeight="1" x14ac:dyDescent="0.2">
      <c r="A158" s="799" t="s">
        <v>128</v>
      </c>
      <c r="B158" s="581" t="s">
        <v>31</v>
      </c>
      <c r="C158" s="581" t="s">
        <v>31</v>
      </c>
      <c r="D158" s="584" t="s">
        <v>140</v>
      </c>
      <c r="E158" s="581" t="s">
        <v>31</v>
      </c>
      <c r="F158" s="581" t="s">
        <v>31</v>
      </c>
      <c r="G158" s="575" t="s">
        <v>140</v>
      </c>
      <c r="H158" s="581">
        <v>3500</v>
      </c>
      <c r="I158" s="581">
        <v>3500</v>
      </c>
      <c r="J158" s="575">
        <f>((I158/H158) -      1)*100</f>
        <v>0</v>
      </c>
    </row>
    <row r="159" spans="1:10" ht="12" customHeight="1" x14ac:dyDescent="0.2">
      <c r="A159" s="799" t="s">
        <v>129</v>
      </c>
      <c r="B159" s="581" t="s">
        <v>31</v>
      </c>
      <c r="C159" s="581">
        <v>2400</v>
      </c>
      <c r="D159" s="584" t="s">
        <v>140</v>
      </c>
      <c r="E159" s="198">
        <v>3927</v>
      </c>
      <c r="F159" s="198">
        <v>3500</v>
      </c>
      <c r="G159" s="575">
        <f t="shared" ref="G159:G164" si="28">((F159/E159) -      1)*100</f>
        <v>-10.873440285204994</v>
      </c>
      <c r="H159" s="581" t="s">
        <v>31</v>
      </c>
      <c r="I159" s="581">
        <v>2927</v>
      </c>
      <c r="J159" s="575" t="s">
        <v>140</v>
      </c>
    </row>
    <row r="160" spans="1:10" ht="12" customHeight="1" x14ac:dyDescent="0.2">
      <c r="A160" s="799" t="s">
        <v>130</v>
      </c>
      <c r="B160" s="581">
        <v>3200</v>
      </c>
      <c r="C160" s="581">
        <v>2400</v>
      </c>
      <c r="D160" s="575">
        <f>((C160/B160) -      1)*100</f>
        <v>-25</v>
      </c>
      <c r="E160" s="581">
        <v>4600</v>
      </c>
      <c r="F160" s="581">
        <v>3725</v>
      </c>
      <c r="G160" s="575">
        <f t="shared" si="28"/>
        <v>-19.021739130434778</v>
      </c>
      <c r="H160" s="581">
        <v>3200</v>
      </c>
      <c r="I160" s="581">
        <v>3375</v>
      </c>
      <c r="J160" s="575">
        <f>((I160/H160) -      1)*100</f>
        <v>5.46875</v>
      </c>
    </row>
    <row r="161" spans="1:10" ht="12" customHeight="1" x14ac:dyDescent="0.2">
      <c r="A161" s="579" t="s">
        <v>131</v>
      </c>
      <c r="B161" s="580">
        <f>AVERAGE(B162:B164)</f>
        <v>3804.3333333333335</v>
      </c>
      <c r="C161" s="580">
        <f>AVERAGE(C162:C164)</f>
        <v>2485</v>
      </c>
      <c r="D161" s="574">
        <f t="shared" ref="D161:D164" si="29">((C161/B161) -      1)*100</f>
        <v>-34.679751160956805</v>
      </c>
      <c r="E161" s="580">
        <f>AVERAGE(E162:E164)</f>
        <v>4340</v>
      </c>
      <c r="F161" s="580">
        <f>AVERAGE(F162:F164)</f>
        <v>3839</v>
      </c>
      <c r="G161" s="574">
        <f t="shared" si="28"/>
        <v>-11.543778801843319</v>
      </c>
      <c r="H161" s="580">
        <f>AVERAGE(H162:H164)</f>
        <v>2900</v>
      </c>
      <c r="I161" s="580">
        <f>AVERAGE(I162:I164)</f>
        <v>3110</v>
      </c>
      <c r="J161" s="574">
        <f t="shared" ref="J161:J163" si="30">((I161/H161) -      1)*100</f>
        <v>7.241379310344831</v>
      </c>
    </row>
    <row r="162" spans="1:10" ht="12" customHeight="1" x14ac:dyDescent="0.2">
      <c r="A162" s="799" t="s">
        <v>147</v>
      </c>
      <c r="B162" s="581">
        <v>5733</v>
      </c>
      <c r="C162" s="581">
        <v>2815</v>
      </c>
      <c r="D162" s="575">
        <f t="shared" si="29"/>
        <v>-50.898308041165187</v>
      </c>
      <c r="E162" s="198">
        <v>5790</v>
      </c>
      <c r="F162" s="198">
        <v>4150</v>
      </c>
      <c r="G162" s="575">
        <f t="shared" si="28"/>
        <v>-28.324697754749572</v>
      </c>
      <c r="H162" s="581">
        <v>3700</v>
      </c>
      <c r="I162" s="581">
        <v>2880</v>
      </c>
      <c r="J162" s="575">
        <f t="shared" si="30"/>
        <v>-22.162162162162158</v>
      </c>
    </row>
    <row r="163" spans="1:10" ht="12" customHeight="1" x14ac:dyDescent="0.2">
      <c r="A163" s="799" t="s">
        <v>133</v>
      </c>
      <c r="B163" s="581">
        <v>2680</v>
      </c>
      <c r="C163" s="581">
        <v>2260</v>
      </c>
      <c r="D163" s="575">
        <f t="shared" si="29"/>
        <v>-15.671641791044777</v>
      </c>
      <c r="E163" s="581">
        <v>2780</v>
      </c>
      <c r="F163" s="581">
        <v>3700</v>
      </c>
      <c r="G163" s="575">
        <f t="shared" si="28"/>
        <v>33.093525179856108</v>
      </c>
      <c r="H163" s="581">
        <v>1600</v>
      </c>
      <c r="I163" s="581">
        <v>3340</v>
      </c>
      <c r="J163" s="575">
        <f t="shared" si="30"/>
        <v>108.74999999999999</v>
      </c>
    </row>
    <row r="164" spans="1:10" ht="12" customHeight="1" x14ac:dyDescent="0.2">
      <c r="A164" s="799" t="s">
        <v>134</v>
      </c>
      <c r="B164" s="807">
        <v>3000</v>
      </c>
      <c r="C164" s="581">
        <v>2380</v>
      </c>
      <c r="D164" s="575">
        <f t="shared" si="29"/>
        <v>-20.666666666666668</v>
      </c>
      <c r="E164" s="581">
        <v>4450</v>
      </c>
      <c r="F164" s="581">
        <v>3667</v>
      </c>
      <c r="G164" s="575">
        <f t="shared" si="28"/>
        <v>-17.595505617977526</v>
      </c>
      <c r="H164" s="807">
        <v>3400</v>
      </c>
      <c r="I164" s="581" t="s">
        <v>31</v>
      </c>
      <c r="J164" s="575" t="s">
        <v>140</v>
      </c>
    </row>
    <row r="165" spans="1:10" ht="12" customHeight="1" x14ac:dyDescent="0.25">
      <c r="A165" s="448" t="s">
        <v>135</v>
      </c>
      <c r="B165" s="458"/>
      <c r="C165" s="461"/>
      <c r="D165" s="462"/>
      <c r="E165" s="463"/>
      <c r="F165" s="464"/>
      <c r="G165" s="465"/>
      <c r="H165" s="464"/>
      <c r="I165" s="466"/>
      <c r="J165" s="467"/>
    </row>
    <row r="166" spans="1:10" ht="12" customHeight="1" x14ac:dyDescent="0.25">
      <c r="A166" s="453" t="s">
        <v>136</v>
      </c>
      <c r="B166" s="458"/>
      <c r="C166" s="458"/>
      <c r="D166" s="460"/>
      <c r="E166" s="468"/>
      <c r="F166" s="459"/>
      <c r="G166" s="60"/>
      <c r="H166" s="459"/>
      <c r="I166" s="459"/>
      <c r="J166" s="460"/>
    </row>
    <row r="167" spans="1:10" ht="12" customHeight="1" x14ac:dyDescent="0.2"/>
    <row r="168" spans="1:10" ht="12" customHeight="1" x14ac:dyDescent="0.2"/>
    <row r="169" spans="1:10" ht="9" customHeight="1" x14ac:dyDescent="0.2"/>
    <row r="170" spans="1:10" ht="9" customHeight="1" x14ac:dyDescent="0.2"/>
    <row r="171" spans="1:10" ht="10.5" customHeight="1" x14ac:dyDescent="0.2"/>
    <row r="172" spans="1:10" ht="10.5" customHeight="1" x14ac:dyDescent="0.2"/>
    <row r="173" spans="1:10" ht="10.5" customHeight="1" x14ac:dyDescent="0.2"/>
    <row r="174" spans="1:10" ht="10.5" customHeight="1" x14ac:dyDescent="0.2"/>
    <row r="175" spans="1:10" ht="10.5" customHeight="1" x14ac:dyDescent="0.2"/>
    <row r="176" spans="1:10" ht="10.5" customHeight="1" x14ac:dyDescent="0.2"/>
    <row r="177" ht="10.5" customHeight="1" x14ac:dyDescent="0.2"/>
    <row r="178" ht="10.5" customHeight="1" x14ac:dyDescent="0.2"/>
    <row r="179" ht="10.5" customHeight="1" x14ac:dyDescent="0.2"/>
    <row r="180" ht="10.5" customHeight="1" x14ac:dyDescent="0.2"/>
    <row r="181" ht="10.5" customHeight="1" x14ac:dyDescent="0.2"/>
    <row r="182" ht="10.5" customHeight="1" x14ac:dyDescent="0.2"/>
    <row r="183" ht="10.5" customHeight="1" x14ac:dyDescent="0.2"/>
    <row r="184" ht="10.5" customHeight="1" x14ac:dyDescent="0.2"/>
    <row r="185" ht="10.5" customHeight="1" x14ac:dyDescent="0.2"/>
    <row r="186" ht="10.5" customHeight="1" x14ac:dyDescent="0.2"/>
    <row r="187" ht="10.5" customHeight="1" x14ac:dyDescent="0.2"/>
    <row r="188" ht="10.5" customHeight="1" x14ac:dyDescent="0.2"/>
    <row r="189" ht="10.5" customHeight="1" x14ac:dyDescent="0.2"/>
    <row r="190" ht="10.5" customHeight="1" x14ac:dyDescent="0.2"/>
    <row r="191" ht="10.5" customHeight="1" x14ac:dyDescent="0.2"/>
    <row r="192" ht="10.5" customHeight="1" x14ac:dyDescent="0.2"/>
    <row r="193" ht="10.5" customHeight="1" x14ac:dyDescent="0.2"/>
    <row r="194" ht="10.5" customHeight="1" x14ac:dyDescent="0.2"/>
    <row r="195" ht="10.5" customHeight="1" x14ac:dyDescent="0.2"/>
    <row r="196" ht="10.5" customHeight="1" x14ac:dyDescent="0.2"/>
    <row r="197" ht="10.5" customHeight="1" x14ac:dyDescent="0.2"/>
    <row r="198" ht="12.75" customHeight="1" x14ac:dyDescent="0.2"/>
    <row r="199" ht="12.75" customHeight="1" x14ac:dyDescent="0.2"/>
    <row r="200" ht="12.75" customHeight="1" x14ac:dyDescent="0.2"/>
    <row r="201" ht="10.5" customHeight="1" x14ac:dyDescent="0.2"/>
    <row r="202" ht="10.5" customHeight="1" x14ac:dyDescent="0.2"/>
    <row r="203" ht="10.5" customHeight="1" x14ac:dyDescent="0.2"/>
    <row r="204" ht="10.5" customHeight="1" x14ac:dyDescent="0.2"/>
    <row r="205" ht="10.5" customHeight="1" x14ac:dyDescent="0.2"/>
    <row r="206" ht="10.5" customHeight="1" x14ac:dyDescent="0.2"/>
    <row r="207" ht="10.5" customHeight="1" x14ac:dyDescent="0.2"/>
    <row r="208" ht="10.5" customHeight="1" x14ac:dyDescent="0.2"/>
    <row r="209" ht="10.5" customHeight="1" x14ac:dyDescent="0.2"/>
    <row r="210" ht="10.5" customHeight="1" x14ac:dyDescent="0.2"/>
    <row r="211" ht="10.5" customHeight="1" x14ac:dyDescent="0.2"/>
    <row r="212" ht="10.5" customHeight="1" x14ac:dyDescent="0.2"/>
    <row r="213" ht="10.5" customHeight="1" x14ac:dyDescent="0.2"/>
    <row r="214" ht="10.5" customHeight="1" x14ac:dyDescent="0.2"/>
    <row r="215" ht="10.5" customHeight="1" x14ac:dyDescent="0.2"/>
    <row r="216" ht="10.5" customHeight="1" x14ac:dyDescent="0.2"/>
    <row r="217" ht="10.5" customHeight="1" x14ac:dyDescent="0.2"/>
    <row r="218" ht="10.5" customHeight="1" x14ac:dyDescent="0.2"/>
    <row r="219" ht="10.5" customHeight="1" x14ac:dyDescent="0.2"/>
    <row r="220" ht="10.5" customHeight="1" x14ac:dyDescent="0.2"/>
    <row r="221" ht="10.5" customHeight="1" x14ac:dyDescent="0.2"/>
    <row r="222" ht="10.5" customHeight="1" x14ac:dyDescent="0.2"/>
    <row r="223" ht="10.5" customHeight="1" x14ac:dyDescent="0.2"/>
    <row r="224" ht="10.5" customHeight="1" x14ac:dyDescent="0.2"/>
    <row r="225" ht="10.5" customHeight="1" x14ac:dyDescent="0.2"/>
    <row r="226" ht="10.5" customHeight="1" x14ac:dyDescent="0.2"/>
    <row r="227" ht="10.5" customHeight="1" x14ac:dyDescent="0.2"/>
    <row r="228" ht="10.5" customHeight="1" x14ac:dyDescent="0.2"/>
    <row r="229" ht="10.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  <row r="1022" ht="12.75" customHeight="1" x14ac:dyDescent="0.2"/>
    <row r="1023" ht="12.75" customHeight="1" x14ac:dyDescent="0.2"/>
    <row r="1024" ht="12.75" customHeight="1" x14ac:dyDescent="0.2"/>
    <row r="1025" ht="12.75" customHeight="1" x14ac:dyDescent="0.2"/>
    <row r="1026" ht="12.75" customHeight="1" x14ac:dyDescent="0.2"/>
    <row r="1027" ht="12.75" customHeight="1" x14ac:dyDescent="0.2"/>
    <row r="1028" ht="12.75" customHeight="1" x14ac:dyDescent="0.2"/>
    <row r="1029" ht="12.75" customHeight="1" x14ac:dyDescent="0.2"/>
    <row r="1030" ht="12.75" customHeight="1" x14ac:dyDescent="0.2"/>
    <row r="1031" ht="12.75" customHeight="1" x14ac:dyDescent="0.2"/>
    <row r="1032" ht="12.75" customHeight="1" x14ac:dyDescent="0.2"/>
    <row r="1033" ht="12.75" customHeight="1" x14ac:dyDescent="0.2"/>
    <row r="1034" ht="12.75" customHeight="1" x14ac:dyDescent="0.2"/>
    <row r="1035" ht="12.75" customHeight="1" x14ac:dyDescent="0.2"/>
    <row r="1036" ht="12.75" customHeight="1" x14ac:dyDescent="0.2"/>
    <row r="1037" ht="12.75" customHeight="1" x14ac:dyDescent="0.2"/>
    <row r="1038" ht="12.75" customHeight="1" x14ac:dyDescent="0.2"/>
    <row r="1039" ht="12.75" customHeight="1" x14ac:dyDescent="0.2"/>
    <row r="1040" ht="12.75" customHeight="1" x14ac:dyDescent="0.2"/>
    <row r="1041" ht="12.75" customHeight="1" x14ac:dyDescent="0.2"/>
    <row r="1042" ht="12.75" customHeight="1" x14ac:dyDescent="0.2"/>
    <row r="1043" ht="12.75" customHeight="1" x14ac:dyDescent="0.2"/>
    <row r="1044" ht="12.75" customHeight="1" x14ac:dyDescent="0.2"/>
    <row r="1045" ht="12.75" customHeight="1" x14ac:dyDescent="0.2"/>
    <row r="1046" ht="12.75" customHeight="1" x14ac:dyDescent="0.2"/>
    <row r="1047" ht="12.75" customHeight="1" x14ac:dyDescent="0.2"/>
    <row r="1048" ht="12.75" customHeight="1" x14ac:dyDescent="0.2"/>
    <row r="1049" ht="12.75" customHeight="1" x14ac:dyDescent="0.2"/>
  </sheetData>
  <mergeCells count="14">
    <mergeCell ref="A113:A114"/>
    <mergeCell ref="B113:D113"/>
    <mergeCell ref="E113:G113"/>
    <mergeCell ref="H113:J113"/>
    <mergeCell ref="A5:A6"/>
    <mergeCell ref="B5:D5"/>
    <mergeCell ref="E5:G5"/>
    <mergeCell ref="H5:J5"/>
    <mergeCell ref="A112:F112"/>
    <mergeCell ref="A59:F59"/>
    <mergeCell ref="A60:A61"/>
    <mergeCell ref="B60:D60"/>
    <mergeCell ref="E60:G60"/>
    <mergeCell ref="H60:J60"/>
  </mergeCells>
  <pageMargins left="0" right="0" top="0" bottom="0" header="0" footer="0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016"/>
  <sheetViews>
    <sheetView showGridLines="0" topLeftCell="A10" zoomScaleNormal="100" workbookViewId="0">
      <selection activeCell="H59" sqref="H59:J59"/>
    </sheetView>
  </sheetViews>
  <sheetFormatPr baseColWidth="10" defaultColWidth="12.7109375" defaultRowHeight="15" customHeight="1" x14ac:dyDescent="0.2"/>
  <cols>
    <col min="1" max="1" width="16" style="54" customWidth="1"/>
    <col min="2" max="3" width="8.28515625" style="54" customWidth="1"/>
    <col min="4" max="4" width="7.85546875" style="54" customWidth="1"/>
    <col min="5" max="6" width="8.28515625" style="54" customWidth="1"/>
    <col min="7" max="7" width="7.85546875" style="54" customWidth="1"/>
    <col min="8" max="9" width="8.28515625" style="54" customWidth="1"/>
    <col min="10" max="10" width="7.85546875" style="54" customWidth="1"/>
    <col min="11" max="16384" width="12.7109375" style="54"/>
  </cols>
  <sheetData>
    <row r="1" spans="1:10" ht="21.75" customHeight="1" x14ac:dyDescent="0.25">
      <c r="A1" s="622" t="s">
        <v>725</v>
      </c>
      <c r="B1" s="443"/>
      <c r="C1" s="443"/>
      <c r="D1" s="445"/>
      <c r="E1" s="445"/>
      <c r="F1" s="445"/>
      <c r="G1" s="445"/>
      <c r="H1" s="445"/>
      <c r="I1" s="445"/>
      <c r="J1" s="445"/>
    </row>
    <row r="2" spans="1:10" ht="12" customHeight="1" x14ac:dyDescent="0.25">
      <c r="A2" s="457" t="s">
        <v>536</v>
      </c>
      <c r="B2" s="443"/>
      <c r="C2" s="443"/>
      <c r="D2" s="445"/>
      <c r="E2" s="445"/>
      <c r="F2" s="445"/>
      <c r="G2" s="445"/>
      <c r="H2" s="445"/>
      <c r="I2" s="445"/>
      <c r="J2" s="445"/>
    </row>
    <row r="3" spans="1:10" ht="5.0999999999999996" customHeight="1" x14ac:dyDescent="0.2">
      <c r="A3" s="445"/>
      <c r="B3" s="446"/>
      <c r="C3" s="446"/>
      <c r="D3" s="445"/>
      <c r="E3" s="445"/>
      <c r="F3" s="445"/>
      <c r="G3" s="445"/>
      <c r="H3" s="445"/>
      <c r="I3" s="445"/>
      <c r="J3" s="445"/>
    </row>
    <row r="4" spans="1:10" ht="14.1" customHeight="1" x14ac:dyDescent="0.2">
      <c r="A4" s="974" t="s">
        <v>19</v>
      </c>
      <c r="B4" s="976" t="s">
        <v>153</v>
      </c>
      <c r="C4" s="981"/>
      <c r="D4" s="982"/>
      <c r="E4" s="976" t="s">
        <v>154</v>
      </c>
      <c r="F4" s="981"/>
      <c r="G4" s="982"/>
      <c r="H4" s="976" t="s">
        <v>155</v>
      </c>
      <c r="I4" s="981"/>
      <c r="J4" s="982"/>
    </row>
    <row r="5" spans="1:10" ht="14.1" customHeight="1" x14ac:dyDescent="0.2">
      <c r="A5" s="980"/>
      <c r="B5" s="364">
        <v>2023</v>
      </c>
      <c r="C5" s="364">
        <v>2024</v>
      </c>
      <c r="D5" s="364" t="s">
        <v>23</v>
      </c>
      <c r="E5" s="364">
        <v>2023</v>
      </c>
      <c r="F5" s="364">
        <v>2024</v>
      </c>
      <c r="G5" s="364" t="s">
        <v>23</v>
      </c>
      <c r="H5" s="364">
        <v>2023</v>
      </c>
      <c r="I5" s="364">
        <v>2024</v>
      </c>
      <c r="J5" s="364" t="s">
        <v>23</v>
      </c>
    </row>
    <row r="6" spans="1:10" ht="4.5" customHeight="1" x14ac:dyDescent="0.2">
      <c r="A6" s="7"/>
      <c r="B6" s="7"/>
      <c r="C6" s="7"/>
      <c r="D6" s="7"/>
      <c r="E6" s="7"/>
      <c r="F6" s="11"/>
      <c r="G6" s="7"/>
      <c r="H6" s="7"/>
      <c r="I6" s="7"/>
      <c r="J6" s="28"/>
    </row>
    <row r="7" spans="1:10" s="103" customFormat="1" ht="11.1" customHeight="1" x14ac:dyDescent="0.25">
      <c r="A7" s="746" t="s">
        <v>588</v>
      </c>
      <c r="B7" s="510">
        <f>AVERAGE(B8:B12)</f>
        <v>1540.6</v>
      </c>
      <c r="C7" s="510">
        <f>AVERAGE(C8:C13)</f>
        <v>1160</v>
      </c>
      <c r="D7" s="790">
        <f t="shared" ref="D7" si="0">((C7/B7) -      1)*100</f>
        <v>-24.704660521874587</v>
      </c>
      <c r="E7" s="510">
        <f t="shared" ref="E7:F7" si="1">AVERAGE(E8:E13)</f>
        <v>726.75</v>
      </c>
      <c r="F7" s="510">
        <f t="shared" si="1"/>
        <v>675</v>
      </c>
      <c r="G7" s="790">
        <f t="shared" ref="G7" si="2">((F7/E7) -      1)*100</f>
        <v>-7.1207430340557316</v>
      </c>
      <c r="H7" s="510">
        <f t="shared" ref="H7:I7" si="3">AVERAGE(H8:H13)</f>
        <v>966.66666666666663</v>
      </c>
      <c r="I7" s="510">
        <f t="shared" si="3"/>
        <v>1140</v>
      </c>
      <c r="J7" s="781">
        <f t="shared" ref="J7" si="4">((I7/H7) -      1)*100</f>
        <v>17.931034482758633</v>
      </c>
    </row>
    <row r="8" spans="1:10" s="103" customFormat="1" ht="11.1" customHeight="1" x14ac:dyDescent="0.25">
      <c r="A8" s="748" t="s">
        <v>589</v>
      </c>
      <c r="B8" s="509">
        <v>1800</v>
      </c>
      <c r="C8" s="509">
        <v>1100</v>
      </c>
      <c r="D8" s="785">
        <f>((C8/B8) -      1)*100</f>
        <v>-38.888888888888886</v>
      </c>
      <c r="E8" s="509">
        <v>800</v>
      </c>
      <c r="F8" s="509">
        <v>960</v>
      </c>
      <c r="G8" s="785">
        <f>((F8/E8) -      1)*100</f>
        <v>19.999999999999996</v>
      </c>
      <c r="H8" s="510">
        <v>1400</v>
      </c>
      <c r="I8" s="775" t="s">
        <v>721</v>
      </c>
      <c r="J8" s="775" t="s">
        <v>140</v>
      </c>
    </row>
    <row r="9" spans="1:10" s="103" customFormat="1" ht="11.1" customHeight="1" x14ac:dyDescent="0.25">
      <c r="A9" s="748" t="s">
        <v>602</v>
      </c>
      <c r="B9" s="509">
        <v>1013</v>
      </c>
      <c r="C9" s="775" t="s">
        <v>722</v>
      </c>
      <c r="D9" s="785" t="s">
        <v>140</v>
      </c>
      <c r="E9" s="509">
        <v>427</v>
      </c>
      <c r="F9" s="509">
        <v>390</v>
      </c>
      <c r="G9" s="785">
        <f>((F9/E9) -      1)*100</f>
        <v>-8.6651053864168599</v>
      </c>
      <c r="H9" s="510">
        <v>700</v>
      </c>
      <c r="I9" s="810">
        <v>700</v>
      </c>
      <c r="J9" s="810">
        <f>((I9/H9) -      1)*100</f>
        <v>0</v>
      </c>
    </row>
    <row r="10" spans="1:10" s="103" customFormat="1" ht="11.1" customHeight="1" x14ac:dyDescent="0.25">
      <c r="A10" s="748" t="s">
        <v>591</v>
      </c>
      <c r="B10" s="509">
        <v>1900</v>
      </c>
      <c r="C10" s="775" t="s">
        <v>722</v>
      </c>
      <c r="D10" s="785" t="s">
        <v>140</v>
      </c>
      <c r="E10" s="775" t="s">
        <v>722</v>
      </c>
      <c r="F10" s="775" t="s">
        <v>722</v>
      </c>
      <c r="G10" s="785" t="s">
        <v>140</v>
      </c>
      <c r="H10" s="775" t="s">
        <v>721</v>
      </c>
      <c r="I10" s="810">
        <v>1580</v>
      </c>
      <c r="J10" s="292" t="s">
        <v>140</v>
      </c>
    </row>
    <row r="11" spans="1:10" s="103" customFormat="1" ht="11.1" customHeight="1" x14ac:dyDescent="0.25">
      <c r="A11" s="748" t="s">
        <v>593</v>
      </c>
      <c r="B11" s="509">
        <v>1300</v>
      </c>
      <c r="C11" s="509">
        <v>1360</v>
      </c>
      <c r="D11" s="785">
        <f>((C11/B11) -      1)*100</f>
        <v>4.6153846153846212</v>
      </c>
      <c r="E11" s="509">
        <v>570</v>
      </c>
      <c r="F11" s="775" t="s">
        <v>722</v>
      </c>
      <c r="G11" s="785" t="s">
        <v>140</v>
      </c>
      <c r="H11" s="775" t="s">
        <v>721</v>
      </c>
      <c r="I11" s="775" t="s">
        <v>721</v>
      </c>
      <c r="J11" s="292" t="s">
        <v>140</v>
      </c>
    </row>
    <row r="12" spans="1:10" ht="11.1" customHeight="1" x14ac:dyDescent="0.2">
      <c r="A12" s="752" t="s">
        <v>601</v>
      </c>
      <c r="B12" s="509">
        <v>1690</v>
      </c>
      <c r="C12" s="775" t="s">
        <v>722</v>
      </c>
      <c r="D12" s="785" t="s">
        <v>140</v>
      </c>
      <c r="E12" s="509">
        <v>1110</v>
      </c>
      <c r="F12" s="775" t="s">
        <v>722</v>
      </c>
      <c r="G12" s="785" t="s">
        <v>140</v>
      </c>
      <c r="H12" s="810">
        <v>800</v>
      </c>
      <c r="I12" s="775" t="s">
        <v>721</v>
      </c>
      <c r="J12" s="292" t="s">
        <v>140</v>
      </c>
    </row>
    <row r="13" spans="1:10" ht="11.1" customHeight="1" x14ac:dyDescent="0.2">
      <c r="A13" s="752" t="s">
        <v>595</v>
      </c>
      <c r="B13" s="775" t="s">
        <v>722</v>
      </c>
      <c r="C13" s="509">
        <v>1020</v>
      </c>
      <c r="D13" s="292" t="s">
        <v>140</v>
      </c>
      <c r="E13" s="775" t="s">
        <v>722</v>
      </c>
      <c r="F13" s="775" t="s">
        <v>722</v>
      </c>
      <c r="G13" s="292" t="s">
        <v>140</v>
      </c>
      <c r="H13" s="775" t="s">
        <v>722</v>
      </c>
      <c r="I13" s="775" t="s">
        <v>722</v>
      </c>
      <c r="J13" s="292" t="s">
        <v>140</v>
      </c>
    </row>
    <row r="14" spans="1:10" ht="11.1" customHeight="1" x14ac:dyDescent="0.2">
      <c r="A14" s="746" t="s">
        <v>24</v>
      </c>
      <c r="B14" s="510">
        <f>AVERAGE(B15:B18)</f>
        <v>1214.3333333333333</v>
      </c>
      <c r="C14" s="510">
        <f>AVERAGE(C15:C18)</f>
        <v>1492.25</v>
      </c>
      <c r="D14" s="781">
        <f t="shared" ref="D14:D32" si="5">((C14/B14) -      1)*100</f>
        <v>22.886357397749112</v>
      </c>
      <c r="E14" s="510">
        <f>AVERAGE(E15:E18)</f>
        <v>1010.6666666666666</v>
      </c>
      <c r="F14" s="510">
        <f>AVERAGE(F15:F18)</f>
        <v>884.33333333333337</v>
      </c>
      <c r="G14" s="781">
        <f>((F14/E14) -      1)*100</f>
        <v>-12.499999999999989</v>
      </c>
      <c r="H14" s="510">
        <f>AVERAGE(H15:H18)</f>
        <v>467</v>
      </c>
      <c r="I14" s="810">
        <f>AVERAGE(I15:I18)</f>
        <v>543.5</v>
      </c>
      <c r="J14" s="781">
        <f>((I14/H14) -      1)*100</f>
        <v>16.381156316916478</v>
      </c>
    </row>
    <row r="15" spans="1:10" ht="11.1" customHeight="1" x14ac:dyDescent="0.2">
      <c r="A15" s="748" t="s">
        <v>25</v>
      </c>
      <c r="B15" s="509">
        <v>1085</v>
      </c>
      <c r="C15" s="509">
        <v>1200</v>
      </c>
      <c r="D15" s="292">
        <f t="shared" si="5"/>
        <v>10.599078341013835</v>
      </c>
      <c r="E15" s="509">
        <v>501</v>
      </c>
      <c r="F15" s="509">
        <v>540</v>
      </c>
      <c r="G15" s="292">
        <f>((F15/E15) -      1)*100</f>
        <v>7.7844311377245567</v>
      </c>
      <c r="H15" s="810">
        <v>340</v>
      </c>
      <c r="I15" s="810">
        <v>487</v>
      </c>
      <c r="J15" s="292">
        <f>((I15/H15) -      1)*100</f>
        <v>43.235294117647058</v>
      </c>
    </row>
    <row r="16" spans="1:10" ht="11.1" customHeight="1" x14ac:dyDescent="0.2">
      <c r="A16" s="748" t="s">
        <v>297</v>
      </c>
      <c r="B16" s="509">
        <v>1338</v>
      </c>
      <c r="C16" s="509">
        <v>1419</v>
      </c>
      <c r="D16" s="292">
        <f t="shared" si="5"/>
        <v>6.0538116591928315</v>
      </c>
      <c r="E16" s="509">
        <v>681</v>
      </c>
      <c r="F16" s="509">
        <v>763</v>
      </c>
      <c r="G16" s="292">
        <f>((F16/E16) -      1)*100</f>
        <v>12.04111600587372</v>
      </c>
      <c r="H16" s="810">
        <v>594</v>
      </c>
      <c r="I16" s="810">
        <v>600</v>
      </c>
      <c r="J16" s="292">
        <f>((I16/H16) -      1)*100</f>
        <v>1.0101010101010166</v>
      </c>
    </row>
    <row r="17" spans="1:10" ht="11.1" customHeight="1" x14ac:dyDescent="0.2">
      <c r="A17" s="748" t="s">
        <v>296</v>
      </c>
      <c r="B17" s="775" t="s">
        <v>721</v>
      </c>
      <c r="C17" s="509">
        <v>1500</v>
      </c>
      <c r="D17" s="785" t="s">
        <v>140</v>
      </c>
      <c r="E17" s="775" t="s">
        <v>721</v>
      </c>
      <c r="F17" s="775" t="s">
        <v>721</v>
      </c>
      <c r="G17" s="292" t="s">
        <v>140</v>
      </c>
      <c r="H17" s="775" t="s">
        <v>721</v>
      </c>
      <c r="I17" s="775" t="s">
        <v>721</v>
      </c>
      <c r="J17" s="292" t="s">
        <v>140</v>
      </c>
    </row>
    <row r="18" spans="1:10" ht="11.1" customHeight="1" x14ac:dyDescent="0.2">
      <c r="A18" s="748" t="s">
        <v>603</v>
      </c>
      <c r="B18" s="509">
        <v>1220</v>
      </c>
      <c r="C18" s="509">
        <v>1850</v>
      </c>
      <c r="D18" s="292">
        <f t="shared" si="5"/>
        <v>51.639344262295083</v>
      </c>
      <c r="E18" s="509">
        <v>1850</v>
      </c>
      <c r="F18" s="509">
        <v>1350</v>
      </c>
      <c r="G18" s="292">
        <f>((F18/E18) -      1)*100</f>
        <v>-27.027027027027028</v>
      </c>
      <c r="H18" s="775" t="s">
        <v>721</v>
      </c>
      <c r="I18" s="775" t="s">
        <v>721</v>
      </c>
      <c r="J18" s="292" t="s">
        <v>140</v>
      </c>
    </row>
    <row r="19" spans="1:10" ht="11.1" customHeight="1" x14ac:dyDescent="0.2">
      <c r="A19" s="746" t="s">
        <v>27</v>
      </c>
      <c r="B19" s="510" t="s">
        <v>28</v>
      </c>
      <c r="C19" s="510">
        <f>AVERAGE(C20:C23)</f>
        <v>1215</v>
      </c>
      <c r="D19" s="781" t="s">
        <v>140</v>
      </c>
      <c r="E19" s="510" t="s">
        <v>28</v>
      </c>
      <c r="F19" s="510">
        <f>AVERAGE(F20:F23)</f>
        <v>1000</v>
      </c>
      <c r="G19" s="781" t="s">
        <v>140</v>
      </c>
      <c r="H19" s="510" t="s">
        <v>28</v>
      </c>
      <c r="I19" s="510" t="s">
        <v>140</v>
      </c>
      <c r="J19" s="781" t="s">
        <v>140</v>
      </c>
    </row>
    <row r="20" spans="1:10" ht="11.1" customHeight="1" x14ac:dyDescent="0.2">
      <c r="A20" s="748" t="s">
        <v>30</v>
      </c>
      <c r="B20" s="775" t="s">
        <v>722</v>
      </c>
      <c r="C20" s="509">
        <v>1220</v>
      </c>
      <c r="D20" s="292" t="s">
        <v>140</v>
      </c>
      <c r="E20" s="775" t="s">
        <v>722</v>
      </c>
      <c r="F20" s="509" t="s">
        <v>723</v>
      </c>
      <c r="G20" s="292" t="s">
        <v>140</v>
      </c>
      <c r="H20" s="775" t="s">
        <v>722</v>
      </c>
      <c r="I20" s="775" t="s">
        <v>722</v>
      </c>
      <c r="J20" s="292" t="s">
        <v>140</v>
      </c>
    </row>
    <row r="21" spans="1:10" ht="11.1" customHeight="1" x14ac:dyDescent="0.2">
      <c r="A21" s="748" t="s">
        <v>533</v>
      </c>
      <c r="B21" s="775" t="s">
        <v>722</v>
      </c>
      <c r="C21" s="509">
        <v>1200</v>
      </c>
      <c r="D21" s="785" t="s">
        <v>140</v>
      </c>
      <c r="E21" s="775" t="s">
        <v>722</v>
      </c>
      <c r="F21" s="509" t="s">
        <v>723</v>
      </c>
      <c r="G21" s="292" t="s">
        <v>140</v>
      </c>
      <c r="H21" s="775" t="s">
        <v>722</v>
      </c>
      <c r="I21" s="775" t="s">
        <v>722</v>
      </c>
      <c r="J21" s="292" t="s">
        <v>140</v>
      </c>
    </row>
    <row r="22" spans="1:10" ht="11.1" customHeight="1" x14ac:dyDescent="0.2">
      <c r="A22" s="748" t="s">
        <v>455</v>
      </c>
      <c r="B22" s="775" t="s">
        <v>722</v>
      </c>
      <c r="C22" s="509">
        <v>1240</v>
      </c>
      <c r="D22" s="785" t="s">
        <v>140</v>
      </c>
      <c r="E22" s="775" t="s">
        <v>722</v>
      </c>
      <c r="F22" s="509" t="s">
        <v>723</v>
      </c>
      <c r="G22" s="292" t="s">
        <v>140</v>
      </c>
      <c r="H22" s="775" t="s">
        <v>722</v>
      </c>
      <c r="I22" s="775" t="s">
        <v>722</v>
      </c>
      <c r="J22" s="292" t="s">
        <v>140</v>
      </c>
    </row>
    <row r="23" spans="1:10" ht="11.1" customHeight="1" x14ac:dyDescent="0.2">
      <c r="A23" s="748" t="s">
        <v>308</v>
      </c>
      <c r="B23" s="775" t="s">
        <v>722</v>
      </c>
      <c r="C23" s="509">
        <v>1200</v>
      </c>
      <c r="D23" s="292" t="s">
        <v>140</v>
      </c>
      <c r="E23" s="775" t="s">
        <v>722</v>
      </c>
      <c r="F23" s="509">
        <v>1000</v>
      </c>
      <c r="G23" s="292" t="s">
        <v>140</v>
      </c>
      <c r="H23" s="775" t="s">
        <v>722</v>
      </c>
      <c r="I23" s="775" t="s">
        <v>722</v>
      </c>
      <c r="J23" s="292" t="s">
        <v>140</v>
      </c>
    </row>
    <row r="24" spans="1:10" ht="11.1" customHeight="1" x14ac:dyDescent="0.2">
      <c r="A24" s="746" t="s">
        <v>32</v>
      </c>
      <c r="B24" s="510">
        <f>AVERAGE(B25:B32)</f>
        <v>1660.375</v>
      </c>
      <c r="C24" s="510">
        <f>AVERAGE(C25:C32)</f>
        <v>1545.5714285714287</v>
      </c>
      <c r="D24" s="778">
        <f t="shared" si="5"/>
        <v>-6.9143158279648453</v>
      </c>
      <c r="E24" s="510">
        <f>AVERAGE(E26:E32)</f>
        <v>771.5</v>
      </c>
      <c r="F24" s="510">
        <f>AVERAGE(F26:F32)</f>
        <v>742.6</v>
      </c>
      <c r="G24" s="778">
        <f>((F24/E24) -      1)*100</f>
        <v>-3.7459494491250744</v>
      </c>
      <c r="H24" s="510">
        <f>AVERAGE(H26:H32)</f>
        <v>1241.6666666666667</v>
      </c>
      <c r="I24" s="510">
        <f>AVERAGE(I26:I32)</f>
        <v>950</v>
      </c>
      <c r="J24" s="778">
        <f>((I24/H24) -      1)*100</f>
        <v>-23.48993288590604</v>
      </c>
    </row>
    <row r="25" spans="1:10" ht="11.1" customHeight="1" x14ac:dyDescent="0.2">
      <c r="A25" s="748" t="s">
        <v>33</v>
      </c>
      <c r="B25" s="509">
        <v>1600</v>
      </c>
      <c r="C25" s="775" t="s">
        <v>722</v>
      </c>
      <c r="D25" s="789" t="s">
        <v>140</v>
      </c>
      <c r="E25" s="775" t="s">
        <v>722</v>
      </c>
      <c r="F25" s="775" t="s">
        <v>722</v>
      </c>
      <c r="G25" s="292" t="s">
        <v>140</v>
      </c>
      <c r="H25" s="775" t="s">
        <v>721</v>
      </c>
      <c r="I25" s="775" t="s">
        <v>721</v>
      </c>
      <c r="J25" s="292" t="s">
        <v>140</v>
      </c>
    </row>
    <row r="26" spans="1:10" ht="11.1" customHeight="1" x14ac:dyDescent="0.2">
      <c r="A26" s="748" t="s">
        <v>35</v>
      </c>
      <c r="B26" s="509">
        <v>1387</v>
      </c>
      <c r="C26" s="509">
        <v>1520</v>
      </c>
      <c r="D26" s="316">
        <f t="shared" si="5"/>
        <v>9.5890410958904049</v>
      </c>
      <c r="E26" s="509">
        <v>833</v>
      </c>
      <c r="F26" s="509">
        <v>453</v>
      </c>
      <c r="G26" s="292">
        <f>((F26/E26) -      1)*100</f>
        <v>-45.61824729891957</v>
      </c>
      <c r="H26" s="775" t="s">
        <v>721</v>
      </c>
      <c r="I26" s="775" t="s">
        <v>721</v>
      </c>
      <c r="J26" s="292" t="s">
        <v>140</v>
      </c>
    </row>
    <row r="27" spans="1:10" ht="11.1" customHeight="1" x14ac:dyDescent="0.2">
      <c r="A27" s="748" t="s">
        <v>36</v>
      </c>
      <c r="B27" s="509">
        <v>1436</v>
      </c>
      <c r="C27" s="509">
        <v>1525</v>
      </c>
      <c r="D27" s="316">
        <f t="shared" si="5"/>
        <v>6.1977715877437278</v>
      </c>
      <c r="E27" s="509">
        <v>846</v>
      </c>
      <c r="F27" s="509">
        <v>1060</v>
      </c>
      <c r="G27" s="292" t="s">
        <v>140</v>
      </c>
      <c r="H27" s="509">
        <v>950</v>
      </c>
      <c r="I27" s="509">
        <v>730</v>
      </c>
      <c r="J27" s="292">
        <f>((I27/H27) -      1)*100</f>
        <v>-23.15789473684211</v>
      </c>
    </row>
    <row r="28" spans="1:10" ht="11.1" customHeight="1" x14ac:dyDescent="0.2">
      <c r="A28" s="748" t="s">
        <v>37</v>
      </c>
      <c r="B28" s="509">
        <v>1860</v>
      </c>
      <c r="C28" s="509">
        <v>1507</v>
      </c>
      <c r="D28" s="316">
        <f t="shared" si="5"/>
        <v>-18.978494623655916</v>
      </c>
      <c r="E28" s="775" t="s">
        <v>722</v>
      </c>
      <c r="F28" s="775" t="s">
        <v>722</v>
      </c>
      <c r="G28" s="292" t="s">
        <v>140</v>
      </c>
      <c r="H28" s="810">
        <v>1375</v>
      </c>
      <c r="I28" s="810">
        <v>1020</v>
      </c>
      <c r="J28" s="292">
        <f>((I28/H28) -      1)*100</f>
        <v>-25.818181818181817</v>
      </c>
    </row>
    <row r="29" spans="1:10" ht="11.1" customHeight="1" x14ac:dyDescent="0.2">
      <c r="A29" s="748" t="s">
        <v>38</v>
      </c>
      <c r="B29" s="509">
        <v>1850</v>
      </c>
      <c r="C29" s="509">
        <v>1550</v>
      </c>
      <c r="D29" s="316">
        <f t="shared" si="5"/>
        <v>-16.216216216216218</v>
      </c>
      <c r="E29" s="509">
        <v>850</v>
      </c>
      <c r="F29" s="775" t="s">
        <v>722</v>
      </c>
      <c r="G29" s="292" t="s">
        <v>140</v>
      </c>
      <c r="H29" s="775" t="s">
        <v>721</v>
      </c>
      <c r="I29" s="775" t="s">
        <v>721</v>
      </c>
      <c r="J29" s="292" t="s">
        <v>140</v>
      </c>
    </row>
    <row r="30" spans="1:10" ht="11.1" customHeight="1" x14ac:dyDescent="0.2">
      <c r="A30" s="748" t="s">
        <v>39</v>
      </c>
      <c r="B30" s="509">
        <v>2050</v>
      </c>
      <c r="C30" s="509">
        <v>1850</v>
      </c>
      <c r="D30" s="316">
        <f t="shared" si="5"/>
        <v>-9.7560975609756078</v>
      </c>
      <c r="E30" s="509">
        <v>900</v>
      </c>
      <c r="F30" s="509">
        <v>1200</v>
      </c>
      <c r="G30" s="786">
        <f>((F30/E30) -      1)*100</f>
        <v>33.333333333333329</v>
      </c>
      <c r="H30" s="509">
        <v>1400</v>
      </c>
      <c r="I30" s="810">
        <v>1100</v>
      </c>
      <c r="J30" s="292">
        <f t="shared" ref="J30" si="6">((I30/H30) -      1)*100</f>
        <v>-21.428571428571431</v>
      </c>
    </row>
    <row r="31" spans="1:10" ht="11.1" customHeight="1" x14ac:dyDescent="0.2">
      <c r="A31" s="748" t="s">
        <v>156</v>
      </c>
      <c r="B31" s="509">
        <v>1800</v>
      </c>
      <c r="C31" s="509">
        <v>1600</v>
      </c>
      <c r="D31" s="316">
        <f t="shared" si="5"/>
        <v>-11.111111111111116</v>
      </c>
      <c r="E31" s="509">
        <v>500</v>
      </c>
      <c r="F31" s="509">
        <v>600</v>
      </c>
      <c r="G31" s="786">
        <f>((F31/E31) -      1)*100</f>
        <v>19.999999999999996</v>
      </c>
      <c r="H31" s="775" t="s">
        <v>721</v>
      </c>
      <c r="I31" s="775" t="s">
        <v>721</v>
      </c>
      <c r="J31" s="292" t="s">
        <v>140</v>
      </c>
    </row>
    <row r="32" spans="1:10" ht="11.1" customHeight="1" x14ac:dyDescent="0.2">
      <c r="A32" s="748" t="s">
        <v>604</v>
      </c>
      <c r="B32" s="509">
        <v>1300</v>
      </c>
      <c r="C32" s="509">
        <v>1267</v>
      </c>
      <c r="D32" s="316">
        <f t="shared" si="5"/>
        <v>-2.5384615384615339</v>
      </c>
      <c r="E32" s="509">
        <v>700</v>
      </c>
      <c r="F32" s="509">
        <v>400</v>
      </c>
      <c r="G32" s="786">
        <f>((F32/E32) -      1)*100</f>
        <v>-42.857142857142861</v>
      </c>
      <c r="H32" s="775" t="s">
        <v>721</v>
      </c>
      <c r="I32" s="775" t="s">
        <v>721</v>
      </c>
      <c r="J32" s="292" t="s">
        <v>140</v>
      </c>
    </row>
    <row r="33" spans="1:10" ht="11.1" customHeight="1" x14ac:dyDescent="0.2">
      <c r="A33" s="764" t="s">
        <v>42</v>
      </c>
      <c r="B33" s="510">
        <f>AVERAGE(B36:B37)</f>
        <v>1556.665</v>
      </c>
      <c r="C33" s="510">
        <f>AVERAGE(C34:C38)</f>
        <v>1357.16</v>
      </c>
      <c r="D33" s="781">
        <f t="shared" ref="D33:D58" si="7">((C33/B33 -1)*100)</f>
        <v>-12.816180745375528</v>
      </c>
      <c r="E33" s="510">
        <f t="shared" ref="E33:F33" si="8">AVERAGE(E34:E38)</f>
        <v>410.83</v>
      </c>
      <c r="F33" s="510">
        <f t="shared" si="8"/>
        <v>422.5</v>
      </c>
      <c r="G33" s="781">
        <f t="shared" ref="G33:G36" si="9">((F33/E33 -1)*100)</f>
        <v>2.8405909987099243</v>
      </c>
      <c r="H33" s="510">
        <f t="shared" ref="H33:I33" si="10">AVERAGE(H34:H38)</f>
        <v>600</v>
      </c>
      <c r="I33" s="510">
        <f t="shared" si="10"/>
        <v>800</v>
      </c>
      <c r="J33" s="781">
        <f t="shared" ref="J33:J36" si="11">((I33/H33 -1)*100)</f>
        <v>33.333333333333329</v>
      </c>
    </row>
    <row r="34" spans="1:10" ht="11.1" customHeight="1" x14ac:dyDescent="0.2">
      <c r="A34" s="748" t="s">
        <v>157</v>
      </c>
      <c r="B34" s="888" t="s">
        <v>722</v>
      </c>
      <c r="C34" s="590">
        <v>1100</v>
      </c>
      <c r="D34" s="626" t="s">
        <v>140</v>
      </c>
      <c r="E34" s="888" t="s">
        <v>722</v>
      </c>
      <c r="F34" s="590">
        <v>360</v>
      </c>
      <c r="G34" s="380" t="s">
        <v>28</v>
      </c>
      <c r="H34" s="888" t="s">
        <v>722</v>
      </c>
      <c r="I34" s="590">
        <v>1000</v>
      </c>
      <c r="J34" s="584" t="s">
        <v>140</v>
      </c>
    </row>
    <row r="35" spans="1:10" ht="11.1" customHeight="1" x14ac:dyDescent="0.2">
      <c r="A35" s="748" t="s">
        <v>169</v>
      </c>
      <c r="B35" s="888" t="s">
        <v>722</v>
      </c>
      <c r="C35" s="590">
        <v>1200</v>
      </c>
      <c r="D35" s="626" t="s">
        <v>140</v>
      </c>
      <c r="E35" s="888" t="s">
        <v>722</v>
      </c>
      <c r="F35" s="590">
        <v>280</v>
      </c>
      <c r="G35" s="380" t="s">
        <v>28</v>
      </c>
      <c r="H35" s="888" t="s">
        <v>722</v>
      </c>
      <c r="I35" s="509" t="s">
        <v>669</v>
      </c>
      <c r="J35" s="584" t="s">
        <v>140</v>
      </c>
    </row>
    <row r="36" spans="1:10" ht="11.1" customHeight="1" x14ac:dyDescent="0.2">
      <c r="A36" s="748" t="s">
        <v>44</v>
      </c>
      <c r="B36" s="509">
        <v>1813.33</v>
      </c>
      <c r="C36" s="509">
        <v>1535.8</v>
      </c>
      <c r="D36" s="292">
        <f t="shared" si="7"/>
        <v>-15.304991369469423</v>
      </c>
      <c r="E36" s="509">
        <v>410.83</v>
      </c>
      <c r="F36" s="509">
        <v>450</v>
      </c>
      <c r="G36" s="292">
        <f t="shared" si="9"/>
        <v>9.5343572767324645</v>
      </c>
      <c r="H36" s="509">
        <v>600</v>
      </c>
      <c r="I36" s="509">
        <v>600</v>
      </c>
      <c r="J36" s="292">
        <f t="shared" si="11"/>
        <v>0</v>
      </c>
    </row>
    <row r="37" spans="1:10" ht="11.1" customHeight="1" x14ac:dyDescent="0.2">
      <c r="A37" s="748" t="s">
        <v>45</v>
      </c>
      <c r="B37" s="509">
        <v>1300</v>
      </c>
      <c r="C37" s="509">
        <v>1750</v>
      </c>
      <c r="D37" s="292">
        <f t="shared" si="7"/>
        <v>34.615384615384627</v>
      </c>
      <c r="E37" s="775" t="s">
        <v>722</v>
      </c>
      <c r="F37" s="775" t="s">
        <v>722</v>
      </c>
      <c r="G37" s="785" t="s">
        <v>140</v>
      </c>
      <c r="H37" s="509" t="s">
        <v>677</v>
      </c>
      <c r="I37" s="509" t="s">
        <v>677</v>
      </c>
      <c r="J37" s="292" t="s">
        <v>140</v>
      </c>
    </row>
    <row r="38" spans="1:10" ht="11.1" customHeight="1" x14ac:dyDescent="0.2">
      <c r="A38" s="748" t="s">
        <v>47</v>
      </c>
      <c r="B38" s="888" t="s">
        <v>722</v>
      </c>
      <c r="C38" s="590">
        <v>1200</v>
      </c>
      <c r="D38" s="626" t="s">
        <v>140</v>
      </c>
      <c r="E38" s="888" t="s">
        <v>722</v>
      </c>
      <c r="F38" s="590">
        <v>600</v>
      </c>
      <c r="G38" s="575" t="s">
        <v>140</v>
      </c>
      <c r="H38" s="888" t="s">
        <v>722</v>
      </c>
      <c r="I38" s="509" t="s">
        <v>724</v>
      </c>
      <c r="J38" s="584" t="s">
        <v>140</v>
      </c>
    </row>
    <row r="39" spans="1:10" ht="11.1" customHeight="1" x14ac:dyDescent="0.2">
      <c r="A39" s="507" t="s">
        <v>48</v>
      </c>
      <c r="B39" s="510">
        <f>AVERAGE(B40:B52)</f>
        <v>1350.6923076923076</v>
      </c>
      <c r="C39" s="510">
        <f>AVERAGE(C40:C52)</f>
        <v>1350.6923076923076</v>
      </c>
      <c r="D39" s="788">
        <f t="shared" si="7"/>
        <v>0</v>
      </c>
      <c r="E39" s="510">
        <f>AVERAGE(E40:E52)</f>
        <v>686.66666666666663</v>
      </c>
      <c r="F39" s="510">
        <f>AVERAGE(F40:F52)</f>
        <v>686.66666666666663</v>
      </c>
      <c r="G39" s="790">
        <f t="shared" ref="G39" si="12">((F39/E39 -1)*100)</f>
        <v>0</v>
      </c>
      <c r="H39" s="510">
        <f>AVERAGE(H40:H52)</f>
        <v>863.33333333333337</v>
      </c>
      <c r="I39" s="510">
        <f>AVERAGE(I40:I52)</f>
        <v>863.33333333333337</v>
      </c>
      <c r="J39" s="781">
        <f t="shared" ref="J39" si="13">((I39/H39 -1)*100)</f>
        <v>0</v>
      </c>
    </row>
    <row r="40" spans="1:10" ht="11.1" customHeight="1" x14ac:dyDescent="0.2">
      <c r="A40" s="752" t="s">
        <v>49</v>
      </c>
      <c r="B40" s="509">
        <v>1287</v>
      </c>
      <c r="C40" s="509">
        <v>1287</v>
      </c>
      <c r="D40" s="789">
        <f t="shared" si="7"/>
        <v>0</v>
      </c>
      <c r="E40" s="775" t="s">
        <v>722</v>
      </c>
      <c r="F40" s="775" t="s">
        <v>722</v>
      </c>
      <c r="G40" s="785" t="s">
        <v>140</v>
      </c>
      <c r="H40" s="775" t="s">
        <v>721</v>
      </c>
      <c r="I40" s="775" t="s">
        <v>721</v>
      </c>
      <c r="J40" s="292" t="s">
        <v>140</v>
      </c>
    </row>
    <row r="41" spans="1:10" ht="11.1" customHeight="1" x14ac:dyDescent="0.2">
      <c r="A41" s="752" t="s">
        <v>50</v>
      </c>
      <c r="B41" s="509">
        <v>1287</v>
      </c>
      <c r="C41" s="509">
        <v>1287</v>
      </c>
      <c r="D41" s="789">
        <f t="shared" si="7"/>
        <v>0</v>
      </c>
      <c r="E41" s="775" t="s">
        <v>722</v>
      </c>
      <c r="F41" s="775" t="s">
        <v>722</v>
      </c>
      <c r="G41" s="785" t="s">
        <v>140</v>
      </c>
      <c r="H41" s="775" t="s">
        <v>721</v>
      </c>
      <c r="I41" s="775" t="s">
        <v>721</v>
      </c>
      <c r="J41" s="292" t="s">
        <v>140</v>
      </c>
    </row>
    <row r="42" spans="1:10" ht="11.1" customHeight="1" x14ac:dyDescent="0.2">
      <c r="A42" s="752" t="s">
        <v>51</v>
      </c>
      <c r="B42" s="509">
        <v>1315</v>
      </c>
      <c r="C42" s="509">
        <v>1315</v>
      </c>
      <c r="D42" s="789">
        <f t="shared" si="7"/>
        <v>0</v>
      </c>
      <c r="E42" s="775" t="s">
        <v>722</v>
      </c>
      <c r="F42" s="775" t="s">
        <v>722</v>
      </c>
      <c r="G42" s="785" t="s">
        <v>140</v>
      </c>
      <c r="H42" s="775" t="s">
        <v>721</v>
      </c>
      <c r="I42" s="775" t="s">
        <v>721</v>
      </c>
      <c r="J42" s="292" t="s">
        <v>140</v>
      </c>
    </row>
    <row r="43" spans="1:10" ht="11.1" customHeight="1" x14ac:dyDescent="0.2">
      <c r="A43" s="752" t="s">
        <v>52</v>
      </c>
      <c r="B43" s="509">
        <v>1360</v>
      </c>
      <c r="C43" s="509">
        <v>1360</v>
      </c>
      <c r="D43" s="789">
        <f t="shared" si="7"/>
        <v>0</v>
      </c>
      <c r="E43" s="775" t="s">
        <v>722</v>
      </c>
      <c r="F43" s="775" t="s">
        <v>722</v>
      </c>
      <c r="G43" s="785" t="s">
        <v>140</v>
      </c>
      <c r="H43" s="775" t="s">
        <v>721</v>
      </c>
      <c r="I43" s="775" t="s">
        <v>721</v>
      </c>
      <c r="J43" s="292" t="s">
        <v>140</v>
      </c>
    </row>
    <row r="44" spans="1:10" ht="11.1" customHeight="1" x14ac:dyDescent="0.2">
      <c r="A44" s="752" t="s">
        <v>53</v>
      </c>
      <c r="B44" s="509">
        <v>1287</v>
      </c>
      <c r="C44" s="509">
        <v>1287</v>
      </c>
      <c r="D44" s="789">
        <f t="shared" si="7"/>
        <v>0</v>
      </c>
      <c r="E44" s="509">
        <v>710</v>
      </c>
      <c r="F44" s="509">
        <v>710</v>
      </c>
      <c r="G44" s="785">
        <f t="shared" ref="G44" si="14">((F44/E44 -1)*100)</f>
        <v>0</v>
      </c>
      <c r="H44" s="509">
        <v>700</v>
      </c>
      <c r="I44" s="509">
        <v>700</v>
      </c>
      <c r="J44" s="292">
        <f t="shared" ref="J44" si="15">((I44/H44 -1)*100)</f>
        <v>0</v>
      </c>
    </row>
    <row r="45" spans="1:10" ht="11.1" customHeight="1" x14ac:dyDescent="0.2">
      <c r="A45" s="752" t="s">
        <v>54</v>
      </c>
      <c r="B45" s="509">
        <v>1200</v>
      </c>
      <c r="C45" s="509">
        <v>1200</v>
      </c>
      <c r="D45" s="789">
        <f t="shared" si="7"/>
        <v>0</v>
      </c>
      <c r="E45" s="775" t="s">
        <v>722</v>
      </c>
      <c r="F45" s="775" t="s">
        <v>722</v>
      </c>
      <c r="G45" s="785" t="s">
        <v>140</v>
      </c>
      <c r="H45" s="775" t="s">
        <v>721</v>
      </c>
      <c r="I45" s="775" t="s">
        <v>721</v>
      </c>
      <c r="J45" s="292" t="s">
        <v>140</v>
      </c>
    </row>
    <row r="46" spans="1:10" ht="11.1" customHeight="1" x14ac:dyDescent="0.2">
      <c r="A46" s="752" t="s">
        <v>55</v>
      </c>
      <c r="B46" s="509">
        <v>1320</v>
      </c>
      <c r="C46" s="509">
        <v>1320</v>
      </c>
      <c r="D46" s="789">
        <f t="shared" si="7"/>
        <v>0</v>
      </c>
      <c r="E46" s="775" t="s">
        <v>722</v>
      </c>
      <c r="F46" s="775" t="s">
        <v>722</v>
      </c>
      <c r="G46" s="785" t="s">
        <v>140</v>
      </c>
      <c r="H46" s="775" t="s">
        <v>721</v>
      </c>
      <c r="I46" s="775" t="s">
        <v>721</v>
      </c>
      <c r="J46" s="292" t="s">
        <v>140</v>
      </c>
    </row>
    <row r="47" spans="1:10" ht="11.1" customHeight="1" x14ac:dyDescent="0.2">
      <c r="A47" s="752" t="s">
        <v>143</v>
      </c>
      <c r="B47" s="509">
        <v>1280</v>
      </c>
      <c r="C47" s="509">
        <v>1280</v>
      </c>
      <c r="D47" s="789">
        <f t="shared" si="7"/>
        <v>0</v>
      </c>
      <c r="E47" s="509">
        <v>600</v>
      </c>
      <c r="F47" s="509">
        <v>600</v>
      </c>
      <c r="G47" s="785">
        <f t="shared" ref="G47" si="16">((F47/E47 -1)*100)</f>
        <v>0</v>
      </c>
      <c r="H47" s="509">
        <v>900</v>
      </c>
      <c r="I47" s="509">
        <v>900</v>
      </c>
      <c r="J47" s="292">
        <f t="shared" ref="J47" si="17">((I47/H47 -1)*100)</f>
        <v>0</v>
      </c>
    </row>
    <row r="48" spans="1:10" ht="11.1" customHeight="1" x14ac:dyDescent="0.2">
      <c r="A48" s="752" t="s">
        <v>56</v>
      </c>
      <c r="B48" s="509">
        <v>1300</v>
      </c>
      <c r="C48" s="509">
        <v>1300</v>
      </c>
      <c r="D48" s="789">
        <f t="shared" si="7"/>
        <v>0</v>
      </c>
      <c r="E48" s="775" t="s">
        <v>722</v>
      </c>
      <c r="F48" s="775" t="s">
        <v>722</v>
      </c>
      <c r="G48" s="785" t="s">
        <v>140</v>
      </c>
      <c r="H48" s="775" t="s">
        <v>721</v>
      </c>
      <c r="I48" s="775" t="s">
        <v>721</v>
      </c>
      <c r="J48" s="292" t="s">
        <v>140</v>
      </c>
    </row>
    <row r="49" spans="1:10" ht="11.1" customHeight="1" x14ac:dyDescent="0.2">
      <c r="A49" s="752" t="s">
        <v>57</v>
      </c>
      <c r="B49" s="509">
        <v>1300</v>
      </c>
      <c r="C49" s="509">
        <v>1300</v>
      </c>
      <c r="D49" s="789">
        <f t="shared" si="7"/>
        <v>0</v>
      </c>
      <c r="E49" s="775" t="s">
        <v>722</v>
      </c>
      <c r="F49" s="775" t="s">
        <v>722</v>
      </c>
      <c r="G49" s="785" t="s">
        <v>140</v>
      </c>
      <c r="H49" s="775" t="s">
        <v>721</v>
      </c>
      <c r="I49" s="775" t="s">
        <v>721</v>
      </c>
      <c r="J49" s="292" t="s">
        <v>140</v>
      </c>
    </row>
    <row r="50" spans="1:10" ht="11.1" customHeight="1" x14ac:dyDescent="0.2">
      <c r="A50" s="752" t="s">
        <v>58</v>
      </c>
      <c r="B50" s="509">
        <v>1333</v>
      </c>
      <c r="C50" s="509">
        <v>1333</v>
      </c>
      <c r="D50" s="789">
        <f t="shared" si="7"/>
        <v>0</v>
      </c>
      <c r="E50" s="509">
        <v>750</v>
      </c>
      <c r="F50" s="509">
        <v>750</v>
      </c>
      <c r="G50" s="785">
        <f t="shared" ref="G50" si="18">((F50/E50 -1)*100)</f>
        <v>0</v>
      </c>
      <c r="H50" s="775" t="s">
        <v>721</v>
      </c>
      <c r="I50" s="775" t="s">
        <v>721</v>
      </c>
      <c r="J50" s="292" t="s">
        <v>140</v>
      </c>
    </row>
    <row r="51" spans="1:10" ht="11.1" customHeight="1" x14ac:dyDescent="0.2">
      <c r="A51" s="752" t="s">
        <v>59</v>
      </c>
      <c r="B51" s="509">
        <v>1400</v>
      </c>
      <c r="C51" s="509">
        <v>1400</v>
      </c>
      <c r="D51" s="789">
        <f t="shared" si="7"/>
        <v>0</v>
      </c>
      <c r="E51" s="775" t="s">
        <v>722</v>
      </c>
      <c r="F51" s="775" t="s">
        <v>722</v>
      </c>
      <c r="G51" s="785" t="s">
        <v>140</v>
      </c>
      <c r="H51" s="775" t="s">
        <v>721</v>
      </c>
      <c r="I51" s="775" t="s">
        <v>721</v>
      </c>
      <c r="J51" s="292" t="s">
        <v>140</v>
      </c>
    </row>
    <row r="52" spans="1:10" ht="11.1" customHeight="1" x14ac:dyDescent="0.2">
      <c r="A52" s="752" t="s">
        <v>60</v>
      </c>
      <c r="B52" s="509">
        <v>1890</v>
      </c>
      <c r="C52" s="509">
        <v>1890</v>
      </c>
      <c r="D52" s="789">
        <f t="shared" si="7"/>
        <v>0</v>
      </c>
      <c r="E52" s="775" t="s">
        <v>722</v>
      </c>
      <c r="F52" s="775" t="s">
        <v>722</v>
      </c>
      <c r="G52" s="785" t="s">
        <v>140</v>
      </c>
      <c r="H52" s="509">
        <v>990</v>
      </c>
      <c r="I52" s="509">
        <v>990</v>
      </c>
      <c r="J52" s="292">
        <f t="shared" ref="J52" si="19">((I52/H52 -1)*100)</f>
        <v>0</v>
      </c>
    </row>
    <row r="53" spans="1:10" ht="11.1" customHeight="1" x14ac:dyDescent="0.2">
      <c r="A53" s="761" t="s">
        <v>61</v>
      </c>
      <c r="B53" s="510">
        <f>AVERAGE(B54:B58)</f>
        <v>1190</v>
      </c>
      <c r="C53" s="510">
        <f>AVERAGE(C54:C58)</f>
        <v>1177.5</v>
      </c>
      <c r="D53" s="778">
        <f t="shared" si="7"/>
        <v>-1.0504201680672232</v>
      </c>
      <c r="E53" s="510">
        <f>AVERAGE(E54:E58)</f>
        <v>552.33333333333337</v>
      </c>
      <c r="F53" s="510">
        <f>AVERAGE(F54:F58)</f>
        <v>535</v>
      </c>
      <c r="G53" s="778">
        <f>((F53/E53 -1)*100)</f>
        <v>-3.1382015691007958</v>
      </c>
      <c r="H53" s="510" t="s">
        <v>159</v>
      </c>
      <c r="I53" s="510" t="s">
        <v>159</v>
      </c>
      <c r="J53" s="781" t="s">
        <v>140</v>
      </c>
    </row>
    <row r="54" spans="1:10" ht="11.1" customHeight="1" x14ac:dyDescent="0.2">
      <c r="A54" s="748" t="s">
        <v>62</v>
      </c>
      <c r="B54" s="775" t="s">
        <v>669</v>
      </c>
      <c r="C54" s="775" t="s">
        <v>669</v>
      </c>
      <c r="D54" s="292" t="s">
        <v>140</v>
      </c>
      <c r="E54" s="509">
        <v>540</v>
      </c>
      <c r="F54" s="509">
        <v>553</v>
      </c>
      <c r="G54" s="786">
        <f>((F54/E54 -1)*100)</f>
        <v>2.4074074074074137</v>
      </c>
      <c r="H54" s="775" t="s">
        <v>721</v>
      </c>
      <c r="I54" s="775" t="s">
        <v>721</v>
      </c>
      <c r="J54" s="292" t="s">
        <v>140</v>
      </c>
    </row>
    <row r="55" spans="1:10" ht="11.1" customHeight="1" x14ac:dyDescent="0.2">
      <c r="A55" s="748" t="s">
        <v>63</v>
      </c>
      <c r="B55" s="775" t="s">
        <v>669</v>
      </c>
      <c r="C55" s="509">
        <v>1180</v>
      </c>
      <c r="D55" s="292" t="s">
        <v>140</v>
      </c>
      <c r="E55" s="775" t="s">
        <v>669</v>
      </c>
      <c r="F55" s="509">
        <v>550</v>
      </c>
      <c r="G55" s="292" t="s">
        <v>140</v>
      </c>
      <c r="H55" s="775" t="s">
        <v>669</v>
      </c>
      <c r="I55" s="775" t="s">
        <v>669</v>
      </c>
      <c r="J55" s="292" t="s">
        <v>140</v>
      </c>
    </row>
    <row r="56" spans="1:10" ht="11.1" customHeight="1" x14ac:dyDescent="0.2">
      <c r="A56" s="748" t="s">
        <v>64</v>
      </c>
      <c r="B56" s="509">
        <v>1180</v>
      </c>
      <c r="C56" s="509">
        <v>1180</v>
      </c>
      <c r="D56" s="316">
        <f t="shared" si="7"/>
        <v>0</v>
      </c>
      <c r="E56" s="509">
        <v>550</v>
      </c>
      <c r="F56" s="509">
        <v>580</v>
      </c>
      <c r="G56" s="292">
        <f>((F56/E56 -1)*100)</f>
        <v>5.4545454545454453</v>
      </c>
      <c r="H56" s="775" t="s">
        <v>721</v>
      </c>
      <c r="I56" s="775" t="s">
        <v>721</v>
      </c>
      <c r="J56" s="292" t="s">
        <v>140</v>
      </c>
    </row>
    <row r="57" spans="1:10" ht="11.1" customHeight="1" x14ac:dyDescent="0.2">
      <c r="A57" s="748" t="s">
        <v>66</v>
      </c>
      <c r="B57" s="775" t="s">
        <v>669</v>
      </c>
      <c r="C57" s="509">
        <v>1150</v>
      </c>
      <c r="D57" s="292" t="s">
        <v>140</v>
      </c>
      <c r="E57" s="775" t="s">
        <v>669</v>
      </c>
      <c r="F57" s="509">
        <v>525</v>
      </c>
      <c r="G57" s="292" t="s">
        <v>140</v>
      </c>
      <c r="H57" s="775" t="s">
        <v>721</v>
      </c>
      <c r="I57" s="775" t="s">
        <v>721</v>
      </c>
      <c r="J57" s="292" t="s">
        <v>140</v>
      </c>
    </row>
    <row r="58" spans="1:10" ht="11.1" customHeight="1" x14ac:dyDescent="0.2">
      <c r="A58" s="748" t="s">
        <v>65</v>
      </c>
      <c r="B58" s="509">
        <v>1200</v>
      </c>
      <c r="C58" s="509">
        <v>1200</v>
      </c>
      <c r="D58" s="316">
        <f t="shared" si="7"/>
        <v>0</v>
      </c>
      <c r="E58" s="509">
        <v>567</v>
      </c>
      <c r="F58" s="509">
        <v>467</v>
      </c>
      <c r="G58" s="292">
        <f>((F58/E58 -1)*100)</f>
        <v>-17.636684303350968</v>
      </c>
      <c r="H58" s="775" t="s">
        <v>721</v>
      </c>
      <c r="I58" s="775" t="s">
        <v>721</v>
      </c>
      <c r="J58" s="292" t="s">
        <v>140</v>
      </c>
    </row>
    <row r="59" spans="1:10" ht="11.1" customHeight="1" x14ac:dyDescent="0.2">
      <c r="A59" s="243"/>
      <c r="B59" s="244"/>
      <c r="C59" s="173"/>
      <c r="D59" s="173"/>
      <c r="E59" s="173"/>
      <c r="F59" s="173"/>
      <c r="G59" s="173"/>
      <c r="H59" s="173"/>
      <c r="I59" s="173"/>
      <c r="J59" s="174" t="s">
        <v>78</v>
      </c>
    </row>
    <row r="60" spans="1:10" ht="11.1" customHeight="1" x14ac:dyDescent="0.25">
      <c r="A60" s="979" t="s">
        <v>526</v>
      </c>
      <c r="B60" s="979"/>
      <c r="C60" s="979"/>
      <c r="D60" s="979"/>
      <c r="E60" s="979"/>
      <c r="F60" s="979"/>
      <c r="G60" s="8"/>
      <c r="H60" s="8"/>
      <c r="I60" s="9"/>
      <c r="J60" s="9"/>
    </row>
    <row r="61" spans="1:10" ht="15" customHeight="1" x14ac:dyDescent="0.2">
      <c r="A61" s="974" t="s">
        <v>19</v>
      </c>
      <c r="B61" s="976" t="s">
        <v>153</v>
      </c>
      <c r="C61" s="981"/>
      <c r="D61" s="982"/>
      <c r="E61" s="976" t="s">
        <v>154</v>
      </c>
      <c r="F61" s="981"/>
      <c r="G61" s="982"/>
      <c r="H61" s="976" t="s">
        <v>155</v>
      </c>
      <c r="I61" s="981"/>
      <c r="J61" s="982"/>
    </row>
    <row r="62" spans="1:10" ht="14.1" customHeight="1" x14ac:dyDescent="0.2">
      <c r="A62" s="980"/>
      <c r="B62" s="364">
        <v>2023</v>
      </c>
      <c r="C62" s="364">
        <v>2024</v>
      </c>
      <c r="D62" s="364" t="s">
        <v>23</v>
      </c>
      <c r="E62" s="364">
        <v>2023</v>
      </c>
      <c r="F62" s="364">
        <v>2024</v>
      </c>
      <c r="G62" s="364" t="s">
        <v>23</v>
      </c>
      <c r="H62" s="364">
        <v>2023</v>
      </c>
      <c r="I62" s="364">
        <v>2024</v>
      </c>
      <c r="J62" s="364" t="s">
        <v>23</v>
      </c>
    </row>
    <row r="63" spans="1:10" ht="7.5" customHeight="1" x14ac:dyDescent="0.2">
      <c r="A63" s="205"/>
      <c r="B63" s="590"/>
      <c r="C63" s="581"/>
      <c r="D63" s="187"/>
      <c r="E63" s="590"/>
      <c r="F63" s="590"/>
      <c r="G63" s="584"/>
      <c r="H63" s="624"/>
      <c r="I63" s="624"/>
      <c r="J63" s="584"/>
    </row>
    <row r="64" spans="1:10" ht="11.1" customHeight="1" x14ac:dyDescent="0.2">
      <c r="A64" s="764" t="s">
        <v>67</v>
      </c>
      <c r="B64" s="510">
        <f>AVERAGE(B65:B70)</f>
        <v>1221.4000000000001</v>
      </c>
      <c r="C64" s="780">
        <f>AVERAGE(C65:C70)</f>
        <v>1387.5</v>
      </c>
      <c r="D64" s="778">
        <f t="shared" ref="D64" si="20">((C64/B64 -1)*100)</f>
        <v>13.599148518093983</v>
      </c>
      <c r="E64" s="510">
        <f>AVERAGE(E65:E70)</f>
        <v>633.5</v>
      </c>
      <c r="F64" s="510">
        <f>AVERAGE(F65:F70)</f>
        <v>586.75</v>
      </c>
      <c r="G64" s="778">
        <f>((F64/E64 -1)*100)</f>
        <v>-7.379636937647982</v>
      </c>
      <c r="H64" s="781" t="s">
        <v>159</v>
      </c>
      <c r="I64" s="510">
        <f>AVERAGE(I65:I70)</f>
        <v>850</v>
      </c>
      <c r="J64" s="781" t="s">
        <v>140</v>
      </c>
    </row>
    <row r="65" spans="1:10" ht="11.1" customHeight="1" x14ac:dyDescent="0.2">
      <c r="A65" s="748" t="s">
        <v>68</v>
      </c>
      <c r="B65" s="509">
        <v>1167</v>
      </c>
      <c r="C65" s="810" t="s">
        <v>722</v>
      </c>
      <c r="D65" s="785" t="s">
        <v>140</v>
      </c>
      <c r="E65" s="509">
        <v>547</v>
      </c>
      <c r="F65" s="509">
        <v>447</v>
      </c>
      <c r="G65" s="778">
        <f>((F65/E65 -1)*100)</f>
        <v>-18.281535648994517</v>
      </c>
      <c r="H65" s="775" t="s">
        <v>721</v>
      </c>
      <c r="I65" s="775" t="s">
        <v>721</v>
      </c>
      <c r="J65" s="292" t="s">
        <v>140</v>
      </c>
    </row>
    <row r="66" spans="1:10" ht="11.1" customHeight="1" x14ac:dyDescent="0.2">
      <c r="A66" s="748" t="s">
        <v>561</v>
      </c>
      <c r="B66" s="888" t="s">
        <v>722</v>
      </c>
      <c r="C66" s="810">
        <v>1375</v>
      </c>
      <c r="D66" s="785" t="s">
        <v>140</v>
      </c>
      <c r="E66" s="775" t="s">
        <v>722</v>
      </c>
      <c r="F66" s="509">
        <v>470</v>
      </c>
      <c r="G66" s="292" t="s">
        <v>140</v>
      </c>
      <c r="H66" s="775" t="s">
        <v>721</v>
      </c>
      <c r="I66" s="590">
        <v>1000</v>
      </c>
      <c r="J66" s="292" t="s">
        <v>140</v>
      </c>
    </row>
    <row r="67" spans="1:10" ht="11.1" customHeight="1" x14ac:dyDescent="0.2">
      <c r="A67" s="748" t="s">
        <v>71</v>
      </c>
      <c r="B67" s="509">
        <v>1300</v>
      </c>
      <c r="C67" s="775" t="s">
        <v>722</v>
      </c>
      <c r="D67" s="785" t="s">
        <v>140</v>
      </c>
      <c r="E67" s="775" t="s">
        <v>722</v>
      </c>
      <c r="F67" s="775" t="s">
        <v>722</v>
      </c>
      <c r="G67" s="292" t="s">
        <v>140</v>
      </c>
      <c r="H67" s="775" t="s">
        <v>721</v>
      </c>
      <c r="I67" s="775" t="s">
        <v>721</v>
      </c>
      <c r="J67" s="292" t="s">
        <v>140</v>
      </c>
    </row>
    <row r="68" spans="1:10" ht="11.1" customHeight="1" x14ac:dyDescent="0.2">
      <c r="A68" s="748" t="s">
        <v>72</v>
      </c>
      <c r="B68" s="509">
        <v>1153</v>
      </c>
      <c r="C68" s="775" t="s">
        <v>722</v>
      </c>
      <c r="D68" s="785" t="s">
        <v>140</v>
      </c>
      <c r="E68" s="775" t="s">
        <v>722</v>
      </c>
      <c r="F68" s="775" t="s">
        <v>722</v>
      </c>
      <c r="G68" s="292" t="s">
        <v>140</v>
      </c>
      <c r="H68" s="775" t="s">
        <v>721</v>
      </c>
      <c r="I68" s="590" t="s">
        <v>721</v>
      </c>
      <c r="J68" s="292" t="s">
        <v>140</v>
      </c>
    </row>
    <row r="69" spans="1:10" ht="11.1" customHeight="1" x14ac:dyDescent="0.2">
      <c r="A69" s="748" t="s">
        <v>73</v>
      </c>
      <c r="B69" s="509">
        <v>1287</v>
      </c>
      <c r="C69" s="775" t="s">
        <v>722</v>
      </c>
      <c r="D69" s="785" t="s">
        <v>140</v>
      </c>
      <c r="E69" s="509">
        <v>720</v>
      </c>
      <c r="F69" s="760">
        <v>880</v>
      </c>
      <c r="G69" s="778">
        <f>((F69/E69 -1)*100)</f>
        <v>22.222222222222232</v>
      </c>
      <c r="H69" s="775" t="s">
        <v>721</v>
      </c>
      <c r="I69" s="590">
        <v>700</v>
      </c>
      <c r="J69" s="292" t="s">
        <v>140</v>
      </c>
    </row>
    <row r="70" spans="1:10" ht="11.1" customHeight="1" x14ac:dyDescent="0.2">
      <c r="A70" s="748" t="s">
        <v>164</v>
      </c>
      <c r="B70" s="509">
        <v>1200</v>
      </c>
      <c r="C70" s="509">
        <v>1400</v>
      </c>
      <c r="D70" s="778">
        <f t="shared" ref="D70" si="21">((C70/B70 -1)*100)</f>
        <v>16.666666666666675</v>
      </c>
      <c r="E70" s="775" t="s">
        <v>722</v>
      </c>
      <c r="F70" s="760">
        <v>550</v>
      </c>
      <c r="G70" s="292" t="s">
        <v>140</v>
      </c>
      <c r="H70" s="775" t="s">
        <v>721</v>
      </c>
      <c r="I70" s="775" t="s">
        <v>721</v>
      </c>
      <c r="J70" s="292" t="s">
        <v>140</v>
      </c>
    </row>
    <row r="71" spans="1:10" ht="11.1" customHeight="1" x14ac:dyDescent="0.2">
      <c r="A71" s="764" t="s">
        <v>76</v>
      </c>
      <c r="B71" s="887" t="s">
        <v>295</v>
      </c>
      <c r="C71" s="589">
        <f>AVERAGE(C72:C74)</f>
        <v>1244.2</v>
      </c>
      <c r="D71" s="629" t="s">
        <v>140</v>
      </c>
      <c r="E71" s="113" t="s">
        <v>295</v>
      </c>
      <c r="F71" s="113" t="s">
        <v>295</v>
      </c>
      <c r="G71" s="629" t="s">
        <v>159</v>
      </c>
      <c r="H71" s="781" t="s">
        <v>159</v>
      </c>
      <c r="I71" s="590">
        <f>AVERAGE(I72:I74)</f>
        <v>786.6</v>
      </c>
      <c r="J71" s="583" t="s">
        <v>159</v>
      </c>
    </row>
    <row r="72" spans="1:10" ht="11.1" customHeight="1" x14ac:dyDescent="0.2">
      <c r="A72" s="748" t="s">
        <v>77</v>
      </c>
      <c r="B72" s="888" t="s">
        <v>722</v>
      </c>
      <c r="C72" s="590">
        <v>1400</v>
      </c>
      <c r="D72" s="187" t="s">
        <v>140</v>
      </c>
      <c r="E72" s="886" t="s">
        <v>722</v>
      </c>
      <c r="F72" s="886" t="s">
        <v>722</v>
      </c>
      <c r="G72" s="187" t="s">
        <v>159</v>
      </c>
      <c r="H72" s="509" t="s">
        <v>721</v>
      </c>
      <c r="I72" s="775" t="s">
        <v>721</v>
      </c>
      <c r="J72" s="584" t="s">
        <v>159</v>
      </c>
    </row>
    <row r="73" spans="1:10" ht="11.1" customHeight="1" x14ac:dyDescent="0.2">
      <c r="A73" s="748" t="s">
        <v>185</v>
      </c>
      <c r="B73" s="888" t="s">
        <v>722</v>
      </c>
      <c r="C73" s="590">
        <v>1166</v>
      </c>
      <c r="D73" s="187" t="s">
        <v>140</v>
      </c>
      <c r="E73" s="886" t="s">
        <v>722</v>
      </c>
      <c r="F73" s="886" t="s">
        <v>722</v>
      </c>
      <c r="G73" s="187" t="s">
        <v>159</v>
      </c>
      <c r="H73" s="509" t="s">
        <v>721</v>
      </c>
      <c r="I73" s="775" t="s">
        <v>721</v>
      </c>
      <c r="J73" s="584" t="s">
        <v>159</v>
      </c>
    </row>
    <row r="74" spans="1:10" ht="11.1" customHeight="1" x14ac:dyDescent="0.2">
      <c r="A74" s="748" t="s">
        <v>298</v>
      </c>
      <c r="B74" s="888" t="s">
        <v>722</v>
      </c>
      <c r="C74" s="590">
        <v>1166.5999999999999</v>
      </c>
      <c r="D74" s="187" t="s">
        <v>140</v>
      </c>
      <c r="E74" s="886" t="s">
        <v>722</v>
      </c>
      <c r="F74" s="886" t="s">
        <v>722</v>
      </c>
      <c r="G74" s="187" t="s">
        <v>159</v>
      </c>
      <c r="H74" s="509" t="s">
        <v>721</v>
      </c>
      <c r="I74" s="590">
        <v>786.6</v>
      </c>
      <c r="J74" s="584" t="s">
        <v>159</v>
      </c>
    </row>
    <row r="75" spans="1:10" ht="11.1" customHeight="1" x14ac:dyDescent="0.2">
      <c r="A75" s="764" t="s">
        <v>713</v>
      </c>
      <c r="B75" s="510">
        <f>AVERAGE(B76:B79)</f>
        <v>1200</v>
      </c>
      <c r="C75" s="510">
        <f>AVERAGE(C76:C79)</f>
        <v>1225</v>
      </c>
      <c r="D75" s="790">
        <f t="shared" ref="D75:D79" si="22">((C75/B75)-   1)*100</f>
        <v>2.0833333333333259</v>
      </c>
      <c r="E75" s="510">
        <f>AVERAGE(E76:E79)</f>
        <v>572.5</v>
      </c>
      <c r="F75" s="510">
        <f>AVERAGE(F76:F79)</f>
        <v>800</v>
      </c>
      <c r="G75" s="790">
        <f t="shared" ref="G75:G76" si="23">((F75/E75)-   1)*100</f>
        <v>39.737991266375538</v>
      </c>
      <c r="H75" s="510">
        <f>AVERAGE(H76:H79)</f>
        <v>955</v>
      </c>
      <c r="I75" s="590">
        <f>AVERAGE(I76:I79)</f>
        <v>1000</v>
      </c>
      <c r="J75" s="781">
        <f t="shared" ref="J75:J76" si="24">((I75/H75)-   1)*100</f>
        <v>4.7120418848167533</v>
      </c>
    </row>
    <row r="76" spans="1:10" ht="11.1" customHeight="1" x14ac:dyDescent="0.2">
      <c r="A76" s="748" t="s">
        <v>80</v>
      </c>
      <c r="B76" s="509">
        <v>1200</v>
      </c>
      <c r="C76" s="509">
        <v>1300</v>
      </c>
      <c r="D76" s="785">
        <f t="shared" si="22"/>
        <v>8.333333333333325</v>
      </c>
      <c r="E76" s="509">
        <v>545</v>
      </c>
      <c r="F76" s="509">
        <v>600</v>
      </c>
      <c r="G76" s="785">
        <f t="shared" si="23"/>
        <v>10.091743119266061</v>
      </c>
      <c r="H76" s="510">
        <v>910</v>
      </c>
      <c r="I76" s="590">
        <v>1000</v>
      </c>
      <c r="J76" s="292">
        <f t="shared" si="24"/>
        <v>9.8901098901098994</v>
      </c>
    </row>
    <row r="77" spans="1:10" ht="11.1" customHeight="1" x14ac:dyDescent="0.2">
      <c r="A77" s="748" t="s">
        <v>81</v>
      </c>
      <c r="B77" s="509">
        <v>1200</v>
      </c>
      <c r="C77" s="509">
        <v>1200</v>
      </c>
      <c r="D77" s="785">
        <f t="shared" si="22"/>
        <v>0</v>
      </c>
      <c r="E77" s="775" t="s">
        <v>669</v>
      </c>
      <c r="F77" s="509">
        <v>800</v>
      </c>
      <c r="G77" s="785" t="s">
        <v>140</v>
      </c>
      <c r="H77" s="775" t="s">
        <v>669</v>
      </c>
      <c r="I77" s="590">
        <v>1000</v>
      </c>
      <c r="J77" s="292" t="s">
        <v>140</v>
      </c>
    </row>
    <row r="78" spans="1:10" ht="11.1" customHeight="1" x14ac:dyDescent="0.2">
      <c r="A78" s="748" t="s">
        <v>83</v>
      </c>
      <c r="B78" s="509">
        <v>1200</v>
      </c>
      <c r="C78" s="509">
        <v>1200</v>
      </c>
      <c r="D78" s="785">
        <f t="shared" si="22"/>
        <v>0</v>
      </c>
      <c r="E78" s="775" t="s">
        <v>669</v>
      </c>
      <c r="F78" s="509">
        <v>1000</v>
      </c>
      <c r="G78" s="785" t="s">
        <v>140</v>
      </c>
      <c r="H78" s="775" t="s">
        <v>669</v>
      </c>
      <c r="I78" s="775" t="s">
        <v>721</v>
      </c>
      <c r="J78" s="292" t="s">
        <v>140</v>
      </c>
    </row>
    <row r="79" spans="1:10" ht="11.1" customHeight="1" x14ac:dyDescent="0.2">
      <c r="A79" s="748" t="s">
        <v>85</v>
      </c>
      <c r="B79" s="509">
        <v>1200</v>
      </c>
      <c r="C79" s="509">
        <v>1200</v>
      </c>
      <c r="D79" s="785">
        <f t="shared" si="22"/>
        <v>0</v>
      </c>
      <c r="E79" s="509">
        <v>600</v>
      </c>
      <c r="F79" s="775" t="s">
        <v>722</v>
      </c>
      <c r="G79" s="785" t="s">
        <v>140</v>
      </c>
      <c r="H79" s="509">
        <v>1000</v>
      </c>
      <c r="I79" s="590">
        <v>1000</v>
      </c>
      <c r="J79" s="292">
        <f t="shared" ref="J79" si="25">((I79/H79)-   1)*100</f>
        <v>0</v>
      </c>
    </row>
    <row r="80" spans="1:10" ht="11.1" customHeight="1" x14ac:dyDescent="0.2">
      <c r="A80" s="746" t="s">
        <v>88</v>
      </c>
      <c r="B80" s="510" t="s">
        <v>678</v>
      </c>
      <c r="C80" s="510">
        <f>AVERAGE(C81:C85)</f>
        <v>1800</v>
      </c>
      <c r="D80" s="790" t="s">
        <v>140</v>
      </c>
      <c r="E80" s="510">
        <f>AVERAGE(E81:E85)</f>
        <v>550</v>
      </c>
      <c r="F80" s="510">
        <f>AVERAGE(F81:F85)</f>
        <v>482.6</v>
      </c>
      <c r="G80" s="779">
        <f>((F80/E80)-   1)*100</f>
        <v>-12.25454545454545</v>
      </c>
      <c r="H80" s="510">
        <f t="shared" ref="H80:I80" si="26">AVERAGE(H81:H85)</f>
        <v>675</v>
      </c>
      <c r="I80" s="590">
        <f t="shared" si="26"/>
        <v>824.25</v>
      </c>
      <c r="J80" s="779">
        <f>((I80/H80)-   1)*100</f>
        <v>22.111111111111104</v>
      </c>
    </row>
    <row r="81" spans="1:10" ht="11.1" customHeight="1" x14ac:dyDescent="0.2">
      <c r="A81" s="748" t="s">
        <v>89</v>
      </c>
      <c r="B81" s="888" t="s">
        <v>722</v>
      </c>
      <c r="C81" s="775" t="s">
        <v>722</v>
      </c>
      <c r="D81" s="785" t="s">
        <v>140</v>
      </c>
      <c r="E81" s="775" t="s">
        <v>722</v>
      </c>
      <c r="F81" s="509">
        <v>300</v>
      </c>
      <c r="G81" s="292" t="s">
        <v>140</v>
      </c>
      <c r="H81" s="775" t="s">
        <v>721</v>
      </c>
      <c r="I81" s="590">
        <v>800</v>
      </c>
      <c r="J81" s="292" t="s">
        <v>140</v>
      </c>
    </row>
    <row r="82" spans="1:10" ht="11.1" customHeight="1" x14ac:dyDescent="0.2">
      <c r="A82" s="748" t="s">
        <v>620</v>
      </c>
      <c r="B82" s="888" t="s">
        <v>722</v>
      </c>
      <c r="C82" s="810">
        <v>1900</v>
      </c>
      <c r="D82" s="785" t="s">
        <v>140</v>
      </c>
      <c r="E82" s="775" t="s">
        <v>722</v>
      </c>
      <c r="F82" s="509">
        <v>613</v>
      </c>
      <c r="G82" s="785" t="s">
        <v>140</v>
      </c>
      <c r="H82" s="775" t="s">
        <v>151</v>
      </c>
      <c r="I82" s="590">
        <v>1030</v>
      </c>
      <c r="J82" s="785" t="s">
        <v>140</v>
      </c>
    </row>
    <row r="83" spans="1:10" ht="11.1" customHeight="1" x14ac:dyDescent="0.2">
      <c r="A83" s="748" t="s">
        <v>91</v>
      </c>
      <c r="B83" s="888" t="s">
        <v>722</v>
      </c>
      <c r="C83" s="775" t="s">
        <v>722</v>
      </c>
      <c r="D83" s="785" t="s">
        <v>140</v>
      </c>
      <c r="E83" s="775" t="s">
        <v>722</v>
      </c>
      <c r="F83" s="509">
        <v>400</v>
      </c>
      <c r="G83" s="292" t="s">
        <v>140</v>
      </c>
      <c r="H83" s="509">
        <v>650</v>
      </c>
      <c r="I83" s="590">
        <v>667</v>
      </c>
      <c r="J83" s="786">
        <f>((I83/H83)-   1)*100</f>
        <v>2.6153846153846194</v>
      </c>
    </row>
    <row r="84" spans="1:10" ht="11.1" customHeight="1" x14ac:dyDescent="0.2">
      <c r="A84" s="748" t="s">
        <v>93</v>
      </c>
      <c r="B84" s="888" t="s">
        <v>722</v>
      </c>
      <c r="C84" s="810">
        <v>1700</v>
      </c>
      <c r="D84" s="785" t="s">
        <v>140</v>
      </c>
      <c r="E84" s="509">
        <v>800</v>
      </c>
      <c r="F84" s="509">
        <v>800</v>
      </c>
      <c r="G84" s="786">
        <f>((F84/E84)-   1)*100</f>
        <v>0</v>
      </c>
      <c r="H84" s="775" t="s">
        <v>721</v>
      </c>
      <c r="I84" s="775" t="s">
        <v>721</v>
      </c>
      <c r="J84" s="292" t="s">
        <v>140</v>
      </c>
    </row>
    <row r="85" spans="1:10" ht="11.1" customHeight="1" x14ac:dyDescent="0.2">
      <c r="A85" s="748" t="s">
        <v>96</v>
      </c>
      <c r="B85" s="888" t="s">
        <v>722</v>
      </c>
      <c r="C85" s="775" t="s">
        <v>669</v>
      </c>
      <c r="D85" s="785" t="s">
        <v>140</v>
      </c>
      <c r="E85" s="509">
        <v>300</v>
      </c>
      <c r="F85" s="509">
        <v>300</v>
      </c>
      <c r="G85" s="786">
        <f>((F85/E85)-   1)*100</f>
        <v>0</v>
      </c>
      <c r="H85" s="509">
        <v>700</v>
      </c>
      <c r="I85" s="590">
        <v>800</v>
      </c>
      <c r="J85" s="786">
        <f>((I85/H85)-   1)*100</f>
        <v>14.285714285714279</v>
      </c>
    </row>
    <row r="86" spans="1:10" ht="11.1" customHeight="1" x14ac:dyDescent="0.2">
      <c r="A86" s="764" t="s">
        <v>102</v>
      </c>
      <c r="B86" s="510">
        <f t="shared" ref="B86:C86" si="27">AVERAGE(B87:B89)</f>
        <v>1348.3333333333333</v>
      </c>
      <c r="C86" s="510">
        <f t="shared" si="27"/>
        <v>775</v>
      </c>
      <c r="D86" s="778">
        <f t="shared" ref="D86:D93" si="28">((C86/B86)-   1)*100</f>
        <v>-42.521631644004941</v>
      </c>
      <c r="E86" s="510">
        <f t="shared" ref="E86:F86" si="29">AVERAGE(E87:E89)</f>
        <v>400</v>
      </c>
      <c r="F86" s="510">
        <f t="shared" si="29"/>
        <v>938.33333333333337</v>
      </c>
      <c r="G86" s="781">
        <f t="shared" ref="G86:G87" si="30">((F86/E86)-   1)*100</f>
        <v>134.58333333333331</v>
      </c>
      <c r="H86" s="510">
        <f>AVERAGE(H87:H89)</f>
        <v>1220</v>
      </c>
      <c r="I86" s="590">
        <f>AVERAGE(I87:I89)</f>
        <v>762.3</v>
      </c>
      <c r="J86" s="781">
        <f>((I86/H86)-   1)*100</f>
        <v>-37.516393442622956</v>
      </c>
    </row>
    <row r="87" spans="1:10" ht="11.1" customHeight="1" x14ac:dyDescent="0.2">
      <c r="A87" s="763" t="s">
        <v>104</v>
      </c>
      <c r="B87" s="509">
        <v>1200</v>
      </c>
      <c r="C87" s="509">
        <v>775</v>
      </c>
      <c r="D87" s="316">
        <f t="shared" ref="D87" si="31">((C87/B87 -1)*100)</f>
        <v>-35.416666666666664</v>
      </c>
      <c r="E87" s="509">
        <v>400</v>
      </c>
      <c r="F87" s="509">
        <v>600</v>
      </c>
      <c r="G87" s="292">
        <f t="shared" si="30"/>
        <v>50</v>
      </c>
      <c r="H87" s="775" t="s">
        <v>722</v>
      </c>
      <c r="I87" s="590">
        <v>424.6</v>
      </c>
      <c r="J87" s="292" t="s">
        <v>140</v>
      </c>
    </row>
    <row r="88" spans="1:10" ht="11.1" customHeight="1" x14ac:dyDescent="0.2">
      <c r="A88" s="763" t="s">
        <v>103</v>
      </c>
      <c r="B88" s="509">
        <v>1445</v>
      </c>
      <c r="C88" s="775" t="s">
        <v>721</v>
      </c>
      <c r="D88" s="292" t="s">
        <v>140</v>
      </c>
      <c r="E88" s="775" t="s">
        <v>722</v>
      </c>
      <c r="F88" s="509">
        <v>1215</v>
      </c>
      <c r="G88" s="292" t="s">
        <v>140</v>
      </c>
      <c r="H88" s="775" t="s">
        <v>722</v>
      </c>
      <c r="I88" s="775" t="s">
        <v>722</v>
      </c>
      <c r="J88" s="292" t="s">
        <v>140</v>
      </c>
    </row>
    <row r="89" spans="1:10" ht="11.1" customHeight="1" x14ac:dyDescent="0.2">
      <c r="A89" s="763" t="s">
        <v>152</v>
      </c>
      <c r="B89" s="509">
        <v>1400</v>
      </c>
      <c r="C89" s="775" t="s">
        <v>721</v>
      </c>
      <c r="D89" s="292" t="s">
        <v>140</v>
      </c>
      <c r="E89" s="775" t="s">
        <v>722</v>
      </c>
      <c r="F89" s="509">
        <v>1000</v>
      </c>
      <c r="G89" s="292" t="s">
        <v>140</v>
      </c>
      <c r="H89" s="509">
        <v>1220</v>
      </c>
      <c r="I89" s="590">
        <v>1100</v>
      </c>
      <c r="J89" s="292">
        <f t="shared" ref="J89:J90" si="32">((I89/H89)-   1)*100</f>
        <v>-9.8360655737704921</v>
      </c>
    </row>
    <row r="90" spans="1:10" ht="11.1" customHeight="1" x14ac:dyDescent="0.2">
      <c r="A90" s="764" t="s">
        <v>107</v>
      </c>
      <c r="B90" s="510">
        <f>AVERAGE(B91:B93)</f>
        <v>2666.6666666666665</v>
      </c>
      <c r="C90" s="510">
        <f>AVERAGE(C91:C93)</f>
        <v>2900</v>
      </c>
      <c r="D90" s="778">
        <f t="shared" si="28"/>
        <v>8.7500000000000142</v>
      </c>
      <c r="E90" s="510">
        <f>AVERAGE(E91:E93)</f>
        <v>600</v>
      </c>
      <c r="F90" s="510">
        <f>AVERAGE(F91:F93)</f>
        <v>550</v>
      </c>
      <c r="G90" s="781">
        <f>((F90/E90)-   1)*100</f>
        <v>-8.3333333333333375</v>
      </c>
      <c r="H90" s="510">
        <f>AVERAGE(H91:H93)</f>
        <v>1600</v>
      </c>
      <c r="I90" s="590">
        <f>AVERAGE(I91:I93)</f>
        <v>1700</v>
      </c>
      <c r="J90" s="292">
        <f t="shared" si="32"/>
        <v>6.25</v>
      </c>
    </row>
    <row r="91" spans="1:10" ht="11.1" customHeight="1" x14ac:dyDescent="0.2">
      <c r="A91" s="763" t="s">
        <v>108</v>
      </c>
      <c r="B91" s="509">
        <v>1200</v>
      </c>
      <c r="C91" s="509">
        <v>1100</v>
      </c>
      <c r="D91" s="316">
        <f t="shared" si="28"/>
        <v>-8.3333333333333375</v>
      </c>
      <c r="E91" s="775" t="s">
        <v>722</v>
      </c>
      <c r="F91" s="775" t="s">
        <v>722</v>
      </c>
      <c r="G91" s="781" t="s">
        <v>140</v>
      </c>
      <c r="H91" s="775" t="s">
        <v>721</v>
      </c>
      <c r="I91" s="775" t="s">
        <v>721</v>
      </c>
      <c r="J91" s="292" t="s">
        <v>140</v>
      </c>
    </row>
    <row r="92" spans="1:10" ht="11.1" customHeight="1" x14ac:dyDescent="0.2">
      <c r="A92" s="763" t="s">
        <v>110</v>
      </c>
      <c r="B92" s="509">
        <v>3800</v>
      </c>
      <c r="C92" s="509">
        <v>3800</v>
      </c>
      <c r="D92" s="316">
        <f t="shared" si="28"/>
        <v>0</v>
      </c>
      <c r="E92" s="775" t="s">
        <v>722</v>
      </c>
      <c r="F92" s="775" t="s">
        <v>722</v>
      </c>
      <c r="G92" s="781" t="s">
        <v>140</v>
      </c>
      <c r="H92" s="775" t="s">
        <v>721</v>
      </c>
      <c r="I92" s="775" t="s">
        <v>721</v>
      </c>
      <c r="J92" s="292" t="s">
        <v>140</v>
      </c>
    </row>
    <row r="93" spans="1:10" ht="11.1" customHeight="1" x14ac:dyDescent="0.2">
      <c r="A93" s="763" t="s">
        <v>109</v>
      </c>
      <c r="B93" s="509">
        <v>3000</v>
      </c>
      <c r="C93" s="509">
        <v>3800</v>
      </c>
      <c r="D93" s="316">
        <f t="shared" si="28"/>
        <v>26.666666666666661</v>
      </c>
      <c r="E93" s="509">
        <v>600</v>
      </c>
      <c r="F93" s="509">
        <v>550</v>
      </c>
      <c r="G93" s="292">
        <f>((F93/E93)-   1)*100</f>
        <v>-8.3333333333333375</v>
      </c>
      <c r="H93" s="509">
        <v>1600</v>
      </c>
      <c r="I93" s="590">
        <v>1700</v>
      </c>
      <c r="J93" s="292">
        <f>((I93/H93)-   1)*100</f>
        <v>6.25</v>
      </c>
    </row>
    <row r="94" spans="1:10" ht="11.1" customHeight="1" x14ac:dyDescent="0.2">
      <c r="A94" s="808" t="s">
        <v>112</v>
      </c>
      <c r="B94" s="510">
        <f>AVERAGE(B95:B96)</f>
        <v>1203</v>
      </c>
      <c r="C94" s="510">
        <f>AVERAGE(C95:C96)</f>
        <v>1124.5</v>
      </c>
      <c r="D94" s="778">
        <f>((C94/B94)-   1)*100</f>
        <v>-6.5253532834580241</v>
      </c>
      <c r="E94" s="510">
        <f>AVERAGE(E95:E96)</f>
        <v>948</v>
      </c>
      <c r="F94" s="510">
        <f>AVERAGE(F95:F96)</f>
        <v>1036.5</v>
      </c>
      <c r="G94" s="781">
        <f>((F94/E94)-   1)*100</f>
        <v>9.335443037974688</v>
      </c>
      <c r="H94" s="510">
        <f>AVERAGE(H95:H96)</f>
        <v>1220</v>
      </c>
      <c r="I94" s="589">
        <f>AVERAGE(I95:I96)</f>
        <v>1175</v>
      </c>
      <c r="J94" s="781">
        <f>((I94/H94)-   1)*100</f>
        <v>-3.688524590163933</v>
      </c>
    </row>
    <row r="95" spans="1:10" ht="11.1" customHeight="1" x14ac:dyDescent="0.2">
      <c r="A95" s="763" t="s">
        <v>113</v>
      </c>
      <c r="B95" s="509">
        <v>1156</v>
      </c>
      <c r="C95" s="509">
        <v>1049</v>
      </c>
      <c r="D95" s="316">
        <f>((C95/B95)-   1)*100</f>
        <v>-9.2560553633218028</v>
      </c>
      <c r="E95" s="509">
        <v>948</v>
      </c>
      <c r="F95" s="510">
        <v>973</v>
      </c>
      <c r="G95" s="292">
        <f>((F95/E95)-   1)*100</f>
        <v>2.6371308016877704</v>
      </c>
      <c r="H95" s="509">
        <v>1220</v>
      </c>
      <c r="I95" s="590">
        <v>1175</v>
      </c>
      <c r="J95" s="292">
        <f>((I95/H95)-   1)*100</f>
        <v>-3.688524590163933</v>
      </c>
    </row>
    <row r="96" spans="1:10" ht="11.1" customHeight="1" x14ac:dyDescent="0.2">
      <c r="A96" s="763" t="s">
        <v>114</v>
      </c>
      <c r="B96" s="509">
        <v>1250</v>
      </c>
      <c r="C96" s="509">
        <v>1200</v>
      </c>
      <c r="D96" s="316">
        <f>((C96/B96)-   1)*100</f>
        <v>-4.0000000000000036</v>
      </c>
      <c r="E96" s="775" t="s">
        <v>722</v>
      </c>
      <c r="F96" s="509">
        <v>1100</v>
      </c>
      <c r="G96" s="292" t="s">
        <v>140</v>
      </c>
      <c r="H96" s="775" t="s">
        <v>721</v>
      </c>
      <c r="I96" s="775" t="s">
        <v>721</v>
      </c>
      <c r="J96" s="292" t="s">
        <v>140</v>
      </c>
    </row>
    <row r="97" spans="1:10" ht="11.1" customHeight="1" x14ac:dyDescent="0.2">
      <c r="A97" s="808" t="s">
        <v>115</v>
      </c>
      <c r="B97" s="510" t="s">
        <v>159</v>
      </c>
      <c r="C97" s="510" t="s">
        <v>159</v>
      </c>
      <c r="D97" s="510" t="s">
        <v>159</v>
      </c>
      <c r="E97" s="510" t="s">
        <v>159</v>
      </c>
      <c r="F97" s="510" t="s">
        <v>159</v>
      </c>
      <c r="G97" s="510" t="s">
        <v>159</v>
      </c>
      <c r="H97" s="510" t="s">
        <v>159</v>
      </c>
      <c r="I97" s="590">
        <f>AVERAGE(I98:I99)</f>
        <v>893.5</v>
      </c>
      <c r="J97" s="292" t="s">
        <v>140</v>
      </c>
    </row>
    <row r="98" spans="1:10" ht="11.1" customHeight="1" x14ac:dyDescent="0.2">
      <c r="A98" s="763" t="s">
        <v>116</v>
      </c>
      <c r="B98" s="888" t="s">
        <v>722</v>
      </c>
      <c r="C98" s="775" t="s">
        <v>721</v>
      </c>
      <c r="D98" s="292" t="s">
        <v>140</v>
      </c>
      <c r="E98" s="775" t="s">
        <v>721</v>
      </c>
      <c r="F98" s="775" t="s">
        <v>721</v>
      </c>
      <c r="G98" s="292" t="s">
        <v>140</v>
      </c>
      <c r="H98" s="775" t="s">
        <v>721</v>
      </c>
      <c r="I98" s="590">
        <v>800</v>
      </c>
      <c r="J98" s="292" t="s">
        <v>140</v>
      </c>
    </row>
    <row r="99" spans="1:10" ht="11.1" customHeight="1" x14ac:dyDescent="0.2">
      <c r="A99" s="763" t="s">
        <v>146</v>
      </c>
      <c r="B99" s="888" t="s">
        <v>722</v>
      </c>
      <c r="C99" s="775" t="s">
        <v>721</v>
      </c>
      <c r="D99" s="292" t="s">
        <v>140</v>
      </c>
      <c r="E99" s="775" t="s">
        <v>722</v>
      </c>
      <c r="F99" s="775" t="s">
        <v>721</v>
      </c>
      <c r="G99" s="292" t="s">
        <v>140</v>
      </c>
      <c r="H99" s="775" t="s">
        <v>721</v>
      </c>
      <c r="I99" s="590">
        <v>987</v>
      </c>
      <c r="J99" s="292" t="s">
        <v>140</v>
      </c>
    </row>
    <row r="100" spans="1:10" ht="11.1" customHeight="1" x14ac:dyDescent="0.2">
      <c r="A100" s="746" t="s">
        <v>117</v>
      </c>
      <c r="B100" s="510">
        <f>AVERAGE(B101:B102)</f>
        <v>1135</v>
      </c>
      <c r="C100" s="510">
        <f>AVERAGE(C101:C102)</f>
        <v>1050</v>
      </c>
      <c r="D100" s="790">
        <f t="shared" ref="D100:D121" si="33">((C100/B100 -1)*100)</f>
        <v>-7.4889867841409714</v>
      </c>
      <c r="E100" s="510">
        <f t="shared" ref="E100:F100" si="34">AVERAGE(E101:E102)</f>
        <v>553.5</v>
      </c>
      <c r="F100" s="510">
        <f t="shared" si="34"/>
        <v>418.5</v>
      </c>
      <c r="G100" s="779">
        <f>((F100/E100 -1)*100)</f>
        <v>-24.390243902439025</v>
      </c>
      <c r="H100" s="510">
        <f t="shared" ref="H100:I100" si="35">AVERAGE(H101:H102)</f>
        <v>600</v>
      </c>
      <c r="I100" s="589">
        <f t="shared" si="35"/>
        <v>670</v>
      </c>
      <c r="J100" s="779">
        <f>((I100/H100 -1)*100)</f>
        <v>11.66666666666667</v>
      </c>
    </row>
    <row r="101" spans="1:10" ht="11.1" customHeight="1" x14ac:dyDescent="0.2">
      <c r="A101" s="809" t="s">
        <v>120</v>
      </c>
      <c r="B101" s="810">
        <v>1200</v>
      </c>
      <c r="C101" s="810">
        <v>1200</v>
      </c>
      <c r="D101" s="785">
        <f t="shared" si="33"/>
        <v>0</v>
      </c>
      <c r="E101" s="509">
        <v>507</v>
      </c>
      <c r="F101" s="509">
        <v>367</v>
      </c>
      <c r="G101" s="786">
        <f>((F101/E101 -1)*100)</f>
        <v>-27.61341222879684</v>
      </c>
      <c r="H101" s="775" t="s">
        <v>721</v>
      </c>
      <c r="I101" s="590">
        <v>900</v>
      </c>
      <c r="J101" s="785" t="s">
        <v>140</v>
      </c>
    </row>
    <row r="102" spans="1:10" ht="11.1" customHeight="1" x14ac:dyDescent="0.2">
      <c r="A102" s="748" t="s">
        <v>119</v>
      </c>
      <c r="B102" s="810">
        <v>1070</v>
      </c>
      <c r="C102" s="810">
        <v>900</v>
      </c>
      <c r="D102" s="785">
        <f t="shared" si="33"/>
        <v>-15.887850467289722</v>
      </c>
      <c r="E102" s="509">
        <v>600</v>
      </c>
      <c r="F102" s="509">
        <v>470</v>
      </c>
      <c r="G102" s="786">
        <f>((F102/E102 -1)*100)</f>
        <v>-21.666666666666668</v>
      </c>
      <c r="H102" s="509">
        <v>600</v>
      </c>
      <c r="I102" s="590">
        <v>440</v>
      </c>
      <c r="J102" s="786">
        <f>((I102/H102 -1)*100)</f>
        <v>-26.666666666666671</v>
      </c>
    </row>
    <row r="103" spans="1:10" ht="11.1" customHeight="1" x14ac:dyDescent="0.25">
      <c r="A103" s="579" t="s">
        <v>121</v>
      </c>
      <c r="B103" s="780">
        <f>AVERAGE(B104:B105)</f>
        <v>1140</v>
      </c>
      <c r="C103" s="780">
        <f>AVERAGE(C104:C105)</f>
        <v>1050</v>
      </c>
      <c r="D103" s="794">
        <f t="shared" si="33"/>
        <v>-7.8947368421052655</v>
      </c>
      <c r="E103" s="510" t="s">
        <v>159</v>
      </c>
      <c r="F103" s="510" t="s">
        <v>159</v>
      </c>
      <c r="G103" s="794" t="s">
        <v>140</v>
      </c>
      <c r="H103" s="510">
        <f>AVERAGE(H104:H105)</f>
        <v>650</v>
      </c>
      <c r="I103" s="590">
        <f>AVERAGE(I104:I105)</f>
        <v>720</v>
      </c>
      <c r="J103" s="794">
        <f t="shared" ref="J103:J105" si="36">((I103/H103 -1)*100)</f>
        <v>10.769230769230775</v>
      </c>
    </row>
    <row r="104" spans="1:10" ht="11.1" customHeight="1" x14ac:dyDescent="0.25">
      <c r="A104" s="799" t="s">
        <v>125</v>
      </c>
      <c r="B104" s="810">
        <v>1080</v>
      </c>
      <c r="C104" s="810">
        <v>1100</v>
      </c>
      <c r="D104" s="795">
        <f t="shared" si="33"/>
        <v>1.8518518518518601</v>
      </c>
      <c r="E104" s="775" t="s">
        <v>722</v>
      </c>
      <c r="F104" s="775" t="s">
        <v>722</v>
      </c>
      <c r="G104" s="292" t="s">
        <v>140</v>
      </c>
      <c r="H104" s="509">
        <v>600</v>
      </c>
      <c r="I104" s="590">
        <v>640</v>
      </c>
      <c r="J104" s="795">
        <f t="shared" si="36"/>
        <v>6.6666666666666652</v>
      </c>
    </row>
    <row r="105" spans="1:10" ht="11.1" customHeight="1" x14ac:dyDescent="0.25">
      <c r="A105" s="799" t="s">
        <v>124</v>
      </c>
      <c r="B105" s="810">
        <v>1200</v>
      </c>
      <c r="C105" s="810">
        <v>1000</v>
      </c>
      <c r="D105" s="795">
        <f t="shared" si="33"/>
        <v>-16.666666666666664</v>
      </c>
      <c r="E105" s="775" t="s">
        <v>722</v>
      </c>
      <c r="F105" s="775" t="s">
        <v>722</v>
      </c>
      <c r="G105" s="292" t="s">
        <v>140</v>
      </c>
      <c r="H105" s="509">
        <v>700</v>
      </c>
      <c r="I105" s="590">
        <v>800</v>
      </c>
      <c r="J105" s="795">
        <f t="shared" si="36"/>
        <v>14.285714285714279</v>
      </c>
    </row>
    <row r="106" spans="1:10" ht="11.1" customHeight="1" x14ac:dyDescent="0.25">
      <c r="A106" s="811" t="s">
        <v>301</v>
      </c>
      <c r="B106" s="780">
        <f>AVERAGE(B107:B112)</f>
        <v>1556.6666666666667</v>
      </c>
      <c r="C106" s="780">
        <f>AVERAGE(C107:C113)</f>
        <v>1239.7142857142858</v>
      </c>
      <c r="D106" s="309">
        <f t="shared" si="33"/>
        <v>-20.36096665646987</v>
      </c>
      <c r="E106" s="510">
        <f t="shared" ref="E106:F106" si="37">AVERAGE(E107:E113)</f>
        <v>572.5</v>
      </c>
      <c r="F106" s="510">
        <f t="shared" si="37"/>
        <v>797.5</v>
      </c>
      <c r="G106" s="779">
        <f>((F106/E106 -1)*100)</f>
        <v>39.301310043668124</v>
      </c>
      <c r="H106" s="510">
        <f t="shared" ref="H106:I106" si="38">AVERAGE(H107:H113)</f>
        <v>1400</v>
      </c>
      <c r="I106" s="589">
        <f t="shared" si="38"/>
        <v>1000</v>
      </c>
      <c r="J106" s="779">
        <f>((I106/H106 -1)*100)</f>
        <v>-28.571428571428569</v>
      </c>
    </row>
    <row r="107" spans="1:10" ht="11.1" customHeight="1" x14ac:dyDescent="0.25">
      <c r="A107" s="748" t="s">
        <v>545</v>
      </c>
      <c r="B107" s="775" t="s">
        <v>669</v>
      </c>
      <c r="C107" s="810">
        <v>950</v>
      </c>
      <c r="D107" s="283" t="s">
        <v>140</v>
      </c>
      <c r="E107" s="775" t="s">
        <v>669</v>
      </c>
      <c r="F107" s="810">
        <v>1350</v>
      </c>
      <c r="G107" s="283" t="s">
        <v>140</v>
      </c>
      <c r="H107" s="775" t="s">
        <v>669</v>
      </c>
      <c r="I107" s="775" t="s">
        <v>721</v>
      </c>
      <c r="J107" s="283" t="s">
        <v>140</v>
      </c>
    </row>
    <row r="108" spans="1:10" ht="11.1" customHeight="1" x14ac:dyDescent="0.25">
      <c r="A108" s="748" t="s">
        <v>302</v>
      </c>
      <c r="B108" s="775" t="s">
        <v>669</v>
      </c>
      <c r="C108" s="810">
        <v>1100</v>
      </c>
      <c r="D108" s="283" t="s">
        <v>140</v>
      </c>
      <c r="E108" s="775" t="s">
        <v>669</v>
      </c>
      <c r="F108" s="775" t="s">
        <v>669</v>
      </c>
      <c r="G108" s="283" t="s">
        <v>140</v>
      </c>
      <c r="H108" s="775" t="s">
        <v>669</v>
      </c>
      <c r="I108" s="775" t="s">
        <v>721</v>
      </c>
      <c r="J108" s="283" t="s">
        <v>140</v>
      </c>
    </row>
    <row r="109" spans="1:10" ht="11.1" customHeight="1" x14ac:dyDescent="0.25">
      <c r="A109" s="799" t="s">
        <v>528</v>
      </c>
      <c r="B109" s="775" t="s">
        <v>669</v>
      </c>
      <c r="C109" s="810">
        <v>1400</v>
      </c>
      <c r="D109" s="283" t="s">
        <v>140</v>
      </c>
      <c r="E109" s="775" t="s">
        <v>669</v>
      </c>
      <c r="F109" s="775" t="s">
        <v>669</v>
      </c>
      <c r="G109" s="283" t="s">
        <v>140</v>
      </c>
      <c r="H109" s="775" t="s">
        <v>669</v>
      </c>
      <c r="I109" s="775" t="s">
        <v>721</v>
      </c>
      <c r="J109" s="283" t="s">
        <v>140</v>
      </c>
    </row>
    <row r="110" spans="1:10" ht="11.1" customHeight="1" x14ac:dyDescent="0.25">
      <c r="A110" s="748" t="s">
        <v>304</v>
      </c>
      <c r="B110" s="810">
        <v>2300</v>
      </c>
      <c r="C110" s="810">
        <v>1200</v>
      </c>
      <c r="D110" s="309">
        <f>((C110/B110 -1)*100)</f>
        <v>-47.826086956521742</v>
      </c>
      <c r="E110" s="509">
        <v>500</v>
      </c>
      <c r="F110" s="509">
        <v>300</v>
      </c>
      <c r="G110" s="786">
        <f>((F110/E110 -1)*100)</f>
        <v>-40</v>
      </c>
      <c r="H110" s="509">
        <v>1400</v>
      </c>
      <c r="I110" s="590">
        <v>1000</v>
      </c>
      <c r="J110" s="786">
        <f>((I110/H110 -1)*100)</f>
        <v>-28.571428571428569</v>
      </c>
    </row>
    <row r="111" spans="1:10" ht="11.1" customHeight="1" x14ac:dyDescent="0.25">
      <c r="A111" s="748" t="s">
        <v>182</v>
      </c>
      <c r="B111" s="810">
        <v>920</v>
      </c>
      <c r="C111" s="810">
        <v>1025</v>
      </c>
      <c r="D111" s="309">
        <f t="shared" si="33"/>
        <v>11.413043478260864</v>
      </c>
      <c r="E111" s="509">
        <v>645</v>
      </c>
      <c r="F111" s="509">
        <v>740</v>
      </c>
      <c r="G111" s="786">
        <f>((F111/E111 -1)*100)</f>
        <v>14.728682170542641</v>
      </c>
      <c r="H111" s="775" t="s">
        <v>669</v>
      </c>
      <c r="I111" s="775" t="s">
        <v>721</v>
      </c>
      <c r="J111" s="283" t="s">
        <v>140</v>
      </c>
    </row>
    <row r="112" spans="1:10" ht="11.1" customHeight="1" x14ac:dyDescent="0.25">
      <c r="A112" s="748" t="s">
        <v>623</v>
      </c>
      <c r="B112" s="810">
        <v>1450</v>
      </c>
      <c r="C112" s="810">
        <v>1450</v>
      </c>
      <c r="D112" s="309">
        <f t="shared" si="33"/>
        <v>0</v>
      </c>
      <c r="E112" s="775" t="s">
        <v>722</v>
      </c>
      <c r="F112" s="775" t="s">
        <v>722</v>
      </c>
      <c r="G112" s="283" t="s">
        <v>140</v>
      </c>
      <c r="H112" s="775" t="s">
        <v>669</v>
      </c>
      <c r="I112" s="775" t="s">
        <v>721</v>
      </c>
      <c r="J112" s="283" t="s">
        <v>140</v>
      </c>
    </row>
    <row r="113" spans="1:10" ht="11.1" customHeight="1" x14ac:dyDescent="0.25">
      <c r="A113" s="748" t="s">
        <v>535</v>
      </c>
      <c r="B113" s="810">
        <v>1200</v>
      </c>
      <c r="C113" s="810">
        <v>1553</v>
      </c>
      <c r="D113" s="309">
        <f t="shared" si="33"/>
        <v>29.416666666666668</v>
      </c>
      <c r="E113" s="775" t="s">
        <v>722</v>
      </c>
      <c r="F113" s="810">
        <v>800</v>
      </c>
      <c r="G113" s="283" t="s">
        <v>140</v>
      </c>
      <c r="H113" s="775" t="s">
        <v>669</v>
      </c>
      <c r="I113" s="775" t="s">
        <v>721</v>
      </c>
      <c r="J113" s="283" t="s">
        <v>140</v>
      </c>
    </row>
    <row r="114" spans="1:10" ht="11.1" customHeight="1" x14ac:dyDescent="0.25">
      <c r="A114" s="746" t="s">
        <v>127</v>
      </c>
      <c r="B114" s="780">
        <f>AVERAGE(B115:B117)</f>
        <v>1200</v>
      </c>
      <c r="C114" s="780">
        <f>AVERAGE(C115:C117)</f>
        <v>1300</v>
      </c>
      <c r="D114" s="778">
        <f t="shared" si="33"/>
        <v>8.333333333333325</v>
      </c>
      <c r="E114" s="510" t="s">
        <v>159</v>
      </c>
      <c r="F114" s="510" t="s">
        <v>159</v>
      </c>
      <c r="G114" s="781" t="s">
        <v>140</v>
      </c>
      <c r="H114" s="510">
        <f>AVERAGE(H116:H116)</f>
        <v>900</v>
      </c>
      <c r="I114" s="775" t="s">
        <v>721</v>
      </c>
      <c r="J114" s="812" t="s">
        <v>140</v>
      </c>
    </row>
    <row r="115" spans="1:10" ht="11.1" customHeight="1" x14ac:dyDescent="0.25">
      <c r="A115" s="799" t="s">
        <v>128</v>
      </c>
      <c r="B115" s="810">
        <v>1200</v>
      </c>
      <c r="C115" s="810">
        <v>1200</v>
      </c>
      <c r="D115" s="316">
        <f t="shared" si="33"/>
        <v>0</v>
      </c>
      <c r="E115" s="775" t="s">
        <v>722</v>
      </c>
      <c r="F115" s="775" t="s">
        <v>722</v>
      </c>
      <c r="G115" s="575" t="s">
        <v>140</v>
      </c>
      <c r="H115" s="775" t="s">
        <v>669</v>
      </c>
      <c r="I115" s="775" t="s">
        <v>721</v>
      </c>
      <c r="J115" s="283" t="s">
        <v>140</v>
      </c>
    </row>
    <row r="116" spans="1:10" ht="11.1" customHeight="1" x14ac:dyDescent="0.25">
      <c r="A116" s="748" t="s">
        <v>129</v>
      </c>
      <c r="B116" s="810">
        <v>1000</v>
      </c>
      <c r="C116" s="775" t="s">
        <v>669</v>
      </c>
      <c r="D116" s="283" t="s">
        <v>140</v>
      </c>
      <c r="E116" s="775" t="s">
        <v>722</v>
      </c>
      <c r="F116" s="775" t="s">
        <v>722</v>
      </c>
      <c r="G116" s="292" t="s">
        <v>140</v>
      </c>
      <c r="H116" s="509">
        <v>900</v>
      </c>
      <c r="I116" s="775" t="s">
        <v>721</v>
      </c>
      <c r="J116" s="283" t="s">
        <v>140</v>
      </c>
    </row>
    <row r="117" spans="1:10" ht="11.1" customHeight="1" x14ac:dyDescent="0.25">
      <c r="A117" s="799" t="s">
        <v>130</v>
      </c>
      <c r="B117" s="810">
        <v>1400</v>
      </c>
      <c r="C117" s="810">
        <v>1400</v>
      </c>
      <c r="D117" s="316">
        <f t="shared" si="33"/>
        <v>0</v>
      </c>
      <c r="E117" s="775" t="s">
        <v>722</v>
      </c>
      <c r="F117" s="775" t="s">
        <v>722</v>
      </c>
      <c r="G117" s="292" t="s">
        <v>140</v>
      </c>
      <c r="H117" s="775" t="s">
        <v>669</v>
      </c>
      <c r="I117" s="775" t="s">
        <v>721</v>
      </c>
      <c r="J117" s="283" t="s">
        <v>140</v>
      </c>
    </row>
    <row r="118" spans="1:10" ht="11.1" customHeight="1" x14ac:dyDescent="0.2">
      <c r="A118" s="808" t="s">
        <v>131</v>
      </c>
      <c r="B118" s="780">
        <f>AVERAGE(B119:B121)</f>
        <v>1318.3333333333333</v>
      </c>
      <c r="C118" s="780">
        <f>AVERAGE(C119:C121)</f>
        <v>1383.3333333333333</v>
      </c>
      <c r="D118" s="778">
        <f t="shared" si="33"/>
        <v>4.9304677623261739</v>
      </c>
      <c r="E118" s="510">
        <f>AVERAGE(E119:E121)</f>
        <v>668.33333333333337</v>
      </c>
      <c r="F118" s="510">
        <f>AVERAGE(F119:F121)</f>
        <v>755</v>
      </c>
      <c r="G118" s="781">
        <v>-41.17647058823529</v>
      </c>
      <c r="H118" s="292" t="s">
        <v>140</v>
      </c>
      <c r="I118" s="775" t="s">
        <v>721</v>
      </c>
      <c r="J118" s="292" t="s">
        <v>140</v>
      </c>
    </row>
    <row r="119" spans="1:10" ht="11.1" customHeight="1" x14ac:dyDescent="0.2">
      <c r="A119" s="763" t="s">
        <v>132</v>
      </c>
      <c r="B119" s="810">
        <v>1480</v>
      </c>
      <c r="C119" s="810">
        <v>1650</v>
      </c>
      <c r="D119" s="785">
        <f t="shared" si="33"/>
        <v>11.486486486486491</v>
      </c>
      <c r="E119" s="509">
        <v>405</v>
      </c>
      <c r="F119" s="509">
        <v>1210</v>
      </c>
      <c r="G119" s="292">
        <v>-41.17647058823529</v>
      </c>
      <c r="H119" s="775" t="s">
        <v>721</v>
      </c>
      <c r="I119" s="775" t="s">
        <v>721</v>
      </c>
      <c r="J119" s="292" t="s">
        <v>140</v>
      </c>
    </row>
    <row r="120" spans="1:10" ht="11.1" customHeight="1" x14ac:dyDescent="0.2">
      <c r="A120" s="763" t="s">
        <v>160</v>
      </c>
      <c r="B120" s="810">
        <v>1300</v>
      </c>
      <c r="C120" s="810">
        <v>1300</v>
      </c>
      <c r="D120" s="785">
        <f t="shared" si="33"/>
        <v>0</v>
      </c>
      <c r="E120" s="810">
        <v>1300</v>
      </c>
      <c r="F120" s="775" t="s">
        <v>721</v>
      </c>
      <c r="G120" s="292" t="s">
        <v>140</v>
      </c>
      <c r="H120" s="775" t="s">
        <v>721</v>
      </c>
      <c r="I120" s="775" t="s">
        <v>721</v>
      </c>
      <c r="J120" s="292" t="s">
        <v>140</v>
      </c>
    </row>
    <row r="121" spans="1:10" ht="11.1" customHeight="1" x14ac:dyDescent="0.2">
      <c r="A121" s="763" t="s">
        <v>134</v>
      </c>
      <c r="B121" s="810">
        <v>1175</v>
      </c>
      <c r="C121" s="810">
        <v>1200</v>
      </c>
      <c r="D121" s="785">
        <f t="shared" si="33"/>
        <v>2.1276595744680771</v>
      </c>
      <c r="E121" s="509">
        <v>300</v>
      </c>
      <c r="F121" s="509">
        <v>300</v>
      </c>
      <c r="G121" s="292">
        <f t="shared" ref="G121" si="39">((F121/E121 -1)*100)</f>
        <v>0</v>
      </c>
      <c r="H121" s="775" t="s">
        <v>721</v>
      </c>
      <c r="I121" s="775" t="s">
        <v>721</v>
      </c>
      <c r="J121" s="292" t="s">
        <v>140</v>
      </c>
    </row>
    <row r="122" spans="1:10" ht="10.7" customHeight="1" x14ac:dyDescent="0.25">
      <c r="A122" s="448" t="s">
        <v>135</v>
      </c>
      <c r="B122" s="470"/>
      <c r="C122" s="470"/>
      <c r="D122" s="471"/>
      <c r="E122" s="472"/>
      <c r="F122" s="632"/>
      <c r="G122" s="471"/>
      <c r="H122" s="632"/>
      <c r="I122" s="633"/>
      <c r="J122" s="471"/>
    </row>
    <row r="123" spans="1:10" ht="10.7" customHeight="1" x14ac:dyDescent="0.25">
      <c r="A123" s="473" t="s">
        <v>136</v>
      </c>
      <c r="B123" s="474"/>
      <c r="C123" s="474"/>
      <c r="D123" s="66"/>
      <c r="E123" s="66"/>
      <c r="F123" s="66"/>
      <c r="G123" s="66"/>
      <c r="H123" s="66"/>
      <c r="I123" s="475"/>
      <c r="J123" s="66"/>
    </row>
    <row r="124" spans="1:10" ht="10.7" customHeight="1" x14ac:dyDescent="0.25">
      <c r="A124" s="813"/>
      <c r="B124" s="813"/>
      <c r="C124" s="813"/>
      <c r="D124" s="813"/>
      <c r="E124" s="813"/>
      <c r="F124" s="813"/>
      <c r="G124" s="813"/>
      <c r="H124" s="813"/>
      <c r="I124" s="889"/>
      <c r="J124" s="813"/>
    </row>
    <row r="125" spans="1:10" ht="10.7" customHeight="1" x14ac:dyDescent="0.2">
      <c r="A125" s="814"/>
      <c r="B125" s="814"/>
      <c r="I125" s="890"/>
    </row>
    <row r="126" spans="1:10" ht="10.5" customHeight="1" x14ac:dyDescent="0.25">
      <c r="A126" s="813"/>
      <c r="B126" s="813"/>
      <c r="I126" s="890"/>
    </row>
    <row r="127" spans="1:10" ht="10.5" customHeight="1" x14ac:dyDescent="0.25">
      <c r="A127" s="813"/>
      <c r="B127" s="813"/>
      <c r="I127" s="890"/>
    </row>
    <row r="128" spans="1:10" ht="10.5" customHeight="1" x14ac:dyDescent="0.25">
      <c r="A128" s="813"/>
      <c r="B128" s="813"/>
      <c r="I128" s="890"/>
    </row>
    <row r="129" spans="1:9" ht="10.5" customHeight="1" x14ac:dyDescent="0.25">
      <c r="A129" s="813"/>
      <c r="B129" s="813"/>
      <c r="I129" s="890"/>
    </row>
    <row r="130" spans="1:9" ht="10.5" customHeight="1" x14ac:dyDescent="0.25">
      <c r="A130" s="813"/>
      <c r="B130" s="813"/>
      <c r="I130" s="890"/>
    </row>
    <row r="131" spans="1:9" ht="10.5" customHeight="1" x14ac:dyDescent="0.25">
      <c r="A131" s="813"/>
      <c r="B131" s="813"/>
      <c r="I131" s="890"/>
    </row>
    <row r="132" spans="1:9" ht="10.5" customHeight="1" x14ac:dyDescent="0.2">
      <c r="A132" s="814"/>
      <c r="B132" s="814"/>
      <c r="I132" s="890"/>
    </row>
    <row r="133" spans="1:9" ht="10.5" customHeight="1" x14ac:dyDescent="0.25">
      <c r="A133" s="813"/>
      <c r="B133" s="813"/>
      <c r="I133" s="890"/>
    </row>
    <row r="134" spans="1:9" ht="10.5" customHeight="1" x14ac:dyDescent="0.25">
      <c r="A134" s="813"/>
      <c r="B134" s="813"/>
    </row>
    <row r="135" spans="1:9" ht="10.5" customHeight="1" x14ac:dyDescent="0.25">
      <c r="A135" s="813"/>
      <c r="B135" s="813"/>
    </row>
    <row r="136" spans="1:9" ht="10.5" customHeight="1" x14ac:dyDescent="0.25">
      <c r="A136" s="813"/>
      <c r="B136" s="813"/>
    </row>
    <row r="137" spans="1:9" ht="10.5" customHeight="1" x14ac:dyDescent="0.25">
      <c r="A137" s="813"/>
      <c r="B137" s="813"/>
    </row>
    <row r="138" spans="1:9" ht="10.5" customHeight="1" x14ac:dyDescent="0.25">
      <c r="A138" s="813"/>
      <c r="B138" s="813"/>
    </row>
    <row r="139" spans="1:9" ht="10.5" customHeight="1" x14ac:dyDescent="0.2"/>
    <row r="140" spans="1:9" ht="10.5" customHeight="1" x14ac:dyDescent="0.2"/>
    <row r="141" spans="1:9" ht="10.5" customHeight="1" x14ac:dyDescent="0.2"/>
    <row r="142" spans="1:9" ht="10.5" customHeight="1" x14ac:dyDescent="0.2"/>
    <row r="143" spans="1:9" ht="10.5" customHeight="1" x14ac:dyDescent="0.2"/>
    <row r="144" spans="1:9" ht="10.5" customHeight="1" x14ac:dyDescent="0.2"/>
    <row r="145" ht="10.5" customHeight="1" x14ac:dyDescent="0.2"/>
    <row r="146" ht="13.5" customHeight="1" x14ac:dyDescent="0.2"/>
    <row r="147" ht="10.5" customHeight="1" x14ac:dyDescent="0.2"/>
    <row r="148" ht="6.75" customHeight="1" x14ac:dyDescent="0.2"/>
    <row r="149" ht="6.75" customHeight="1" x14ac:dyDescent="0.2"/>
    <row r="150" ht="12" customHeight="1" x14ac:dyDescent="0.2"/>
    <row r="151" ht="12.75" customHeight="1" x14ac:dyDescent="0.2"/>
    <row r="152" ht="12.75" customHeight="1" x14ac:dyDescent="0.2"/>
    <row r="153" ht="12.75" customHeight="1" x14ac:dyDescent="0.2"/>
    <row r="154" ht="10.5" customHeight="1" x14ac:dyDescent="0.2"/>
    <row r="155" ht="10.5" customHeight="1" x14ac:dyDescent="0.2"/>
    <row r="156" ht="10.5" customHeight="1" x14ac:dyDescent="0.2"/>
    <row r="157" ht="13.5" customHeight="1" x14ac:dyDescent="0.2"/>
    <row r="158" ht="13.5" customHeight="1" x14ac:dyDescent="0.2"/>
    <row r="159" ht="10.5" customHeight="1" x14ac:dyDescent="0.2"/>
    <row r="160" ht="10.5" customHeight="1" x14ac:dyDescent="0.2"/>
    <row r="161" ht="10.5" customHeight="1" x14ac:dyDescent="0.2"/>
    <row r="162" ht="13.5" customHeight="1" x14ac:dyDescent="0.2"/>
    <row r="163" ht="10.5" customHeight="1" x14ac:dyDescent="0.2"/>
    <row r="164" ht="13.5" customHeight="1" x14ac:dyDescent="0.2"/>
    <row r="165" ht="13.5" customHeight="1" x14ac:dyDescent="0.2"/>
    <row r="166" ht="10.5" customHeight="1" x14ac:dyDescent="0.2"/>
    <row r="167" ht="10.5" customHeight="1" x14ac:dyDescent="0.2"/>
    <row r="168" ht="10.5" customHeight="1" x14ac:dyDescent="0.2"/>
    <row r="169" ht="13.5" customHeight="1" x14ac:dyDescent="0.2"/>
    <row r="170" ht="13.5" customHeight="1" x14ac:dyDescent="0.2"/>
    <row r="171" ht="10.5" customHeight="1" x14ac:dyDescent="0.2"/>
    <row r="172" ht="10.5" customHeight="1" x14ac:dyDescent="0.2"/>
    <row r="173" ht="10.5" customHeight="1" x14ac:dyDescent="0.2"/>
    <row r="174" ht="10.5" customHeight="1" x14ac:dyDescent="0.2"/>
    <row r="175" ht="12.75" customHeight="1" x14ac:dyDescent="0.2"/>
    <row r="176" ht="10.5" customHeight="1" x14ac:dyDescent="0.2"/>
    <row r="177" ht="10.5" customHeight="1" x14ac:dyDescent="0.2"/>
    <row r="178" ht="10.5" customHeight="1" x14ac:dyDescent="0.2"/>
    <row r="179" ht="10.5" customHeight="1" x14ac:dyDescent="0.2"/>
    <row r="180" ht="10.5" customHeight="1" x14ac:dyDescent="0.2"/>
    <row r="181" ht="10.5" customHeight="1" x14ac:dyDescent="0.2"/>
    <row r="182" ht="12.75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</sheetData>
  <mergeCells count="9">
    <mergeCell ref="A61:A62"/>
    <mergeCell ref="B61:D61"/>
    <mergeCell ref="E61:G61"/>
    <mergeCell ref="H61:J61"/>
    <mergeCell ref="A4:A5"/>
    <mergeCell ref="B4:D4"/>
    <mergeCell ref="E4:G4"/>
    <mergeCell ref="H4:J4"/>
    <mergeCell ref="A60:F60"/>
  </mergeCells>
  <pageMargins left="0" right="0" top="0" bottom="0" header="0" footer="0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024"/>
  <sheetViews>
    <sheetView showGridLines="0" topLeftCell="A36" zoomScaleNormal="100" workbookViewId="0">
      <selection activeCell="A70" sqref="A70:F70"/>
    </sheetView>
  </sheetViews>
  <sheetFormatPr baseColWidth="10" defaultColWidth="12.7109375" defaultRowHeight="15" customHeight="1" x14ac:dyDescent="0.2"/>
  <cols>
    <col min="1" max="1" width="15.85546875" style="54" customWidth="1"/>
    <col min="2" max="2" width="9.42578125" style="54" customWidth="1"/>
    <col min="3" max="4" width="12.7109375" style="54"/>
    <col min="5" max="5" width="10.7109375" style="54" customWidth="1"/>
    <col min="6" max="6" width="10.140625" style="54" customWidth="1"/>
    <col min="7" max="16384" width="12.7109375" style="54"/>
  </cols>
  <sheetData>
    <row r="1" spans="1:6" ht="18" customHeight="1" x14ac:dyDescent="0.25">
      <c r="A1" s="622" t="s">
        <v>726</v>
      </c>
      <c r="B1" s="480"/>
      <c r="C1" s="480"/>
      <c r="D1" s="481"/>
      <c r="E1" s="511"/>
      <c r="F1" s="511"/>
    </row>
    <row r="2" spans="1:6" ht="12" customHeight="1" x14ac:dyDescent="0.2">
      <c r="A2" s="457" t="s">
        <v>176</v>
      </c>
      <c r="B2" s="480"/>
      <c r="C2" s="480"/>
      <c r="D2" s="481"/>
      <c r="E2" s="511"/>
      <c r="F2" s="511"/>
    </row>
    <row r="3" spans="1:6" ht="6" customHeight="1" x14ac:dyDescent="0.2">
      <c r="A3" s="457"/>
      <c r="B3" s="12"/>
      <c r="C3" s="12"/>
      <c r="D3" s="479"/>
      <c r="E3" s="511"/>
      <c r="F3" s="511"/>
    </row>
    <row r="4" spans="1:6" ht="24" customHeight="1" x14ac:dyDescent="0.2">
      <c r="A4" s="929" t="s">
        <v>19</v>
      </c>
      <c r="B4" s="930" t="s">
        <v>557</v>
      </c>
      <c r="C4" s="930" t="s">
        <v>556</v>
      </c>
      <c r="D4" s="930" t="s">
        <v>558</v>
      </c>
      <c r="E4" s="930" t="s">
        <v>559</v>
      </c>
      <c r="F4" s="931" t="s">
        <v>560</v>
      </c>
    </row>
    <row r="5" spans="1:6" ht="2.25" customHeight="1" x14ac:dyDescent="0.2">
      <c r="A5" s="7"/>
      <c r="B5" s="10"/>
      <c r="C5" s="7"/>
      <c r="D5" s="15"/>
      <c r="E5" s="512"/>
      <c r="F5" s="512"/>
    </row>
    <row r="6" spans="1:6" ht="10.7" customHeight="1" x14ac:dyDescent="0.2">
      <c r="A6" s="110" t="s">
        <v>588</v>
      </c>
      <c r="B6" s="891" t="s">
        <v>142</v>
      </c>
      <c r="C6" s="894">
        <f>AVERAGE(C7:C10)</f>
        <v>67.375</v>
      </c>
      <c r="D6" s="894">
        <f>AVERAGE(D7:D10)</f>
        <v>72</v>
      </c>
      <c r="E6" s="891" t="s">
        <v>142</v>
      </c>
      <c r="F6" s="884">
        <f>AVERAGE(F7:F10)</f>
        <v>48.833333333333336</v>
      </c>
    </row>
    <row r="7" spans="1:6" ht="10.7" customHeight="1" x14ac:dyDescent="0.2">
      <c r="A7" s="111" t="s">
        <v>591</v>
      </c>
      <c r="B7" s="892" t="s">
        <v>162</v>
      </c>
      <c r="C7" s="895">
        <v>70</v>
      </c>
      <c r="D7" s="902">
        <v>75</v>
      </c>
      <c r="E7" s="892" t="s">
        <v>162</v>
      </c>
      <c r="F7" s="883">
        <v>50</v>
      </c>
    </row>
    <row r="8" spans="1:6" ht="10.7" customHeight="1" x14ac:dyDescent="0.2">
      <c r="A8" s="111" t="s">
        <v>593</v>
      </c>
      <c r="B8" s="892" t="s">
        <v>162</v>
      </c>
      <c r="C8" s="895">
        <v>70</v>
      </c>
      <c r="D8" s="892" t="s">
        <v>162</v>
      </c>
      <c r="E8" s="892" t="s">
        <v>162</v>
      </c>
      <c r="F8" s="883">
        <v>47.5</v>
      </c>
    </row>
    <row r="9" spans="1:6" ht="10.7" customHeight="1" x14ac:dyDescent="0.2">
      <c r="A9" s="111" t="s">
        <v>601</v>
      </c>
      <c r="B9" s="892" t="s">
        <v>162</v>
      </c>
      <c r="C9" s="895">
        <v>70</v>
      </c>
      <c r="D9" s="902">
        <v>76</v>
      </c>
      <c r="E9" s="892" t="s">
        <v>162</v>
      </c>
      <c r="F9" s="883">
        <v>49</v>
      </c>
    </row>
    <row r="10" spans="1:6" ht="10.7" customHeight="1" x14ac:dyDescent="0.2">
      <c r="A10" s="111" t="s">
        <v>595</v>
      </c>
      <c r="B10" s="892" t="s">
        <v>162</v>
      </c>
      <c r="C10" s="895">
        <v>59.5</v>
      </c>
      <c r="D10" s="902">
        <v>65</v>
      </c>
      <c r="E10" s="892" t="s">
        <v>162</v>
      </c>
      <c r="F10" s="892" t="s">
        <v>162</v>
      </c>
    </row>
    <row r="11" spans="1:6" ht="10.7" customHeight="1" x14ac:dyDescent="0.25">
      <c r="A11" s="513" t="s">
        <v>24</v>
      </c>
      <c r="B11" s="894">
        <f>AVERAGE(B12:B15)</f>
        <v>50.75</v>
      </c>
      <c r="C11" s="894">
        <f>AVERAGE(C12:C15)</f>
        <v>61.593333333333334</v>
      </c>
      <c r="D11" s="894">
        <f>AVERAGE(D12:D15)</f>
        <v>63.225000000000001</v>
      </c>
      <c r="E11" s="891" t="s">
        <v>142</v>
      </c>
      <c r="F11" s="897">
        <f>AVERAGE(F12:F15)</f>
        <v>58.625</v>
      </c>
    </row>
    <row r="12" spans="1:6" ht="10.7" customHeight="1" x14ac:dyDescent="0.25">
      <c r="A12" s="514" t="s">
        <v>25</v>
      </c>
      <c r="B12" s="902">
        <v>50.75</v>
      </c>
      <c r="C12" s="902">
        <v>51.88</v>
      </c>
      <c r="D12" s="902">
        <v>58.75</v>
      </c>
      <c r="E12" s="892" t="s">
        <v>162</v>
      </c>
      <c r="F12" s="897">
        <v>46.5</v>
      </c>
    </row>
    <row r="13" spans="1:6" ht="10.7" customHeight="1" x14ac:dyDescent="0.25">
      <c r="A13" s="514" t="s">
        <v>297</v>
      </c>
      <c r="B13" s="892" t="s">
        <v>162</v>
      </c>
      <c r="C13" s="902">
        <v>62.9</v>
      </c>
      <c r="D13" s="902">
        <v>67.7</v>
      </c>
      <c r="E13" s="892" t="s">
        <v>162</v>
      </c>
      <c r="F13" s="897">
        <v>47.5</v>
      </c>
    </row>
    <row r="14" spans="1:6" ht="10.7" customHeight="1" x14ac:dyDescent="0.25">
      <c r="A14" s="514" t="s">
        <v>296</v>
      </c>
      <c r="B14" s="892" t="s">
        <v>162</v>
      </c>
      <c r="C14" s="892" t="s">
        <v>162</v>
      </c>
      <c r="D14" s="892" t="s">
        <v>162</v>
      </c>
      <c r="E14" s="892" t="s">
        <v>162</v>
      </c>
      <c r="F14" s="897">
        <v>70.5</v>
      </c>
    </row>
    <row r="15" spans="1:6" ht="10.7" customHeight="1" x14ac:dyDescent="0.25">
      <c r="A15" s="514" t="s">
        <v>532</v>
      </c>
      <c r="B15" s="892" t="s">
        <v>162</v>
      </c>
      <c r="C15" s="892">
        <v>70</v>
      </c>
      <c r="D15" s="892" t="s">
        <v>162</v>
      </c>
      <c r="E15" s="892" t="s">
        <v>162</v>
      </c>
      <c r="F15" s="897">
        <v>70</v>
      </c>
    </row>
    <row r="16" spans="1:6" ht="10.7" customHeight="1" x14ac:dyDescent="0.25">
      <c r="A16" s="513" t="s">
        <v>27</v>
      </c>
      <c r="B16" s="891" t="s">
        <v>142</v>
      </c>
      <c r="C16" s="894">
        <f>AVERAGE(C17:C22)</f>
        <v>51.45</v>
      </c>
      <c r="D16" s="893">
        <f t="shared" ref="D16:F16" si="0">AVERAGE(D17:D22)</f>
        <v>54.576000000000001</v>
      </c>
      <c r="E16" s="893">
        <f t="shared" si="0"/>
        <v>103.5</v>
      </c>
      <c r="F16" s="899">
        <f t="shared" si="0"/>
        <v>57</v>
      </c>
    </row>
    <row r="17" spans="1:6" ht="10.7" customHeight="1" x14ac:dyDescent="0.25">
      <c r="A17" s="514" t="s">
        <v>30</v>
      </c>
      <c r="B17" s="892" t="s">
        <v>162</v>
      </c>
      <c r="C17" s="895">
        <v>49</v>
      </c>
      <c r="D17" s="892">
        <v>54</v>
      </c>
      <c r="E17" s="892">
        <v>97</v>
      </c>
      <c r="F17" s="897">
        <v>41</v>
      </c>
    </row>
    <row r="18" spans="1:6" ht="10.7" customHeight="1" x14ac:dyDescent="0.25">
      <c r="A18" s="514" t="s">
        <v>533</v>
      </c>
      <c r="B18" s="892" t="s">
        <v>162</v>
      </c>
      <c r="C18" s="895">
        <v>48.25</v>
      </c>
      <c r="D18" s="892">
        <v>45.75</v>
      </c>
      <c r="E18" s="892">
        <v>106.5</v>
      </c>
      <c r="F18" s="897">
        <v>98</v>
      </c>
    </row>
    <row r="19" spans="1:6" ht="10.7" customHeight="1" x14ac:dyDescent="0.25">
      <c r="A19" s="514" t="s">
        <v>305</v>
      </c>
      <c r="B19" s="892" t="s">
        <v>162</v>
      </c>
      <c r="C19" s="895" t="s">
        <v>162</v>
      </c>
      <c r="D19" s="892">
        <v>64</v>
      </c>
      <c r="E19" s="892">
        <v>107</v>
      </c>
      <c r="F19" s="898" t="s">
        <v>162</v>
      </c>
    </row>
    <row r="20" spans="1:6" ht="10.7" customHeight="1" x14ac:dyDescent="0.2">
      <c r="A20" s="111" t="s">
        <v>306</v>
      </c>
      <c r="B20" s="892" t="s">
        <v>162</v>
      </c>
      <c r="C20" s="895">
        <v>50</v>
      </c>
      <c r="D20" s="892">
        <v>52.75</v>
      </c>
      <c r="E20" s="892" t="s">
        <v>162</v>
      </c>
      <c r="F20" s="883">
        <v>44.5</v>
      </c>
    </row>
    <row r="21" spans="1:6" ht="10.7" customHeight="1" x14ac:dyDescent="0.25">
      <c r="A21" s="111" t="s">
        <v>406</v>
      </c>
      <c r="B21" s="892" t="s">
        <v>162</v>
      </c>
      <c r="C21" s="894">
        <v>60</v>
      </c>
      <c r="D21" s="892" t="s">
        <v>162</v>
      </c>
      <c r="E21" s="892" t="s">
        <v>162</v>
      </c>
      <c r="F21" s="898" t="s">
        <v>162</v>
      </c>
    </row>
    <row r="22" spans="1:6" ht="10.7" customHeight="1" x14ac:dyDescent="0.25">
      <c r="A22" s="111" t="s">
        <v>307</v>
      </c>
      <c r="B22" s="892" t="s">
        <v>162</v>
      </c>
      <c r="C22" s="902">
        <v>50</v>
      </c>
      <c r="D22" s="902">
        <v>56.38</v>
      </c>
      <c r="E22" s="892" t="s">
        <v>162</v>
      </c>
      <c r="F22" s="897">
        <v>44.5</v>
      </c>
    </row>
    <row r="23" spans="1:6" ht="10.7" customHeight="1" x14ac:dyDescent="0.25">
      <c r="A23" s="516" t="s">
        <v>32</v>
      </c>
      <c r="B23" s="891" t="s">
        <v>142</v>
      </c>
      <c r="C23" s="902">
        <f>AVERAGE(C24:C28)</f>
        <v>66.957499999999996</v>
      </c>
      <c r="D23" s="894">
        <f>AVERAGE(D24:D28)</f>
        <v>68.417500000000004</v>
      </c>
      <c r="E23" s="891" t="s">
        <v>142</v>
      </c>
      <c r="F23" s="899">
        <f>AVERAGE(F24:F28)</f>
        <v>54.625</v>
      </c>
    </row>
    <row r="24" spans="1:6" ht="10.7" customHeight="1" x14ac:dyDescent="0.25">
      <c r="A24" s="517" t="s">
        <v>34</v>
      </c>
      <c r="B24" s="892" t="s">
        <v>162</v>
      </c>
      <c r="C24" s="902">
        <v>68.33</v>
      </c>
      <c r="D24" s="902">
        <v>66.67</v>
      </c>
      <c r="E24" s="892" t="s">
        <v>162</v>
      </c>
      <c r="F24" s="898" t="s">
        <v>162</v>
      </c>
    </row>
    <row r="25" spans="1:6" ht="10.7" customHeight="1" x14ac:dyDescent="0.2">
      <c r="A25" s="517" t="s">
        <v>35</v>
      </c>
      <c r="B25" s="892" t="s">
        <v>162</v>
      </c>
      <c r="C25" s="892" t="s">
        <v>162</v>
      </c>
      <c r="D25" s="902">
        <v>64</v>
      </c>
      <c r="E25" s="892" t="s">
        <v>162</v>
      </c>
      <c r="F25" s="883">
        <v>58.25</v>
      </c>
    </row>
    <row r="26" spans="1:6" ht="10.7" customHeight="1" x14ac:dyDescent="0.2">
      <c r="A26" s="517" t="s">
        <v>36</v>
      </c>
      <c r="B26" s="892" t="s">
        <v>162</v>
      </c>
      <c r="C26" s="894">
        <v>57.5</v>
      </c>
      <c r="D26" s="902">
        <v>65.5</v>
      </c>
      <c r="E26" s="892" t="s">
        <v>162</v>
      </c>
      <c r="F26" s="883">
        <v>51</v>
      </c>
    </row>
    <row r="27" spans="1:6" ht="10.7" customHeight="1" x14ac:dyDescent="0.25">
      <c r="A27" s="517" t="s">
        <v>37</v>
      </c>
      <c r="B27" s="892" t="s">
        <v>162</v>
      </c>
      <c r="C27" s="895">
        <v>62</v>
      </c>
      <c r="D27" s="902" t="s">
        <v>162</v>
      </c>
      <c r="E27" s="892" t="s">
        <v>162</v>
      </c>
      <c r="F27" s="898" t="s">
        <v>162</v>
      </c>
    </row>
    <row r="28" spans="1:6" ht="10.7" customHeight="1" x14ac:dyDescent="0.25">
      <c r="A28" s="517" t="s">
        <v>38</v>
      </c>
      <c r="B28" s="892" t="s">
        <v>162</v>
      </c>
      <c r="C28" s="895">
        <v>80</v>
      </c>
      <c r="D28" s="902">
        <v>77.5</v>
      </c>
      <c r="E28" s="892" t="s">
        <v>162</v>
      </c>
      <c r="F28" s="898" t="s">
        <v>162</v>
      </c>
    </row>
    <row r="29" spans="1:6" ht="10.7" customHeight="1" x14ac:dyDescent="0.25">
      <c r="A29" s="516" t="s">
        <v>42</v>
      </c>
      <c r="B29" s="894">
        <f>AVERAGE(B30:B36)</f>
        <v>190.5</v>
      </c>
      <c r="C29" s="895">
        <f>AVERAGE(C30:C36)</f>
        <v>75.375</v>
      </c>
      <c r="D29" s="894">
        <f>AVERAGE(D30:D36)</f>
        <v>76.042500000000004</v>
      </c>
      <c r="E29" s="894">
        <f>AVERAGE(E30:E36)</f>
        <v>70</v>
      </c>
      <c r="F29" s="899">
        <f>AVERAGE(F30:F36)</f>
        <v>55.095714285714287</v>
      </c>
    </row>
    <row r="30" spans="1:6" ht="10.7" customHeight="1" x14ac:dyDescent="0.25">
      <c r="A30" s="517" t="s">
        <v>157</v>
      </c>
      <c r="B30" s="892" t="s">
        <v>162</v>
      </c>
      <c r="C30" s="895">
        <v>56.5</v>
      </c>
      <c r="D30" s="892" t="s">
        <v>162</v>
      </c>
      <c r="E30" s="892" t="s">
        <v>162</v>
      </c>
      <c r="F30" s="897">
        <v>42.33</v>
      </c>
    </row>
    <row r="31" spans="1:6" ht="10.7" customHeight="1" x14ac:dyDescent="0.25">
      <c r="A31" s="517" t="s">
        <v>169</v>
      </c>
      <c r="B31" s="892" t="s">
        <v>162</v>
      </c>
      <c r="C31" s="894">
        <v>65</v>
      </c>
      <c r="D31" s="892">
        <v>65</v>
      </c>
      <c r="E31" s="892" t="s">
        <v>162</v>
      </c>
      <c r="F31" s="897">
        <v>40</v>
      </c>
    </row>
    <row r="32" spans="1:6" ht="10.7" customHeight="1" x14ac:dyDescent="0.25">
      <c r="A32" s="517" t="s">
        <v>44</v>
      </c>
      <c r="B32" s="892">
        <v>121</v>
      </c>
      <c r="C32" s="902">
        <v>110</v>
      </c>
      <c r="D32" s="892">
        <v>87.5</v>
      </c>
      <c r="E32" s="892" t="s">
        <v>162</v>
      </c>
      <c r="F32" s="897">
        <v>61.25</v>
      </c>
    </row>
    <row r="33" spans="1:6" ht="10.7" customHeight="1" x14ac:dyDescent="0.25">
      <c r="A33" s="517" t="s">
        <v>45</v>
      </c>
      <c r="B33" s="892" t="s">
        <v>162</v>
      </c>
      <c r="C33" s="902" t="s">
        <v>162</v>
      </c>
      <c r="D33" s="892" t="s">
        <v>162</v>
      </c>
      <c r="E33" s="892" t="s">
        <v>162</v>
      </c>
      <c r="F33" s="897">
        <v>51.79</v>
      </c>
    </row>
    <row r="34" spans="1:6" ht="10.7" customHeight="1" x14ac:dyDescent="0.25">
      <c r="A34" s="517" t="s">
        <v>46</v>
      </c>
      <c r="B34" s="892" t="s">
        <v>162</v>
      </c>
      <c r="C34" s="892" t="s">
        <v>162</v>
      </c>
      <c r="D34" s="892">
        <v>55</v>
      </c>
      <c r="E34" s="892" t="s">
        <v>162</v>
      </c>
      <c r="F34" s="897">
        <v>57.5</v>
      </c>
    </row>
    <row r="35" spans="1:6" ht="10.7" customHeight="1" x14ac:dyDescent="0.25">
      <c r="A35" s="517" t="s">
        <v>158</v>
      </c>
      <c r="B35" s="892">
        <v>260</v>
      </c>
      <c r="C35" s="892" t="s">
        <v>162</v>
      </c>
      <c r="D35" s="892">
        <v>96.67</v>
      </c>
      <c r="E35" s="892">
        <v>70</v>
      </c>
      <c r="F35" s="897">
        <v>74</v>
      </c>
    </row>
    <row r="36" spans="1:6" ht="10.7" customHeight="1" x14ac:dyDescent="0.25">
      <c r="A36" s="517" t="s">
        <v>47</v>
      </c>
      <c r="B36" s="892" t="s">
        <v>162</v>
      </c>
      <c r="C36" s="902">
        <v>70</v>
      </c>
      <c r="D36" s="892" t="s">
        <v>162</v>
      </c>
      <c r="E36" s="892" t="s">
        <v>162</v>
      </c>
      <c r="F36" s="897">
        <v>58.8</v>
      </c>
    </row>
    <row r="37" spans="1:6" ht="10.7" customHeight="1" x14ac:dyDescent="0.2">
      <c r="A37" s="516" t="s">
        <v>48</v>
      </c>
      <c r="B37" s="891" t="s">
        <v>142</v>
      </c>
      <c r="C37" s="896">
        <f>AVERAGE(C38:C48)</f>
        <v>73.590909090909093</v>
      </c>
      <c r="D37" s="891" t="s">
        <v>142</v>
      </c>
      <c r="E37" s="891" t="s">
        <v>142</v>
      </c>
      <c r="F37" s="891" t="s">
        <v>142</v>
      </c>
    </row>
    <row r="38" spans="1:6" ht="10.7" customHeight="1" x14ac:dyDescent="0.25">
      <c r="A38" s="517" t="s">
        <v>49</v>
      </c>
      <c r="B38" s="892" t="s">
        <v>162</v>
      </c>
      <c r="C38" s="895">
        <v>75</v>
      </c>
      <c r="D38" s="892" t="s">
        <v>162</v>
      </c>
      <c r="E38" s="892" t="s">
        <v>162</v>
      </c>
      <c r="F38" s="898" t="s">
        <v>162</v>
      </c>
    </row>
    <row r="39" spans="1:6" ht="10.7" customHeight="1" x14ac:dyDescent="0.25">
      <c r="A39" s="517" t="s">
        <v>50</v>
      </c>
      <c r="B39" s="892" t="s">
        <v>162</v>
      </c>
      <c r="C39" s="895">
        <v>74</v>
      </c>
      <c r="D39" s="892" t="s">
        <v>162</v>
      </c>
      <c r="E39" s="892" t="s">
        <v>162</v>
      </c>
      <c r="F39" s="898" t="s">
        <v>162</v>
      </c>
    </row>
    <row r="40" spans="1:6" ht="10.7" customHeight="1" x14ac:dyDescent="0.25">
      <c r="A40" s="517" t="s">
        <v>174</v>
      </c>
      <c r="B40" s="892" t="s">
        <v>162</v>
      </c>
      <c r="C40" s="895">
        <v>75</v>
      </c>
      <c r="D40" s="892" t="s">
        <v>162</v>
      </c>
      <c r="E40" s="892" t="s">
        <v>162</v>
      </c>
      <c r="F40" s="898" t="s">
        <v>162</v>
      </c>
    </row>
    <row r="41" spans="1:6" ht="10.7" customHeight="1" x14ac:dyDescent="0.25">
      <c r="A41" s="517" t="s">
        <v>53</v>
      </c>
      <c r="B41" s="892" t="s">
        <v>162</v>
      </c>
      <c r="C41" s="894">
        <v>73</v>
      </c>
      <c r="D41" s="892" t="s">
        <v>162</v>
      </c>
      <c r="E41" s="892" t="s">
        <v>162</v>
      </c>
      <c r="F41" s="898" t="s">
        <v>162</v>
      </c>
    </row>
    <row r="42" spans="1:6" ht="10.7" customHeight="1" x14ac:dyDescent="0.25">
      <c r="A42" s="517" t="s">
        <v>54</v>
      </c>
      <c r="B42" s="892" t="s">
        <v>162</v>
      </c>
      <c r="C42" s="902">
        <v>70</v>
      </c>
      <c r="D42" s="892" t="s">
        <v>162</v>
      </c>
      <c r="E42" s="892" t="s">
        <v>162</v>
      </c>
      <c r="F42" s="898" t="s">
        <v>162</v>
      </c>
    </row>
    <row r="43" spans="1:6" ht="10.7" customHeight="1" x14ac:dyDescent="0.25">
      <c r="A43" s="517" t="s">
        <v>163</v>
      </c>
      <c r="B43" s="892" t="s">
        <v>162</v>
      </c>
      <c r="C43" s="902">
        <v>82</v>
      </c>
      <c r="D43" s="892" t="s">
        <v>162</v>
      </c>
      <c r="E43" s="892" t="s">
        <v>162</v>
      </c>
      <c r="F43" s="898" t="s">
        <v>162</v>
      </c>
    </row>
    <row r="44" spans="1:6" ht="10.7" customHeight="1" x14ac:dyDescent="0.25">
      <c r="A44" s="517" t="s">
        <v>143</v>
      </c>
      <c r="B44" s="892" t="s">
        <v>162</v>
      </c>
      <c r="C44" s="902">
        <v>80</v>
      </c>
      <c r="D44" s="892" t="s">
        <v>162</v>
      </c>
      <c r="E44" s="892" t="s">
        <v>162</v>
      </c>
      <c r="F44" s="898" t="s">
        <v>162</v>
      </c>
    </row>
    <row r="45" spans="1:6" ht="10.7" customHeight="1" x14ac:dyDescent="0.25">
      <c r="A45" s="517" t="s">
        <v>56</v>
      </c>
      <c r="B45" s="892" t="s">
        <v>162</v>
      </c>
      <c r="C45" s="902">
        <v>72</v>
      </c>
      <c r="D45" s="892" t="s">
        <v>162</v>
      </c>
      <c r="E45" s="892" t="s">
        <v>162</v>
      </c>
      <c r="F45" s="898" t="s">
        <v>162</v>
      </c>
    </row>
    <row r="46" spans="1:6" ht="10.7" customHeight="1" x14ac:dyDescent="0.25">
      <c r="A46" s="517" t="s">
        <v>57</v>
      </c>
      <c r="B46" s="892" t="s">
        <v>162</v>
      </c>
      <c r="C46" s="894">
        <v>71</v>
      </c>
      <c r="D46" s="892" t="s">
        <v>162</v>
      </c>
      <c r="E46" s="892" t="s">
        <v>162</v>
      </c>
      <c r="F46" s="898" t="s">
        <v>162</v>
      </c>
    </row>
    <row r="47" spans="1:6" ht="10.7" customHeight="1" x14ac:dyDescent="0.25">
      <c r="A47" s="517" t="s">
        <v>59</v>
      </c>
      <c r="B47" s="892" t="s">
        <v>162</v>
      </c>
      <c r="C47" s="895">
        <v>72.5</v>
      </c>
      <c r="D47" s="892" t="s">
        <v>162</v>
      </c>
      <c r="E47" s="892" t="s">
        <v>162</v>
      </c>
      <c r="F47" s="898" t="s">
        <v>162</v>
      </c>
    </row>
    <row r="48" spans="1:6" ht="10.7" customHeight="1" x14ac:dyDescent="0.25">
      <c r="A48" s="517" t="s">
        <v>60</v>
      </c>
      <c r="B48" s="892" t="s">
        <v>162</v>
      </c>
      <c r="C48" s="895">
        <v>65</v>
      </c>
      <c r="D48" s="892" t="s">
        <v>162</v>
      </c>
      <c r="E48" s="892" t="s">
        <v>162</v>
      </c>
      <c r="F48" s="898" t="s">
        <v>162</v>
      </c>
    </row>
    <row r="49" spans="1:13" ht="10.7" customHeight="1" x14ac:dyDescent="0.2">
      <c r="A49" s="516" t="s">
        <v>61</v>
      </c>
      <c r="B49" s="891" t="s">
        <v>142</v>
      </c>
      <c r="C49" s="895">
        <f>AVERAGE(C50:C52)</f>
        <v>81</v>
      </c>
      <c r="D49" s="891" t="s">
        <v>142</v>
      </c>
      <c r="E49" s="891" t="s">
        <v>142</v>
      </c>
      <c r="F49" s="891" t="s">
        <v>142</v>
      </c>
    </row>
    <row r="50" spans="1:13" ht="10.7" customHeight="1" x14ac:dyDescent="0.25">
      <c r="A50" s="517" t="s">
        <v>65</v>
      </c>
      <c r="B50" s="892" t="s">
        <v>162</v>
      </c>
      <c r="C50" s="895">
        <v>79</v>
      </c>
      <c r="D50" s="892" t="s">
        <v>162</v>
      </c>
      <c r="E50" s="892" t="s">
        <v>162</v>
      </c>
      <c r="F50" s="898" t="s">
        <v>162</v>
      </c>
    </row>
    <row r="51" spans="1:13" ht="10.7" customHeight="1" x14ac:dyDescent="0.25">
      <c r="A51" s="517" t="s">
        <v>64</v>
      </c>
      <c r="B51" s="892" t="s">
        <v>162</v>
      </c>
      <c r="C51" s="894">
        <v>83.5</v>
      </c>
      <c r="D51" s="892" t="s">
        <v>162</v>
      </c>
      <c r="E51" s="892" t="s">
        <v>162</v>
      </c>
      <c r="F51" s="898" t="s">
        <v>162</v>
      </c>
    </row>
    <row r="52" spans="1:13" ht="10.7" customHeight="1" x14ac:dyDescent="0.25">
      <c r="A52" s="517" t="s">
        <v>66</v>
      </c>
      <c r="B52" s="892" t="s">
        <v>162</v>
      </c>
      <c r="C52" s="902">
        <v>80.5</v>
      </c>
      <c r="D52" s="892" t="s">
        <v>162</v>
      </c>
      <c r="E52" s="892" t="s">
        <v>162</v>
      </c>
      <c r="F52" s="898" t="s">
        <v>162</v>
      </c>
      <c r="G52" s="55"/>
      <c r="H52" s="55"/>
      <c r="I52" s="55"/>
      <c r="J52" s="55"/>
      <c r="K52" s="55"/>
      <c r="L52" s="55"/>
      <c r="M52" s="55"/>
    </row>
    <row r="53" spans="1:13" ht="10.7" customHeight="1" x14ac:dyDescent="0.25">
      <c r="A53" s="516" t="s">
        <v>551</v>
      </c>
      <c r="B53" s="894">
        <f>AVERAGE(B54:B62)</f>
        <v>54.5</v>
      </c>
      <c r="C53" s="902">
        <f>AVERAGE(C54:C63)</f>
        <v>60.674999999999997</v>
      </c>
      <c r="D53" s="894">
        <f>AVERAGE(D54:D63)</f>
        <v>64.892857142857139</v>
      </c>
      <c r="E53" s="891" t="s">
        <v>142</v>
      </c>
      <c r="F53" s="899">
        <f>AVERAGE(F54:F63)</f>
        <v>48.321428571428569</v>
      </c>
      <c r="G53" s="406"/>
      <c r="H53" s="932"/>
      <c r="I53" s="409"/>
      <c r="J53" s="933"/>
      <c r="K53" s="934"/>
      <c r="L53" s="934"/>
      <c r="M53" s="55"/>
    </row>
    <row r="54" spans="1:13" ht="10.7" customHeight="1" x14ac:dyDescent="0.25">
      <c r="A54" s="517" t="s">
        <v>68</v>
      </c>
      <c r="B54" s="895" t="s">
        <v>162</v>
      </c>
      <c r="C54" s="902">
        <v>60.75</v>
      </c>
      <c r="D54" s="895">
        <v>63.75</v>
      </c>
      <c r="E54" s="895" t="s">
        <v>162</v>
      </c>
      <c r="F54" s="900">
        <v>51.25</v>
      </c>
      <c r="G54" s="983"/>
      <c r="H54" s="984"/>
      <c r="I54" s="984"/>
      <c r="J54" s="984"/>
      <c r="K54" s="934"/>
      <c r="L54" s="934"/>
      <c r="M54" s="55"/>
    </row>
    <row r="55" spans="1:13" ht="10.7" customHeight="1" x14ac:dyDescent="0.25">
      <c r="A55" s="517" t="s">
        <v>408</v>
      </c>
      <c r="B55" s="895" t="s">
        <v>162</v>
      </c>
      <c r="C55" s="902">
        <v>65</v>
      </c>
      <c r="D55" s="895" t="s">
        <v>162</v>
      </c>
      <c r="E55" s="895" t="s">
        <v>162</v>
      </c>
      <c r="F55" s="900" t="s">
        <v>162</v>
      </c>
      <c r="G55" s="935"/>
      <c r="H55" s="936"/>
      <c r="I55" s="936"/>
      <c r="J55" s="936"/>
      <c r="K55" s="936"/>
      <c r="L55" s="936"/>
      <c r="M55" s="55"/>
    </row>
    <row r="56" spans="1:13" ht="10.7" customHeight="1" x14ac:dyDescent="0.25">
      <c r="A56" s="517" t="s">
        <v>552</v>
      </c>
      <c r="B56" s="895" t="s">
        <v>162</v>
      </c>
      <c r="C56" s="894">
        <v>66.67</v>
      </c>
      <c r="D56" s="895">
        <v>77.5</v>
      </c>
      <c r="E56" s="895" t="s">
        <v>162</v>
      </c>
      <c r="F56" s="900" t="s">
        <v>162</v>
      </c>
      <c r="G56" s="55"/>
      <c r="H56" s="55"/>
      <c r="I56" s="55"/>
      <c r="J56" s="55"/>
      <c r="K56" s="55"/>
      <c r="L56" s="55"/>
      <c r="M56" s="55"/>
    </row>
    <row r="57" spans="1:13" ht="10.7" customHeight="1" x14ac:dyDescent="0.25">
      <c r="A57" s="517" t="s">
        <v>70</v>
      </c>
      <c r="B57" s="895" t="s">
        <v>162</v>
      </c>
      <c r="C57" s="895">
        <v>47.5</v>
      </c>
      <c r="D57" s="895">
        <v>45</v>
      </c>
      <c r="E57" s="895" t="s">
        <v>162</v>
      </c>
      <c r="F57" s="900">
        <v>45.25</v>
      </c>
      <c r="G57" s="55"/>
      <c r="H57" s="55"/>
      <c r="I57" s="55"/>
      <c r="J57" s="55"/>
      <c r="K57" s="55"/>
      <c r="L57" s="55"/>
      <c r="M57" s="55"/>
    </row>
    <row r="58" spans="1:13" ht="10.7" customHeight="1" x14ac:dyDescent="0.25">
      <c r="A58" s="517" t="s">
        <v>447</v>
      </c>
      <c r="B58" s="895" t="s">
        <v>162</v>
      </c>
      <c r="C58" s="895">
        <v>65</v>
      </c>
      <c r="D58" s="895">
        <v>75</v>
      </c>
      <c r="E58" s="895" t="s">
        <v>162</v>
      </c>
      <c r="F58" s="900" t="s">
        <v>162</v>
      </c>
      <c r="G58" s="55"/>
      <c r="H58" s="55"/>
      <c r="I58" s="55"/>
      <c r="J58" s="55"/>
      <c r="K58" s="55"/>
      <c r="L58" s="55"/>
      <c r="M58" s="55"/>
    </row>
    <row r="59" spans="1:13" ht="10.7" customHeight="1" x14ac:dyDescent="0.25">
      <c r="A59" s="517" t="s">
        <v>73</v>
      </c>
      <c r="B59" s="895">
        <v>54.5</v>
      </c>
      <c r="C59" s="895">
        <v>62</v>
      </c>
      <c r="D59" s="895">
        <v>61.5</v>
      </c>
      <c r="E59" s="895" t="s">
        <v>162</v>
      </c>
      <c r="F59" s="900">
        <v>33</v>
      </c>
    </row>
    <row r="60" spans="1:13" ht="10.7" customHeight="1" x14ac:dyDescent="0.25">
      <c r="A60" s="517" t="s">
        <v>74</v>
      </c>
      <c r="B60" s="895" t="s">
        <v>162</v>
      </c>
      <c r="C60" s="895">
        <v>57.5</v>
      </c>
      <c r="D60" s="895" t="s">
        <v>162</v>
      </c>
      <c r="E60" s="895" t="s">
        <v>162</v>
      </c>
      <c r="F60" s="900">
        <v>53.25</v>
      </c>
    </row>
    <row r="61" spans="1:13" ht="10.7" customHeight="1" x14ac:dyDescent="0.25">
      <c r="A61" s="517" t="s">
        <v>75</v>
      </c>
      <c r="B61" s="895" t="s">
        <v>162</v>
      </c>
      <c r="C61" s="894">
        <v>52</v>
      </c>
      <c r="D61" s="895" t="s">
        <v>162</v>
      </c>
      <c r="E61" s="895" t="s">
        <v>162</v>
      </c>
      <c r="F61" s="900">
        <v>38</v>
      </c>
    </row>
    <row r="62" spans="1:13" ht="10.7" customHeight="1" x14ac:dyDescent="0.25">
      <c r="A62" s="517" t="s">
        <v>186</v>
      </c>
      <c r="B62" s="895" t="s">
        <v>162</v>
      </c>
      <c r="C62" s="902">
        <v>70.33</v>
      </c>
      <c r="D62" s="895">
        <v>66.5</v>
      </c>
      <c r="E62" s="895" t="s">
        <v>162</v>
      </c>
      <c r="F62" s="900">
        <v>57.5</v>
      </c>
    </row>
    <row r="63" spans="1:13" ht="10.7" customHeight="1" x14ac:dyDescent="0.25">
      <c r="A63" s="517" t="s">
        <v>448</v>
      </c>
      <c r="B63" s="895" t="s">
        <v>162</v>
      </c>
      <c r="C63" s="902">
        <v>60</v>
      </c>
      <c r="D63" s="895">
        <v>65</v>
      </c>
      <c r="E63" s="895" t="s">
        <v>162</v>
      </c>
      <c r="F63" s="900">
        <v>60</v>
      </c>
    </row>
    <row r="64" spans="1:13" ht="10.7" customHeight="1" x14ac:dyDescent="0.25">
      <c r="A64" s="516" t="s">
        <v>76</v>
      </c>
      <c r="B64" s="896">
        <f>AVERAGE(B65:B69)</f>
        <v>56.85</v>
      </c>
      <c r="C64" s="902">
        <f>AVERAGE(C65:C69)</f>
        <v>56.42</v>
      </c>
      <c r="D64" s="896">
        <f>AVERAGE(D65:D69)</f>
        <v>58.45</v>
      </c>
      <c r="E64" s="896">
        <f>AVERAGE(E65:E69)</f>
        <v>102.375</v>
      </c>
      <c r="F64" s="901">
        <f>AVERAGE(F65:F69)</f>
        <v>64.057500000000005</v>
      </c>
    </row>
    <row r="65" spans="1:6" ht="10.7" customHeight="1" x14ac:dyDescent="0.25">
      <c r="A65" s="517" t="s">
        <v>77</v>
      </c>
      <c r="B65" s="895">
        <v>55</v>
      </c>
      <c r="C65" s="902">
        <v>56</v>
      </c>
      <c r="D65" s="895">
        <v>55</v>
      </c>
      <c r="E65" s="895">
        <v>106.5</v>
      </c>
      <c r="F65" s="900">
        <v>50.5</v>
      </c>
    </row>
    <row r="66" spans="1:6" ht="10.7" customHeight="1" x14ac:dyDescent="0.25">
      <c r="A66" s="67" t="s">
        <v>185</v>
      </c>
      <c r="B66" s="895">
        <v>53.55</v>
      </c>
      <c r="C66" s="894">
        <v>55.6</v>
      </c>
      <c r="D66" s="895">
        <v>55.3</v>
      </c>
      <c r="E66" s="895">
        <v>95.5</v>
      </c>
      <c r="F66" s="900">
        <v>94.4</v>
      </c>
    </row>
    <row r="67" spans="1:6" ht="10.7" customHeight="1" x14ac:dyDescent="0.25">
      <c r="A67" s="67" t="s">
        <v>452</v>
      </c>
      <c r="B67" s="895" t="s">
        <v>162</v>
      </c>
      <c r="C67" s="895">
        <v>48.5</v>
      </c>
      <c r="D67" s="895">
        <v>57.5</v>
      </c>
      <c r="E67" s="895">
        <v>99.5</v>
      </c>
      <c r="F67" s="900">
        <v>64.33</v>
      </c>
    </row>
    <row r="68" spans="1:6" ht="10.7" customHeight="1" x14ac:dyDescent="0.25">
      <c r="A68" s="67" t="s">
        <v>298</v>
      </c>
      <c r="B68" s="895">
        <v>62</v>
      </c>
      <c r="C68" s="895">
        <v>61</v>
      </c>
      <c r="D68" s="895">
        <v>66</v>
      </c>
      <c r="E68" s="895">
        <v>108</v>
      </c>
      <c r="F68" s="900">
        <v>47</v>
      </c>
    </row>
    <row r="69" spans="1:6" ht="10.7" customHeight="1" x14ac:dyDescent="0.2">
      <c r="A69" s="67" t="s">
        <v>299</v>
      </c>
      <c r="B69" s="895" t="s">
        <v>162</v>
      </c>
      <c r="C69" s="895">
        <v>61</v>
      </c>
      <c r="D69" s="892" t="s">
        <v>162</v>
      </c>
      <c r="E69" s="892" t="s">
        <v>162</v>
      </c>
      <c r="F69" s="895" t="s">
        <v>162</v>
      </c>
    </row>
    <row r="70" spans="1:6" ht="11.1" customHeight="1" x14ac:dyDescent="0.25">
      <c r="A70" s="18"/>
      <c r="B70" s="885"/>
      <c r="C70" s="19"/>
      <c r="D70" s="173"/>
      <c r="E70" s="173"/>
      <c r="F70" s="174" t="s">
        <v>78</v>
      </c>
    </row>
    <row r="71" spans="1:6" ht="11.1" customHeight="1" x14ac:dyDescent="0.2">
      <c r="A71" s="983" t="s">
        <v>178</v>
      </c>
      <c r="B71" s="984"/>
      <c r="C71" s="984"/>
      <c r="D71" s="984"/>
      <c r="E71" s="511"/>
      <c r="F71" s="511"/>
    </row>
    <row r="72" spans="1:6" ht="24" customHeight="1" x14ac:dyDescent="0.2">
      <c r="A72" s="505" t="s">
        <v>19</v>
      </c>
      <c r="B72" s="525" t="s">
        <v>557</v>
      </c>
      <c r="C72" s="525" t="s">
        <v>556</v>
      </c>
      <c r="D72" s="525" t="s">
        <v>558</v>
      </c>
      <c r="E72" s="525" t="s">
        <v>559</v>
      </c>
      <c r="F72" s="525" t="s">
        <v>560</v>
      </c>
    </row>
    <row r="73" spans="1:6" ht="6" customHeight="1" x14ac:dyDescent="0.2">
      <c r="A73" s="67"/>
      <c r="B73" s="895"/>
      <c r="C73" s="895"/>
      <c r="D73" s="892"/>
      <c r="E73" s="892"/>
      <c r="F73" s="895"/>
    </row>
    <row r="74" spans="1:6" ht="10.7" customHeight="1" x14ac:dyDescent="0.25">
      <c r="A74" s="516" t="s">
        <v>79</v>
      </c>
      <c r="B74" s="896">
        <f>AVERAGE(B75:B80)</f>
        <v>62.5</v>
      </c>
      <c r="C74" s="895">
        <f>AVERAGE(C75:C80)</f>
        <v>63.416666666666664</v>
      </c>
      <c r="D74" s="896">
        <f>AVERAGE(D75:D80)</f>
        <v>66</v>
      </c>
      <c r="E74" s="891" t="s">
        <v>142</v>
      </c>
      <c r="F74" s="901">
        <f>AVERAGE(F75:F80)</f>
        <v>49.75</v>
      </c>
    </row>
    <row r="75" spans="1:6" ht="10.7" customHeight="1" x14ac:dyDescent="0.25">
      <c r="A75" s="517" t="s">
        <v>187</v>
      </c>
      <c r="B75" s="895">
        <v>68.5</v>
      </c>
      <c r="C75" s="894">
        <v>67.5</v>
      </c>
      <c r="D75" s="895">
        <v>60</v>
      </c>
      <c r="E75" s="892" t="s">
        <v>162</v>
      </c>
      <c r="F75" s="900">
        <v>46.5</v>
      </c>
    </row>
    <row r="76" spans="1:6" ht="10.7" customHeight="1" x14ac:dyDescent="0.25">
      <c r="A76" s="517" t="s">
        <v>188</v>
      </c>
      <c r="B76" s="895">
        <v>60</v>
      </c>
      <c r="C76" s="902">
        <v>70</v>
      </c>
      <c r="D76" s="895">
        <v>70</v>
      </c>
      <c r="E76" s="892" t="s">
        <v>162</v>
      </c>
      <c r="F76" s="900">
        <v>47.5</v>
      </c>
    </row>
    <row r="77" spans="1:6" ht="10.7" customHeight="1" x14ac:dyDescent="0.25">
      <c r="A77" s="517" t="s">
        <v>409</v>
      </c>
      <c r="B77" s="895" t="s">
        <v>162</v>
      </c>
      <c r="C77" s="902">
        <v>65</v>
      </c>
      <c r="D77" s="895">
        <v>65</v>
      </c>
      <c r="E77" s="892" t="s">
        <v>162</v>
      </c>
      <c r="F77" s="900">
        <v>50</v>
      </c>
    </row>
    <row r="78" spans="1:6" ht="10.7" customHeight="1" x14ac:dyDescent="0.25">
      <c r="A78" s="42" t="s">
        <v>83</v>
      </c>
      <c r="B78" s="895" t="s">
        <v>162</v>
      </c>
      <c r="C78" s="902">
        <v>58</v>
      </c>
      <c r="D78" s="924">
        <v>60</v>
      </c>
      <c r="E78" s="892" t="s">
        <v>162</v>
      </c>
      <c r="F78" s="925" t="s">
        <v>162</v>
      </c>
    </row>
    <row r="79" spans="1:6" ht="10.7" customHeight="1" x14ac:dyDescent="0.25">
      <c r="A79" s="517" t="s">
        <v>85</v>
      </c>
      <c r="B79" s="895" t="s">
        <v>162</v>
      </c>
      <c r="C79" s="902">
        <v>65</v>
      </c>
      <c r="D79" s="924">
        <v>75</v>
      </c>
      <c r="E79" s="892" t="s">
        <v>162</v>
      </c>
      <c r="F79" s="925">
        <v>55</v>
      </c>
    </row>
    <row r="80" spans="1:6" ht="10.7" customHeight="1" x14ac:dyDescent="0.25">
      <c r="A80" s="517" t="s">
        <v>86</v>
      </c>
      <c r="B80" s="895">
        <v>59</v>
      </c>
      <c r="C80" s="894">
        <v>55</v>
      </c>
      <c r="D80" s="924" t="s">
        <v>162</v>
      </c>
      <c r="E80" s="892" t="s">
        <v>162</v>
      </c>
      <c r="F80" s="925" t="s">
        <v>162</v>
      </c>
    </row>
    <row r="81" spans="1:6" ht="10.7" customHeight="1" x14ac:dyDescent="0.2">
      <c r="A81" s="10" t="s">
        <v>553</v>
      </c>
      <c r="B81" s="926">
        <f>AVERAGE(B82:B92)</f>
        <v>53.75</v>
      </c>
      <c r="C81" s="926">
        <f t="shared" ref="C81:F81" si="1">AVERAGE(C82:C92)</f>
        <v>55.290999999999997</v>
      </c>
      <c r="D81" s="927">
        <f t="shared" si="1"/>
        <v>57.133333333333333</v>
      </c>
      <c r="E81" s="927">
        <f t="shared" si="1"/>
        <v>120.0825</v>
      </c>
      <c r="F81" s="927">
        <f t="shared" si="1"/>
        <v>52.21875</v>
      </c>
    </row>
    <row r="82" spans="1:6" ht="10.7" customHeight="1" x14ac:dyDescent="0.2">
      <c r="A82" s="517" t="s">
        <v>89</v>
      </c>
      <c r="B82" s="895">
        <v>50</v>
      </c>
      <c r="C82" s="895">
        <v>47.5</v>
      </c>
      <c r="D82" s="924">
        <v>60.5</v>
      </c>
      <c r="E82" s="924">
        <v>125</v>
      </c>
      <c r="F82" s="924">
        <v>50</v>
      </c>
    </row>
    <row r="83" spans="1:6" ht="10.7" customHeight="1" x14ac:dyDescent="0.2">
      <c r="A83" s="517" t="s">
        <v>537</v>
      </c>
      <c r="B83" s="895" t="s">
        <v>162</v>
      </c>
      <c r="C83" s="895">
        <v>51.5</v>
      </c>
      <c r="D83" s="924">
        <v>55.5</v>
      </c>
      <c r="E83" s="924">
        <v>105</v>
      </c>
      <c r="F83" s="924">
        <v>55</v>
      </c>
    </row>
    <row r="84" spans="1:6" ht="10.7" customHeight="1" x14ac:dyDescent="0.2">
      <c r="A84" s="517" t="s">
        <v>91</v>
      </c>
      <c r="B84" s="895">
        <v>57.5</v>
      </c>
      <c r="C84" s="895">
        <v>58.2</v>
      </c>
      <c r="D84" s="924">
        <v>56</v>
      </c>
      <c r="E84" s="924">
        <v>130</v>
      </c>
      <c r="F84" s="924">
        <v>60</v>
      </c>
    </row>
    <row r="85" spans="1:6" ht="10.7" customHeight="1" x14ac:dyDescent="0.2">
      <c r="A85" s="517" t="s">
        <v>300</v>
      </c>
      <c r="B85" s="895" t="s">
        <v>162</v>
      </c>
      <c r="C85" s="895">
        <v>60</v>
      </c>
      <c r="D85" s="895">
        <v>57.5</v>
      </c>
      <c r="E85" s="895" t="s">
        <v>162</v>
      </c>
      <c r="F85" s="895" t="s">
        <v>162</v>
      </c>
    </row>
    <row r="86" spans="1:6" ht="10.7" customHeight="1" x14ac:dyDescent="0.2">
      <c r="A86" s="517" t="s">
        <v>92</v>
      </c>
      <c r="B86" s="895" t="s">
        <v>162</v>
      </c>
      <c r="C86" s="895">
        <v>51.33</v>
      </c>
      <c r="D86" s="895">
        <v>57</v>
      </c>
      <c r="E86" s="895" t="s">
        <v>162</v>
      </c>
      <c r="F86" s="895">
        <v>47</v>
      </c>
    </row>
    <row r="87" spans="1:6" ht="10.7" customHeight="1" x14ac:dyDescent="0.2">
      <c r="A87" s="517" t="s">
        <v>189</v>
      </c>
      <c r="B87" s="895"/>
      <c r="C87" s="895"/>
      <c r="D87" s="895"/>
      <c r="E87" s="895">
        <v>120.33</v>
      </c>
      <c r="F87" s="895">
        <v>50</v>
      </c>
    </row>
    <row r="88" spans="1:6" ht="10.7" customHeight="1" x14ac:dyDescent="0.2">
      <c r="A88" s="517" t="s">
        <v>93</v>
      </c>
      <c r="B88" s="895" t="s">
        <v>162</v>
      </c>
      <c r="C88" s="895">
        <v>70</v>
      </c>
      <c r="D88" s="895" t="s">
        <v>162</v>
      </c>
      <c r="E88" s="895" t="s">
        <v>162</v>
      </c>
      <c r="F88" s="895">
        <v>60</v>
      </c>
    </row>
    <row r="89" spans="1:6" ht="10.7" customHeight="1" x14ac:dyDescent="0.2">
      <c r="A89" s="517" t="s">
        <v>94</v>
      </c>
      <c r="B89" s="895" t="s">
        <v>162</v>
      </c>
      <c r="C89" s="895">
        <v>51.75</v>
      </c>
      <c r="D89" s="895" t="s">
        <v>162</v>
      </c>
      <c r="E89" s="895" t="s">
        <v>162</v>
      </c>
      <c r="F89" s="895">
        <v>45.75</v>
      </c>
    </row>
    <row r="90" spans="1:6" ht="10.7" customHeight="1" x14ac:dyDescent="0.2">
      <c r="A90" s="517" t="s">
        <v>95</v>
      </c>
      <c r="B90" s="895" t="s">
        <v>162</v>
      </c>
      <c r="C90" s="895">
        <v>58.33</v>
      </c>
      <c r="D90" s="895" t="s">
        <v>162</v>
      </c>
      <c r="E90" s="895" t="s">
        <v>162</v>
      </c>
      <c r="F90" s="895">
        <v>50</v>
      </c>
    </row>
    <row r="91" spans="1:6" ht="10.7" customHeight="1" x14ac:dyDescent="0.2">
      <c r="A91" s="517" t="s">
        <v>96</v>
      </c>
      <c r="B91" s="895" t="s">
        <v>162</v>
      </c>
      <c r="C91" s="895">
        <v>51.8</v>
      </c>
      <c r="D91" s="895">
        <v>56.3</v>
      </c>
      <c r="E91" s="895" t="s">
        <v>162</v>
      </c>
      <c r="F91" s="895" t="s">
        <v>162</v>
      </c>
    </row>
    <row r="92" spans="1:6" ht="10.7" customHeight="1" x14ac:dyDescent="0.2">
      <c r="A92" s="517" t="s">
        <v>534</v>
      </c>
      <c r="B92" s="895" t="s">
        <v>162</v>
      </c>
      <c r="C92" s="895">
        <v>52.5</v>
      </c>
      <c r="D92" s="895" t="s">
        <v>162</v>
      </c>
      <c r="E92" s="895" t="s">
        <v>162</v>
      </c>
      <c r="F92" s="895" t="s">
        <v>162</v>
      </c>
    </row>
    <row r="93" spans="1:6" ht="10.7" customHeight="1" x14ac:dyDescent="0.2">
      <c r="A93" s="516" t="s">
        <v>97</v>
      </c>
      <c r="B93" s="891" t="s">
        <v>142</v>
      </c>
      <c r="C93" s="896">
        <f>AVERAGE(C94:C96)</f>
        <v>62.943333333333328</v>
      </c>
      <c r="D93" s="891" t="s">
        <v>142</v>
      </c>
      <c r="E93" s="891" t="s">
        <v>142</v>
      </c>
      <c r="F93" s="896">
        <f>AVERAGE(F94:F96)</f>
        <v>43.5</v>
      </c>
    </row>
    <row r="94" spans="1:6" ht="10.7" customHeight="1" x14ac:dyDescent="0.2">
      <c r="A94" s="517" t="s">
        <v>98</v>
      </c>
      <c r="B94" s="892" t="s">
        <v>162</v>
      </c>
      <c r="C94" s="895">
        <v>58.33</v>
      </c>
      <c r="D94" s="892" t="s">
        <v>162</v>
      </c>
      <c r="E94" s="892" t="s">
        <v>162</v>
      </c>
      <c r="F94" s="895">
        <v>39.67</v>
      </c>
    </row>
    <row r="95" spans="1:6" ht="10.7" customHeight="1" x14ac:dyDescent="0.2">
      <c r="A95" s="517" t="s">
        <v>99</v>
      </c>
      <c r="B95" s="892" t="s">
        <v>162</v>
      </c>
      <c r="C95" s="895">
        <v>67</v>
      </c>
      <c r="D95" s="892" t="s">
        <v>162</v>
      </c>
      <c r="E95" s="892" t="s">
        <v>162</v>
      </c>
      <c r="F95" s="895">
        <v>47.5</v>
      </c>
    </row>
    <row r="96" spans="1:6" ht="10.7" customHeight="1" x14ac:dyDescent="0.2">
      <c r="A96" s="517" t="s">
        <v>100</v>
      </c>
      <c r="B96" s="892" t="s">
        <v>162</v>
      </c>
      <c r="C96" s="895">
        <v>63.5</v>
      </c>
      <c r="D96" s="892" t="s">
        <v>162</v>
      </c>
      <c r="E96" s="892" t="s">
        <v>162</v>
      </c>
      <c r="F96" s="895">
        <v>43.33</v>
      </c>
    </row>
    <row r="97" spans="1:6" ht="10.7" customHeight="1" x14ac:dyDescent="0.2">
      <c r="A97" s="516" t="s">
        <v>101</v>
      </c>
      <c r="B97" s="896">
        <v>74.25</v>
      </c>
      <c r="C97" s="896">
        <v>55.92</v>
      </c>
      <c r="D97" s="896">
        <v>59.67</v>
      </c>
      <c r="E97" s="896">
        <v>130</v>
      </c>
      <c r="F97" s="896">
        <v>61.63</v>
      </c>
    </row>
    <row r="98" spans="1:6" ht="10.7" customHeight="1" x14ac:dyDescent="0.2">
      <c r="A98" s="516" t="s">
        <v>171</v>
      </c>
      <c r="B98" s="896">
        <f>AVERAGE(B99:B104)</f>
        <v>59.866</v>
      </c>
      <c r="C98" s="896">
        <f t="shared" ref="C98:F98" si="2">AVERAGE(C99:C104)</f>
        <v>56.95333333333334</v>
      </c>
      <c r="D98" s="896">
        <f t="shared" si="2"/>
        <v>56.529999999999994</v>
      </c>
      <c r="E98" s="896">
        <f t="shared" si="2"/>
        <v>98.107500000000002</v>
      </c>
      <c r="F98" s="896">
        <f t="shared" si="2"/>
        <v>55.597999999999999</v>
      </c>
    </row>
    <row r="99" spans="1:6" ht="10.7" customHeight="1" x14ac:dyDescent="0.2">
      <c r="A99" s="517" t="s">
        <v>144</v>
      </c>
      <c r="B99" s="895" t="s">
        <v>162</v>
      </c>
      <c r="C99" s="895">
        <v>51.25</v>
      </c>
      <c r="D99" s="895">
        <v>55</v>
      </c>
      <c r="E99" s="895">
        <v>115</v>
      </c>
      <c r="F99" s="895" t="s">
        <v>162</v>
      </c>
    </row>
    <row r="100" spans="1:6" ht="10.7" customHeight="1" x14ac:dyDescent="0.2">
      <c r="A100" s="517" t="s">
        <v>103</v>
      </c>
      <c r="B100" s="895">
        <v>54.5</v>
      </c>
      <c r="C100" s="895">
        <v>59.25</v>
      </c>
      <c r="D100" s="895" t="s">
        <v>162</v>
      </c>
      <c r="E100" s="895" t="s">
        <v>162</v>
      </c>
      <c r="F100" s="895">
        <v>58.5</v>
      </c>
    </row>
    <row r="101" spans="1:6" ht="10.7" customHeight="1" x14ac:dyDescent="0.2">
      <c r="A101" s="517" t="s">
        <v>104</v>
      </c>
      <c r="B101" s="895">
        <v>55</v>
      </c>
      <c r="C101" s="895">
        <v>52.22</v>
      </c>
      <c r="D101" s="895">
        <v>51.48</v>
      </c>
      <c r="E101" s="895">
        <v>97.18</v>
      </c>
      <c r="F101" s="895">
        <v>51.74</v>
      </c>
    </row>
    <row r="102" spans="1:6" ht="10.7" customHeight="1" x14ac:dyDescent="0.2">
      <c r="A102" s="517" t="s">
        <v>106</v>
      </c>
      <c r="B102" s="895">
        <v>52.33</v>
      </c>
      <c r="C102" s="895">
        <v>47.5</v>
      </c>
      <c r="D102" s="895">
        <v>47.67</v>
      </c>
      <c r="E102" s="895">
        <v>62.5</v>
      </c>
      <c r="F102" s="895">
        <v>57.25</v>
      </c>
    </row>
    <row r="103" spans="1:6" ht="10.7" customHeight="1" x14ac:dyDescent="0.2">
      <c r="A103" s="517" t="s">
        <v>165</v>
      </c>
      <c r="B103" s="895">
        <v>85</v>
      </c>
      <c r="C103" s="895">
        <v>85</v>
      </c>
      <c r="D103" s="895">
        <v>75</v>
      </c>
      <c r="E103" s="895" t="s">
        <v>162</v>
      </c>
      <c r="F103" s="895">
        <v>60</v>
      </c>
    </row>
    <row r="104" spans="1:6" ht="10.7" customHeight="1" x14ac:dyDescent="0.2">
      <c r="A104" s="517" t="s">
        <v>105</v>
      </c>
      <c r="B104" s="895">
        <v>52.5</v>
      </c>
      <c r="C104" s="895">
        <v>46.5</v>
      </c>
      <c r="D104" s="895">
        <v>53.5</v>
      </c>
      <c r="E104" s="895">
        <v>117.75</v>
      </c>
      <c r="F104" s="895">
        <v>50.5</v>
      </c>
    </row>
    <row r="105" spans="1:6" ht="10.7" customHeight="1" x14ac:dyDescent="0.2">
      <c r="A105" s="516" t="s">
        <v>107</v>
      </c>
      <c r="B105" s="896">
        <f t="shared" ref="B105:D105" si="3">AVERAGE(B106:B107)</f>
        <v>60</v>
      </c>
      <c r="C105" s="896">
        <f t="shared" si="3"/>
        <v>61.25</v>
      </c>
      <c r="D105" s="896">
        <f t="shared" si="3"/>
        <v>78.125</v>
      </c>
      <c r="E105" s="891" t="s">
        <v>142</v>
      </c>
      <c r="F105" s="896">
        <f>AVERAGE(F106:F107)</f>
        <v>69.75</v>
      </c>
    </row>
    <row r="106" spans="1:6" ht="10.7" customHeight="1" x14ac:dyDescent="0.2">
      <c r="A106" s="517" t="s">
        <v>108</v>
      </c>
      <c r="B106" s="895">
        <v>60</v>
      </c>
      <c r="C106" s="895">
        <v>61.25</v>
      </c>
      <c r="D106" s="895">
        <v>61.25</v>
      </c>
      <c r="E106" s="892" t="s">
        <v>162</v>
      </c>
      <c r="F106" s="895">
        <v>44.5</v>
      </c>
    </row>
    <row r="107" spans="1:6" ht="10.7" customHeight="1" x14ac:dyDescent="0.2">
      <c r="A107" s="517" t="s">
        <v>109</v>
      </c>
      <c r="B107" s="892" t="s">
        <v>162</v>
      </c>
      <c r="C107" s="892" t="s">
        <v>162</v>
      </c>
      <c r="D107" s="895">
        <v>95</v>
      </c>
      <c r="E107" s="892" t="s">
        <v>162</v>
      </c>
      <c r="F107" s="895">
        <v>95</v>
      </c>
    </row>
    <row r="108" spans="1:6" ht="10.7" customHeight="1" x14ac:dyDescent="0.2">
      <c r="A108" s="516" t="s">
        <v>112</v>
      </c>
      <c r="B108" s="891" t="s">
        <v>142</v>
      </c>
      <c r="C108" s="896">
        <f t="shared" ref="C108:D108" si="4">AVERAGE(C109:C110)</f>
        <v>62.625</v>
      </c>
      <c r="D108" s="896">
        <f t="shared" si="4"/>
        <v>62</v>
      </c>
      <c r="E108" s="891" t="s">
        <v>142</v>
      </c>
      <c r="F108" s="896">
        <f>AVERAGE(F109:F110)</f>
        <v>50.835000000000001</v>
      </c>
    </row>
    <row r="109" spans="1:6" ht="10.7" customHeight="1" x14ac:dyDescent="0.2">
      <c r="A109" s="517" t="s">
        <v>554</v>
      </c>
      <c r="B109" s="892" t="s">
        <v>162</v>
      </c>
      <c r="C109" s="895">
        <v>60.25</v>
      </c>
      <c r="D109" s="895">
        <v>60</v>
      </c>
      <c r="E109" s="892" t="s">
        <v>162</v>
      </c>
      <c r="F109" s="895">
        <v>50.67</v>
      </c>
    </row>
    <row r="110" spans="1:6" ht="10.7" customHeight="1" x14ac:dyDescent="0.2">
      <c r="A110" s="517" t="s">
        <v>114</v>
      </c>
      <c r="B110" s="892" t="s">
        <v>162</v>
      </c>
      <c r="C110" s="895">
        <v>65</v>
      </c>
      <c r="D110" s="895">
        <v>64</v>
      </c>
      <c r="E110" s="892" t="s">
        <v>162</v>
      </c>
      <c r="F110" s="895">
        <v>51</v>
      </c>
    </row>
    <row r="111" spans="1:6" ht="10.7" customHeight="1" x14ac:dyDescent="0.2">
      <c r="A111" s="516" t="s">
        <v>115</v>
      </c>
      <c r="B111" s="891" t="s">
        <v>142</v>
      </c>
      <c r="C111" s="896">
        <f>AVERAGE(C112)</f>
        <v>53.33</v>
      </c>
      <c r="D111" s="896">
        <f>AVERAGE(D112)</f>
        <v>53.33</v>
      </c>
      <c r="E111" s="891" t="s">
        <v>142</v>
      </c>
      <c r="F111" s="896">
        <f>AVERAGE(F112)</f>
        <v>48</v>
      </c>
    </row>
    <row r="112" spans="1:6" ht="10.7" customHeight="1" x14ac:dyDescent="0.2">
      <c r="A112" s="517" t="s">
        <v>116</v>
      </c>
      <c r="B112" s="892" t="s">
        <v>162</v>
      </c>
      <c r="C112" s="895">
        <v>53.33</v>
      </c>
      <c r="D112" s="892">
        <v>53.33</v>
      </c>
      <c r="E112" s="891" t="s">
        <v>142</v>
      </c>
      <c r="F112" s="895">
        <v>48</v>
      </c>
    </row>
    <row r="113" spans="1:6" ht="10.7" customHeight="1" x14ac:dyDescent="0.2">
      <c r="A113" s="516" t="s">
        <v>117</v>
      </c>
      <c r="B113" s="896">
        <f t="shared" ref="B113:F113" si="5">AVERAGE(B114:B115)</f>
        <v>60</v>
      </c>
      <c r="C113" s="896">
        <f t="shared" si="5"/>
        <v>61.875</v>
      </c>
      <c r="D113" s="896">
        <f t="shared" si="5"/>
        <v>64.875</v>
      </c>
      <c r="E113" s="896">
        <f t="shared" si="5"/>
        <v>71.664999999999992</v>
      </c>
      <c r="F113" s="896">
        <f t="shared" si="5"/>
        <v>56.875</v>
      </c>
    </row>
    <row r="114" spans="1:6" ht="10.7" customHeight="1" x14ac:dyDescent="0.2">
      <c r="A114" s="517" t="s">
        <v>119</v>
      </c>
      <c r="B114" s="892" t="s">
        <v>162</v>
      </c>
      <c r="C114" s="895">
        <v>60</v>
      </c>
      <c r="D114" s="895">
        <v>64.75</v>
      </c>
      <c r="E114" s="892">
        <v>88.33</v>
      </c>
      <c r="F114" s="895">
        <v>53.75</v>
      </c>
    </row>
    <row r="115" spans="1:6" ht="10.7" customHeight="1" x14ac:dyDescent="0.2">
      <c r="A115" s="517" t="s">
        <v>120</v>
      </c>
      <c r="B115" s="892">
        <v>60</v>
      </c>
      <c r="C115" s="895">
        <v>63.75</v>
      </c>
      <c r="D115" s="895">
        <v>65</v>
      </c>
      <c r="E115" s="892">
        <v>55</v>
      </c>
      <c r="F115" s="895">
        <v>60</v>
      </c>
    </row>
    <row r="116" spans="1:6" ht="10.7" customHeight="1" x14ac:dyDescent="0.2">
      <c r="A116" s="516" t="s">
        <v>121</v>
      </c>
      <c r="B116" s="891" t="s">
        <v>142</v>
      </c>
      <c r="C116" s="896">
        <f>AVERAGE(C117:C119)</f>
        <v>61.763333333333343</v>
      </c>
      <c r="D116" s="891" t="s">
        <v>142</v>
      </c>
      <c r="E116" s="891" t="s">
        <v>142</v>
      </c>
      <c r="F116" s="896">
        <f>AVERAGE(F117:F119)</f>
        <v>55</v>
      </c>
    </row>
    <row r="117" spans="1:6" ht="10.7" customHeight="1" x14ac:dyDescent="0.2">
      <c r="A117" s="517" t="s">
        <v>123</v>
      </c>
      <c r="B117" s="891" t="s">
        <v>142</v>
      </c>
      <c r="C117" s="895">
        <v>63.63</v>
      </c>
      <c r="D117" s="892" t="s">
        <v>162</v>
      </c>
      <c r="E117" s="892" t="s">
        <v>162</v>
      </c>
      <c r="F117" s="895">
        <v>55</v>
      </c>
    </row>
    <row r="118" spans="1:6" ht="10.7" customHeight="1" x14ac:dyDescent="0.2">
      <c r="A118" s="517" t="s">
        <v>124</v>
      </c>
      <c r="B118" s="892" t="s">
        <v>162</v>
      </c>
      <c r="C118" s="895">
        <v>64.33</v>
      </c>
      <c r="D118" s="892" t="s">
        <v>162</v>
      </c>
      <c r="E118" s="892" t="s">
        <v>162</v>
      </c>
      <c r="F118" s="895" t="s">
        <v>162</v>
      </c>
    </row>
    <row r="119" spans="1:6" ht="10.7" customHeight="1" x14ac:dyDescent="0.2">
      <c r="A119" s="517" t="s">
        <v>125</v>
      </c>
      <c r="B119" s="892" t="s">
        <v>162</v>
      </c>
      <c r="C119" s="895">
        <v>57.33</v>
      </c>
      <c r="D119" s="892" t="s">
        <v>162</v>
      </c>
      <c r="E119" s="892" t="s">
        <v>162</v>
      </c>
      <c r="F119" s="895" t="s">
        <v>162</v>
      </c>
    </row>
    <row r="120" spans="1:6" ht="10.7" customHeight="1" x14ac:dyDescent="0.2">
      <c r="A120" s="516" t="s">
        <v>301</v>
      </c>
      <c r="B120" s="896">
        <f>AVERAGE(B121:B129)</f>
        <v>60</v>
      </c>
      <c r="C120" s="896">
        <f>AVERAGE(C121:C129)</f>
        <v>52.4375</v>
      </c>
      <c r="D120" s="896">
        <f t="shared" ref="D120:F120" si="6">AVERAGE(D121:D129)</f>
        <v>53.5</v>
      </c>
      <c r="E120" s="896">
        <f t="shared" si="6"/>
        <v>70</v>
      </c>
      <c r="F120" s="896">
        <f t="shared" si="6"/>
        <v>53.334444444444451</v>
      </c>
    </row>
    <row r="121" spans="1:6" ht="10.7" customHeight="1" x14ac:dyDescent="0.2">
      <c r="A121" s="517" t="s">
        <v>181</v>
      </c>
      <c r="B121" s="892" t="s">
        <v>162</v>
      </c>
      <c r="C121" s="895">
        <v>56.67</v>
      </c>
      <c r="D121" s="895">
        <v>56</v>
      </c>
      <c r="E121" s="892" t="s">
        <v>162</v>
      </c>
      <c r="F121" s="895">
        <v>48</v>
      </c>
    </row>
    <row r="122" spans="1:6" ht="10.7" customHeight="1" x14ac:dyDescent="0.2">
      <c r="A122" s="517" t="s">
        <v>555</v>
      </c>
      <c r="B122" s="892">
        <v>70</v>
      </c>
      <c r="C122" s="895">
        <v>30</v>
      </c>
      <c r="D122" s="895">
        <v>25</v>
      </c>
      <c r="E122" s="892">
        <v>70</v>
      </c>
      <c r="F122" s="895">
        <v>60</v>
      </c>
    </row>
    <row r="123" spans="1:6" ht="10.7" customHeight="1" x14ac:dyDescent="0.2">
      <c r="A123" s="517" t="s">
        <v>302</v>
      </c>
      <c r="B123" s="892" t="s">
        <v>162</v>
      </c>
      <c r="C123" s="895">
        <v>63.33</v>
      </c>
      <c r="D123" s="895">
        <v>67.5</v>
      </c>
      <c r="E123" s="892" t="s">
        <v>162</v>
      </c>
      <c r="F123" s="895">
        <v>45</v>
      </c>
    </row>
    <row r="124" spans="1:6" ht="10.7" customHeight="1" x14ac:dyDescent="0.2">
      <c r="A124" s="517" t="s">
        <v>528</v>
      </c>
      <c r="B124" s="892">
        <v>60</v>
      </c>
      <c r="C124" s="895">
        <v>58.33</v>
      </c>
      <c r="D124" s="895">
        <v>62.5</v>
      </c>
      <c r="E124" s="892" t="s">
        <v>162</v>
      </c>
      <c r="F124" s="895">
        <v>61.67</v>
      </c>
    </row>
    <row r="125" spans="1:6" ht="10.7" customHeight="1" x14ac:dyDescent="0.2">
      <c r="A125" s="517" t="s">
        <v>183</v>
      </c>
      <c r="B125" s="892" t="s">
        <v>162</v>
      </c>
      <c r="C125" s="895">
        <v>50</v>
      </c>
      <c r="D125" s="895">
        <v>44</v>
      </c>
      <c r="E125" s="892" t="s">
        <v>162</v>
      </c>
      <c r="F125" s="895">
        <v>42</v>
      </c>
    </row>
    <row r="126" spans="1:6" ht="10.7" customHeight="1" x14ac:dyDescent="0.2">
      <c r="A126" s="517" t="s">
        <v>303</v>
      </c>
      <c r="B126" s="892">
        <v>50</v>
      </c>
      <c r="C126" s="895">
        <v>52.5</v>
      </c>
      <c r="D126" s="895">
        <v>51</v>
      </c>
      <c r="E126" s="892" t="s">
        <v>162</v>
      </c>
      <c r="F126" s="895">
        <v>57.67</v>
      </c>
    </row>
    <row r="127" spans="1:6" ht="10.7" customHeight="1" x14ac:dyDescent="0.2">
      <c r="A127" s="517" t="s">
        <v>182</v>
      </c>
      <c r="B127" s="892" t="s">
        <v>162</v>
      </c>
      <c r="C127" s="895">
        <v>47.67</v>
      </c>
      <c r="D127" s="895">
        <v>60</v>
      </c>
      <c r="E127" s="892" t="s">
        <v>162</v>
      </c>
      <c r="F127" s="895">
        <v>44</v>
      </c>
    </row>
    <row r="128" spans="1:6" ht="10.7" customHeight="1" x14ac:dyDescent="0.2">
      <c r="A128" s="517" t="s">
        <v>190</v>
      </c>
      <c r="B128" s="892" t="s">
        <v>162</v>
      </c>
      <c r="C128" s="892" t="s">
        <v>162</v>
      </c>
      <c r="D128" s="892" t="s">
        <v>162</v>
      </c>
      <c r="E128" s="892" t="s">
        <v>162</v>
      </c>
      <c r="F128" s="895">
        <v>69</v>
      </c>
    </row>
    <row r="129" spans="1:6" ht="10.7" customHeight="1" x14ac:dyDescent="0.2">
      <c r="A129" s="517" t="s">
        <v>535</v>
      </c>
      <c r="B129" s="892" t="s">
        <v>162</v>
      </c>
      <c r="C129" s="895">
        <v>61</v>
      </c>
      <c r="D129" s="895">
        <v>62</v>
      </c>
      <c r="E129" s="892" t="s">
        <v>162</v>
      </c>
      <c r="F129" s="895">
        <v>52.67</v>
      </c>
    </row>
    <row r="130" spans="1:6" ht="10.7" customHeight="1" x14ac:dyDescent="0.2">
      <c r="A130" s="516" t="s">
        <v>166</v>
      </c>
      <c r="B130" s="891" t="s">
        <v>142</v>
      </c>
      <c r="C130" s="896">
        <f>AVERAGE(C131:C131)</f>
        <v>60</v>
      </c>
      <c r="D130" s="896">
        <f>AVERAGE(D131:D131)</f>
        <v>55</v>
      </c>
      <c r="E130" s="891" t="s">
        <v>142</v>
      </c>
      <c r="F130" s="896">
        <f>AVERAGE(F131:F131)</f>
        <v>56.67</v>
      </c>
    </row>
    <row r="131" spans="1:6" ht="10.7" customHeight="1" x14ac:dyDescent="0.2">
      <c r="A131" s="517" t="s">
        <v>167</v>
      </c>
      <c r="B131" s="892" t="s">
        <v>162</v>
      </c>
      <c r="C131" s="895">
        <v>60</v>
      </c>
      <c r="D131" s="895">
        <v>55</v>
      </c>
      <c r="E131" s="892" t="s">
        <v>162</v>
      </c>
      <c r="F131" s="895">
        <v>56.67</v>
      </c>
    </row>
    <row r="132" spans="1:6" ht="10.7" customHeight="1" x14ac:dyDescent="0.2">
      <c r="A132" s="516" t="s">
        <v>127</v>
      </c>
      <c r="B132" s="891" t="s">
        <v>142</v>
      </c>
      <c r="C132" s="896">
        <f>AVERAGE(C133:C133)</f>
        <v>52.5</v>
      </c>
      <c r="D132" s="896">
        <f>AVERAGE(D133:D133)</f>
        <v>55</v>
      </c>
      <c r="E132" s="891" t="s">
        <v>142</v>
      </c>
      <c r="F132" s="896">
        <f>AVERAGE(F133:F133)</f>
        <v>64.33</v>
      </c>
    </row>
    <row r="133" spans="1:6" ht="10.7" customHeight="1" x14ac:dyDescent="0.2">
      <c r="A133" s="517" t="s">
        <v>129</v>
      </c>
      <c r="B133" s="892" t="s">
        <v>162</v>
      </c>
      <c r="C133" s="895">
        <v>52.5</v>
      </c>
      <c r="D133" s="895">
        <v>55</v>
      </c>
      <c r="E133" s="892" t="s">
        <v>162</v>
      </c>
      <c r="F133" s="895">
        <v>64.33</v>
      </c>
    </row>
    <row r="134" spans="1:6" ht="10.7" customHeight="1" x14ac:dyDescent="0.2">
      <c r="A134" s="516" t="s">
        <v>131</v>
      </c>
      <c r="B134" s="891" t="s">
        <v>142</v>
      </c>
      <c r="C134" s="896">
        <f>AVERAGE(C136:C137)</f>
        <v>63.25</v>
      </c>
      <c r="D134" s="896">
        <f>AVERAGE(D136:D137)</f>
        <v>65</v>
      </c>
      <c r="E134" s="891" t="s">
        <v>142</v>
      </c>
      <c r="F134" s="896">
        <f>AVERAGE(F136:F137)</f>
        <v>45</v>
      </c>
    </row>
    <row r="135" spans="1:6" ht="10.7" customHeight="1" x14ac:dyDescent="0.2">
      <c r="A135" s="517" t="s">
        <v>132</v>
      </c>
      <c r="B135" s="892" t="s">
        <v>162</v>
      </c>
      <c r="C135" s="895">
        <v>88.7</v>
      </c>
      <c r="D135" s="892" t="s">
        <v>162</v>
      </c>
      <c r="E135" s="892" t="s">
        <v>162</v>
      </c>
      <c r="F135" s="895">
        <v>80</v>
      </c>
    </row>
    <row r="136" spans="1:6" ht="10.7" customHeight="1" x14ac:dyDescent="0.2">
      <c r="A136" s="517" t="s">
        <v>133</v>
      </c>
      <c r="B136" s="892" t="s">
        <v>162</v>
      </c>
      <c r="C136" s="895">
        <v>60</v>
      </c>
      <c r="D136" s="895">
        <v>65</v>
      </c>
      <c r="E136" s="892" t="s">
        <v>162</v>
      </c>
      <c r="F136" s="895">
        <v>49</v>
      </c>
    </row>
    <row r="137" spans="1:6" ht="10.7" customHeight="1" x14ac:dyDescent="0.2">
      <c r="A137" s="521" t="s">
        <v>134</v>
      </c>
      <c r="B137" s="892" t="s">
        <v>162</v>
      </c>
      <c r="C137" s="928">
        <v>66.5</v>
      </c>
      <c r="D137" s="895">
        <v>65</v>
      </c>
      <c r="E137" s="892" t="s">
        <v>162</v>
      </c>
      <c r="F137" s="895">
        <v>41</v>
      </c>
    </row>
    <row r="138" spans="1:6" ht="10.7" customHeight="1" x14ac:dyDescent="0.25">
      <c r="A138" s="453" t="s">
        <v>135</v>
      </c>
      <c r="B138" s="119"/>
      <c r="C138" s="476"/>
      <c r="D138" s="477"/>
      <c r="E138" s="522"/>
      <c r="F138" s="522"/>
    </row>
    <row r="139" spans="1:6" ht="12.75" customHeight="1" x14ac:dyDescent="0.25">
      <c r="A139" s="478" t="s">
        <v>136</v>
      </c>
      <c r="B139" s="523"/>
      <c r="C139" s="24"/>
      <c r="D139" s="524"/>
      <c r="E139" s="511"/>
      <c r="F139" s="511"/>
    </row>
    <row r="140" spans="1:6" ht="9" customHeight="1" x14ac:dyDescent="0.2">
      <c r="B140" s="511"/>
      <c r="C140" s="511"/>
      <c r="D140" s="511"/>
      <c r="E140" s="511"/>
      <c r="F140" s="511"/>
    </row>
    <row r="141" spans="1:6" ht="12.75" customHeight="1" x14ac:dyDescent="0.2"/>
    <row r="142" spans="1:6" ht="12.75" customHeight="1" x14ac:dyDescent="0.2"/>
    <row r="143" spans="1:6" ht="12.75" customHeight="1" x14ac:dyDescent="0.2"/>
    <row r="144" spans="1:6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  <row r="1022" ht="12.75" customHeight="1" x14ac:dyDescent="0.2"/>
    <row r="1023" ht="12.75" customHeight="1" x14ac:dyDescent="0.2"/>
    <row r="1024" ht="12.75" customHeight="1" x14ac:dyDescent="0.2"/>
  </sheetData>
  <mergeCells count="2">
    <mergeCell ref="G54:J54"/>
    <mergeCell ref="A71:D71"/>
  </mergeCells>
  <pageMargins left="0" right="0" top="0" bottom="0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959"/>
  <sheetViews>
    <sheetView showGridLines="0" topLeftCell="A3" zoomScaleNormal="100" workbookViewId="0">
      <selection activeCell="A49" sqref="A49:E50"/>
    </sheetView>
  </sheetViews>
  <sheetFormatPr baseColWidth="10" defaultColWidth="12.7109375" defaultRowHeight="15" customHeight="1" x14ac:dyDescent="0.2"/>
  <cols>
    <col min="1" max="1" width="18.28515625" style="54" customWidth="1"/>
    <col min="2" max="5" width="14.7109375" style="54" customWidth="1"/>
    <col min="6" max="16384" width="12.7109375" style="54"/>
  </cols>
  <sheetData>
    <row r="1" spans="1:5" ht="15.95" customHeight="1" x14ac:dyDescent="0.25">
      <c r="A1" s="622" t="s">
        <v>679</v>
      </c>
      <c r="B1" s="480"/>
      <c r="C1" s="815"/>
      <c r="D1" s="480"/>
      <c r="E1" s="480"/>
    </row>
    <row r="2" spans="1:5" ht="13.5" customHeight="1" x14ac:dyDescent="0.2">
      <c r="A2" s="816" t="s">
        <v>680</v>
      </c>
      <c r="B2" s="12"/>
      <c r="C2" s="817"/>
      <c r="D2" s="12"/>
      <c r="E2" s="12"/>
    </row>
    <row r="3" spans="1:5" ht="6" customHeight="1" x14ac:dyDescent="0.2">
      <c r="A3" s="6"/>
      <c r="B3" s="818"/>
      <c r="C3" s="819"/>
      <c r="D3" s="818"/>
      <c r="E3" s="818"/>
    </row>
    <row r="4" spans="1:5" ht="18" customHeight="1" x14ac:dyDescent="0.2">
      <c r="A4" s="929" t="s">
        <v>622</v>
      </c>
      <c r="B4" s="930" t="s">
        <v>624</v>
      </c>
      <c r="C4" s="938" t="s">
        <v>625</v>
      </c>
      <c r="D4" s="938" t="s">
        <v>626</v>
      </c>
      <c r="E4" s="939" t="s">
        <v>627</v>
      </c>
    </row>
    <row r="5" spans="1:5" ht="4.5" customHeight="1" x14ac:dyDescent="0.2">
      <c r="A5" s="7"/>
      <c r="B5" s="7"/>
      <c r="C5" s="7"/>
      <c r="D5" s="7"/>
      <c r="E5" s="7"/>
    </row>
    <row r="6" spans="1:5" ht="12" customHeight="1" x14ac:dyDescent="0.2">
      <c r="A6" s="526" t="s">
        <v>24</v>
      </c>
      <c r="B6" s="527">
        <f>AVERAGE(B7:B8)</f>
        <v>124.8</v>
      </c>
      <c r="C6" s="527">
        <f>AVERAGE(C7:C8)</f>
        <v>71.099999999999994</v>
      </c>
      <c r="D6" s="527">
        <f>AVERAGE(D7:D8)</f>
        <v>90</v>
      </c>
      <c r="E6" s="527">
        <f>AVERAGE(E7:E8)</f>
        <v>32.575000000000003</v>
      </c>
    </row>
    <row r="7" spans="1:5" ht="12" customHeight="1" x14ac:dyDescent="0.25">
      <c r="A7" s="34" t="s">
        <v>25</v>
      </c>
      <c r="B7" s="117" t="s">
        <v>162</v>
      </c>
      <c r="C7" s="117">
        <v>74.5</v>
      </c>
      <c r="D7" s="117">
        <v>94.5</v>
      </c>
      <c r="E7" s="117">
        <v>31.75</v>
      </c>
    </row>
    <row r="8" spans="1:5" ht="12" customHeight="1" x14ac:dyDescent="0.25">
      <c r="A8" s="34" t="s">
        <v>297</v>
      </c>
      <c r="B8" s="117">
        <v>124.8</v>
      </c>
      <c r="C8" s="117">
        <v>67.7</v>
      </c>
      <c r="D8" s="117">
        <v>85.5</v>
      </c>
      <c r="E8" s="117">
        <v>33.4</v>
      </c>
    </row>
    <row r="9" spans="1:5" ht="12" customHeight="1" x14ac:dyDescent="0.25">
      <c r="A9" s="513" t="s">
        <v>27</v>
      </c>
      <c r="B9" s="20">
        <f>AVERAGE(B10:B13)</f>
        <v>96.5</v>
      </c>
      <c r="C9" s="58" t="s">
        <v>168</v>
      </c>
      <c r="D9" s="520">
        <f>AVERAGE(D10:D13)</f>
        <v>78.644999999999996</v>
      </c>
      <c r="E9" s="20">
        <f>AVERAGE(E10:E13)</f>
        <v>33.375</v>
      </c>
    </row>
    <row r="10" spans="1:5" ht="12" customHeight="1" x14ac:dyDescent="0.25">
      <c r="A10" s="514" t="s">
        <v>30</v>
      </c>
      <c r="B10" s="515">
        <v>102</v>
      </c>
      <c r="C10" s="117" t="s">
        <v>162</v>
      </c>
      <c r="D10" s="515">
        <v>82.5</v>
      </c>
      <c r="E10" s="937">
        <v>59</v>
      </c>
    </row>
    <row r="11" spans="1:5" ht="12" customHeight="1" x14ac:dyDescent="0.25">
      <c r="A11" s="514" t="s">
        <v>533</v>
      </c>
      <c r="B11" s="117">
        <v>70.5</v>
      </c>
      <c r="C11" s="117" t="s">
        <v>162</v>
      </c>
      <c r="D11" s="515">
        <v>78.75</v>
      </c>
      <c r="E11" s="937">
        <v>22.5</v>
      </c>
    </row>
    <row r="12" spans="1:5" ht="12" customHeight="1" x14ac:dyDescent="0.25">
      <c r="A12" s="111" t="s">
        <v>306</v>
      </c>
      <c r="B12" s="515">
        <v>106.75</v>
      </c>
      <c r="C12" s="117" t="s">
        <v>162</v>
      </c>
      <c r="D12" s="117">
        <v>78.75</v>
      </c>
      <c r="E12" s="117">
        <v>26</v>
      </c>
    </row>
    <row r="13" spans="1:5" ht="12" customHeight="1" x14ac:dyDescent="0.25">
      <c r="A13" s="111" t="s">
        <v>307</v>
      </c>
      <c r="B13" s="515">
        <v>106.75</v>
      </c>
      <c r="C13" s="117" t="s">
        <v>162</v>
      </c>
      <c r="D13" s="117">
        <v>74.58</v>
      </c>
      <c r="E13" s="117">
        <v>26</v>
      </c>
    </row>
    <row r="14" spans="1:5" ht="12" customHeight="1" x14ac:dyDescent="0.2">
      <c r="A14" s="526" t="s">
        <v>32</v>
      </c>
      <c r="B14" s="527">
        <f>AVERAGE(B15:B19)</f>
        <v>36</v>
      </c>
      <c r="C14" s="527">
        <f>AVERAGE(C15:C19)</f>
        <v>66.647500000000008</v>
      </c>
      <c r="D14" s="527">
        <f>AVERAGE(D15:D19)</f>
        <v>93.457499999999996</v>
      </c>
      <c r="E14" s="527">
        <f>AVERAGE(E15:E19)</f>
        <v>43.015999999999998</v>
      </c>
    </row>
    <row r="15" spans="1:5" ht="12" customHeight="1" x14ac:dyDescent="0.25">
      <c r="A15" s="34" t="s">
        <v>34</v>
      </c>
      <c r="B15" s="117">
        <v>37.5</v>
      </c>
      <c r="C15" s="117">
        <v>80.67</v>
      </c>
      <c r="D15" s="117">
        <v>73.33</v>
      </c>
      <c r="E15" s="117">
        <v>64.33</v>
      </c>
    </row>
    <row r="16" spans="1:5" ht="12" customHeight="1" x14ac:dyDescent="0.25">
      <c r="A16" s="34" t="s">
        <v>35</v>
      </c>
      <c r="B16" s="117">
        <v>28.33</v>
      </c>
      <c r="C16" s="117">
        <v>55.25</v>
      </c>
      <c r="D16" s="117">
        <v>93</v>
      </c>
      <c r="E16" s="117">
        <v>34</v>
      </c>
    </row>
    <row r="17" spans="1:5" ht="12" customHeight="1" x14ac:dyDescent="0.25">
      <c r="A17" s="34" t="s">
        <v>36</v>
      </c>
      <c r="B17" s="117">
        <v>53.17</v>
      </c>
      <c r="C17" s="117">
        <v>69.67</v>
      </c>
      <c r="D17" s="117">
        <v>87.5</v>
      </c>
      <c r="E17" s="117">
        <v>41</v>
      </c>
    </row>
    <row r="18" spans="1:5" ht="12" customHeight="1" x14ac:dyDescent="0.25">
      <c r="A18" s="34" t="s">
        <v>37</v>
      </c>
      <c r="B18" s="117">
        <v>31</v>
      </c>
      <c r="C18" s="117">
        <v>61</v>
      </c>
      <c r="D18" s="117" t="s">
        <v>162</v>
      </c>
      <c r="E18" s="117">
        <v>30.75</v>
      </c>
    </row>
    <row r="19" spans="1:5" ht="12" customHeight="1" x14ac:dyDescent="0.25">
      <c r="A19" s="34" t="s">
        <v>38</v>
      </c>
      <c r="B19" s="117">
        <v>30</v>
      </c>
      <c r="C19" s="117" t="s">
        <v>162</v>
      </c>
      <c r="D19" s="527">
        <v>120</v>
      </c>
      <c r="E19" s="117">
        <v>45</v>
      </c>
    </row>
    <row r="20" spans="1:5" ht="12" customHeight="1" x14ac:dyDescent="0.25">
      <c r="A20" s="526" t="s">
        <v>42</v>
      </c>
      <c r="B20" s="527">
        <f>AVERAGE(B21:B26)</f>
        <v>51.575000000000003</v>
      </c>
      <c r="C20" s="117">
        <f>AVERAGE(C21:C26)</f>
        <v>63.473333333333329</v>
      </c>
      <c r="D20" s="527">
        <f>AVERAGE(D21:D26)</f>
        <v>95.965999999999994</v>
      </c>
      <c r="E20" s="527">
        <f>AVERAGE(E21:E26)</f>
        <v>46.626666666666665</v>
      </c>
    </row>
    <row r="21" spans="1:5" ht="12" customHeight="1" x14ac:dyDescent="0.25">
      <c r="A21" s="34" t="s">
        <v>157</v>
      </c>
      <c r="B21" s="117">
        <v>89</v>
      </c>
      <c r="C21" s="117">
        <v>60</v>
      </c>
      <c r="D21" s="527">
        <v>86</v>
      </c>
      <c r="E21" s="117" t="s">
        <v>162</v>
      </c>
    </row>
    <row r="22" spans="1:5" ht="12" customHeight="1" x14ac:dyDescent="0.25">
      <c r="A22" s="34" t="s">
        <v>169</v>
      </c>
      <c r="B22" s="117">
        <v>30</v>
      </c>
      <c r="C22" s="117">
        <v>65</v>
      </c>
      <c r="D22" s="117" t="s">
        <v>162</v>
      </c>
      <c r="E22" s="117" t="s">
        <v>162</v>
      </c>
    </row>
    <row r="23" spans="1:5" ht="12" customHeight="1" x14ac:dyDescent="0.25">
      <c r="A23" s="34" t="s">
        <v>44</v>
      </c>
      <c r="B23" s="117">
        <v>49.63</v>
      </c>
      <c r="C23" s="117">
        <v>64.33</v>
      </c>
      <c r="D23" s="117">
        <v>77.25</v>
      </c>
      <c r="E23" s="117">
        <v>75.88</v>
      </c>
    </row>
    <row r="24" spans="1:5" ht="12" customHeight="1" x14ac:dyDescent="0.25">
      <c r="A24" s="34" t="s">
        <v>473</v>
      </c>
      <c r="B24" s="117">
        <v>37.67</v>
      </c>
      <c r="C24" s="117">
        <v>63.34</v>
      </c>
      <c r="D24" s="820">
        <v>111.33</v>
      </c>
      <c r="E24" s="117">
        <v>33</v>
      </c>
    </row>
    <row r="25" spans="1:5" ht="12" customHeight="1" x14ac:dyDescent="0.25">
      <c r="A25" s="34" t="s">
        <v>158</v>
      </c>
      <c r="B25" s="117" t="s">
        <v>162</v>
      </c>
      <c r="C25" s="117">
        <v>75.67</v>
      </c>
      <c r="D25" s="820">
        <v>104</v>
      </c>
      <c r="E25" s="117" t="s">
        <v>162</v>
      </c>
    </row>
    <row r="26" spans="1:5" ht="12" customHeight="1" x14ac:dyDescent="0.25">
      <c r="A26" s="34" t="s">
        <v>47</v>
      </c>
      <c r="B26" s="117" t="s">
        <v>162</v>
      </c>
      <c r="C26" s="117">
        <v>52.5</v>
      </c>
      <c r="D26" s="820">
        <v>101.25</v>
      </c>
      <c r="E26" s="117">
        <v>31</v>
      </c>
    </row>
    <row r="27" spans="1:5" ht="12" customHeight="1" x14ac:dyDescent="0.25">
      <c r="A27" s="529" t="s">
        <v>48</v>
      </c>
      <c r="B27" s="58" t="s">
        <v>168</v>
      </c>
      <c r="C27" s="58" t="s">
        <v>168</v>
      </c>
      <c r="D27" s="820">
        <f>AVERAGE(D28:D29)</f>
        <v>89.085000000000008</v>
      </c>
      <c r="E27" s="820">
        <f>AVERAGE(E28:E29)</f>
        <v>39.75</v>
      </c>
    </row>
    <row r="28" spans="1:5" ht="12" customHeight="1" x14ac:dyDescent="0.25">
      <c r="A28" s="530" t="s">
        <v>54</v>
      </c>
      <c r="B28" s="117" t="s">
        <v>162</v>
      </c>
      <c r="C28" s="117" t="s">
        <v>162</v>
      </c>
      <c r="D28" s="117">
        <v>86.67</v>
      </c>
      <c r="E28" s="117">
        <v>30</v>
      </c>
    </row>
    <row r="29" spans="1:5" ht="12" customHeight="1" x14ac:dyDescent="0.25">
      <c r="A29" s="530" t="s">
        <v>60</v>
      </c>
      <c r="B29" s="117" t="s">
        <v>162</v>
      </c>
      <c r="C29" s="117" t="s">
        <v>162</v>
      </c>
      <c r="D29" s="117">
        <v>91.5</v>
      </c>
      <c r="E29" s="117">
        <v>49.5</v>
      </c>
    </row>
    <row r="30" spans="1:5" ht="12" customHeight="1" x14ac:dyDescent="0.25">
      <c r="A30" s="526" t="s">
        <v>61</v>
      </c>
      <c r="B30" s="58" t="s">
        <v>168</v>
      </c>
      <c r="C30" s="58" t="s">
        <v>168</v>
      </c>
      <c r="D30" s="527">
        <f>AVERAGE(D31:D31)</f>
        <v>90</v>
      </c>
      <c r="E30" s="527">
        <f>AVERAGE(E31:E31)</f>
        <v>43</v>
      </c>
    </row>
    <row r="31" spans="1:5" ht="12" customHeight="1" x14ac:dyDescent="0.25">
      <c r="A31" s="34" t="s">
        <v>66</v>
      </c>
      <c r="B31" s="117" t="s">
        <v>162</v>
      </c>
      <c r="C31" s="117" t="s">
        <v>162</v>
      </c>
      <c r="D31" s="117">
        <v>90</v>
      </c>
      <c r="E31" s="117">
        <v>43</v>
      </c>
    </row>
    <row r="32" spans="1:5" ht="12" customHeight="1" x14ac:dyDescent="0.2">
      <c r="A32" s="526" t="s">
        <v>551</v>
      </c>
      <c r="B32" s="527">
        <f>AVERAGE(B33:B38)</f>
        <v>57.166666666666664</v>
      </c>
      <c r="C32" s="527">
        <f>AVERAGE(C33:C39)</f>
        <v>67.650000000000006</v>
      </c>
      <c r="D32" s="527">
        <f>AVERAGE(D33:D39)</f>
        <v>81.845714285714294</v>
      </c>
      <c r="E32" s="527">
        <f>AVERAGE(E33:E38)</f>
        <v>26.5</v>
      </c>
    </row>
    <row r="33" spans="1:5" ht="12" customHeight="1" x14ac:dyDescent="0.25">
      <c r="A33" s="34" t="s">
        <v>68</v>
      </c>
      <c r="B33" s="117">
        <v>65.25</v>
      </c>
      <c r="C33" s="117">
        <v>61.25</v>
      </c>
      <c r="D33" s="117">
        <v>80.75</v>
      </c>
      <c r="E33" s="117">
        <v>26.5</v>
      </c>
    </row>
    <row r="34" spans="1:5" ht="12" customHeight="1" x14ac:dyDescent="0.25">
      <c r="A34" s="34" t="s">
        <v>408</v>
      </c>
      <c r="B34" s="117">
        <v>60</v>
      </c>
      <c r="C34" s="117" t="s">
        <v>162</v>
      </c>
      <c r="D34" s="117">
        <v>100</v>
      </c>
      <c r="E34" s="117" t="s">
        <v>162</v>
      </c>
    </row>
    <row r="35" spans="1:5" ht="12" customHeight="1" x14ac:dyDescent="0.25">
      <c r="A35" s="34" t="s">
        <v>70</v>
      </c>
      <c r="B35" s="117">
        <v>46.25</v>
      </c>
      <c r="C35" s="117" t="s">
        <v>162</v>
      </c>
      <c r="D35" s="117">
        <v>70.5</v>
      </c>
      <c r="E35" s="117" t="s">
        <v>162</v>
      </c>
    </row>
    <row r="36" spans="1:5" ht="12" customHeight="1" x14ac:dyDescent="0.25">
      <c r="A36" s="34" t="s">
        <v>73</v>
      </c>
      <c r="B36" s="117" t="s">
        <v>162</v>
      </c>
      <c r="C36" s="117">
        <v>61.5</v>
      </c>
      <c r="D36" s="117">
        <v>91.5</v>
      </c>
      <c r="E36" s="117" t="s">
        <v>162</v>
      </c>
    </row>
    <row r="37" spans="1:5" ht="12" customHeight="1" x14ac:dyDescent="0.25">
      <c r="A37" s="34" t="s">
        <v>74</v>
      </c>
      <c r="B37" s="117" t="s">
        <v>162</v>
      </c>
      <c r="C37" s="117">
        <v>75</v>
      </c>
      <c r="D37" s="117">
        <v>78.67</v>
      </c>
      <c r="E37" s="117" t="s">
        <v>162</v>
      </c>
    </row>
    <row r="38" spans="1:5" ht="12" customHeight="1" x14ac:dyDescent="0.25">
      <c r="A38" s="34" t="s">
        <v>186</v>
      </c>
      <c r="B38" s="117" t="s">
        <v>162</v>
      </c>
      <c r="C38" s="117">
        <v>60.5</v>
      </c>
      <c r="D38" s="117">
        <v>76.5</v>
      </c>
      <c r="E38" s="117" t="s">
        <v>162</v>
      </c>
    </row>
    <row r="39" spans="1:5" ht="12" customHeight="1" x14ac:dyDescent="0.25">
      <c r="A39" s="34" t="s">
        <v>448</v>
      </c>
      <c r="B39" s="117" t="s">
        <v>162</v>
      </c>
      <c r="C39" s="117">
        <v>80</v>
      </c>
      <c r="D39" s="117">
        <v>75</v>
      </c>
      <c r="E39" s="117" t="s">
        <v>162</v>
      </c>
    </row>
    <row r="40" spans="1:5" ht="12" customHeight="1" x14ac:dyDescent="0.25">
      <c r="A40" s="526" t="s">
        <v>76</v>
      </c>
      <c r="B40" s="821" t="s">
        <v>29</v>
      </c>
      <c r="C40" s="527">
        <f>AVERAGE(C41:C43)</f>
        <v>59</v>
      </c>
      <c r="D40" s="527">
        <f>AVERAGE(D41:D43)</f>
        <v>87.083333333333329</v>
      </c>
      <c r="E40" s="527">
        <f>AVERAGE(E41:E43)</f>
        <v>23.473333333333333</v>
      </c>
    </row>
    <row r="41" spans="1:5" ht="12" customHeight="1" x14ac:dyDescent="0.25">
      <c r="A41" s="34" t="s">
        <v>77</v>
      </c>
      <c r="B41" s="117">
        <v>97.5</v>
      </c>
      <c r="C41" s="117">
        <v>59</v>
      </c>
      <c r="D41" s="117">
        <v>86</v>
      </c>
      <c r="E41" s="117">
        <v>20</v>
      </c>
    </row>
    <row r="42" spans="1:5" ht="12" customHeight="1" x14ac:dyDescent="0.25">
      <c r="A42" s="57" t="s">
        <v>185</v>
      </c>
      <c r="B42" s="117" t="s">
        <v>162</v>
      </c>
      <c r="C42" s="117" t="s">
        <v>162</v>
      </c>
      <c r="D42" s="117">
        <v>82.25</v>
      </c>
      <c r="E42" s="117">
        <v>22.75</v>
      </c>
    </row>
    <row r="43" spans="1:5" ht="12" customHeight="1" x14ac:dyDescent="0.25">
      <c r="A43" s="57" t="s">
        <v>298</v>
      </c>
      <c r="B43" s="117" t="s">
        <v>162</v>
      </c>
      <c r="C43" s="117" t="s">
        <v>162</v>
      </c>
      <c r="D43" s="117">
        <v>93</v>
      </c>
      <c r="E43" s="117">
        <v>27.67</v>
      </c>
    </row>
    <row r="44" spans="1:5" ht="12" customHeight="1" x14ac:dyDescent="0.2">
      <c r="A44" s="526" t="s">
        <v>79</v>
      </c>
      <c r="B44" s="527">
        <f>AVERAGE(B45:B48)</f>
        <v>122.76666666666667</v>
      </c>
      <c r="C44" s="527">
        <f>AVERAGE(C45:C48)</f>
        <v>63</v>
      </c>
      <c r="D44" s="527">
        <f>AVERAGE(D45:D48)</f>
        <v>87.1875</v>
      </c>
      <c r="E44" s="527">
        <f>AVERAGE(E45:E48)</f>
        <v>31.333333333333332</v>
      </c>
    </row>
    <row r="45" spans="1:5" ht="12" customHeight="1" x14ac:dyDescent="0.25">
      <c r="A45" s="34" t="s">
        <v>187</v>
      </c>
      <c r="B45" s="117">
        <v>115</v>
      </c>
      <c r="C45" s="117">
        <v>63</v>
      </c>
      <c r="D45" s="117">
        <v>88</v>
      </c>
      <c r="E45" s="117" t="s">
        <v>162</v>
      </c>
    </row>
    <row r="46" spans="1:5" ht="12" customHeight="1" x14ac:dyDescent="0.25">
      <c r="A46" s="34" t="s">
        <v>188</v>
      </c>
      <c r="B46" s="117">
        <v>113.3</v>
      </c>
      <c r="C46" s="117" t="s">
        <v>162</v>
      </c>
      <c r="D46" s="117">
        <v>90</v>
      </c>
      <c r="E46" s="117">
        <v>35</v>
      </c>
    </row>
    <row r="47" spans="1:5" ht="12" customHeight="1" x14ac:dyDescent="0.25">
      <c r="A47" s="34" t="s">
        <v>83</v>
      </c>
      <c r="B47" s="117">
        <v>140</v>
      </c>
      <c r="C47" s="117" t="s">
        <v>162</v>
      </c>
      <c r="D47" s="117">
        <v>85</v>
      </c>
      <c r="E47" s="117">
        <v>30</v>
      </c>
    </row>
    <row r="48" spans="1:5" ht="12" customHeight="1" x14ac:dyDescent="0.25">
      <c r="A48" s="34" t="s">
        <v>86</v>
      </c>
      <c r="B48" s="117" t="s">
        <v>162</v>
      </c>
      <c r="C48" s="117" t="s">
        <v>162</v>
      </c>
      <c r="D48" s="117">
        <v>85.75</v>
      </c>
      <c r="E48" s="117">
        <v>29</v>
      </c>
    </row>
    <row r="49" spans="1:5" ht="11.1" customHeight="1" x14ac:dyDescent="0.25">
      <c r="A49" s="18"/>
      <c r="B49" s="885"/>
      <c r="C49" s="19"/>
      <c r="D49" s="173"/>
      <c r="E49" s="174" t="s">
        <v>78</v>
      </c>
    </row>
    <row r="50" spans="1:5" ht="11.1" customHeight="1" x14ac:dyDescent="0.25">
      <c r="A50" s="940" t="s">
        <v>519</v>
      </c>
      <c r="B50" s="531"/>
      <c r="C50" s="60"/>
      <c r="D50" s="532"/>
      <c r="E50" s="532"/>
    </row>
    <row r="51" spans="1:5" ht="18" customHeight="1" x14ac:dyDescent="0.2">
      <c r="A51" s="929" t="s">
        <v>622</v>
      </c>
      <c r="B51" s="938" t="s">
        <v>624</v>
      </c>
      <c r="C51" s="938" t="s">
        <v>625</v>
      </c>
      <c r="D51" s="938" t="s">
        <v>626</v>
      </c>
      <c r="E51" s="939" t="s">
        <v>627</v>
      </c>
    </row>
    <row r="52" spans="1:5" ht="6" customHeight="1" x14ac:dyDescent="0.25">
      <c r="A52" s="111"/>
      <c r="B52" s="117"/>
      <c r="C52" s="117"/>
      <c r="D52" s="117"/>
      <c r="E52" s="117"/>
    </row>
    <row r="53" spans="1:5" ht="12" customHeight="1" x14ac:dyDescent="0.25">
      <c r="A53" s="526" t="s">
        <v>553</v>
      </c>
      <c r="B53" s="528">
        <f>AVERAGE(B54:B61)</f>
        <v>98.071428571428569</v>
      </c>
      <c r="C53" s="528">
        <f>AVERAGE(C54:C61)</f>
        <v>65.721666666666664</v>
      </c>
      <c r="D53" s="528">
        <f>AVERAGE(D54:D61)</f>
        <v>89.5625</v>
      </c>
      <c r="E53" s="528">
        <f>AVERAGE(E54:E61)</f>
        <v>23.583333333333332</v>
      </c>
    </row>
    <row r="54" spans="1:5" ht="12" customHeight="1" x14ac:dyDescent="0.25">
      <c r="A54" s="34" t="s">
        <v>89</v>
      </c>
      <c r="B54" s="117">
        <v>108</v>
      </c>
      <c r="C54" s="117">
        <v>53.5</v>
      </c>
      <c r="D54" s="117">
        <v>86.5</v>
      </c>
      <c r="E54" s="117">
        <v>21.5</v>
      </c>
    </row>
    <row r="55" spans="1:5" ht="12" customHeight="1" x14ac:dyDescent="0.25">
      <c r="A55" s="34" t="s">
        <v>620</v>
      </c>
      <c r="B55" s="117">
        <v>101</v>
      </c>
      <c r="C55" s="117" t="s">
        <v>162</v>
      </c>
      <c r="D55" s="117">
        <v>104</v>
      </c>
      <c r="E55" s="117" t="s">
        <v>162</v>
      </c>
    </row>
    <row r="56" spans="1:5" ht="12" customHeight="1" x14ac:dyDescent="0.25">
      <c r="A56" s="34" t="s">
        <v>90</v>
      </c>
      <c r="B56" s="117">
        <v>77.5</v>
      </c>
      <c r="C56" s="117">
        <v>61</v>
      </c>
      <c r="D56" s="117">
        <v>85</v>
      </c>
      <c r="E56" s="117" t="s">
        <v>162</v>
      </c>
    </row>
    <row r="57" spans="1:5" ht="12" customHeight="1" x14ac:dyDescent="0.25">
      <c r="A57" s="34" t="s">
        <v>91</v>
      </c>
      <c r="B57" s="117">
        <v>107.5</v>
      </c>
      <c r="C57" s="117">
        <v>63.33</v>
      </c>
      <c r="D57" s="117">
        <v>89</v>
      </c>
      <c r="E57" s="117">
        <v>27.75</v>
      </c>
    </row>
    <row r="58" spans="1:5" ht="12" customHeight="1" x14ac:dyDescent="0.25">
      <c r="A58" s="34" t="s">
        <v>93</v>
      </c>
      <c r="B58" s="117">
        <v>110</v>
      </c>
      <c r="C58" s="117">
        <v>95</v>
      </c>
      <c r="D58" s="117">
        <v>98</v>
      </c>
      <c r="E58" s="117" t="s">
        <v>162</v>
      </c>
    </row>
    <row r="59" spans="1:5" ht="12" customHeight="1" x14ac:dyDescent="0.25">
      <c r="A59" s="111" t="s">
        <v>94</v>
      </c>
      <c r="B59" s="117" t="s">
        <v>162</v>
      </c>
      <c r="C59" s="117">
        <v>65.5</v>
      </c>
      <c r="D59" s="117">
        <v>83</v>
      </c>
      <c r="E59" s="117" t="s">
        <v>162</v>
      </c>
    </row>
    <row r="60" spans="1:5" ht="12" customHeight="1" x14ac:dyDescent="0.25">
      <c r="A60" s="111" t="s">
        <v>96</v>
      </c>
      <c r="B60" s="117">
        <v>90</v>
      </c>
      <c r="C60" s="117">
        <v>56</v>
      </c>
      <c r="D60" s="117">
        <v>87.5</v>
      </c>
      <c r="E60" s="117" t="s">
        <v>162</v>
      </c>
    </row>
    <row r="61" spans="1:5" ht="12" customHeight="1" x14ac:dyDescent="0.25">
      <c r="A61" s="111" t="s">
        <v>534</v>
      </c>
      <c r="B61" s="117">
        <v>92.5</v>
      </c>
      <c r="C61" s="117" t="s">
        <v>162</v>
      </c>
      <c r="D61" s="117">
        <v>83.5</v>
      </c>
      <c r="E61" s="117">
        <v>21.5</v>
      </c>
    </row>
    <row r="62" spans="1:5" ht="12" customHeight="1" x14ac:dyDescent="0.25">
      <c r="A62" s="110" t="s">
        <v>97</v>
      </c>
      <c r="B62" s="528" t="s">
        <v>29</v>
      </c>
      <c r="C62" s="528">
        <f>AVERAGE(C63:C65)</f>
        <v>57.333333333333336</v>
      </c>
      <c r="D62" s="528">
        <f>AVERAGE(D63:D65)</f>
        <v>91.11</v>
      </c>
      <c r="E62" s="528" t="s">
        <v>29</v>
      </c>
    </row>
    <row r="63" spans="1:5" ht="12" customHeight="1" x14ac:dyDescent="0.2">
      <c r="A63" s="111" t="s">
        <v>98</v>
      </c>
      <c r="B63" s="550" t="s">
        <v>151</v>
      </c>
      <c r="C63" s="550">
        <v>54</v>
      </c>
      <c r="D63" s="550">
        <v>87.33</v>
      </c>
      <c r="E63" s="550" t="s">
        <v>151</v>
      </c>
    </row>
    <row r="64" spans="1:5" ht="12" customHeight="1" x14ac:dyDescent="0.2">
      <c r="A64" s="111" t="s">
        <v>99</v>
      </c>
      <c r="B64" s="550" t="s">
        <v>151</v>
      </c>
      <c r="C64" s="550">
        <v>60.5</v>
      </c>
      <c r="D64" s="550">
        <v>95</v>
      </c>
      <c r="E64" s="550" t="s">
        <v>151</v>
      </c>
    </row>
    <row r="65" spans="1:5" ht="12" customHeight="1" x14ac:dyDescent="0.2">
      <c r="A65" s="34" t="s">
        <v>100</v>
      </c>
      <c r="B65" s="21" t="s">
        <v>151</v>
      </c>
      <c r="C65" s="21">
        <v>57.5</v>
      </c>
      <c r="D65" s="21">
        <v>91</v>
      </c>
      <c r="E65" s="21" t="s">
        <v>151</v>
      </c>
    </row>
    <row r="66" spans="1:5" ht="12" customHeight="1" x14ac:dyDescent="0.2">
      <c r="A66" s="526" t="s">
        <v>101</v>
      </c>
      <c r="B66" s="20">
        <v>100.75</v>
      </c>
      <c r="C66" s="20">
        <v>57.17</v>
      </c>
      <c r="D66" s="20">
        <v>93.67</v>
      </c>
      <c r="E66" s="20">
        <v>28.17</v>
      </c>
    </row>
    <row r="67" spans="1:5" ht="12" customHeight="1" x14ac:dyDescent="0.25">
      <c r="A67" s="526" t="s">
        <v>171</v>
      </c>
      <c r="B67" s="528">
        <f>AVERAGE(B68:B73)</f>
        <v>92.5</v>
      </c>
      <c r="C67" s="528">
        <f>AVERAGE(C68:C73)</f>
        <v>61.45</v>
      </c>
      <c r="D67" s="528">
        <f>AVERAGE(D68:D73)</f>
        <v>88.49</v>
      </c>
      <c r="E67" s="528">
        <f>AVERAGE(E68:E73)</f>
        <v>25.8</v>
      </c>
    </row>
    <row r="68" spans="1:5" ht="12" customHeight="1" x14ac:dyDescent="0.2">
      <c r="A68" s="34" t="s">
        <v>144</v>
      </c>
      <c r="B68" s="21">
        <v>92.75</v>
      </c>
      <c r="C68" s="21">
        <v>55.25</v>
      </c>
      <c r="D68" s="21">
        <v>84.5</v>
      </c>
      <c r="E68" s="21" t="s">
        <v>151</v>
      </c>
    </row>
    <row r="69" spans="1:5" ht="12" customHeight="1" x14ac:dyDescent="0.2">
      <c r="A69" s="34" t="s">
        <v>103</v>
      </c>
      <c r="B69" s="21" t="s">
        <v>151</v>
      </c>
      <c r="C69" s="21">
        <v>75.75</v>
      </c>
      <c r="D69" s="21">
        <v>86.75</v>
      </c>
      <c r="E69" s="21">
        <v>15.75</v>
      </c>
    </row>
    <row r="70" spans="1:5" ht="12" customHeight="1" x14ac:dyDescent="0.2">
      <c r="A70" s="34" t="s">
        <v>104</v>
      </c>
      <c r="B70" s="21">
        <v>92.25</v>
      </c>
      <c r="C70" s="21">
        <v>55.25</v>
      </c>
      <c r="D70" s="21">
        <v>91.37</v>
      </c>
      <c r="E70" s="21">
        <v>24.75</v>
      </c>
    </row>
    <row r="71" spans="1:5" ht="12" customHeight="1" x14ac:dyDescent="0.2">
      <c r="A71" s="34" t="s">
        <v>106</v>
      </c>
      <c r="B71" s="21">
        <v>85</v>
      </c>
      <c r="C71" s="21">
        <v>62.75</v>
      </c>
      <c r="D71" s="21">
        <v>83.33</v>
      </c>
      <c r="E71" s="21">
        <v>25.5</v>
      </c>
    </row>
    <row r="72" spans="1:5" ht="12" customHeight="1" x14ac:dyDescent="0.2">
      <c r="A72" s="34" t="s">
        <v>165</v>
      </c>
      <c r="B72" s="21">
        <v>100</v>
      </c>
      <c r="C72" s="21" t="s">
        <v>151</v>
      </c>
      <c r="D72" s="21" t="s">
        <v>151</v>
      </c>
      <c r="E72" s="21">
        <v>38</v>
      </c>
    </row>
    <row r="73" spans="1:5" ht="12" customHeight="1" x14ac:dyDescent="0.2">
      <c r="A73" s="34" t="s">
        <v>105</v>
      </c>
      <c r="B73" s="21" t="s">
        <v>151</v>
      </c>
      <c r="C73" s="21">
        <v>58.25</v>
      </c>
      <c r="D73" s="21">
        <v>96.5</v>
      </c>
      <c r="E73" s="21">
        <v>25</v>
      </c>
    </row>
    <row r="74" spans="1:5" ht="12" customHeight="1" x14ac:dyDescent="0.25">
      <c r="A74" s="526" t="s">
        <v>107</v>
      </c>
      <c r="B74" s="528">
        <f>AVERAGE(B75:B76)</f>
        <v>66.25</v>
      </c>
      <c r="C74" s="528">
        <f>AVERAGE(C75:C76)</f>
        <v>67.625</v>
      </c>
      <c r="D74" s="528">
        <f>AVERAGE(D75:D76)</f>
        <v>122</v>
      </c>
      <c r="E74" s="528" t="s">
        <v>29</v>
      </c>
    </row>
    <row r="75" spans="1:5" ht="12" customHeight="1" x14ac:dyDescent="0.2">
      <c r="A75" s="34" t="s">
        <v>108</v>
      </c>
      <c r="B75" s="21">
        <v>84.5</v>
      </c>
      <c r="C75" s="21">
        <v>61.25</v>
      </c>
      <c r="D75" s="21" t="s">
        <v>151</v>
      </c>
      <c r="E75" s="21" t="s">
        <v>151</v>
      </c>
    </row>
    <row r="76" spans="1:5" ht="12" customHeight="1" x14ac:dyDescent="0.25">
      <c r="A76" s="34" t="s">
        <v>109</v>
      </c>
      <c r="B76" s="21">
        <v>48</v>
      </c>
      <c r="C76" s="21">
        <v>74</v>
      </c>
      <c r="D76" s="528">
        <v>122</v>
      </c>
      <c r="E76" s="21" t="s">
        <v>151</v>
      </c>
    </row>
    <row r="77" spans="1:5" ht="12" customHeight="1" x14ac:dyDescent="0.25">
      <c r="A77" s="516" t="s">
        <v>112</v>
      </c>
      <c r="B77" s="117">
        <f t="shared" ref="B77:D77" si="0">AVERAGE(B78:B79)</f>
        <v>110.125</v>
      </c>
      <c r="C77" s="519">
        <f t="shared" si="0"/>
        <v>57.39</v>
      </c>
      <c r="D77" s="528">
        <f t="shared" si="0"/>
        <v>94.07</v>
      </c>
      <c r="E77" s="528" t="s">
        <v>29</v>
      </c>
    </row>
    <row r="78" spans="1:5" ht="12" customHeight="1" x14ac:dyDescent="0.2">
      <c r="A78" s="517" t="s">
        <v>554</v>
      </c>
      <c r="B78" s="21">
        <v>107.25</v>
      </c>
      <c r="C78" s="518">
        <v>55.78</v>
      </c>
      <c r="D78" s="515">
        <v>91.14</v>
      </c>
      <c r="E78" s="21" t="s">
        <v>151</v>
      </c>
    </row>
    <row r="79" spans="1:5" ht="12" customHeight="1" x14ac:dyDescent="0.2">
      <c r="A79" s="517" t="s">
        <v>114</v>
      </c>
      <c r="B79" s="21">
        <v>113</v>
      </c>
      <c r="C79" s="518">
        <v>59</v>
      </c>
      <c r="D79" s="515">
        <v>97</v>
      </c>
      <c r="E79" s="21" t="s">
        <v>151</v>
      </c>
    </row>
    <row r="80" spans="1:5" ht="12" customHeight="1" x14ac:dyDescent="0.25">
      <c r="A80" s="526" t="s">
        <v>115</v>
      </c>
      <c r="B80" s="21">
        <f t="shared" ref="B80:E80" si="1">AVERAGE(B81)</f>
        <v>76.67</v>
      </c>
      <c r="C80" s="528">
        <f t="shared" si="1"/>
        <v>63.33</v>
      </c>
      <c r="D80" s="528">
        <f t="shared" si="1"/>
        <v>81.67</v>
      </c>
      <c r="E80" s="528">
        <f t="shared" si="1"/>
        <v>26</v>
      </c>
    </row>
    <row r="81" spans="1:5" ht="12" customHeight="1" x14ac:dyDescent="0.2">
      <c r="A81" s="34" t="s">
        <v>116</v>
      </c>
      <c r="B81" s="21">
        <v>76.67</v>
      </c>
      <c r="C81" s="21">
        <v>63.33</v>
      </c>
      <c r="D81" s="21">
        <v>81.67</v>
      </c>
      <c r="E81" s="21">
        <v>26</v>
      </c>
    </row>
    <row r="82" spans="1:5" ht="12" customHeight="1" x14ac:dyDescent="0.25">
      <c r="A82" s="526" t="s">
        <v>117</v>
      </c>
      <c r="B82" s="528" t="s">
        <v>29</v>
      </c>
      <c r="C82" s="528">
        <f>AVERAGE(C83:C84)</f>
        <v>61.75</v>
      </c>
      <c r="D82" s="528">
        <f>AVERAGE(D83:D84)</f>
        <v>86.125</v>
      </c>
      <c r="E82" s="528">
        <f>AVERAGE(E83:E84)</f>
        <v>27.5</v>
      </c>
    </row>
    <row r="83" spans="1:5" ht="12" customHeight="1" x14ac:dyDescent="0.25">
      <c r="A83" s="34" t="s">
        <v>119</v>
      </c>
      <c r="B83" s="117" t="s">
        <v>162</v>
      </c>
      <c r="C83" s="117">
        <v>57.25</v>
      </c>
      <c r="D83" s="117">
        <v>89.25</v>
      </c>
      <c r="E83" s="117">
        <v>29</v>
      </c>
    </row>
    <row r="84" spans="1:5" ht="12" customHeight="1" x14ac:dyDescent="0.25">
      <c r="A84" s="34" t="s">
        <v>120</v>
      </c>
      <c r="B84" s="117" t="s">
        <v>162</v>
      </c>
      <c r="C84" s="117">
        <v>66.25</v>
      </c>
      <c r="D84" s="117">
        <v>83</v>
      </c>
      <c r="E84" s="117">
        <v>26</v>
      </c>
    </row>
    <row r="85" spans="1:5" ht="12" customHeight="1" x14ac:dyDescent="0.25">
      <c r="A85" s="526" t="s">
        <v>121</v>
      </c>
      <c r="B85" s="528" t="s">
        <v>29</v>
      </c>
      <c r="C85" s="528" t="s">
        <v>29</v>
      </c>
      <c r="D85" s="528">
        <f>AVERAGE(D86:D87)</f>
        <v>95.460000000000008</v>
      </c>
      <c r="E85" s="528">
        <f>AVERAGE(E86:E87)</f>
        <v>19.5</v>
      </c>
    </row>
    <row r="86" spans="1:5" ht="12" customHeight="1" x14ac:dyDescent="0.25">
      <c r="A86" s="34" t="s">
        <v>123</v>
      </c>
      <c r="B86" s="822" t="s">
        <v>151</v>
      </c>
      <c r="C86" s="823">
        <v>55</v>
      </c>
      <c r="D86" s="21">
        <v>101.25</v>
      </c>
      <c r="E86" s="21">
        <v>19</v>
      </c>
    </row>
    <row r="87" spans="1:5" ht="12" customHeight="1" x14ac:dyDescent="0.25">
      <c r="A87" s="34" t="s">
        <v>125</v>
      </c>
      <c r="B87" s="822" t="s">
        <v>151</v>
      </c>
      <c r="C87" s="822" t="s">
        <v>151</v>
      </c>
      <c r="D87" s="21">
        <v>89.67</v>
      </c>
      <c r="E87" s="21">
        <v>20</v>
      </c>
    </row>
    <row r="88" spans="1:5" ht="12" customHeight="1" x14ac:dyDescent="0.25">
      <c r="A88" s="526" t="s">
        <v>301</v>
      </c>
      <c r="B88" s="528">
        <f>AVERAGE(B89:B92)</f>
        <v>115.67</v>
      </c>
      <c r="C88" s="528">
        <f>AVERAGE(C89:C92)</f>
        <v>54.457499999999996</v>
      </c>
      <c r="D88" s="528">
        <f>AVERAGE(D89:D92)</f>
        <v>88.375</v>
      </c>
      <c r="E88" s="528">
        <f>AVERAGE(E89:E92)</f>
        <v>24.5</v>
      </c>
    </row>
    <row r="89" spans="1:5" ht="12" customHeight="1" x14ac:dyDescent="0.2">
      <c r="A89" s="34" t="s">
        <v>545</v>
      </c>
      <c r="B89" s="21" t="s">
        <v>151</v>
      </c>
      <c r="C89" s="21">
        <v>51.5</v>
      </c>
      <c r="D89" s="21">
        <v>67.5</v>
      </c>
      <c r="E89" s="21" t="s">
        <v>151</v>
      </c>
    </row>
    <row r="90" spans="1:5" ht="12" customHeight="1" x14ac:dyDescent="0.2">
      <c r="A90" s="34" t="s">
        <v>183</v>
      </c>
      <c r="B90" s="21" t="s">
        <v>151</v>
      </c>
      <c r="C90" s="21">
        <v>52</v>
      </c>
      <c r="D90" s="21">
        <v>73</v>
      </c>
      <c r="E90" s="21" t="s">
        <v>151</v>
      </c>
    </row>
    <row r="91" spans="1:5" ht="12" customHeight="1" x14ac:dyDescent="0.2">
      <c r="A91" s="34" t="s">
        <v>182</v>
      </c>
      <c r="B91" s="21" t="s">
        <v>151</v>
      </c>
      <c r="C91" s="21">
        <v>55</v>
      </c>
      <c r="D91" s="21">
        <v>135</v>
      </c>
      <c r="E91" s="21">
        <v>24</v>
      </c>
    </row>
    <row r="92" spans="1:5" ht="12" customHeight="1" x14ac:dyDescent="0.2">
      <c r="A92" s="34" t="s">
        <v>535</v>
      </c>
      <c r="B92" s="21">
        <v>115.67</v>
      </c>
      <c r="C92" s="21">
        <v>59.33</v>
      </c>
      <c r="D92" s="21">
        <v>78</v>
      </c>
      <c r="E92" s="21">
        <v>25</v>
      </c>
    </row>
    <row r="93" spans="1:5" ht="12" customHeight="1" x14ac:dyDescent="0.25">
      <c r="A93" s="526" t="s">
        <v>131</v>
      </c>
      <c r="B93" s="528">
        <f>AVERAGE(B94:B96)</f>
        <v>42.5</v>
      </c>
      <c r="C93" s="528">
        <f t="shared" ref="C93:E93" si="2">AVERAGE(C94:C96)</f>
        <v>65.143333333333331</v>
      </c>
      <c r="D93" s="528">
        <f t="shared" si="2"/>
        <v>78.916666666666671</v>
      </c>
      <c r="E93" s="528">
        <f t="shared" si="2"/>
        <v>24</v>
      </c>
    </row>
    <row r="94" spans="1:5" ht="12" customHeight="1" x14ac:dyDescent="0.25">
      <c r="A94" s="34" t="s">
        <v>132</v>
      </c>
      <c r="B94" s="21">
        <v>42.5</v>
      </c>
      <c r="C94" s="823">
        <v>78.5</v>
      </c>
      <c r="D94" s="21">
        <v>75.25</v>
      </c>
      <c r="E94" s="21" t="s">
        <v>151</v>
      </c>
    </row>
    <row r="95" spans="1:5" ht="12" customHeight="1" x14ac:dyDescent="0.2">
      <c r="A95" s="34" t="s">
        <v>133</v>
      </c>
      <c r="B95" s="21" t="s">
        <v>151</v>
      </c>
      <c r="C95" s="824">
        <v>58.33</v>
      </c>
      <c r="D95" s="21">
        <v>77.5</v>
      </c>
      <c r="E95" s="21">
        <v>24</v>
      </c>
    </row>
    <row r="96" spans="1:5" ht="12" customHeight="1" x14ac:dyDescent="0.2">
      <c r="A96" s="533" t="s">
        <v>134</v>
      </c>
      <c r="B96" s="21" t="s">
        <v>151</v>
      </c>
      <c r="C96" s="825">
        <v>58.6</v>
      </c>
      <c r="D96" s="534">
        <v>84</v>
      </c>
      <c r="E96" s="534" t="s">
        <v>151</v>
      </c>
    </row>
    <row r="97" spans="1:5" ht="12" customHeight="1" x14ac:dyDescent="0.25">
      <c r="A97" s="448" t="s">
        <v>135</v>
      </c>
      <c r="B97" s="23"/>
      <c r="C97" s="22"/>
      <c r="D97" s="826"/>
      <c r="E97" s="826"/>
    </row>
    <row r="98" spans="1:5" ht="11.1" customHeight="1" x14ac:dyDescent="0.2">
      <c r="A98" s="453" t="s">
        <v>136</v>
      </c>
      <c r="B98" s="24"/>
      <c r="C98" s="4"/>
      <c r="D98" s="24"/>
      <c r="E98" s="24"/>
    </row>
    <row r="99" spans="1:5" ht="12" customHeight="1" x14ac:dyDescent="0.2"/>
    <row r="100" spans="1:5" ht="12" customHeight="1" x14ac:dyDescent="0.2"/>
    <row r="101" spans="1:5" ht="12" customHeight="1" x14ac:dyDescent="0.2"/>
    <row r="102" spans="1:5" ht="12" customHeight="1" x14ac:dyDescent="0.2"/>
    <row r="103" spans="1:5" ht="12" customHeight="1" x14ac:dyDescent="0.2"/>
    <row r="104" spans="1:5" ht="12" customHeight="1" x14ac:dyDescent="0.2"/>
    <row r="105" spans="1:5" ht="12" customHeight="1" x14ac:dyDescent="0.2"/>
    <row r="106" spans="1:5" ht="12" customHeight="1" x14ac:dyDescent="0.2"/>
    <row r="107" spans="1:5" ht="12" customHeight="1" x14ac:dyDescent="0.2"/>
    <row r="108" spans="1:5" ht="12" customHeight="1" x14ac:dyDescent="0.2"/>
    <row r="109" spans="1:5" ht="12" customHeight="1" x14ac:dyDescent="0.2"/>
    <row r="110" spans="1:5" ht="12" customHeight="1" x14ac:dyDescent="0.2"/>
    <row r="111" spans="1:5" ht="12" customHeight="1" x14ac:dyDescent="0.2"/>
    <row r="112" spans="1:5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</sheetData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4</vt:i4>
      </vt:variant>
    </vt:vector>
  </HeadingPairs>
  <TitlesOfParts>
    <vt:vector size="26" baseType="lpstr">
      <vt:lpstr>Indice</vt:lpstr>
      <vt:lpstr>C.90</vt:lpstr>
      <vt:lpstr>C.91</vt:lpstr>
      <vt:lpstr>C.92</vt:lpstr>
      <vt:lpstr>C.93</vt:lpstr>
      <vt:lpstr>C.94</vt:lpstr>
      <vt:lpstr>C.95</vt:lpstr>
      <vt:lpstr>C.96</vt:lpstr>
      <vt:lpstr>C.97</vt:lpstr>
      <vt:lpstr>C,98</vt:lpstr>
      <vt:lpstr>C,99</vt:lpstr>
      <vt:lpstr>C.100</vt:lpstr>
      <vt:lpstr>C,101</vt:lpstr>
      <vt:lpstr>C.102</vt:lpstr>
      <vt:lpstr>C.103</vt:lpstr>
      <vt:lpstr>C.104</vt:lpstr>
      <vt:lpstr>C.105</vt:lpstr>
      <vt:lpstr>C.106</vt:lpstr>
      <vt:lpstr>C.107 </vt:lpstr>
      <vt:lpstr>C.108</vt:lpstr>
      <vt:lpstr>C.109</vt:lpstr>
      <vt:lpstr>C,110</vt:lpstr>
      <vt:lpstr>C.102!Área_de_impresión</vt:lpstr>
      <vt:lpstr>C.103!Área_de_impresión</vt:lpstr>
      <vt:lpstr>C.90!Área_de_impresión</vt:lpstr>
      <vt:lpstr>C.91!Área_de_impresión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Raul Andrade</dc:creator>
  <cp:keywords/>
  <dc:description/>
  <cp:lastModifiedBy>Agueda Sihuas Meza</cp:lastModifiedBy>
  <cp:lastPrinted>2024-05-15T14:53:12Z</cp:lastPrinted>
  <dcterms:created xsi:type="dcterms:W3CDTF">2002-01-07T15:01:08Z</dcterms:created>
  <dcterms:modified xsi:type="dcterms:W3CDTF">2024-09-06T18:00:27Z</dcterms:modified>
  <cp:category/>
</cp:coreProperties>
</file>