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G:\ESTADISTICAS\ANUARIOS\ANUARIO 2023\Productos\Cuadros Excel (Publicación)\"/>
    </mc:Choice>
  </mc:AlternateContent>
  <xr:revisionPtr revIDLastSave="0" documentId="13_ncr:1_{28E37BE2-80BF-4800-94C5-E8E599C44F54}" xr6:coauthVersionLast="47" xr6:coauthVersionMax="47" xr10:uidLastSave="{00000000-0000-0000-0000-000000000000}"/>
  <bookViews>
    <workbookView xWindow="-120" yWindow="-120" windowWidth="23520" windowHeight="11520" tabRatio="747" xr2:uid="{00000000-000D-0000-FFFF-FFFF00000000}"/>
  </bookViews>
  <sheets>
    <sheet name="Índice" sheetId="42" r:id="rId1"/>
    <sheet name="5.1" sheetId="35" r:id="rId2"/>
    <sheet name="2." sheetId="51" state="hidden" r:id="rId3"/>
    <sheet name="5.2" sheetId="45" r:id="rId4"/>
    <sheet name="5.3" sheetId="53" r:id="rId5"/>
    <sheet name="5.4" sheetId="56" r:id="rId6"/>
    <sheet name="5.5" sheetId="63" r:id="rId7"/>
    <sheet name="5.6" sheetId="61" r:id="rId8"/>
    <sheet name="5.7" sheetId="62" r:id="rId9"/>
  </sheets>
  <definedNames>
    <definedName name="_xlnm._FilterDatabase" localSheetId="5" hidden="1">'5.4'!$C$32:$D$32</definedName>
    <definedName name="_xlnm.Print_Area" localSheetId="6">'5.5'!$A$1:$GV$20</definedName>
    <definedName name="_xlnm.Print_Area" localSheetId="7">'5.6'!$A$1:$GV$13</definedName>
    <definedName name="_xlnm.Print_Area" localSheetId="8">'5.7'!$A$1:$FF$13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5" i="45" l="1"/>
  <c r="E10" i="61"/>
  <c r="F10" i="61"/>
  <c r="G10" i="61"/>
  <c r="H10" i="61"/>
  <c r="I10" i="61"/>
  <c r="J10" i="61"/>
  <c r="K10" i="61"/>
  <c r="L10" i="61"/>
  <c r="M10" i="61"/>
  <c r="N10" i="61"/>
  <c r="O10" i="61"/>
  <c r="D10" i="61"/>
  <c r="D16" i="63"/>
  <c r="P6" i="63"/>
  <c r="P8" i="63"/>
  <c r="P7" i="63"/>
  <c r="P9" i="63"/>
  <c r="P10" i="63"/>
  <c r="P11" i="63"/>
  <c r="P12" i="63"/>
  <c r="P13" i="63"/>
  <c r="P14" i="63"/>
  <c r="P15" i="63"/>
  <c r="P5" i="63"/>
  <c r="D25" i="56"/>
  <c r="P6" i="56"/>
  <c r="P7" i="56"/>
  <c r="P8" i="56"/>
  <c r="P9" i="56"/>
  <c r="P10" i="56"/>
  <c r="P11" i="56"/>
  <c r="P12" i="56"/>
  <c r="P13" i="56"/>
  <c r="P14" i="56"/>
  <c r="P15" i="56"/>
  <c r="P16" i="56"/>
  <c r="P17" i="56"/>
  <c r="P18" i="56"/>
  <c r="P19" i="56"/>
  <c r="P20" i="56"/>
  <c r="P21" i="56"/>
  <c r="P22" i="56"/>
  <c r="P23" i="56"/>
  <c r="P24" i="56"/>
  <c r="P5" i="56"/>
  <c r="K19" i="53"/>
  <c r="E10" i="62"/>
  <c r="F10" i="62"/>
  <c r="G10" i="62"/>
  <c r="H10" i="62"/>
  <c r="I10" i="62"/>
  <c r="J10" i="62"/>
  <c r="K10" i="62"/>
  <c r="L10" i="62"/>
  <c r="M10" i="62"/>
  <c r="N10" i="62"/>
  <c r="O10" i="62"/>
  <c r="D10" i="62"/>
  <c r="E16" i="63"/>
  <c r="P16" i="63" l="1"/>
  <c r="Q5" i="63" s="1"/>
  <c r="E22" i="45"/>
  <c r="F22" i="45"/>
  <c r="G22" i="45"/>
  <c r="H22" i="45"/>
  <c r="I22" i="45"/>
  <c r="J22" i="45"/>
  <c r="K22" i="45"/>
  <c r="L22" i="45"/>
  <c r="M22" i="45"/>
  <c r="N22" i="45"/>
  <c r="O22" i="45"/>
  <c r="D22" i="45"/>
  <c r="B2" i="63"/>
  <c r="B2" i="56"/>
  <c r="F16" i="63"/>
  <c r="G16" i="63"/>
  <c r="H16" i="63"/>
  <c r="I16" i="63"/>
  <c r="J16" i="63"/>
  <c r="K16" i="63"/>
  <c r="L16" i="63"/>
  <c r="M16" i="63"/>
  <c r="N16" i="63"/>
  <c r="O16" i="63"/>
  <c r="Q14" i="63" l="1"/>
  <c r="P9" i="45"/>
  <c r="P7" i="45"/>
  <c r="P8" i="45"/>
  <c r="P11" i="45"/>
  <c r="P10" i="45"/>
  <c r="P12" i="45"/>
  <c r="P13" i="45"/>
  <c r="P15" i="45"/>
  <c r="P6" i="45"/>
  <c r="P14" i="45"/>
  <c r="P16" i="45"/>
  <c r="P18" i="45"/>
  <c r="P19" i="45"/>
  <c r="P17" i="45"/>
  <c r="P20" i="45"/>
  <c r="P21" i="45"/>
  <c r="K19" i="35"/>
  <c r="P8" i="62"/>
  <c r="P6" i="62"/>
  <c r="P9" i="62"/>
  <c r="P7" i="62"/>
  <c r="P5" i="62"/>
  <c r="P8" i="61"/>
  <c r="P6" i="61"/>
  <c r="P9" i="61"/>
  <c r="P7" i="61"/>
  <c r="G25" i="56"/>
  <c r="O25" i="56"/>
  <c r="H25" i="56"/>
  <c r="E25" i="56"/>
  <c r="F25" i="56"/>
  <c r="I25" i="56"/>
  <c r="J25" i="56"/>
  <c r="K25" i="56"/>
  <c r="L25" i="56"/>
  <c r="M25" i="56"/>
  <c r="N25" i="56"/>
  <c r="P22" i="45" l="1"/>
  <c r="P10" i="62"/>
  <c r="Q7" i="63"/>
  <c r="Q10" i="63" l="1"/>
  <c r="Q13" i="63"/>
  <c r="Q8" i="63"/>
  <c r="Q9" i="63"/>
  <c r="Q15" i="63"/>
  <c r="Q6" i="63"/>
  <c r="Q11" i="63"/>
  <c r="Q12" i="63"/>
  <c r="P5" i="61"/>
  <c r="P10" i="61" s="1"/>
  <c r="Q16" i="63" l="1"/>
  <c r="Q8" i="61"/>
  <c r="Q9" i="61"/>
  <c r="Q7" i="61"/>
  <c r="Q6" i="61"/>
  <c r="Q5" i="61"/>
  <c r="Q10" i="61" s="1"/>
  <c r="P25" i="56" l="1"/>
  <c r="Q5" i="62" l="1"/>
  <c r="Q7" i="62" l="1"/>
  <c r="Q6" i="62"/>
  <c r="Q8" i="62"/>
  <c r="Q9" i="62"/>
  <c r="Q10" i="62" l="1"/>
  <c r="Q13" i="45"/>
  <c r="Q20" i="45"/>
  <c r="Q15" i="45"/>
  <c r="Q7" i="45"/>
  <c r="Q18" i="45"/>
  <c r="Q5" i="45"/>
  <c r="Q11" i="45"/>
  <c r="Q12" i="45"/>
  <c r="Q14" i="45"/>
  <c r="Q8" i="45"/>
  <c r="Q21" i="45"/>
  <c r="Q16" i="45"/>
  <c r="Q6" i="45"/>
  <c r="Q10" i="45"/>
  <c r="Q9" i="45"/>
  <c r="Q19" i="45"/>
  <c r="Q17" i="45"/>
  <c r="Q18" i="56"/>
  <c r="Q7" i="56"/>
  <c r="Q21" i="56"/>
  <c r="Q12" i="56"/>
  <c r="Q11" i="56"/>
  <c r="Q19" i="56"/>
  <c r="Q13" i="56"/>
  <c r="Q16" i="56"/>
  <c r="Q14" i="56"/>
  <c r="Q10" i="56"/>
  <c r="Q23" i="56"/>
  <c r="Q20" i="56"/>
  <c r="Q9" i="56"/>
  <c r="Q22" i="56"/>
  <c r="Q8" i="56"/>
  <c r="Q15" i="56"/>
  <c r="Q17" i="56"/>
  <c r="Q6" i="56"/>
  <c r="Q24" i="56"/>
  <c r="Q5" i="56"/>
  <c r="B2" i="62"/>
  <c r="B2" i="61"/>
  <c r="B2" i="53"/>
  <c r="B2" i="45"/>
  <c r="B2" i="35"/>
  <c r="D5" i="51"/>
  <c r="E5" i="51"/>
  <c r="P5" i="51" s="1"/>
  <c r="F5" i="51"/>
  <c r="G5" i="51"/>
  <c r="H5" i="51"/>
  <c r="I5" i="51"/>
  <c r="J5" i="51"/>
  <c r="K5" i="51"/>
  <c r="L5" i="51"/>
  <c r="M5" i="51"/>
  <c r="N5" i="51"/>
  <c r="O5" i="51"/>
  <c r="D6" i="51"/>
  <c r="E6" i="51"/>
  <c r="F6" i="51"/>
  <c r="G6" i="51"/>
  <c r="H6" i="51"/>
  <c r="H7" i="51" s="1"/>
  <c r="I6" i="51"/>
  <c r="I7" i="51" s="1"/>
  <c r="J6" i="51"/>
  <c r="J7" i="51" s="1"/>
  <c r="K6" i="51"/>
  <c r="L6" i="51"/>
  <c r="M6" i="51"/>
  <c r="N6" i="51"/>
  <c r="N7" i="51" s="1"/>
  <c r="O6" i="51"/>
  <c r="O4" i="51"/>
  <c r="N4" i="51"/>
  <c r="M4" i="51"/>
  <c r="L4" i="51"/>
  <c r="K4" i="51"/>
  <c r="J4" i="51"/>
  <c r="I4" i="51"/>
  <c r="H4" i="51"/>
  <c r="G4" i="51"/>
  <c r="F4" i="51"/>
  <c r="E4" i="51"/>
  <c r="D4" i="51"/>
  <c r="R7" i="51"/>
  <c r="D7" i="51" l="1"/>
  <c r="K7" i="51"/>
  <c r="O7" i="51"/>
  <c r="L7" i="51"/>
  <c r="F7" i="51"/>
  <c r="E7" i="51"/>
  <c r="G7" i="51"/>
  <c r="M7" i="51"/>
  <c r="Q25" i="56"/>
  <c r="P6" i="51"/>
  <c r="P7" i="51" s="1"/>
  <c r="Q5" i="51" s="1"/>
  <c r="Q22" i="45" l="1"/>
  <c r="Q6" i="51"/>
  <c r="Q7" i="5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lserna</author>
  </authors>
  <commentList>
    <comment ref="C12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lserna:</t>
        </r>
        <r>
          <rPr>
            <sz val="8"/>
            <color indexed="81"/>
            <rFont val="Tahoma"/>
            <family val="2"/>
          </rPr>
          <t xml:space="preserve">
Data original</t>
        </r>
      </text>
    </comment>
    <comment ref="C13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lserna:</t>
        </r>
        <r>
          <rPr>
            <sz val="8"/>
            <color indexed="81"/>
            <rFont val="Tahoma"/>
            <family val="2"/>
          </rPr>
          <t xml:space="preserve">
Data original.</t>
        </r>
      </text>
    </comment>
    <comment ref="C14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lserna:</t>
        </r>
        <r>
          <rPr>
            <sz val="8"/>
            <color indexed="81"/>
            <rFont val="Tahoma"/>
            <family val="2"/>
          </rPr>
          <t xml:space="preserve">
Proviene de la data sobre las apelaciones parte / oficio.</t>
        </r>
      </text>
    </comment>
    <comment ref="C15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lserna:</t>
        </r>
        <r>
          <rPr>
            <sz val="8"/>
            <color indexed="81"/>
            <rFont val="Tahoma"/>
            <family val="2"/>
          </rPr>
          <t xml:space="preserve">
Proviene de la data sobre las apelaciones parte / oficio.</t>
        </r>
      </text>
    </comment>
  </commentList>
</comments>
</file>

<file path=xl/sharedStrings.xml><?xml version="1.0" encoding="utf-8"?>
<sst xmlns="http://schemas.openxmlformats.org/spreadsheetml/2006/main" count="226" uniqueCount="105">
  <si>
    <t>Total</t>
  </si>
  <si>
    <t>%</t>
  </si>
  <si>
    <t>volver</t>
  </si>
  <si>
    <t>Mes</t>
  </si>
  <si>
    <t>Elaboración: Gerencia de Estudios Económicos del Indecopi.</t>
  </si>
  <si>
    <t>N°</t>
  </si>
  <si>
    <t>% Acum.</t>
  </si>
  <si>
    <t>Tipo de inicio</t>
  </si>
  <si>
    <t>Servicios profesionales, técnicos y otros</t>
  </si>
  <si>
    <t>Afocat y asociaciones diversas</t>
  </si>
  <si>
    <t>Tipo de conclusión</t>
  </si>
  <si>
    <t>Actividad económica</t>
  </si>
  <si>
    <t>De parte</t>
  </si>
  <si>
    <t>De oficio</t>
  </si>
  <si>
    <t>2. SPC: APELACIONES INGRESADAS, SEGÚN TIPO DE INICIO DE PROCEDIMIENTO EN PRIMERA INSTANCIA, ENERO - DICIEMBRE 2012</t>
  </si>
  <si>
    <t>Seguros</t>
  </si>
  <si>
    <t>Fuente: Sala Especializada en Protección al Consumidor del Indecopi.</t>
  </si>
  <si>
    <t>Nota: Son 8 apelaciones que se asumió de acuerdo a lo reportado por la SPC, de los cuales 7 son de parte y 1 de oficio.</t>
  </si>
  <si>
    <t>Parte</t>
  </si>
  <si>
    <t>oficio</t>
  </si>
  <si>
    <t xml:space="preserve">APELACIONES </t>
  </si>
  <si>
    <t>OTROS TIPOS DE EXPEDIENTES</t>
  </si>
  <si>
    <t>Queja</t>
  </si>
  <si>
    <t>Contienda de competencia</t>
  </si>
  <si>
    <t>Cuaderno de nulidad</t>
  </si>
  <si>
    <t>Recusación</t>
  </si>
  <si>
    <t>Tipo de expediente</t>
  </si>
  <si>
    <t>5. SALA ESPECIALIZADA EN PROTECCION AL CONSUMIDOR</t>
  </si>
  <si>
    <t>Confirma</t>
  </si>
  <si>
    <t>Revoca</t>
  </si>
  <si>
    <t>Nulidad</t>
  </si>
  <si>
    <t>Transporte por vía aérea</t>
  </si>
  <si>
    <t>Comercio mayorista de otros productos</t>
  </si>
  <si>
    <t>Otras actividades económicas 2/</t>
  </si>
  <si>
    <t>Venta, mantenimiento y reparación de vehículos</t>
  </si>
  <si>
    <t>Comercio minorista de otros productos</t>
  </si>
  <si>
    <t>Nulidad e integración: Fundada</t>
  </si>
  <si>
    <t>Desistimiento 1/</t>
  </si>
  <si>
    <t>Base SPC</t>
  </si>
  <si>
    <t xml:space="preserve"> </t>
  </si>
  <si>
    <t>Apelación de medida cautelar</t>
  </si>
  <si>
    <t>1/ Incluye desistimientos de la pretensión, del procedimiento y del recurso y transacción extrajudicial.</t>
  </si>
  <si>
    <t>Conciliación</t>
  </si>
  <si>
    <t>ORI Piura</t>
  </si>
  <si>
    <t>ORI Arequipa</t>
  </si>
  <si>
    <t>ORI La Libertad</t>
  </si>
  <si>
    <t>ORI Junín</t>
  </si>
  <si>
    <t>ORI Lambayeque</t>
  </si>
  <si>
    <t>ORI Cusco</t>
  </si>
  <si>
    <t>ORI Ica</t>
  </si>
  <si>
    <t>Sede Lima Norte</t>
  </si>
  <si>
    <t>ORI Chimbote</t>
  </si>
  <si>
    <t>ORI Loreto</t>
  </si>
  <si>
    <t>ORI Tacna</t>
  </si>
  <si>
    <t>ORI Cajamarca</t>
  </si>
  <si>
    <t>ORI Puno</t>
  </si>
  <si>
    <t>ORI San Martín</t>
  </si>
  <si>
    <t>ORI Áncash</t>
  </si>
  <si>
    <t>Nota: Un expediente puede tener más de una conclusión por hecho apelado.</t>
  </si>
  <si>
    <t>ORI Madre de Dios</t>
  </si>
  <si>
    <t>Nulidad de concesorio de apelación</t>
  </si>
  <si>
    <t>Nulidad e integración: Infundada</t>
  </si>
  <si>
    <t>Nulidad e integración: Improcedente</t>
  </si>
  <si>
    <t>Ene-23</t>
  </si>
  <si>
    <t>Feb-23</t>
  </si>
  <si>
    <t>Mar-23</t>
  </si>
  <si>
    <t>Abr-23</t>
  </si>
  <si>
    <t>May-23</t>
  </si>
  <si>
    <t>Jun-23</t>
  </si>
  <si>
    <t>Jul-23</t>
  </si>
  <si>
    <t>Ago-23</t>
  </si>
  <si>
    <t>Sep-23</t>
  </si>
  <si>
    <t>Oct-23</t>
  </si>
  <si>
    <t>Nov-23</t>
  </si>
  <si>
    <t>Dic-23</t>
  </si>
  <si>
    <t>Total 2023</t>
  </si>
  <si>
    <t>Sede central</t>
  </si>
  <si>
    <t>Improcedente</t>
  </si>
  <si>
    <t>Otro tipo de conclusión</t>
  </si>
  <si>
    <t>Bancos</t>
  </si>
  <si>
    <t>Actividades inmobiliarias</t>
  </si>
  <si>
    <t>Construcción</t>
  </si>
  <si>
    <t>Cajas municipales y rurales</t>
  </si>
  <si>
    <t>Otras empresas del sistema financiero</t>
  </si>
  <si>
    <t>Comercio interno</t>
  </si>
  <si>
    <t>Financieras</t>
  </si>
  <si>
    <t>Educación superior universitaria</t>
  </si>
  <si>
    <t>Cooperativas de ahorro y crédito</t>
  </si>
  <si>
    <t>Edpymes</t>
  </si>
  <si>
    <t>Nota:  La clasificación de actividades económicas utilizada toma en cuenta el CIIU (Clasificación Industrial Internacional Uniforme) revisión 3.0. que el denunciado tiene registrado en la Sunat. Un expediente puede incluir a empresas denunciadas de más de una actividad económica.</t>
  </si>
  <si>
    <t>1/ Incluye otras actividades de tipo servicio no clasificado previamente; actividades de organizaciones religiosas; venta de vehículos automotores; entre otros servicios.</t>
  </si>
  <si>
    <t>Educación básica</t>
  </si>
  <si>
    <t>2/ Incluye otras restaurantes, bares y cantinas; telecomunicaciones; transporte terrestre y otros tipos de transporte; entre otras actividades económicas</t>
  </si>
  <si>
    <t>Sede u oficina regional</t>
  </si>
  <si>
    <t>n.°</t>
  </si>
  <si>
    <t>5.1. SPC: APELACIONES INGRESADAS, ENERO-DICIEMBRE 2023</t>
  </si>
  <si>
    <t>5.2. SPC: APELACIONES INGRESADAS, SEGÚN SEDE U OFICINA REGIONAL DE LA PRIMERA INSTANCIA, ENERO-DICIEMBRE 2023</t>
  </si>
  <si>
    <t>5.3. SPC: APELACIONES RESUELTAS, ENERO-DICIEMBRE 2023</t>
  </si>
  <si>
    <t>5.4. SPC: APELACIONES RESUELTAS, SEGÚN ACTIVIDAD ECONÓMICA DEL PROVEEDOR DENUNCIADO, ENERO-DICIEMBRE 2023</t>
  </si>
  <si>
    <t>5.5. SPC: FORMAS DE CONCLUSIÓN DE LOS HECHOS INFRACTORES APELADOS, ENERO-DICIEMBRE 2023</t>
  </si>
  <si>
    <t>Fuente: Sistema Integrado Resolutivo (SIR)</t>
  </si>
  <si>
    <t>Elaboración: Oficina de Estudios Económicos</t>
  </si>
  <si>
    <t>Servicios varios 1/</t>
  </si>
  <si>
    <t>5.6. SPC: OTROS TIPOS DE PROCEDIMIENTOS INGRESADOS, ENERO-DICIEMBRE 2023</t>
  </si>
  <si>
    <t>5.7. SPC: OTROS TIPOS DE PROCEDIMIENTOS RESUELTOS, ENERO-DICIEMBRE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</si>
</sst>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 * #,##0_ ;_ * \-#,##0_ ;_ * &quot;-&quot;_ ;_ @_ "/>
    <numFmt numFmtId="165" formatCode="_ * #,##0.00_ ;_ * \-#,##0.00_ ;_ * &quot;-&quot;??_ ;_ @_ "/>
    <numFmt numFmtId="166" formatCode="_ &quot;S/.&quot;\ * #,##0.00_ ;_ &quot;S/.&quot;\ * \-#,##0.00_ ;_ &quot;S/.&quot;\ * &quot;-&quot;??_ ;_ @_ "/>
    <numFmt numFmtId="167" formatCode="_-* #,##0.00\ _€_-;\-* #,##0.00\ _€_-;_-* &quot;-&quot;??\ _€_-;_-@_-"/>
    <numFmt numFmtId="168" formatCode="[$-C0A]mmm\-yy;@"/>
    <numFmt numFmtId="169" formatCode="#,##0_ ;\-#,##0\ "/>
    <numFmt numFmtId="170" formatCode="#,##0.00_ ;\-#,##0.00\ "/>
    <numFmt numFmtId="171" formatCode="_ * #,##0.00_ ;_ * \-#,##0.00_ ;_ * &quot;-&quot;_ ;_ @_ "/>
    <numFmt numFmtId="172" formatCode="_ * #,##0_ ;_ * \-#,##0_ ;_ * &quot;-&quot;??_ ;_ @_ "/>
  </numFmts>
  <fonts count="4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u/>
      <sz val="7.7"/>
      <color indexed="12"/>
      <name val="Calibri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1"/>
      <color indexed="20"/>
      <name val="Arial"/>
      <family val="2"/>
    </font>
    <font>
      <u/>
      <sz val="11"/>
      <color indexed="12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1"/>
      <color indexed="2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0"/>
      <color rgb="FF990033"/>
      <name val="Arial"/>
      <family val="2"/>
    </font>
    <font>
      <u/>
      <sz val="11"/>
      <color rgb="FF990033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theme="0"/>
      <name val="Arial"/>
      <family val="2"/>
    </font>
    <font>
      <sz val="11"/>
      <color theme="5" tint="-0.249977111117893"/>
      <name val="Arial"/>
      <family val="2"/>
    </font>
    <font>
      <u/>
      <sz val="11"/>
      <color rgb="FF970033"/>
      <name val="Arial"/>
      <family val="2"/>
    </font>
    <font>
      <sz val="7.5"/>
      <color indexed="8"/>
      <name val="Arial"/>
      <family val="2"/>
    </font>
    <font>
      <b/>
      <sz val="7.5"/>
      <color indexed="9"/>
      <name val="Arial"/>
      <family val="2"/>
    </font>
    <font>
      <sz val="7.5"/>
      <color theme="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61">
    <xf numFmtId="168" fontId="0" fillId="0" borderId="0"/>
    <xf numFmtId="168" fontId="3" fillId="2" borderId="0" applyNumberFormat="0" applyBorder="0" applyAlignment="0" applyProtection="0"/>
    <xf numFmtId="168" fontId="3" fillId="3" borderId="0" applyNumberFormat="0" applyBorder="0" applyAlignment="0" applyProtection="0"/>
    <xf numFmtId="168" fontId="3" fillId="4" borderId="0" applyNumberFormat="0" applyBorder="0" applyAlignment="0" applyProtection="0"/>
    <xf numFmtId="168" fontId="3" fillId="5" borderId="0" applyNumberFormat="0" applyBorder="0" applyAlignment="0" applyProtection="0"/>
    <xf numFmtId="168" fontId="3" fillId="6" borderId="0" applyNumberFormat="0" applyBorder="0" applyAlignment="0" applyProtection="0"/>
    <xf numFmtId="168" fontId="3" fillId="7" borderId="0" applyNumberFormat="0" applyBorder="0" applyAlignment="0" applyProtection="0"/>
    <xf numFmtId="168" fontId="3" fillId="9" borderId="0" applyNumberFormat="0" applyBorder="0" applyAlignment="0" applyProtection="0"/>
    <xf numFmtId="168" fontId="3" fillId="10" borderId="0" applyNumberFormat="0" applyBorder="0" applyAlignment="0" applyProtection="0"/>
    <xf numFmtId="168" fontId="3" fillId="11" borderId="0" applyNumberFormat="0" applyBorder="0" applyAlignment="0" applyProtection="0"/>
    <xf numFmtId="168" fontId="3" fillId="5" borderId="0" applyNumberFormat="0" applyBorder="0" applyAlignment="0" applyProtection="0"/>
    <xf numFmtId="168" fontId="3" fillId="9" borderId="0" applyNumberFormat="0" applyBorder="0" applyAlignment="0" applyProtection="0"/>
    <xf numFmtId="168" fontId="3" fillId="12" borderId="0" applyNumberFormat="0" applyBorder="0" applyAlignment="0" applyProtection="0"/>
    <xf numFmtId="168" fontId="12" fillId="14" borderId="0" applyNumberFormat="0" applyBorder="0" applyAlignment="0" applyProtection="0"/>
    <xf numFmtId="168" fontId="12" fillId="10" borderId="0" applyNumberFormat="0" applyBorder="0" applyAlignment="0" applyProtection="0"/>
    <xf numFmtId="168" fontId="12" fillId="11" borderId="0" applyNumberFormat="0" applyBorder="0" applyAlignment="0" applyProtection="0"/>
    <xf numFmtId="168" fontId="12" fillId="15" borderId="0" applyNumberFormat="0" applyBorder="0" applyAlignment="0" applyProtection="0"/>
    <xf numFmtId="168" fontId="12" fillId="16" borderId="0" applyNumberFormat="0" applyBorder="0" applyAlignment="0" applyProtection="0"/>
    <xf numFmtId="168" fontId="12" fillId="17" borderId="0" applyNumberFormat="0" applyBorder="0" applyAlignment="0" applyProtection="0"/>
    <xf numFmtId="168" fontId="12" fillId="18" borderId="0" applyNumberFormat="0" applyBorder="0" applyAlignment="0" applyProtection="0"/>
    <xf numFmtId="168" fontId="12" fillId="19" borderId="0" applyNumberFormat="0" applyBorder="0" applyAlignment="0" applyProtection="0"/>
    <xf numFmtId="168" fontId="12" fillId="20" borderId="0" applyNumberFormat="0" applyBorder="0" applyAlignment="0" applyProtection="0"/>
    <xf numFmtId="168" fontId="12" fillId="15" borderId="0" applyNumberFormat="0" applyBorder="0" applyAlignment="0" applyProtection="0"/>
    <xf numFmtId="168" fontId="12" fillId="16" borderId="0" applyNumberFormat="0" applyBorder="0" applyAlignment="0" applyProtection="0"/>
    <xf numFmtId="168" fontId="12" fillId="21" borderId="0" applyNumberFormat="0" applyBorder="0" applyAlignment="0" applyProtection="0"/>
    <xf numFmtId="168" fontId="18" fillId="3" borderId="0" applyNumberFormat="0" applyBorder="0" applyAlignment="0" applyProtection="0"/>
    <xf numFmtId="168" fontId="14" fillId="13" borderId="1" applyNumberFormat="0" applyAlignment="0" applyProtection="0"/>
    <xf numFmtId="168" fontId="15" fillId="22" borderId="2" applyNumberFormat="0" applyAlignment="0" applyProtection="0"/>
    <xf numFmtId="168" fontId="21" fillId="0" borderId="0" applyNumberFormat="0" applyFill="0" applyBorder="0" applyAlignment="0" applyProtection="0"/>
    <xf numFmtId="168" fontId="24" fillId="0" borderId="0">
      <protection locked="0"/>
    </xf>
    <xf numFmtId="168" fontId="24" fillId="0" borderId="0">
      <protection locked="0"/>
    </xf>
    <xf numFmtId="168" fontId="25" fillId="0" borderId="0">
      <protection locked="0"/>
    </xf>
    <xf numFmtId="168" fontId="24" fillId="0" borderId="0">
      <protection locked="0"/>
    </xf>
    <xf numFmtId="168" fontId="24" fillId="0" borderId="0">
      <protection locked="0"/>
    </xf>
    <xf numFmtId="168" fontId="24" fillId="0" borderId="0">
      <protection locked="0"/>
    </xf>
    <xf numFmtId="168" fontId="25" fillId="0" borderId="0">
      <protection locked="0"/>
    </xf>
    <xf numFmtId="168" fontId="13" fillId="4" borderId="0" applyNumberFormat="0" applyBorder="0" applyAlignment="0" applyProtection="0"/>
    <xf numFmtId="168" fontId="11" fillId="0" borderId="4" applyNumberFormat="0" applyFill="0" applyAlignment="0" applyProtection="0"/>
    <xf numFmtId="168" fontId="22" fillId="0" borderId="5" applyNumberFormat="0" applyFill="0" applyAlignment="0" applyProtection="0"/>
    <xf numFmtId="168" fontId="9" fillId="0" borderId="6" applyNumberFormat="0" applyFill="0" applyAlignment="0" applyProtection="0"/>
    <xf numFmtId="168" fontId="9" fillId="0" borderId="0" applyNumberFormat="0" applyFill="0" applyBorder="0" applyAlignment="0" applyProtection="0"/>
    <xf numFmtId="168" fontId="4" fillId="0" borderId="0" applyNumberFormat="0" applyFill="0" applyBorder="0" applyAlignment="0" applyProtection="0">
      <alignment vertical="top"/>
      <protection locked="0"/>
    </xf>
    <xf numFmtId="168" fontId="37" fillId="0" borderId="0" applyNumberFormat="0" applyFill="0" applyBorder="0" applyAlignment="0" applyProtection="0">
      <alignment vertical="top"/>
      <protection locked="0"/>
    </xf>
    <xf numFmtId="168" fontId="17" fillId="7" borderId="1" applyNumberFormat="0" applyAlignment="0" applyProtection="0"/>
    <xf numFmtId="168" fontId="16" fillId="0" borderId="3" applyNumberFormat="0" applyFill="0" applyAlignment="0" applyProtection="0"/>
    <xf numFmtId="167" fontId="36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6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23" fillId="0" borderId="0"/>
    <xf numFmtId="168" fontId="8" fillId="0" borderId="0"/>
    <xf numFmtId="168" fontId="3" fillId="0" borderId="0"/>
    <xf numFmtId="168" fontId="3" fillId="0" borderId="0"/>
    <xf numFmtId="168" fontId="2" fillId="0" borderId="0"/>
    <xf numFmtId="168" fontId="3" fillId="0" borderId="0"/>
    <xf numFmtId="168" fontId="8" fillId="0" borderId="0"/>
    <xf numFmtId="168" fontId="8" fillId="0" borderId="0"/>
    <xf numFmtId="168" fontId="3" fillId="8" borderId="7" applyNumberFormat="0" applyFont="0" applyAlignment="0" applyProtection="0"/>
    <xf numFmtId="168" fontId="19" fillId="13" borderId="8" applyNumberFormat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8" fontId="10" fillId="0" borderId="0" applyNumberFormat="0" applyFill="0" applyBorder="0" applyAlignment="0" applyProtection="0"/>
    <xf numFmtId="168" fontId="20" fillId="0" borderId="0" applyNumberFormat="0" applyFill="0" applyBorder="0" applyAlignment="0" applyProtection="0"/>
    <xf numFmtId="168" fontId="2" fillId="2" borderId="0" applyNumberFormat="0" applyBorder="0" applyAlignment="0" applyProtection="0"/>
    <xf numFmtId="168" fontId="2" fillId="3" borderId="0" applyNumberFormat="0" applyBorder="0" applyAlignment="0" applyProtection="0"/>
    <xf numFmtId="168" fontId="2" fillId="4" borderId="0" applyNumberFormat="0" applyBorder="0" applyAlignment="0" applyProtection="0"/>
    <xf numFmtId="168" fontId="2" fillId="5" borderId="0" applyNumberFormat="0" applyBorder="0" applyAlignment="0" applyProtection="0"/>
    <xf numFmtId="168" fontId="2" fillId="6" borderId="0" applyNumberFormat="0" applyBorder="0" applyAlignment="0" applyProtection="0"/>
    <xf numFmtId="168" fontId="2" fillId="7" borderId="0" applyNumberFormat="0" applyBorder="0" applyAlignment="0" applyProtection="0"/>
    <xf numFmtId="168" fontId="2" fillId="9" borderId="0" applyNumberFormat="0" applyBorder="0" applyAlignment="0" applyProtection="0"/>
    <xf numFmtId="168" fontId="2" fillId="10" borderId="0" applyNumberFormat="0" applyBorder="0" applyAlignment="0" applyProtection="0"/>
    <xf numFmtId="168" fontId="2" fillId="11" borderId="0" applyNumberFormat="0" applyBorder="0" applyAlignment="0" applyProtection="0"/>
    <xf numFmtId="168" fontId="2" fillId="5" borderId="0" applyNumberFormat="0" applyBorder="0" applyAlignment="0" applyProtection="0"/>
    <xf numFmtId="168" fontId="2" fillId="9" borderId="0" applyNumberFormat="0" applyBorder="0" applyAlignment="0" applyProtection="0"/>
    <xf numFmtId="168" fontId="2" fillId="12" borderId="0" applyNumberFormat="0" applyBorder="0" applyAlignment="0" applyProtection="0"/>
    <xf numFmtId="165" fontId="2" fillId="0" borderId="0" applyFont="0" applyFill="0" applyBorder="0" applyAlignment="0" applyProtection="0"/>
    <xf numFmtId="165" fontId="36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2" fillId="0" borderId="0"/>
    <xf numFmtId="168" fontId="2" fillId="0" borderId="0"/>
    <xf numFmtId="168" fontId="2" fillId="8" borderId="7" applyNumberFormat="0" applyFont="0" applyAlignment="0" applyProtection="0"/>
    <xf numFmtId="9" fontId="2" fillId="0" borderId="0" applyFont="0" applyFill="0" applyBorder="0" applyAlignment="0" applyProtection="0"/>
    <xf numFmtId="0" fontId="36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12" fillId="14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21" borderId="0" applyNumberFormat="0" applyBorder="0" applyAlignment="0" applyProtection="0"/>
    <xf numFmtId="0" fontId="18" fillId="3" borderId="0" applyNumberFormat="0" applyBorder="0" applyAlignment="0" applyProtection="0"/>
    <xf numFmtId="0" fontId="14" fillId="13" borderId="1" applyNumberFormat="0" applyAlignment="0" applyProtection="0"/>
    <xf numFmtId="0" fontId="15" fillId="22" borderId="2" applyNumberFormat="0" applyAlignment="0" applyProtection="0"/>
    <xf numFmtId="0" fontId="21" fillId="0" borderId="0" applyNumberFormat="0" applyFill="0" applyBorder="0" applyAlignment="0" applyProtection="0"/>
    <xf numFmtId="0" fontId="24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13" fillId="4" borderId="0" applyNumberFormat="0" applyBorder="0" applyAlignment="0" applyProtection="0"/>
    <xf numFmtId="0" fontId="11" fillId="0" borderId="4" applyNumberFormat="0" applyFill="0" applyAlignment="0" applyProtection="0"/>
    <xf numFmtId="0" fontId="22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17" fillId="7" borderId="1" applyNumberFormat="0" applyAlignment="0" applyProtection="0"/>
    <xf numFmtId="0" fontId="16" fillId="0" borderId="3" applyNumberFormat="0" applyFill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6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8" fillId="0" borderId="0"/>
    <xf numFmtId="0" fontId="8" fillId="0" borderId="0"/>
    <xf numFmtId="0" fontId="2" fillId="0" borderId="0"/>
    <xf numFmtId="0" fontId="36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2" fillId="8" borderId="7" applyNumberFormat="0" applyFont="0" applyAlignment="0" applyProtection="0"/>
    <xf numFmtId="0" fontId="19" fillId="13" borderId="8" applyNumberFormat="0" applyAlignment="0" applyProtection="0"/>
    <xf numFmtId="0" fontId="36" fillId="0" borderId="0"/>
    <xf numFmtId="0" fontId="1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</cellStyleXfs>
  <cellXfs count="92">
    <xf numFmtId="168" fontId="0" fillId="0" borderId="0" xfId="0"/>
    <xf numFmtId="168" fontId="7" fillId="25" borderId="0" xfId="41" applyFont="1" applyFill="1" applyAlignment="1" applyProtection="1">
      <alignment vertical="center"/>
    </xf>
    <xf numFmtId="168" fontId="6" fillId="25" borderId="0" xfId="0" applyFont="1" applyFill="1" applyAlignment="1">
      <alignment horizontal="left" vertical="center"/>
    </xf>
    <xf numFmtId="168" fontId="6" fillId="25" borderId="0" xfId="0" applyFont="1" applyFill="1" applyAlignment="1">
      <alignment vertical="center"/>
    </xf>
    <xf numFmtId="168" fontId="26" fillId="23" borderId="0" xfId="41" applyFont="1" applyFill="1" applyAlignment="1" applyProtection="1"/>
    <xf numFmtId="168" fontId="6" fillId="23" borderId="0" xfId="0" applyFont="1" applyFill="1" applyAlignment="1">
      <alignment horizontal="center" vertical="center" wrapText="1"/>
    </xf>
    <xf numFmtId="168" fontId="6" fillId="23" borderId="0" xfId="0" applyFont="1" applyFill="1" applyAlignment="1">
      <alignment horizontal="left" vertical="center" wrapText="1"/>
    </xf>
    <xf numFmtId="168" fontId="6" fillId="23" borderId="0" xfId="0" applyFont="1" applyFill="1" applyAlignment="1">
      <alignment horizontal="center" vertical="center"/>
    </xf>
    <xf numFmtId="3" fontId="6" fillId="23" borderId="0" xfId="0" applyNumberFormat="1" applyFont="1" applyFill="1" applyAlignment="1">
      <alignment horizontal="center" vertical="center" wrapText="1"/>
    </xf>
    <xf numFmtId="168" fontId="5" fillId="24" borderId="0" xfId="0" applyFont="1" applyFill="1" applyAlignment="1">
      <alignment horizontal="center" vertical="center" wrapText="1"/>
    </xf>
    <xf numFmtId="17" fontId="5" fillId="24" borderId="0" xfId="0" applyNumberFormat="1" applyFont="1" applyFill="1" applyAlignment="1">
      <alignment horizontal="center" vertical="center"/>
    </xf>
    <xf numFmtId="168" fontId="5" fillId="23" borderId="0" xfId="0" applyFont="1" applyFill="1" applyAlignment="1">
      <alignment horizontal="center" vertical="center" wrapText="1"/>
    </xf>
    <xf numFmtId="164" fontId="6" fillId="23" borderId="0" xfId="0" applyNumberFormat="1" applyFont="1" applyFill="1" applyAlignment="1">
      <alignment horizontal="center" vertical="center"/>
    </xf>
    <xf numFmtId="164" fontId="5" fillId="24" borderId="0" xfId="0" applyNumberFormat="1" applyFont="1" applyFill="1" applyAlignment="1">
      <alignment horizontal="center" vertical="center"/>
    </xf>
    <xf numFmtId="3" fontId="5" fillId="23" borderId="0" xfId="0" applyNumberFormat="1" applyFont="1" applyFill="1" applyAlignment="1">
      <alignment horizontal="right" vertical="center" wrapText="1"/>
    </xf>
    <xf numFmtId="164" fontId="6" fillId="23" borderId="0" xfId="0" applyNumberFormat="1" applyFont="1" applyFill="1" applyAlignment="1">
      <alignment horizontal="center" vertical="center" wrapText="1"/>
    </xf>
    <xf numFmtId="4" fontId="5" fillId="24" borderId="0" xfId="0" applyNumberFormat="1" applyFont="1" applyFill="1" applyAlignment="1">
      <alignment horizontal="center" vertical="center" wrapText="1"/>
    </xf>
    <xf numFmtId="168" fontId="8" fillId="25" borderId="0" xfId="0" applyFont="1" applyFill="1" applyAlignment="1">
      <alignment horizontal="center" vertical="center"/>
    </xf>
    <xf numFmtId="168" fontId="5" fillId="26" borderId="0" xfId="0" applyFont="1" applyFill="1" applyAlignment="1">
      <alignment horizontal="center" vertical="center" wrapText="1"/>
    </xf>
    <xf numFmtId="168" fontId="38" fillId="25" borderId="0" xfId="0" applyFont="1" applyFill="1" applyAlignment="1">
      <alignment horizontal="left" vertical="center"/>
    </xf>
    <xf numFmtId="171" fontId="6" fillId="23" borderId="0" xfId="45" applyNumberFormat="1" applyFont="1" applyFill="1" applyAlignment="1">
      <alignment horizontal="right" vertical="center" wrapText="1"/>
    </xf>
    <xf numFmtId="168" fontId="27" fillId="23" borderId="0" xfId="41" applyFont="1" applyFill="1" applyAlignment="1" applyProtection="1">
      <alignment horizontal="left" indent="4"/>
    </xf>
    <xf numFmtId="168" fontId="28" fillId="23" borderId="0" xfId="0" applyFont="1" applyFill="1"/>
    <xf numFmtId="168" fontId="29" fillId="23" borderId="0" xfId="41" applyFont="1" applyFill="1" applyAlignment="1" applyProtection="1"/>
    <xf numFmtId="168" fontId="39" fillId="23" borderId="0" xfId="41" applyFont="1" applyFill="1" applyAlignment="1" applyProtection="1"/>
    <xf numFmtId="168" fontId="40" fillId="25" borderId="0" xfId="0" applyFont="1" applyFill="1" applyAlignment="1">
      <alignment vertical="center"/>
    </xf>
    <xf numFmtId="168" fontId="30" fillId="25" borderId="0" xfId="0" applyFont="1" applyFill="1" applyAlignment="1">
      <alignment vertical="center"/>
    </xf>
    <xf numFmtId="168" fontId="40" fillId="25" borderId="0" xfId="0" applyFont="1" applyFill="1" applyAlignment="1">
      <alignment horizontal="center" vertical="center"/>
    </xf>
    <xf numFmtId="168" fontId="40" fillId="25" borderId="0" xfId="0" applyFont="1" applyFill="1" applyAlignment="1">
      <alignment horizontal="left" vertical="center"/>
    </xf>
    <xf numFmtId="17" fontId="40" fillId="25" borderId="0" xfId="0" applyNumberFormat="1" applyFont="1" applyFill="1" applyAlignment="1">
      <alignment vertical="center"/>
    </xf>
    <xf numFmtId="3" fontId="40" fillId="25" borderId="0" xfId="0" applyNumberFormat="1" applyFont="1" applyFill="1" applyAlignment="1">
      <alignment vertical="center"/>
    </xf>
    <xf numFmtId="10" fontId="31" fillId="25" borderId="0" xfId="62" applyNumberFormat="1" applyFont="1" applyFill="1" applyAlignment="1">
      <alignment vertical="center"/>
    </xf>
    <xf numFmtId="1" fontId="40" fillId="25" borderId="0" xfId="0" applyNumberFormat="1" applyFont="1" applyFill="1" applyAlignment="1">
      <alignment vertical="center"/>
    </xf>
    <xf numFmtId="10" fontId="40" fillId="25" borderId="0" xfId="61" applyNumberFormat="1" applyFont="1" applyFill="1" applyAlignment="1">
      <alignment vertical="center"/>
    </xf>
    <xf numFmtId="168" fontId="41" fillId="27" borderId="0" xfId="0" applyFont="1" applyFill="1" applyAlignment="1">
      <alignment horizontal="left" vertical="center" wrapText="1"/>
    </xf>
    <xf numFmtId="168" fontId="6" fillId="25" borderId="0" xfId="0" applyFont="1" applyFill="1" applyAlignment="1">
      <alignment horizontal="center" vertical="center" wrapText="1"/>
    </xf>
    <xf numFmtId="164" fontId="6" fillId="25" borderId="0" xfId="0" applyNumberFormat="1" applyFont="1" applyFill="1" applyAlignment="1">
      <alignment horizontal="center" vertical="center" wrapText="1"/>
    </xf>
    <xf numFmtId="164" fontId="42" fillId="26" borderId="0" xfId="0" applyNumberFormat="1" applyFont="1" applyFill="1" applyAlignment="1">
      <alignment horizontal="center" vertical="center"/>
    </xf>
    <xf numFmtId="171" fontId="6" fillId="23" borderId="0" xfId="49" applyNumberFormat="1" applyFont="1" applyFill="1" applyAlignment="1">
      <alignment horizontal="right" vertical="center" wrapText="1"/>
    </xf>
    <xf numFmtId="171" fontId="42" fillId="26" borderId="0" xfId="49" applyNumberFormat="1" applyFont="1" applyFill="1" applyAlignment="1">
      <alignment horizontal="right" vertical="center" wrapText="1"/>
    </xf>
    <xf numFmtId="168" fontId="32" fillId="23" borderId="0" xfId="41" applyFont="1" applyFill="1" applyAlignment="1" applyProtection="1"/>
    <xf numFmtId="168" fontId="43" fillId="23" borderId="0" xfId="0" applyFont="1" applyFill="1"/>
    <xf numFmtId="1" fontId="6" fillId="23" borderId="0" xfId="0" applyNumberFormat="1" applyFont="1" applyFill="1" applyAlignment="1">
      <alignment horizontal="center" vertical="center" wrapText="1"/>
    </xf>
    <xf numFmtId="168" fontId="6" fillId="28" borderId="0" xfId="0" applyFont="1" applyFill="1" applyAlignment="1">
      <alignment horizontal="left" vertical="center" wrapText="1"/>
    </xf>
    <xf numFmtId="164" fontId="6" fillId="28" borderId="0" xfId="0" applyNumberFormat="1" applyFont="1" applyFill="1" applyAlignment="1">
      <alignment horizontal="center" vertical="center"/>
    </xf>
    <xf numFmtId="168" fontId="0" fillId="25" borderId="0" xfId="0" applyFill="1"/>
    <xf numFmtId="168" fontId="6" fillId="25" borderId="0" xfId="0" applyFont="1" applyFill="1" applyAlignment="1">
      <alignment horizontal="left" vertical="center" wrapText="1"/>
    </xf>
    <xf numFmtId="164" fontId="6" fillId="23" borderId="0" xfId="0" applyNumberFormat="1" applyFont="1" applyFill="1" applyAlignment="1">
      <alignment horizontal="right" vertical="center" wrapText="1"/>
    </xf>
    <xf numFmtId="164" fontId="42" fillId="26" borderId="0" xfId="0" applyNumberFormat="1" applyFont="1" applyFill="1" applyAlignment="1">
      <alignment horizontal="right" vertical="center" wrapText="1"/>
    </xf>
    <xf numFmtId="164" fontId="6" fillId="25" borderId="0" xfId="0" applyNumberFormat="1" applyFont="1" applyFill="1" applyAlignment="1">
      <alignment horizontal="right" vertical="center" wrapText="1"/>
    </xf>
    <xf numFmtId="168" fontId="4" fillId="23" borderId="0" xfId="41" applyFill="1" applyAlignment="1" applyProtection="1"/>
    <xf numFmtId="171" fontId="42" fillId="26" borderId="0" xfId="0" applyNumberFormat="1" applyFont="1" applyFill="1" applyAlignment="1">
      <alignment horizontal="right" vertical="center" wrapText="1"/>
    </xf>
    <xf numFmtId="4" fontId="35" fillId="25" borderId="0" xfId="0" applyNumberFormat="1" applyFont="1" applyFill="1" applyAlignment="1">
      <alignment vertical="center"/>
    </xf>
    <xf numFmtId="168" fontId="44" fillId="23" borderId="0" xfId="0" applyFont="1" applyFill="1"/>
    <xf numFmtId="168" fontId="35" fillId="25" borderId="0" xfId="0" applyFont="1" applyFill="1" applyAlignment="1">
      <alignment horizontal="left" vertical="center"/>
    </xf>
    <xf numFmtId="3" fontId="35" fillId="25" borderId="0" xfId="0" applyNumberFormat="1" applyFont="1" applyFill="1" applyAlignment="1">
      <alignment horizontal="center" vertical="center"/>
    </xf>
    <xf numFmtId="3" fontId="6" fillId="25" borderId="0" xfId="0" applyNumberFormat="1" applyFont="1" applyFill="1" applyAlignment="1">
      <alignment horizontal="center" vertical="center" wrapText="1"/>
    </xf>
    <xf numFmtId="167" fontId="6" fillId="23" borderId="0" xfId="45" applyFont="1" applyFill="1" applyAlignment="1">
      <alignment horizontal="right" vertical="center" wrapText="1"/>
    </xf>
    <xf numFmtId="3" fontId="35" fillId="25" borderId="0" xfId="0" applyNumberFormat="1" applyFont="1" applyFill="1" applyAlignment="1">
      <alignment vertical="center"/>
    </xf>
    <xf numFmtId="168" fontId="26" fillId="25" borderId="0" xfId="41" applyFont="1" applyFill="1" applyAlignment="1" applyProtection="1"/>
    <xf numFmtId="172" fontId="6" fillId="25" borderId="0" xfId="0" applyNumberFormat="1" applyFont="1" applyFill="1" applyAlignment="1">
      <alignment horizontal="right" vertical="center" wrapText="1"/>
    </xf>
    <xf numFmtId="168" fontId="41" fillId="25" borderId="0" xfId="0" applyFont="1" applyFill="1" applyAlignment="1">
      <alignment horizontal="left" vertical="center" wrapText="1"/>
    </xf>
    <xf numFmtId="168" fontId="5" fillId="26" borderId="0" xfId="0" quotePrefix="1" applyFont="1" applyFill="1" applyAlignment="1">
      <alignment horizontal="center" vertical="center"/>
    </xf>
    <xf numFmtId="168" fontId="6" fillId="23" borderId="0" xfId="0" applyFont="1" applyFill="1" applyAlignment="1">
      <alignment horizontal="left" vertical="center"/>
    </xf>
    <xf numFmtId="0" fontId="6" fillId="23" borderId="0" xfId="0" applyNumberFormat="1" applyFont="1" applyFill="1" applyAlignment="1">
      <alignment horizontal="center" vertical="center" wrapText="1"/>
    </xf>
    <xf numFmtId="0" fontId="6" fillId="23" borderId="0" xfId="86" applyFont="1" applyFill="1" applyAlignment="1">
      <alignment horizontal="left" vertical="center" wrapText="1"/>
    </xf>
    <xf numFmtId="0" fontId="6" fillId="23" borderId="0" xfId="150" applyFont="1" applyFill="1" applyAlignment="1">
      <alignment horizontal="left" vertical="center" wrapText="1"/>
    </xf>
    <xf numFmtId="0" fontId="6" fillId="23" borderId="0" xfId="153" applyFont="1" applyFill="1" applyAlignment="1">
      <alignment horizontal="left" vertical="center" wrapText="1"/>
    </xf>
    <xf numFmtId="0" fontId="6" fillId="23" borderId="0" xfId="155" applyFont="1" applyFill="1" applyAlignment="1">
      <alignment horizontal="left" vertical="center" wrapText="1"/>
    </xf>
    <xf numFmtId="0" fontId="6" fillId="23" borderId="0" xfId="156" applyFont="1" applyFill="1" applyAlignment="1">
      <alignment horizontal="left" vertical="center" wrapText="1"/>
    </xf>
    <xf numFmtId="0" fontId="6" fillId="25" borderId="0" xfId="157" applyFont="1" applyFill="1" applyAlignment="1">
      <alignment horizontal="left" vertical="center" wrapText="1"/>
    </xf>
    <xf numFmtId="0" fontId="6" fillId="23" borderId="0" xfId="158" applyFont="1" applyFill="1" applyAlignment="1">
      <alignment horizontal="left" vertical="center" wrapText="1"/>
    </xf>
    <xf numFmtId="0" fontId="6" fillId="25" borderId="0" xfId="0" applyNumberFormat="1" applyFont="1" applyFill="1" applyAlignment="1">
      <alignment horizontal="center" vertical="center"/>
    </xf>
    <xf numFmtId="0" fontId="6" fillId="25" borderId="0" xfId="0" applyNumberFormat="1" applyFont="1" applyFill="1" applyAlignment="1">
      <alignment vertical="center"/>
    </xf>
    <xf numFmtId="17" fontId="8" fillId="0" borderId="9" xfId="0" quotePrefix="1" applyNumberFormat="1" applyFont="1" applyBorder="1" applyAlignment="1">
      <alignment horizontal="center" vertical="center"/>
    </xf>
    <xf numFmtId="168" fontId="1" fillId="25" borderId="0" xfId="0" applyFont="1" applyFill="1" applyAlignment="1">
      <alignment horizontal="center" vertical="center"/>
    </xf>
    <xf numFmtId="168" fontId="45" fillId="25" borderId="0" xfId="0" applyFont="1" applyFill="1" applyAlignment="1">
      <alignment horizontal="left" vertical="center"/>
    </xf>
    <xf numFmtId="168" fontId="45" fillId="25" borderId="0" xfId="0" applyFont="1" applyFill="1" applyAlignment="1">
      <alignment vertical="center"/>
    </xf>
    <xf numFmtId="0" fontId="40" fillId="25" borderId="0" xfId="0" applyNumberFormat="1" applyFont="1" applyFill="1" applyAlignment="1">
      <alignment vertical="center"/>
    </xf>
    <xf numFmtId="168" fontId="45" fillId="23" borderId="0" xfId="0" applyFont="1" applyFill="1" applyAlignment="1">
      <alignment horizontal="center" vertical="center" wrapText="1"/>
    </xf>
    <xf numFmtId="168" fontId="45" fillId="25" borderId="0" xfId="0" applyFont="1" applyFill="1" applyAlignment="1">
      <alignment horizontal="center" vertical="center" wrapText="1"/>
    </xf>
    <xf numFmtId="3" fontId="46" fillId="23" borderId="0" xfId="0" applyNumberFormat="1" applyFont="1" applyFill="1" applyAlignment="1">
      <alignment horizontal="right" vertical="center" wrapText="1"/>
    </xf>
    <xf numFmtId="168" fontId="45" fillId="23" borderId="0" xfId="0" applyFont="1" applyFill="1" applyAlignment="1">
      <alignment horizontal="left" vertical="center" wrapText="1"/>
    </xf>
    <xf numFmtId="168" fontId="45" fillId="25" borderId="0" xfId="0" applyFont="1" applyFill="1" applyAlignment="1">
      <alignment horizontal="left" vertical="center" wrapText="1"/>
    </xf>
    <xf numFmtId="3" fontId="46" fillId="25" borderId="0" xfId="0" applyNumberFormat="1" applyFont="1" applyFill="1" applyAlignment="1">
      <alignment horizontal="left" vertical="center" wrapText="1"/>
    </xf>
    <xf numFmtId="169" fontId="46" fillId="25" borderId="0" xfId="0" applyNumberFormat="1" applyFont="1" applyFill="1" applyAlignment="1">
      <alignment horizontal="right" vertical="center"/>
    </xf>
    <xf numFmtId="170" fontId="46" fillId="25" borderId="0" xfId="0" applyNumberFormat="1" applyFont="1" applyFill="1" applyAlignment="1">
      <alignment horizontal="right" vertical="center"/>
    </xf>
    <xf numFmtId="164" fontId="45" fillId="25" borderId="0" xfId="0" applyNumberFormat="1" applyFont="1" applyFill="1" applyAlignment="1">
      <alignment horizontal="center" vertical="center" wrapText="1"/>
    </xf>
    <xf numFmtId="168" fontId="47" fillId="25" borderId="0" xfId="0" applyFont="1" applyFill="1" applyAlignment="1">
      <alignment vertical="center"/>
    </xf>
    <xf numFmtId="3" fontId="45" fillId="23" borderId="0" xfId="0" applyNumberFormat="1" applyFont="1" applyFill="1" applyAlignment="1">
      <alignment horizontal="center" vertical="center" wrapText="1"/>
    </xf>
    <xf numFmtId="3" fontId="5" fillId="24" borderId="0" xfId="0" applyNumberFormat="1" applyFont="1" applyFill="1" applyAlignment="1">
      <alignment horizontal="left" vertical="center" wrapText="1"/>
    </xf>
    <xf numFmtId="168" fontId="6" fillId="25" borderId="0" xfId="0" applyFont="1" applyFill="1" applyAlignment="1">
      <alignment horizontal="left" vertical="center" wrapText="1"/>
    </xf>
  </cellXfs>
  <cellStyles count="161">
    <cellStyle name="20% - Accent1" xfId="1" xr:uid="{00000000-0005-0000-0000-000000000000}"/>
    <cellStyle name="20% - Accent1 2" xfId="67" xr:uid="{00000000-0005-0000-0000-000000000000}"/>
    <cellStyle name="20% - Accent1 3" xfId="87" xr:uid="{00000000-0005-0000-0000-000083000000}"/>
    <cellStyle name="20% - Accent2" xfId="2" xr:uid="{00000000-0005-0000-0000-000001000000}"/>
    <cellStyle name="20% - Accent2 2" xfId="68" xr:uid="{00000000-0005-0000-0000-000001000000}"/>
    <cellStyle name="20% - Accent2 3" xfId="88" xr:uid="{00000000-0005-0000-0000-000084000000}"/>
    <cellStyle name="20% - Accent3" xfId="3" xr:uid="{00000000-0005-0000-0000-000002000000}"/>
    <cellStyle name="20% - Accent3 2" xfId="69" xr:uid="{00000000-0005-0000-0000-000002000000}"/>
    <cellStyle name="20% - Accent3 3" xfId="89" xr:uid="{00000000-0005-0000-0000-000085000000}"/>
    <cellStyle name="20% - Accent4" xfId="4" xr:uid="{00000000-0005-0000-0000-000003000000}"/>
    <cellStyle name="20% - Accent4 2" xfId="70" xr:uid="{00000000-0005-0000-0000-000003000000}"/>
    <cellStyle name="20% - Accent4 3" xfId="90" xr:uid="{00000000-0005-0000-0000-000086000000}"/>
    <cellStyle name="20% - Accent5" xfId="5" xr:uid="{00000000-0005-0000-0000-000004000000}"/>
    <cellStyle name="20% - Accent5 2" xfId="71" xr:uid="{00000000-0005-0000-0000-000004000000}"/>
    <cellStyle name="20% - Accent5 3" xfId="91" xr:uid="{00000000-0005-0000-0000-000087000000}"/>
    <cellStyle name="20% - Accent6" xfId="6" xr:uid="{00000000-0005-0000-0000-000005000000}"/>
    <cellStyle name="20% - Accent6 2" xfId="72" xr:uid="{00000000-0005-0000-0000-000005000000}"/>
    <cellStyle name="20% - Accent6 3" xfId="92" xr:uid="{00000000-0005-0000-0000-000088000000}"/>
    <cellStyle name="40% - Accent1" xfId="7" xr:uid="{00000000-0005-0000-0000-000006000000}"/>
    <cellStyle name="40% - Accent1 2" xfId="73" xr:uid="{00000000-0005-0000-0000-000006000000}"/>
    <cellStyle name="40% - Accent1 3" xfId="93" xr:uid="{00000000-0005-0000-0000-000089000000}"/>
    <cellStyle name="40% - Accent2" xfId="8" xr:uid="{00000000-0005-0000-0000-000007000000}"/>
    <cellStyle name="40% - Accent2 2" xfId="74" xr:uid="{00000000-0005-0000-0000-000007000000}"/>
    <cellStyle name="40% - Accent2 3" xfId="94" xr:uid="{00000000-0005-0000-0000-00008A000000}"/>
    <cellStyle name="40% - Accent3" xfId="9" xr:uid="{00000000-0005-0000-0000-000008000000}"/>
    <cellStyle name="40% - Accent3 2" xfId="75" xr:uid="{00000000-0005-0000-0000-000008000000}"/>
    <cellStyle name="40% - Accent3 3" xfId="95" xr:uid="{00000000-0005-0000-0000-00008B000000}"/>
    <cellStyle name="40% - Accent4" xfId="10" xr:uid="{00000000-0005-0000-0000-000009000000}"/>
    <cellStyle name="40% - Accent4 2" xfId="76" xr:uid="{00000000-0005-0000-0000-000009000000}"/>
    <cellStyle name="40% - Accent4 3" xfId="96" xr:uid="{00000000-0005-0000-0000-00008C000000}"/>
    <cellStyle name="40% - Accent5" xfId="11" xr:uid="{00000000-0005-0000-0000-00000A000000}"/>
    <cellStyle name="40% - Accent5 2" xfId="77" xr:uid="{00000000-0005-0000-0000-00000A000000}"/>
    <cellStyle name="40% - Accent5 3" xfId="97" xr:uid="{00000000-0005-0000-0000-00008D000000}"/>
    <cellStyle name="40% - Accent6" xfId="12" xr:uid="{00000000-0005-0000-0000-00000B000000}"/>
    <cellStyle name="40% - Accent6 2" xfId="78" xr:uid="{00000000-0005-0000-0000-00000B000000}"/>
    <cellStyle name="40% - Accent6 3" xfId="98" xr:uid="{00000000-0005-0000-0000-00008E000000}"/>
    <cellStyle name="60% - Accent1" xfId="13" xr:uid="{00000000-0005-0000-0000-00000C000000}"/>
    <cellStyle name="60% - Accent1 2" xfId="99" xr:uid="{00000000-0005-0000-0000-00008F000000}"/>
    <cellStyle name="60% - Accent2" xfId="14" xr:uid="{00000000-0005-0000-0000-00000D000000}"/>
    <cellStyle name="60% - Accent2 2" xfId="100" xr:uid="{00000000-0005-0000-0000-000090000000}"/>
    <cellStyle name="60% - Accent3" xfId="15" xr:uid="{00000000-0005-0000-0000-00000E000000}"/>
    <cellStyle name="60% - Accent3 2" xfId="101" xr:uid="{00000000-0005-0000-0000-000091000000}"/>
    <cellStyle name="60% - Accent4" xfId="16" xr:uid="{00000000-0005-0000-0000-00000F000000}"/>
    <cellStyle name="60% - Accent4 2" xfId="102" xr:uid="{00000000-0005-0000-0000-000092000000}"/>
    <cellStyle name="60% - Accent5" xfId="17" xr:uid="{00000000-0005-0000-0000-000010000000}"/>
    <cellStyle name="60% - Accent5 2" xfId="103" xr:uid="{00000000-0005-0000-0000-000093000000}"/>
    <cellStyle name="60% - Accent6" xfId="18" xr:uid="{00000000-0005-0000-0000-000011000000}"/>
    <cellStyle name="60% - Accent6 2" xfId="104" xr:uid="{00000000-0005-0000-0000-000094000000}"/>
    <cellStyle name="Accent1" xfId="19" xr:uid="{00000000-0005-0000-0000-000012000000}"/>
    <cellStyle name="Accent1 2" xfId="105" xr:uid="{00000000-0005-0000-0000-000095000000}"/>
    <cellStyle name="Accent2" xfId="20" xr:uid="{00000000-0005-0000-0000-000013000000}"/>
    <cellStyle name="Accent2 2" xfId="106" xr:uid="{00000000-0005-0000-0000-000096000000}"/>
    <cellStyle name="Accent3" xfId="21" xr:uid="{00000000-0005-0000-0000-000014000000}"/>
    <cellStyle name="Accent3 2" xfId="107" xr:uid="{00000000-0005-0000-0000-000097000000}"/>
    <cellStyle name="Accent4" xfId="22" xr:uid="{00000000-0005-0000-0000-000015000000}"/>
    <cellStyle name="Accent4 2" xfId="108" xr:uid="{00000000-0005-0000-0000-000098000000}"/>
    <cellStyle name="Accent5" xfId="23" xr:uid="{00000000-0005-0000-0000-000016000000}"/>
    <cellStyle name="Accent5 2" xfId="109" xr:uid="{00000000-0005-0000-0000-000099000000}"/>
    <cellStyle name="Accent6" xfId="24" xr:uid="{00000000-0005-0000-0000-000017000000}"/>
    <cellStyle name="Accent6 2" xfId="110" xr:uid="{00000000-0005-0000-0000-00009A000000}"/>
    <cellStyle name="Bad" xfId="25" xr:uid="{00000000-0005-0000-0000-000018000000}"/>
    <cellStyle name="Bad 2" xfId="111" xr:uid="{00000000-0005-0000-0000-00009B000000}"/>
    <cellStyle name="Calculation" xfId="26" xr:uid="{00000000-0005-0000-0000-000019000000}"/>
    <cellStyle name="Calculation 2" xfId="112" xr:uid="{00000000-0005-0000-0000-00009C000000}"/>
    <cellStyle name="Check Cell" xfId="27" xr:uid="{00000000-0005-0000-0000-00001A000000}"/>
    <cellStyle name="Check Cell 2" xfId="113" xr:uid="{00000000-0005-0000-0000-00009D000000}"/>
    <cellStyle name="Explanatory Text" xfId="28" xr:uid="{00000000-0005-0000-0000-00001B000000}"/>
    <cellStyle name="Explanatory Text 2" xfId="114" xr:uid="{00000000-0005-0000-0000-00009E000000}"/>
    <cellStyle name="F2" xfId="29" xr:uid="{00000000-0005-0000-0000-00001C000000}"/>
    <cellStyle name="F2 2" xfId="115" xr:uid="{00000000-0005-0000-0000-00009F000000}"/>
    <cellStyle name="F3" xfId="30" xr:uid="{00000000-0005-0000-0000-00001D000000}"/>
    <cellStyle name="F3 2" xfId="116" xr:uid="{00000000-0005-0000-0000-0000A0000000}"/>
    <cellStyle name="F4" xfId="31" xr:uid="{00000000-0005-0000-0000-00001E000000}"/>
    <cellStyle name="F4 2" xfId="117" xr:uid="{00000000-0005-0000-0000-0000A1000000}"/>
    <cellStyle name="F5" xfId="32" xr:uid="{00000000-0005-0000-0000-00001F000000}"/>
    <cellStyle name="F5 2" xfId="118" xr:uid="{00000000-0005-0000-0000-0000A2000000}"/>
    <cellStyle name="F6" xfId="33" xr:uid="{00000000-0005-0000-0000-000020000000}"/>
    <cellStyle name="F6 2" xfId="119" xr:uid="{00000000-0005-0000-0000-0000A3000000}"/>
    <cellStyle name="F7" xfId="34" xr:uid="{00000000-0005-0000-0000-000021000000}"/>
    <cellStyle name="F7 2" xfId="120" xr:uid="{00000000-0005-0000-0000-0000A4000000}"/>
    <cellStyle name="F8" xfId="35" xr:uid="{00000000-0005-0000-0000-000022000000}"/>
    <cellStyle name="F8 2" xfId="121" xr:uid="{00000000-0005-0000-0000-0000A5000000}"/>
    <cellStyle name="Good" xfId="36" xr:uid="{00000000-0005-0000-0000-000023000000}"/>
    <cellStyle name="Good 2" xfId="122" xr:uid="{00000000-0005-0000-0000-0000A6000000}"/>
    <cellStyle name="Heading 1" xfId="37" xr:uid="{00000000-0005-0000-0000-000024000000}"/>
    <cellStyle name="Heading 1 2" xfId="123" xr:uid="{00000000-0005-0000-0000-0000A7000000}"/>
    <cellStyle name="Heading 2" xfId="38" xr:uid="{00000000-0005-0000-0000-000025000000}"/>
    <cellStyle name="Heading 2 2" xfId="124" xr:uid="{00000000-0005-0000-0000-0000A8000000}"/>
    <cellStyle name="Heading 3" xfId="39" xr:uid="{00000000-0005-0000-0000-000026000000}"/>
    <cellStyle name="Heading 3 2" xfId="125" xr:uid="{00000000-0005-0000-0000-0000A9000000}"/>
    <cellStyle name="Heading 4" xfId="40" xr:uid="{00000000-0005-0000-0000-000027000000}"/>
    <cellStyle name="Heading 4 2" xfId="126" xr:uid="{00000000-0005-0000-0000-0000AA000000}"/>
    <cellStyle name="Hipervínculo" xfId="41" builtinId="8"/>
    <cellStyle name="Hipervínculo 2" xfId="42" xr:uid="{00000000-0005-0000-0000-000029000000}"/>
    <cellStyle name="Hipervínculo 2 2" xfId="128" xr:uid="{00000000-0005-0000-0000-0000AC000000}"/>
    <cellStyle name="Hipervínculo 3" xfId="127" xr:uid="{00000000-0005-0000-0000-0000AB000000}"/>
    <cellStyle name="Input" xfId="43" xr:uid="{00000000-0005-0000-0000-00002A000000}"/>
    <cellStyle name="Input 2" xfId="129" xr:uid="{00000000-0005-0000-0000-0000AD000000}"/>
    <cellStyle name="Linked Cell" xfId="44" xr:uid="{00000000-0005-0000-0000-00002B000000}"/>
    <cellStyle name="Linked Cell 2" xfId="130" xr:uid="{00000000-0005-0000-0000-0000AE000000}"/>
    <cellStyle name="Millares" xfId="45" builtinId="3"/>
    <cellStyle name="Millares 2" xfId="46" xr:uid="{00000000-0005-0000-0000-00002D000000}"/>
    <cellStyle name="Millares 2 2" xfId="47" xr:uid="{00000000-0005-0000-0000-00002E000000}"/>
    <cellStyle name="Millares 2 2 2" xfId="132" xr:uid="{00000000-0005-0000-0000-0000B0000000}"/>
    <cellStyle name="Millares 2 3" xfId="131" xr:uid="{00000000-0005-0000-0000-0000AF000000}"/>
    <cellStyle name="Millares 3" xfId="48" xr:uid="{00000000-0005-0000-0000-00002F000000}"/>
    <cellStyle name="Millares 3 2" xfId="79" xr:uid="{00000000-0005-0000-0000-00002F000000}"/>
    <cellStyle name="Millares 3 3" xfId="133" xr:uid="{00000000-0005-0000-0000-0000B1000000}"/>
    <cellStyle name="Millares 4" xfId="49" xr:uid="{00000000-0005-0000-0000-000030000000}"/>
    <cellStyle name="Millares 4 2" xfId="80" xr:uid="{00000000-0005-0000-0000-000030000000}"/>
    <cellStyle name="Millares 4 3" xfId="134" xr:uid="{00000000-0005-0000-0000-0000B2000000}"/>
    <cellStyle name="Moneda 2" xfId="50" xr:uid="{00000000-0005-0000-0000-000031000000}"/>
    <cellStyle name="Moneda 2 2" xfId="81" xr:uid="{00000000-0005-0000-0000-000031000000}"/>
    <cellStyle name="Moneda 2 3" xfId="135" xr:uid="{00000000-0005-0000-0000-0000B3000000}"/>
    <cellStyle name="Normal" xfId="0" builtinId="0"/>
    <cellStyle name="Normal 10" xfId="154" xr:uid="{00000000-0005-0000-0000-0000C7000000}"/>
    <cellStyle name="Normal 11" xfId="155" xr:uid="{00000000-0005-0000-0000-0000C8000000}"/>
    <cellStyle name="Normal 12" xfId="156" xr:uid="{00000000-0005-0000-0000-0000C9000000}"/>
    <cellStyle name="Normal 13" xfId="157" xr:uid="{00000000-0005-0000-0000-0000CA000000}"/>
    <cellStyle name="Normal 14" xfId="158" xr:uid="{00000000-0005-0000-0000-0000CB000000}"/>
    <cellStyle name="Normal 15" xfId="159" xr:uid="{00000000-0005-0000-0000-0000CC000000}"/>
    <cellStyle name="Normal 16" xfId="160" xr:uid="{00000000-0005-0000-0000-0000CD000000}"/>
    <cellStyle name="Normal 2" xfId="51" xr:uid="{00000000-0005-0000-0000-000033000000}"/>
    <cellStyle name="Normal 2 2" xfId="52" xr:uid="{00000000-0005-0000-0000-000034000000}"/>
    <cellStyle name="Normal 2 2 2" xfId="137" xr:uid="{00000000-0005-0000-0000-0000B6000000}"/>
    <cellStyle name="Normal 2 3" xfId="136" xr:uid="{00000000-0005-0000-0000-0000B5000000}"/>
    <cellStyle name="Normal 3" xfId="53" xr:uid="{00000000-0005-0000-0000-000035000000}"/>
    <cellStyle name="Normal 3 2" xfId="82" xr:uid="{00000000-0005-0000-0000-000035000000}"/>
    <cellStyle name="Normal 3 2 2" xfId="139" xr:uid="{00000000-0005-0000-0000-0000B8000000}"/>
    <cellStyle name="Normal 3 3" xfId="140" xr:uid="{00000000-0005-0000-0000-0000B9000000}"/>
    <cellStyle name="Normal 3 4" xfId="138" xr:uid="{00000000-0005-0000-0000-0000B7000000}"/>
    <cellStyle name="Normal 4" xfId="54" xr:uid="{00000000-0005-0000-0000-000036000000}"/>
    <cellStyle name="Normal 4 2" xfId="55" xr:uid="{00000000-0005-0000-0000-000037000000}"/>
    <cellStyle name="Normal 4 2 2" xfId="142" xr:uid="{00000000-0005-0000-0000-0000BB000000}"/>
    <cellStyle name="Normal 4 3" xfId="143" xr:uid="{00000000-0005-0000-0000-0000BC000000}"/>
    <cellStyle name="Normal 4 4" xfId="141" xr:uid="{00000000-0005-0000-0000-0000BA000000}"/>
    <cellStyle name="Normal 5" xfId="56" xr:uid="{00000000-0005-0000-0000-000038000000}"/>
    <cellStyle name="Normal 5 2" xfId="83" xr:uid="{00000000-0005-0000-0000-000038000000}"/>
    <cellStyle name="Normal 5 2 2" xfId="145" xr:uid="{00000000-0005-0000-0000-0000BE000000}"/>
    <cellStyle name="Normal 5 3" xfId="144" xr:uid="{00000000-0005-0000-0000-0000BD000000}"/>
    <cellStyle name="Normal 6" xfId="57" xr:uid="{00000000-0005-0000-0000-000039000000}"/>
    <cellStyle name="Normal 6 2" xfId="58" xr:uid="{00000000-0005-0000-0000-00003A000000}"/>
    <cellStyle name="Normal 6 2 2" xfId="147" xr:uid="{00000000-0005-0000-0000-0000C0000000}"/>
    <cellStyle name="Normal 6 3" xfId="146" xr:uid="{00000000-0005-0000-0000-0000BF000000}"/>
    <cellStyle name="Normal 7" xfId="86" xr:uid="{00000000-0005-0000-0000-0000B4000000}"/>
    <cellStyle name="Normal 8" xfId="150" xr:uid="{00000000-0005-0000-0000-0000C5000000}"/>
    <cellStyle name="Normal 9" xfId="153" xr:uid="{00000000-0005-0000-0000-0000C6000000}"/>
    <cellStyle name="Note" xfId="59" xr:uid="{00000000-0005-0000-0000-00003B000000}"/>
    <cellStyle name="Note 2" xfId="84" xr:uid="{00000000-0005-0000-0000-00003B000000}"/>
    <cellStyle name="Note 3" xfId="148" xr:uid="{00000000-0005-0000-0000-0000C1000000}"/>
    <cellStyle name="Output" xfId="60" xr:uid="{00000000-0005-0000-0000-00003C000000}"/>
    <cellStyle name="Output 2" xfId="149" xr:uid="{00000000-0005-0000-0000-0000C2000000}"/>
    <cellStyle name="Porcentaje" xfId="61" builtinId="5"/>
    <cellStyle name="Porcentual 2" xfId="62" xr:uid="{00000000-0005-0000-0000-00003E000000}"/>
    <cellStyle name="Porcentual 2 2" xfId="63" xr:uid="{00000000-0005-0000-0000-00003F000000}"/>
    <cellStyle name="Porcentual 2 3" xfId="85" xr:uid="{00000000-0005-0000-0000-00003E000000}"/>
    <cellStyle name="Porcentual 3" xfId="64" xr:uid="{00000000-0005-0000-0000-000040000000}"/>
    <cellStyle name="Title" xfId="65" xr:uid="{00000000-0005-0000-0000-000041000000}"/>
    <cellStyle name="Title 2" xfId="151" xr:uid="{00000000-0005-0000-0000-0000C3000000}"/>
    <cellStyle name="Warning Text" xfId="66" xr:uid="{00000000-0005-0000-0000-000042000000}"/>
    <cellStyle name="Warning Text 2" xfId="152" xr:uid="{00000000-0005-0000-0000-0000C4000000}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990033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PE" sz="1000"/>
              <a:t>Total 2023: 2 416 apelaciones ingresadas </a:t>
            </a:r>
          </a:p>
        </c:rich>
      </c:tx>
      <c:layout>
        <c:manualLayout>
          <c:xMode val="edge"/>
          <c:yMode val="edge"/>
          <c:x val="0.52339873067706"/>
          <c:y val="5.17951738027206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7.0692334026808509E-2"/>
          <c:y val="3.1754313259319038E-2"/>
          <c:w val="0.91802307394088467"/>
          <c:h val="0.910597131037290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'5.1'!$K$22</c:f>
              <c:strCache>
                <c:ptCount val="1"/>
              </c:strCache>
            </c:strRef>
          </c:tx>
          <c:spPr>
            <a:solidFill>
              <a:srgbClr val="990033"/>
            </a:solidFill>
            <a:ln>
              <a:noFill/>
            </a:ln>
          </c:spPr>
          <c:invertIfNegative val="0"/>
          <c:dLbls>
            <c:dLbl>
              <c:idx val="3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P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1C19-43CF-B649-7EAF40E9B209}"/>
                </c:ext>
              </c:extLst>
            </c:dLbl>
            <c:dLbl>
              <c:idx val="7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P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1C19-43CF-B649-7EAF40E9B209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'5.1'!$J$7:$J$18</c:f>
              <c:strCache>
                <c:ptCount val="12"/>
                <c:pt idx="0">
                  <c:v>Ene-23</c:v>
                </c:pt>
                <c:pt idx="1">
                  <c:v>Feb-23</c:v>
                </c:pt>
                <c:pt idx="2">
                  <c:v>Mar-23</c:v>
                </c:pt>
                <c:pt idx="3">
                  <c:v>Abr-23</c:v>
                </c:pt>
                <c:pt idx="4">
                  <c:v>May-23</c:v>
                </c:pt>
                <c:pt idx="5">
                  <c:v>Jun-23</c:v>
                </c:pt>
                <c:pt idx="6">
                  <c:v>Jul-23</c:v>
                </c:pt>
                <c:pt idx="7">
                  <c:v>Ago-23</c:v>
                </c:pt>
                <c:pt idx="8">
                  <c:v>Sep-23</c:v>
                </c:pt>
                <c:pt idx="9">
                  <c:v>Oct-23</c:v>
                </c:pt>
                <c:pt idx="10">
                  <c:v>Nov-23</c:v>
                </c:pt>
                <c:pt idx="11">
                  <c:v>Dic-23</c:v>
                </c:pt>
              </c:strCache>
            </c:strRef>
          </c:cat>
          <c:val>
            <c:numRef>
              <c:f>'5.1'!$K$7:$K$18</c:f>
              <c:numCache>
                <c:formatCode>General</c:formatCode>
                <c:ptCount val="12"/>
                <c:pt idx="0">
                  <c:v>156</c:v>
                </c:pt>
                <c:pt idx="1">
                  <c:v>220</c:v>
                </c:pt>
                <c:pt idx="2">
                  <c:v>253</c:v>
                </c:pt>
                <c:pt idx="3">
                  <c:v>176</c:v>
                </c:pt>
                <c:pt idx="4">
                  <c:v>279</c:v>
                </c:pt>
                <c:pt idx="5">
                  <c:v>198</c:v>
                </c:pt>
                <c:pt idx="6">
                  <c:v>173</c:v>
                </c:pt>
                <c:pt idx="7">
                  <c:v>119</c:v>
                </c:pt>
                <c:pt idx="8">
                  <c:v>219</c:v>
                </c:pt>
                <c:pt idx="9">
                  <c:v>245</c:v>
                </c:pt>
                <c:pt idx="10">
                  <c:v>199</c:v>
                </c:pt>
                <c:pt idx="11">
                  <c:v>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19-43CF-B649-7EAF40E9B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6845832"/>
        <c:axId val="1"/>
      </c:barChart>
      <c:catAx>
        <c:axId val="306845832"/>
        <c:scaling>
          <c:orientation val="minMax"/>
        </c:scaling>
        <c:delete val="0"/>
        <c:axPos val="b"/>
        <c:numFmt formatCode="[$-C0A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PE"/>
          </a:p>
        </c:txPr>
        <c:crossAx val="1"/>
        <c:crosses val="autoZero"/>
        <c:auto val="1"/>
        <c:lblAlgn val="ctr"/>
        <c:lblOffset val="100"/>
        <c:tickLblSkip val="1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_-* #,##0\ _€_-;\-* #,##0\ _€_-;_-* &quot;-&quot;\ _€_-;_-@_-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PE"/>
          </a:p>
        </c:txPr>
        <c:crossAx val="306845832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PE"/>
    </a:p>
  </c:txPr>
  <c:printSettings>
    <c:headerFooter/>
    <c:pageMargins b="0.75000000000000133" l="0.70000000000000062" r="0.70000000000000062" t="0.75000000000000133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PE" sz="1000"/>
              <a:t>Total 2023 : 2 532 apelaciones resueltas</a:t>
            </a:r>
          </a:p>
        </c:rich>
      </c:tx>
      <c:layout>
        <c:manualLayout>
          <c:xMode val="edge"/>
          <c:yMode val="edge"/>
          <c:x val="9.1415830546265328E-2"/>
          <c:y val="4.602467627834609E-2"/>
        </c:manualLayout>
      </c:layout>
      <c:overlay val="0"/>
      <c:spPr>
        <a:solidFill>
          <a:schemeClr val="bg1"/>
        </a:solidFill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826982329549939E-2"/>
          <c:y val="1.662049861495845E-2"/>
          <c:w val="0.92976588628762546"/>
          <c:h val="0.89473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'5.3'!$K$22</c:f>
              <c:strCache>
                <c:ptCount val="1"/>
              </c:strCache>
            </c:strRef>
          </c:tx>
          <c:spPr>
            <a:solidFill>
              <a:srgbClr val="990033"/>
            </a:solidFill>
            <a:ln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P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6BA3-44F4-A458-5B85AA6CAB63}"/>
                </c:ext>
              </c:extLst>
            </c:dLbl>
            <c:dLbl>
              <c:idx val="1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P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BA3-44F4-A458-5B85AA6CAB63}"/>
                </c:ext>
              </c:extLst>
            </c:dLbl>
            <c:dLbl>
              <c:idx val="2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P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BA3-44F4-A458-5B85AA6CAB63}"/>
                </c:ext>
              </c:extLst>
            </c:dLbl>
            <c:dLbl>
              <c:idx val="3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P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BA3-44F4-A458-5B85AA6CAB63}"/>
                </c:ext>
              </c:extLst>
            </c:dLbl>
            <c:dLbl>
              <c:idx val="4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P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6BA3-44F4-A458-5B85AA6CAB63}"/>
                </c:ext>
              </c:extLst>
            </c:dLbl>
            <c:dLbl>
              <c:idx val="5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P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6BA3-44F4-A458-5B85AA6CAB63}"/>
                </c:ext>
              </c:extLst>
            </c:dLbl>
            <c:dLbl>
              <c:idx val="6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P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6BA3-44F4-A458-5B85AA6CAB63}"/>
                </c:ext>
              </c:extLst>
            </c:dLbl>
            <c:dLbl>
              <c:idx val="7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P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6BA3-44F4-A458-5B85AA6CAB63}"/>
                </c:ext>
              </c:extLst>
            </c:dLbl>
            <c:dLbl>
              <c:idx val="8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P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6BA3-44F4-A458-5B85AA6CAB63}"/>
                </c:ext>
              </c:extLst>
            </c:dLbl>
            <c:dLbl>
              <c:idx val="9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P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6BA3-44F4-A458-5B85AA6CAB63}"/>
                </c:ext>
              </c:extLst>
            </c:dLbl>
            <c:dLbl>
              <c:idx val="1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P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6BA3-44F4-A458-5B85AA6CAB63}"/>
                </c:ext>
              </c:extLst>
            </c:dLbl>
            <c:dLbl>
              <c:idx val="11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P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BA3-44F4-A458-5B85AA6CAB63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'5.3'!$J$7:$J$18</c:f>
              <c:strCache>
                <c:ptCount val="12"/>
                <c:pt idx="0">
                  <c:v>Ene-23</c:v>
                </c:pt>
                <c:pt idx="1">
                  <c:v>Feb-23</c:v>
                </c:pt>
                <c:pt idx="2">
                  <c:v>Mar-23</c:v>
                </c:pt>
                <c:pt idx="3">
                  <c:v>Abr-23</c:v>
                </c:pt>
                <c:pt idx="4">
                  <c:v>May-23</c:v>
                </c:pt>
                <c:pt idx="5">
                  <c:v>Jun-23</c:v>
                </c:pt>
                <c:pt idx="6">
                  <c:v>Jul-23</c:v>
                </c:pt>
                <c:pt idx="7">
                  <c:v>Ago-23</c:v>
                </c:pt>
                <c:pt idx="8">
                  <c:v>Sep-23</c:v>
                </c:pt>
                <c:pt idx="9">
                  <c:v>Oct-23</c:v>
                </c:pt>
                <c:pt idx="10">
                  <c:v>Nov-23</c:v>
                </c:pt>
                <c:pt idx="11">
                  <c:v>Dic-23</c:v>
                </c:pt>
              </c:strCache>
            </c:strRef>
          </c:cat>
          <c:val>
            <c:numRef>
              <c:f>'5.3'!$K$7:$K$18</c:f>
              <c:numCache>
                <c:formatCode>General</c:formatCode>
                <c:ptCount val="12"/>
                <c:pt idx="0">
                  <c:v>225</c:v>
                </c:pt>
                <c:pt idx="1">
                  <c:v>204</c:v>
                </c:pt>
                <c:pt idx="2">
                  <c:v>209</c:v>
                </c:pt>
                <c:pt idx="3">
                  <c:v>187</c:v>
                </c:pt>
                <c:pt idx="4">
                  <c:v>237</c:v>
                </c:pt>
                <c:pt idx="5">
                  <c:v>207</c:v>
                </c:pt>
                <c:pt idx="6">
                  <c:v>188</c:v>
                </c:pt>
                <c:pt idx="7">
                  <c:v>258</c:v>
                </c:pt>
                <c:pt idx="8">
                  <c:v>191</c:v>
                </c:pt>
                <c:pt idx="9">
                  <c:v>210</c:v>
                </c:pt>
                <c:pt idx="10">
                  <c:v>211</c:v>
                </c:pt>
                <c:pt idx="11">
                  <c:v>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BA3-44F4-A458-5B85AA6CA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6848128"/>
        <c:axId val="1"/>
      </c:barChart>
      <c:catAx>
        <c:axId val="306848128"/>
        <c:scaling>
          <c:orientation val="minMax"/>
        </c:scaling>
        <c:delete val="0"/>
        <c:axPos val="b"/>
        <c:numFmt formatCode="[$-C0A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PE"/>
          </a:p>
        </c:txPr>
        <c:crossAx val="1"/>
        <c:crosses val="autoZero"/>
        <c:auto val="1"/>
        <c:lblAlgn val="ctr"/>
        <c:lblOffset val="100"/>
        <c:tickLblSkip val="1"/>
        <c:noMultiLvlLbl val="1"/>
      </c:catAx>
      <c:valAx>
        <c:axId val="1"/>
        <c:scaling>
          <c:orientation val="minMax"/>
          <c:max val="3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_-* #,##0\ _€_-;\-* #,##0\ _€_-;_-* &quot;-&quot;\ _€_-;_-@_-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PE"/>
          </a:p>
        </c:txPr>
        <c:crossAx val="306848128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PE"/>
    </a:p>
  </c:txPr>
  <c:printSettings>
    <c:headerFooter/>
    <c:pageMargins b="0.75000000000000155" l="0.70000000000000062" r="0.70000000000000062" t="0.75000000000000155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66675</xdr:rowOff>
    </xdr:from>
    <xdr:to>
      <xdr:col>8</xdr:col>
      <xdr:colOff>200025</xdr:colOff>
      <xdr:row>24</xdr:row>
      <xdr:rowOff>104775</xdr:rowOff>
    </xdr:to>
    <xdr:graphicFrame macro="">
      <xdr:nvGraphicFramePr>
        <xdr:cNvPr id="3458" name="5 Gráfico">
          <a:extLst>
            <a:ext uri="{FF2B5EF4-FFF2-40B4-BE49-F238E27FC236}">
              <a16:creationId xmlns:a16="http://schemas.microsoft.com/office/drawing/2014/main" id="{00000000-0008-0000-0100-0000820D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3</xdr:row>
      <xdr:rowOff>66675</xdr:rowOff>
    </xdr:from>
    <xdr:to>
      <xdr:col>8</xdr:col>
      <xdr:colOff>200025</xdr:colOff>
      <xdr:row>24</xdr:row>
      <xdr:rowOff>104775</xdr:rowOff>
    </xdr:to>
    <xdr:graphicFrame macro="">
      <xdr:nvGraphicFramePr>
        <xdr:cNvPr id="54624" name="5 Gráfico">
          <a:extLst>
            <a:ext uri="{FF2B5EF4-FFF2-40B4-BE49-F238E27FC236}">
              <a16:creationId xmlns:a16="http://schemas.microsoft.com/office/drawing/2014/main" id="{00000000-0008-0000-0400-000060D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zoomScale="90" zoomScaleNormal="90" workbookViewId="0">
      <selection activeCell="B2" sqref="B2"/>
    </sheetView>
  </sheetViews>
  <sheetFormatPr baseColWidth="10" defaultColWidth="11.42578125" defaultRowHeight="15.95" customHeight="1" x14ac:dyDescent="0.2"/>
  <cols>
    <col min="1" max="1" width="4.28515625" style="22" customWidth="1"/>
    <col min="2" max="16384" width="11.42578125" style="22"/>
  </cols>
  <sheetData>
    <row r="1" spans="1:13" ht="15.95" customHeight="1" x14ac:dyDescent="0.2">
      <c r="G1" s="24"/>
    </row>
    <row r="2" spans="1:13" ht="15.95" customHeight="1" x14ac:dyDescent="0.25">
      <c r="B2" s="4" t="s">
        <v>27</v>
      </c>
      <c r="C2" s="21"/>
      <c r="D2" s="21"/>
    </row>
    <row r="3" spans="1:13" ht="15.95" customHeight="1" x14ac:dyDescent="0.25">
      <c r="B3" s="23"/>
      <c r="C3" s="21"/>
      <c r="D3" s="21"/>
    </row>
    <row r="4" spans="1:13" ht="15.95" customHeight="1" x14ac:dyDescent="0.25">
      <c r="B4" s="59" t="s">
        <v>20</v>
      </c>
      <c r="C4" s="21"/>
      <c r="D4" s="21"/>
    </row>
    <row r="5" spans="1:13" ht="13.5" customHeight="1" x14ac:dyDescent="0.2">
      <c r="B5" s="53" t="s">
        <v>95</v>
      </c>
      <c r="C5" s="50"/>
      <c r="D5" s="50"/>
      <c r="E5" s="50"/>
      <c r="F5" s="50"/>
      <c r="G5" s="50"/>
    </row>
    <row r="6" spans="1:13" ht="13.5" customHeight="1" x14ac:dyDescent="0.2">
      <c r="B6" s="53" t="s">
        <v>96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</row>
    <row r="7" spans="1:13" ht="13.5" customHeight="1" x14ac:dyDescent="0.2">
      <c r="B7" s="53" t="s">
        <v>97</v>
      </c>
      <c r="C7" s="50"/>
      <c r="D7" s="50"/>
      <c r="E7" s="50"/>
      <c r="F7" s="50"/>
      <c r="G7" s="50"/>
      <c r="H7" s="41"/>
      <c r="I7" s="41"/>
    </row>
    <row r="8" spans="1:13" ht="13.5" customHeight="1" x14ac:dyDescent="0.2">
      <c r="B8" s="53" t="s">
        <v>98</v>
      </c>
      <c r="C8" s="50"/>
      <c r="D8" s="50"/>
      <c r="E8" s="50"/>
      <c r="F8" s="50"/>
      <c r="G8" s="50"/>
      <c r="H8" s="41"/>
      <c r="I8" s="41"/>
    </row>
    <row r="9" spans="1:13" ht="13.5" customHeight="1" x14ac:dyDescent="0.2">
      <c r="A9" s="24"/>
      <c r="B9" s="53" t="s">
        <v>99</v>
      </c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</row>
    <row r="10" spans="1:13" ht="15.95" customHeight="1" x14ac:dyDescent="0.2">
      <c r="A10" s="24"/>
      <c r="B10" s="40"/>
    </row>
    <row r="11" spans="1:13" ht="15.95" customHeight="1" x14ac:dyDescent="0.25">
      <c r="B11" s="4" t="s">
        <v>21</v>
      </c>
      <c r="C11" s="41"/>
      <c r="D11" s="41"/>
      <c r="E11" s="41"/>
      <c r="F11" s="41"/>
      <c r="G11" s="41"/>
    </row>
    <row r="12" spans="1:13" ht="15.95" customHeight="1" x14ac:dyDescent="0.2">
      <c r="B12" s="53" t="s">
        <v>103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  <row r="13" spans="1:13" ht="15.95" customHeight="1" x14ac:dyDescent="0.2">
      <c r="B13" s="53" t="s">
        <v>104</v>
      </c>
    </row>
  </sheetData>
  <hyperlinks>
    <hyperlink ref="B5" location="'1.'!A1" display="1. SPC: APELACIONES INGRESADAS, ENERO - DICIEMBRE 2012" xr:uid="{00000000-0004-0000-0000-000000000000}"/>
    <hyperlink ref="B6" location="'3.'!A1" display="3. SPC: APELACIONES INGRESADAS, SEGÚN SEDE DE LA PRIMERA INSTANCIA, ENERO - DICIEMBRE 2012" xr:uid="{00000000-0004-0000-0000-000001000000}"/>
    <hyperlink ref="B8" location="'5.'!A1" display="5. SPC: APELACIONES RESUELTAS, SEGÚN TIPO DE CONCLUSIÓN, ENERO - DICIEMBRE 2012" xr:uid="{00000000-0004-0000-0000-000002000000}"/>
    <hyperlink ref="B9" location="'6.'!A1" display="6. SPC: APELACIONES RESUELTAS, SEGÚN ACTIVIDAD ECONÓMICA DECLARADA POR EL DENUNCIADO, ENERO - DICIEMBRE 2012" xr:uid="{00000000-0004-0000-0000-000003000000}"/>
    <hyperlink ref="B7" location="'5.'!A1" display="5. SPC: APELACIONES RESUELTAS, SEGÚN TIPO DE CONCLUSIÓN, ENERO - DICIEMBRE 2012" xr:uid="{00000000-0004-0000-0000-000006000000}"/>
    <hyperlink ref="B5:G5" location="'5.1'!A1" display="4.1. SPC: APELACIONES INGRESADAS, ENERO - DICIEMBRE 2013" xr:uid="{00000000-0004-0000-0000-000007000000}"/>
    <hyperlink ref="B6:M6" location="'5.2'!A1" display="4.2. SPC: APELACIONES INGRESADAS, SEGÚN SEDE U OFICINA REGIONAL DE LA PRIMERA INSTANCIA, ENERO - DICIEMBRE 2013" xr:uid="{00000000-0004-0000-0000-000008000000}"/>
    <hyperlink ref="B7:G7" location="'5.3'!A1" display="5.1. SPC: APELACIONES RESUELTAS, ENERO - DICIEMBRE 2013" xr:uid="{00000000-0004-0000-0000-000009000000}"/>
    <hyperlink ref="B8:J8" location="'5.4'!A1" display="5.2. SPC: APELACIONES RESUELTAS, SEGÚN TIPO DE CONCLUSIÓN, ENERO - DICIEMBRE 2013" xr:uid="{00000000-0004-0000-0000-00000A000000}"/>
    <hyperlink ref="B9:M9" location="'5.5'!A1" display="5.3. SPC: APELACIONES RESUELTAS, SEGÚN ACTIVIDAD ECONÓMICA DECLARADA POR EL DENUNCIADO, ENERO - DICIEMBRE 2013" xr:uid="{00000000-0004-0000-0000-00000B000000}"/>
    <hyperlink ref="B12" location="'5.6'!A1" display="5.6. SPC: OTROS TIPOS DE EXPEDIENTES INGRESADOS, ENERO - DICIEMBRE 2021" xr:uid="{00000000-0004-0000-0000-00000F000000}"/>
    <hyperlink ref="B13" location="'5.7'!A1" display="5.7. SPC: OTROS TIPOS DE EXPEDIENTES RESUELTOS, ENERO - DICIEMBRE 2021" xr:uid="{00000000-0004-0000-0000-00001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6"/>
  <dimension ref="A1:L27"/>
  <sheetViews>
    <sheetView zoomScale="85" zoomScaleNormal="85" workbookViewId="0"/>
  </sheetViews>
  <sheetFormatPr baseColWidth="10" defaultColWidth="11.42578125" defaultRowHeight="15" customHeight="1" x14ac:dyDescent="0.25"/>
  <cols>
    <col min="1" max="1" width="5.42578125" style="25" customWidth="1"/>
    <col min="2" max="2" width="6.85546875" style="25" customWidth="1"/>
    <col min="3" max="3" width="18.42578125" style="25" customWidth="1"/>
    <col min="4" max="4" width="11.42578125" style="25"/>
    <col min="5" max="5" width="11.42578125" style="25" customWidth="1"/>
    <col min="6" max="10" width="11.42578125" style="25"/>
    <col min="11" max="11" width="17.5703125" style="25" customWidth="1"/>
    <col min="12" max="16384" width="11.42578125" style="25"/>
  </cols>
  <sheetData>
    <row r="1" spans="1:12" ht="15.95" customHeight="1" x14ac:dyDescent="0.25">
      <c r="A1" s="1" t="s">
        <v>2</v>
      </c>
    </row>
    <row r="2" spans="1:12" ht="15.95" customHeight="1" x14ac:dyDescent="0.25">
      <c r="A2" s="26"/>
      <c r="B2" s="19" t="str">
        <f>Índice!B5</f>
        <v>5.1. SPC: APELACIONES INGRESADAS, ENERO-DICIEMBRE 2023</v>
      </c>
    </row>
    <row r="3" spans="1:12" ht="15.95" customHeight="1" x14ac:dyDescent="0.25">
      <c r="A3" s="26"/>
      <c r="B3" s="19"/>
    </row>
    <row r="4" spans="1:12" ht="12.75" customHeight="1" x14ac:dyDescent="0.25">
      <c r="E4" s="27"/>
      <c r="F4" s="27"/>
      <c r="G4" s="27"/>
      <c r="H4" s="27"/>
      <c r="I4" s="27"/>
    </row>
    <row r="5" spans="1:12" ht="12.75" customHeight="1" x14ac:dyDescent="0.25">
      <c r="E5" s="27"/>
      <c r="F5" s="27"/>
      <c r="G5" s="27"/>
      <c r="H5" s="27"/>
      <c r="I5" s="27"/>
    </row>
    <row r="6" spans="1:12" ht="12.75" customHeight="1" x14ac:dyDescent="0.25">
      <c r="E6" s="27"/>
      <c r="F6" s="27"/>
      <c r="G6" s="27"/>
      <c r="H6" s="27"/>
      <c r="I6" s="27"/>
      <c r="J6" s="17" t="s">
        <v>3</v>
      </c>
      <c r="K6" s="75" t="s">
        <v>38</v>
      </c>
    </row>
    <row r="7" spans="1:12" ht="12.75" customHeight="1" x14ac:dyDescent="0.25">
      <c r="E7" s="27"/>
      <c r="F7" s="27"/>
      <c r="G7" s="27"/>
      <c r="H7" s="27"/>
      <c r="I7" s="27"/>
      <c r="J7" s="74" t="s">
        <v>63</v>
      </c>
      <c r="K7" s="72">
        <v>156</v>
      </c>
      <c r="L7" s="78"/>
    </row>
    <row r="8" spans="1:12" ht="12.75" customHeight="1" x14ac:dyDescent="0.25">
      <c r="E8" s="27"/>
      <c r="F8" s="27"/>
      <c r="G8" s="27"/>
      <c r="H8" s="27"/>
      <c r="I8" s="27"/>
      <c r="J8" s="74" t="s">
        <v>64</v>
      </c>
      <c r="K8" s="72">
        <v>220</v>
      </c>
      <c r="L8" s="78"/>
    </row>
    <row r="9" spans="1:12" ht="12.75" customHeight="1" x14ac:dyDescent="0.25">
      <c r="E9" s="27"/>
      <c r="F9" s="27"/>
      <c r="G9" s="27"/>
      <c r="H9" s="27"/>
      <c r="I9" s="27"/>
      <c r="J9" s="74" t="s">
        <v>65</v>
      </c>
      <c r="K9" s="72">
        <v>253</v>
      </c>
      <c r="L9" s="78"/>
    </row>
    <row r="10" spans="1:12" ht="12.75" customHeight="1" x14ac:dyDescent="0.25">
      <c r="E10" s="27"/>
      <c r="F10" s="27"/>
      <c r="G10" s="27"/>
      <c r="H10" s="27"/>
      <c r="I10" s="27"/>
      <c r="J10" s="74" t="s">
        <v>66</v>
      </c>
      <c r="K10" s="72">
        <v>176</v>
      </c>
      <c r="L10" s="78"/>
    </row>
    <row r="11" spans="1:12" ht="12.75" customHeight="1" x14ac:dyDescent="0.25">
      <c r="E11" s="27"/>
      <c r="F11" s="27"/>
      <c r="G11" s="27"/>
      <c r="H11" s="27"/>
      <c r="I11" s="27"/>
      <c r="J11" s="74" t="s">
        <v>67</v>
      </c>
      <c r="K11" s="72">
        <v>279</v>
      </c>
      <c r="L11" s="78"/>
    </row>
    <row r="12" spans="1:12" ht="12.75" customHeight="1" x14ac:dyDescent="0.25">
      <c r="E12" s="27"/>
      <c r="F12" s="27"/>
      <c r="G12" s="27"/>
      <c r="H12" s="27"/>
      <c r="I12" s="27"/>
      <c r="J12" s="74" t="s">
        <v>68</v>
      </c>
      <c r="K12" s="72">
        <v>198</v>
      </c>
      <c r="L12" s="78"/>
    </row>
    <row r="13" spans="1:12" ht="12.75" customHeight="1" x14ac:dyDescent="0.25">
      <c r="E13" s="27"/>
      <c r="F13" s="27"/>
      <c r="G13" s="27"/>
      <c r="H13" s="27"/>
      <c r="I13" s="27"/>
      <c r="J13" s="74" t="s">
        <v>69</v>
      </c>
      <c r="K13" s="72">
        <v>173</v>
      </c>
      <c r="L13" s="78"/>
    </row>
    <row r="14" spans="1:12" ht="12.75" customHeight="1" x14ac:dyDescent="0.25">
      <c r="E14" s="27"/>
      <c r="F14" s="27"/>
      <c r="G14" s="27"/>
      <c r="H14" s="27"/>
      <c r="I14" s="27"/>
      <c r="J14" s="74" t="s">
        <v>70</v>
      </c>
      <c r="K14" s="72">
        <v>119</v>
      </c>
      <c r="L14" s="78"/>
    </row>
    <row r="15" spans="1:12" ht="12.75" customHeight="1" x14ac:dyDescent="0.25">
      <c r="E15" s="27"/>
      <c r="F15" s="27"/>
      <c r="G15" s="27"/>
      <c r="H15" s="27"/>
      <c r="I15" s="27"/>
      <c r="J15" s="74" t="s">
        <v>71</v>
      </c>
      <c r="K15" s="72">
        <v>219</v>
      </c>
      <c r="L15" s="78"/>
    </row>
    <row r="16" spans="1:12" ht="12.75" customHeight="1" x14ac:dyDescent="0.25">
      <c r="E16" s="27"/>
      <c r="F16" s="27"/>
      <c r="G16" s="27"/>
      <c r="H16" s="27"/>
      <c r="I16" s="27"/>
      <c r="J16" s="74" t="s">
        <v>72</v>
      </c>
      <c r="K16" s="72">
        <v>245</v>
      </c>
      <c r="L16" s="78"/>
    </row>
    <row r="17" spans="2:12" ht="12.75" customHeight="1" x14ac:dyDescent="0.25">
      <c r="E17" s="27"/>
      <c r="F17" s="27"/>
      <c r="G17" s="27"/>
      <c r="H17" s="27"/>
      <c r="I17" s="27"/>
      <c r="J17" s="74" t="s">
        <v>73</v>
      </c>
      <c r="K17" s="72">
        <v>199</v>
      </c>
      <c r="L17" s="78"/>
    </row>
    <row r="18" spans="2:12" ht="12.75" customHeight="1" x14ac:dyDescent="0.25">
      <c r="E18" s="27"/>
      <c r="F18" s="27"/>
      <c r="G18" s="27"/>
      <c r="H18" s="27"/>
      <c r="I18" s="27"/>
      <c r="J18" s="74" t="s">
        <v>74</v>
      </c>
      <c r="K18" s="72">
        <v>179</v>
      </c>
      <c r="L18" s="78"/>
    </row>
    <row r="19" spans="2:12" ht="12.75" customHeight="1" x14ac:dyDescent="0.25">
      <c r="E19" s="27"/>
      <c r="F19" s="27"/>
      <c r="G19" s="27"/>
      <c r="H19" s="27"/>
      <c r="I19" s="27"/>
      <c r="J19" s="54" t="s">
        <v>75</v>
      </c>
      <c r="K19" s="55">
        <f>SUM(K7:K18)</f>
        <v>2416</v>
      </c>
    </row>
    <row r="20" spans="2:12" ht="12.75" customHeight="1" x14ac:dyDescent="0.25">
      <c r="B20" s="2"/>
      <c r="C20" s="3"/>
      <c r="E20" s="27"/>
      <c r="F20" s="27"/>
      <c r="G20" s="27"/>
      <c r="H20" s="27"/>
      <c r="I20" s="27"/>
      <c r="J20" s="2"/>
    </row>
    <row r="21" spans="2:12" ht="12.75" customHeight="1" x14ac:dyDescent="0.25">
      <c r="E21" s="27"/>
      <c r="F21" s="27"/>
      <c r="G21" s="27"/>
      <c r="H21" s="27"/>
      <c r="I21" s="27"/>
    </row>
    <row r="22" spans="2:12" ht="12.75" customHeight="1" x14ac:dyDescent="0.25">
      <c r="E22" s="2"/>
      <c r="F22" s="27"/>
      <c r="G22" s="27"/>
      <c r="H22" s="27"/>
      <c r="I22" s="27"/>
      <c r="K22" s="52"/>
    </row>
    <row r="23" spans="2:12" ht="12.75" customHeight="1" x14ac:dyDescent="0.25">
      <c r="F23" s="27"/>
      <c r="G23" s="27"/>
      <c r="H23" s="27"/>
      <c r="I23" s="27"/>
    </row>
    <row r="24" spans="2:12" ht="12.75" customHeight="1" x14ac:dyDescent="0.25"/>
    <row r="25" spans="2:12" ht="12.75" customHeight="1" x14ac:dyDescent="0.25">
      <c r="K25" s="33"/>
    </row>
    <row r="26" spans="2:12" s="88" customFormat="1" ht="12.75" customHeight="1" x14ac:dyDescent="0.25">
      <c r="B26" s="76" t="s">
        <v>100</v>
      </c>
    </row>
    <row r="27" spans="2:12" s="88" customFormat="1" ht="12.75" customHeight="1" x14ac:dyDescent="0.25">
      <c r="B27" s="76" t="s">
        <v>101</v>
      </c>
    </row>
  </sheetData>
  <conditionalFormatting sqref="E6:E21 E26:E27">
    <cfRule type="cellIs" dxfId="1" priority="1" stopIfTrue="1" operator="notEqual">
      <formula>0</formula>
    </cfRule>
  </conditionalFormatting>
  <hyperlinks>
    <hyperlink ref="A1" location="índice!A1" display="volver" xr:uid="{00000000-0004-0000-0100-000000000000}"/>
  </hyperlink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W20"/>
  <sheetViews>
    <sheetView zoomScaleNormal="100" workbookViewId="0">
      <pane xSplit="3" ySplit="4" topLeftCell="D5" activePane="bottomRight" state="frozen"/>
      <selection activeCell="M4" sqref="M4"/>
      <selection pane="topRight" activeCell="M4" sqref="M4"/>
      <selection pane="bottomLeft" activeCell="M4" sqref="M4"/>
      <selection pane="bottomRight" activeCell="H17" sqref="H17"/>
    </sheetView>
  </sheetViews>
  <sheetFormatPr baseColWidth="10" defaultColWidth="11.42578125" defaultRowHeight="18.75" customHeight="1" x14ac:dyDescent="0.25"/>
  <cols>
    <col min="1" max="1" width="5.42578125" style="5" bestFit="1" customWidth="1"/>
    <col min="2" max="2" width="4" style="5" customWidth="1"/>
    <col min="3" max="3" width="14.140625" style="6" customWidth="1"/>
    <col min="4" max="16" width="6.7109375" style="5" customWidth="1"/>
    <col min="17" max="17" width="7.7109375" style="5" customWidth="1"/>
    <col min="18" max="18" width="8.7109375" style="5" hidden="1" customWidth="1"/>
    <col min="19" max="16384" width="11.42578125" style="5"/>
  </cols>
  <sheetData>
    <row r="1" spans="1:205" ht="18.75" customHeight="1" x14ac:dyDescent="0.25">
      <c r="A1" s="1" t="s">
        <v>2</v>
      </c>
    </row>
    <row r="2" spans="1:205" ht="18.75" customHeight="1" x14ac:dyDescent="0.25">
      <c r="B2" s="19" t="s">
        <v>14</v>
      </c>
      <c r="C2" s="5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4" spans="1:205" s="11" customFormat="1" ht="24" customHeight="1" x14ac:dyDescent="0.25">
      <c r="A4" s="5"/>
      <c r="B4" s="9" t="s">
        <v>5</v>
      </c>
      <c r="C4" s="18" t="s">
        <v>7</v>
      </c>
      <c r="D4" s="10" t="str">
        <f>+"Ene-12"</f>
        <v>Ene-12</v>
      </c>
      <c r="E4" s="10" t="str">
        <f>+"Feb-12"</f>
        <v>Feb-12</v>
      </c>
      <c r="F4" s="10" t="str">
        <f>+"Mar-12"</f>
        <v>Mar-12</v>
      </c>
      <c r="G4" s="10" t="str">
        <f>+"Abr-12"</f>
        <v>Abr-12</v>
      </c>
      <c r="H4" s="10" t="str">
        <f>+"May-12"</f>
        <v>May-12</v>
      </c>
      <c r="I4" s="10" t="str">
        <f>+"Jun-12"</f>
        <v>Jun-12</v>
      </c>
      <c r="J4" s="10" t="str">
        <f>+"Jul-12"</f>
        <v>Jul-12</v>
      </c>
      <c r="K4" s="10" t="str">
        <f>+"Ago-12"</f>
        <v>Ago-12</v>
      </c>
      <c r="L4" s="10" t="str">
        <f>+"Sep-12"</f>
        <v>Sep-12</v>
      </c>
      <c r="M4" s="10" t="str">
        <f>+"Oct-12"</f>
        <v>Oct-12</v>
      </c>
      <c r="N4" s="10" t="str">
        <f>+"Nov-12"</f>
        <v>Nov-12</v>
      </c>
      <c r="O4" s="10" t="str">
        <f>+"Dic-12"</f>
        <v>Dic-12</v>
      </c>
      <c r="P4" s="10" t="s">
        <v>0</v>
      </c>
      <c r="Q4" s="10" t="s">
        <v>1</v>
      </c>
      <c r="R4" s="16" t="s">
        <v>6</v>
      </c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</row>
    <row r="5" spans="1:205" ht="18.95" customHeight="1" x14ac:dyDescent="0.25">
      <c r="B5" s="5">
        <v>1</v>
      </c>
      <c r="C5" s="6" t="s">
        <v>12</v>
      </c>
      <c r="D5" s="12">
        <f>D12+D14</f>
        <v>149</v>
      </c>
      <c r="E5" s="12">
        <f t="shared" ref="E5:O5" si="0">E12+E14</f>
        <v>96</v>
      </c>
      <c r="F5" s="12">
        <f t="shared" si="0"/>
        <v>151</v>
      </c>
      <c r="G5" s="12">
        <f t="shared" si="0"/>
        <v>89</v>
      </c>
      <c r="H5" s="12">
        <f t="shared" si="0"/>
        <v>189</v>
      </c>
      <c r="I5" s="12">
        <f t="shared" si="0"/>
        <v>137</v>
      </c>
      <c r="J5" s="12">
        <f t="shared" si="0"/>
        <v>148</v>
      </c>
      <c r="K5" s="12">
        <f t="shared" si="0"/>
        <v>142</v>
      </c>
      <c r="L5" s="12">
        <f t="shared" si="0"/>
        <v>126</v>
      </c>
      <c r="M5" s="12">
        <f t="shared" si="0"/>
        <v>136</v>
      </c>
      <c r="N5" s="12">
        <f t="shared" si="0"/>
        <v>98</v>
      </c>
      <c r="O5" s="12">
        <f t="shared" si="0"/>
        <v>178</v>
      </c>
      <c r="P5" s="12">
        <f>+SUM(D5:O5)</f>
        <v>1639</v>
      </c>
      <c r="Q5" s="38">
        <f>+P5/$P$7*100</f>
        <v>64.350215940321945</v>
      </c>
      <c r="R5" s="20">
        <v>34.105865522174533</v>
      </c>
    </row>
    <row r="6" spans="1:205" ht="18.95" customHeight="1" x14ac:dyDescent="0.25">
      <c r="B6" s="5">
        <v>2</v>
      </c>
      <c r="C6" s="6" t="s">
        <v>13</v>
      </c>
      <c r="D6" s="12">
        <f>D13+D15</f>
        <v>54</v>
      </c>
      <c r="E6" s="12">
        <f t="shared" ref="E6:O6" si="1">E13+E15</f>
        <v>32</v>
      </c>
      <c r="F6" s="12">
        <f t="shared" si="1"/>
        <v>40</v>
      </c>
      <c r="G6" s="12">
        <f t="shared" si="1"/>
        <v>41</v>
      </c>
      <c r="H6" s="12">
        <f t="shared" si="1"/>
        <v>185</v>
      </c>
      <c r="I6" s="12">
        <f t="shared" si="1"/>
        <v>113</v>
      </c>
      <c r="J6" s="12">
        <f t="shared" si="1"/>
        <v>117</v>
      </c>
      <c r="K6" s="12">
        <f t="shared" si="1"/>
        <v>51</v>
      </c>
      <c r="L6" s="12">
        <f t="shared" si="1"/>
        <v>65</v>
      </c>
      <c r="M6" s="12">
        <f t="shared" si="1"/>
        <v>78</v>
      </c>
      <c r="N6" s="12">
        <f t="shared" si="1"/>
        <v>68</v>
      </c>
      <c r="O6" s="12">
        <f t="shared" si="1"/>
        <v>64</v>
      </c>
      <c r="P6" s="12">
        <f>+SUM(D6:O6)</f>
        <v>908</v>
      </c>
      <c r="Q6" s="38">
        <f>+P6/$P$7*100</f>
        <v>35.649784059678055</v>
      </c>
      <c r="R6" s="20">
        <v>42.260371959942773</v>
      </c>
    </row>
    <row r="7" spans="1:205" s="14" customFormat="1" ht="18.95" customHeight="1" x14ac:dyDescent="0.25">
      <c r="A7" s="5"/>
      <c r="B7" s="90" t="s">
        <v>0</v>
      </c>
      <c r="C7" s="90"/>
      <c r="D7" s="37">
        <f>+SUM(D5:D6)</f>
        <v>203</v>
      </c>
      <c r="E7" s="37">
        <f t="shared" ref="E7:R7" si="2">+SUM(E5:E6)</f>
        <v>128</v>
      </c>
      <c r="F7" s="37">
        <f t="shared" si="2"/>
        <v>191</v>
      </c>
      <c r="G7" s="37">
        <f t="shared" si="2"/>
        <v>130</v>
      </c>
      <c r="H7" s="37">
        <f t="shared" si="2"/>
        <v>374</v>
      </c>
      <c r="I7" s="37">
        <f t="shared" si="2"/>
        <v>250</v>
      </c>
      <c r="J7" s="37">
        <f t="shared" si="2"/>
        <v>265</v>
      </c>
      <c r="K7" s="37">
        <f t="shared" si="2"/>
        <v>193</v>
      </c>
      <c r="L7" s="37">
        <f t="shared" si="2"/>
        <v>191</v>
      </c>
      <c r="M7" s="37">
        <f t="shared" si="2"/>
        <v>214</v>
      </c>
      <c r="N7" s="37">
        <f t="shared" si="2"/>
        <v>166</v>
      </c>
      <c r="O7" s="37">
        <f t="shared" si="2"/>
        <v>242</v>
      </c>
      <c r="P7" s="37">
        <f>+SUM(P5:P6)</f>
        <v>2547</v>
      </c>
      <c r="Q7" s="39">
        <f t="shared" si="2"/>
        <v>100</v>
      </c>
      <c r="R7" s="13">
        <f t="shared" si="2"/>
        <v>76.366237482117299</v>
      </c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</row>
    <row r="8" spans="1:205" ht="18.75" customHeight="1" x14ac:dyDescent="0.25">
      <c r="B8" s="91" t="s">
        <v>17</v>
      </c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</row>
    <row r="9" spans="1:205" ht="18.75" customHeight="1" x14ac:dyDescent="0.25">
      <c r="B9" s="3" t="s">
        <v>16</v>
      </c>
    </row>
    <row r="10" spans="1:205" ht="18.75" customHeight="1" x14ac:dyDescent="0.25">
      <c r="B10" s="3" t="s">
        <v>4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2" spans="1:205" ht="18.75" customHeight="1" x14ac:dyDescent="0.25">
      <c r="C12" s="43" t="s">
        <v>12</v>
      </c>
      <c r="D12" s="44">
        <v>147</v>
      </c>
      <c r="E12" s="44">
        <v>96</v>
      </c>
      <c r="F12" s="44">
        <v>151</v>
      </c>
      <c r="G12" s="44">
        <v>89</v>
      </c>
      <c r="H12" s="44">
        <v>189</v>
      </c>
      <c r="I12" s="44">
        <v>136</v>
      </c>
      <c r="J12" s="44">
        <v>147</v>
      </c>
      <c r="K12" s="44">
        <v>140</v>
      </c>
      <c r="L12" s="44">
        <v>125</v>
      </c>
      <c r="M12" s="44">
        <v>135</v>
      </c>
      <c r="N12" s="44">
        <v>96</v>
      </c>
      <c r="O12" s="44">
        <v>178</v>
      </c>
      <c r="P12" s="7"/>
    </row>
    <row r="13" spans="1:205" ht="18.75" customHeight="1" x14ac:dyDescent="0.25">
      <c r="C13" s="43" t="s">
        <v>13</v>
      </c>
      <c r="D13" s="44">
        <v>54</v>
      </c>
      <c r="E13" s="44">
        <v>32</v>
      </c>
      <c r="F13" s="44">
        <v>40</v>
      </c>
      <c r="G13" s="44">
        <v>41</v>
      </c>
      <c r="H13" s="44">
        <v>185</v>
      </c>
      <c r="I13" s="44">
        <v>113</v>
      </c>
      <c r="J13" s="44">
        <v>117</v>
      </c>
      <c r="K13" s="44">
        <v>51</v>
      </c>
      <c r="L13" s="44">
        <v>65</v>
      </c>
      <c r="M13" s="44">
        <v>78</v>
      </c>
      <c r="N13" s="44">
        <v>67</v>
      </c>
      <c r="O13" s="44">
        <v>64</v>
      </c>
    </row>
    <row r="14" spans="1:205" ht="18.75" customHeight="1" x14ac:dyDescent="0.25">
      <c r="C14" s="6" t="s">
        <v>18</v>
      </c>
      <c r="D14" s="15">
        <v>2</v>
      </c>
      <c r="E14" s="15">
        <v>0</v>
      </c>
      <c r="F14" s="15">
        <v>0</v>
      </c>
      <c r="G14" s="15">
        <v>0</v>
      </c>
      <c r="H14" s="15">
        <v>0</v>
      </c>
      <c r="I14" s="15">
        <v>1</v>
      </c>
      <c r="J14" s="15">
        <v>1</v>
      </c>
      <c r="K14" s="15">
        <v>2</v>
      </c>
      <c r="L14" s="15">
        <v>1</v>
      </c>
      <c r="M14" s="15">
        <v>1</v>
      </c>
      <c r="N14" s="15">
        <v>2</v>
      </c>
      <c r="O14" s="15">
        <v>0</v>
      </c>
    </row>
    <row r="15" spans="1:205" ht="18.75" customHeight="1" x14ac:dyDescent="0.25">
      <c r="C15" s="6" t="s">
        <v>19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1</v>
      </c>
      <c r="O15" s="15">
        <v>0</v>
      </c>
    </row>
    <row r="16" spans="1:205" ht="18.75" customHeight="1" x14ac:dyDescent="0.25"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</row>
    <row r="17" spans="4:16" ht="18.75" customHeight="1" x14ac:dyDescent="0.25"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35"/>
    </row>
    <row r="18" spans="4:16" ht="18.75" customHeight="1" x14ac:dyDescent="0.25"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35"/>
    </row>
    <row r="19" spans="4:16" ht="18.75" customHeight="1" x14ac:dyDescent="0.25"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</row>
    <row r="20" spans="4:16" ht="18.75" customHeight="1" x14ac:dyDescent="0.25"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</row>
  </sheetData>
  <mergeCells count="2">
    <mergeCell ref="B7:C7"/>
    <mergeCell ref="B8:Q8"/>
  </mergeCells>
  <hyperlinks>
    <hyperlink ref="A1" location="índice!A1" display="volver" xr:uid="{00000000-0004-0000-0200-000000000000}"/>
  </hyperlinks>
  <pageMargins left="0.7" right="0.7" top="0.75" bottom="0.75" header="0.3" footer="0.3"/>
  <pageSetup paperSize="9" orientation="portrait" horizontalDpi="4294967295" verticalDpi="4294967295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K24"/>
  <sheetViews>
    <sheetView zoomScale="85" zoomScaleNormal="85" workbookViewId="0">
      <selection activeCell="G35" sqref="G35"/>
    </sheetView>
  </sheetViews>
  <sheetFormatPr baseColWidth="10" defaultColWidth="11.42578125" defaultRowHeight="15" customHeight="1" x14ac:dyDescent="0.25"/>
  <cols>
    <col min="1" max="1" width="5.42578125" style="5" customWidth="1"/>
    <col min="2" max="2" width="3.7109375" style="5" customWidth="1"/>
    <col min="3" max="3" width="19.5703125" style="6" customWidth="1"/>
    <col min="4" max="16" width="6.7109375" style="5" customWidth="1"/>
    <col min="17" max="17" width="7.7109375" style="5" customWidth="1"/>
    <col min="18" max="16384" width="11.42578125" style="5"/>
  </cols>
  <sheetData>
    <row r="1" spans="1:167" ht="15.95" customHeight="1" x14ac:dyDescent="0.25">
      <c r="A1" s="1" t="s">
        <v>2</v>
      </c>
    </row>
    <row r="2" spans="1:167" ht="15.95" customHeight="1" x14ac:dyDescent="0.25">
      <c r="B2" s="19" t="str">
        <f>Índice!B6</f>
        <v>5.2. SPC: APELACIONES INGRESADAS, SEGÚN SEDE U OFICINA REGIONAL DE LA PRIMERA INSTANCIA, ENERO-DICIEMBRE 2023</v>
      </c>
      <c r="C2" s="5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67" ht="15.95" customHeight="1" x14ac:dyDescent="0.25">
      <c r="D3" s="63"/>
    </row>
    <row r="4" spans="1:167" s="11" customFormat="1" ht="27.95" customHeight="1" x14ac:dyDescent="0.25">
      <c r="A4" s="5"/>
      <c r="B4" s="9" t="s">
        <v>94</v>
      </c>
      <c r="C4" s="18" t="s">
        <v>93</v>
      </c>
      <c r="D4" s="62" t="s">
        <v>63</v>
      </c>
      <c r="E4" s="62" t="s">
        <v>64</v>
      </c>
      <c r="F4" s="62" t="s">
        <v>65</v>
      </c>
      <c r="G4" s="62" t="s">
        <v>66</v>
      </c>
      <c r="H4" s="62" t="s">
        <v>67</v>
      </c>
      <c r="I4" s="62" t="s">
        <v>68</v>
      </c>
      <c r="J4" s="62" t="s">
        <v>69</v>
      </c>
      <c r="K4" s="62" t="s">
        <v>70</v>
      </c>
      <c r="L4" s="62" t="s">
        <v>71</v>
      </c>
      <c r="M4" s="62" t="s">
        <v>72</v>
      </c>
      <c r="N4" s="62" t="s">
        <v>73</v>
      </c>
      <c r="O4" s="62" t="s">
        <v>74</v>
      </c>
      <c r="P4" s="10" t="s">
        <v>0</v>
      </c>
      <c r="Q4" s="10" t="s">
        <v>1</v>
      </c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</row>
    <row r="5" spans="1:167" ht="18.75" customHeight="1" x14ac:dyDescent="0.25">
      <c r="B5" s="42">
        <v>1</v>
      </c>
      <c r="C5" s="61" t="s">
        <v>76</v>
      </c>
      <c r="D5" s="49">
        <v>111</v>
      </c>
      <c r="E5" s="49">
        <v>123</v>
      </c>
      <c r="F5" s="49">
        <v>181</v>
      </c>
      <c r="G5" s="49">
        <v>106</v>
      </c>
      <c r="H5" s="49">
        <v>166</v>
      </c>
      <c r="I5" s="49">
        <v>100</v>
      </c>
      <c r="J5" s="49">
        <v>75</v>
      </c>
      <c r="K5" s="49">
        <v>55</v>
      </c>
      <c r="L5" s="49">
        <v>142</v>
      </c>
      <c r="M5" s="49">
        <v>98</v>
      </c>
      <c r="N5" s="49">
        <v>83</v>
      </c>
      <c r="O5" s="49">
        <v>105</v>
      </c>
      <c r="P5" s="60">
        <f>SUM(D5:O5)</f>
        <v>1345</v>
      </c>
      <c r="Q5" s="38">
        <f t="shared" ref="Q5:Q21" si="0">P5/$P$22*100</f>
        <v>55.670529801324506</v>
      </c>
    </row>
    <row r="6" spans="1:167" ht="18.75" customHeight="1" x14ac:dyDescent="0.25">
      <c r="B6" s="42">
        <v>2</v>
      </c>
      <c r="C6" s="61" t="s">
        <v>44</v>
      </c>
      <c r="D6" s="49">
        <v>9</v>
      </c>
      <c r="E6" s="49">
        <v>9</v>
      </c>
      <c r="F6" s="49">
        <v>10</v>
      </c>
      <c r="G6" s="49">
        <v>13</v>
      </c>
      <c r="H6" s="49">
        <v>34</v>
      </c>
      <c r="I6" s="49">
        <v>16</v>
      </c>
      <c r="J6" s="49">
        <v>12</v>
      </c>
      <c r="K6" s="49">
        <v>4</v>
      </c>
      <c r="L6" s="49">
        <v>13</v>
      </c>
      <c r="M6" s="49">
        <v>9</v>
      </c>
      <c r="N6" s="49">
        <v>14</v>
      </c>
      <c r="O6" s="49">
        <v>10</v>
      </c>
      <c r="P6" s="60">
        <f t="shared" ref="P6:P21" si="1">SUM(D6:O6)</f>
        <v>153</v>
      </c>
      <c r="Q6" s="38">
        <f t="shared" si="0"/>
        <v>6.3327814569536427</v>
      </c>
    </row>
    <row r="7" spans="1:167" ht="18.75" customHeight="1" x14ac:dyDescent="0.25">
      <c r="B7" s="42">
        <v>3</v>
      </c>
      <c r="C7" s="61" t="s">
        <v>45</v>
      </c>
      <c r="D7" s="49">
        <v>3</v>
      </c>
      <c r="E7" s="49">
        <v>23</v>
      </c>
      <c r="F7" s="49">
        <v>13</v>
      </c>
      <c r="G7" s="49">
        <v>12</v>
      </c>
      <c r="H7" s="49">
        <v>13</v>
      </c>
      <c r="I7" s="49">
        <v>7</v>
      </c>
      <c r="J7" s="49">
        <v>18</v>
      </c>
      <c r="K7" s="49">
        <v>6</v>
      </c>
      <c r="L7" s="49">
        <v>12</v>
      </c>
      <c r="M7" s="49">
        <v>16</v>
      </c>
      <c r="N7" s="49">
        <v>15</v>
      </c>
      <c r="O7" s="49">
        <v>7</v>
      </c>
      <c r="P7" s="60">
        <f t="shared" si="1"/>
        <v>145</v>
      </c>
      <c r="Q7" s="38">
        <f t="shared" si="0"/>
        <v>6.0016556291390728</v>
      </c>
    </row>
    <row r="8" spans="1:167" ht="18.75" customHeight="1" x14ac:dyDescent="0.25">
      <c r="B8" s="42">
        <v>4</v>
      </c>
      <c r="C8" s="61" t="s">
        <v>50</v>
      </c>
      <c r="D8" s="49">
        <v>0</v>
      </c>
      <c r="E8" s="49">
        <v>2</v>
      </c>
      <c r="F8" s="49">
        <v>0</v>
      </c>
      <c r="G8" s="49">
        <v>2</v>
      </c>
      <c r="H8" s="49">
        <v>3</v>
      </c>
      <c r="I8" s="49">
        <v>3</v>
      </c>
      <c r="J8" s="49">
        <v>4</v>
      </c>
      <c r="K8" s="49">
        <v>13</v>
      </c>
      <c r="L8" s="49">
        <v>16</v>
      </c>
      <c r="M8" s="49">
        <v>38</v>
      </c>
      <c r="N8" s="49">
        <v>41</v>
      </c>
      <c r="O8" s="49">
        <v>11</v>
      </c>
      <c r="P8" s="60">
        <f t="shared" si="1"/>
        <v>133</v>
      </c>
      <c r="Q8" s="38">
        <f t="shared" si="0"/>
        <v>5.5049668874172184</v>
      </c>
    </row>
    <row r="9" spans="1:167" ht="18.75" customHeight="1" x14ac:dyDescent="0.25">
      <c r="B9" s="42">
        <v>5</v>
      </c>
      <c r="C9" s="61" t="s">
        <v>43</v>
      </c>
      <c r="D9" s="49">
        <v>7</v>
      </c>
      <c r="E9" s="49">
        <v>11</v>
      </c>
      <c r="F9" s="49">
        <v>13</v>
      </c>
      <c r="G9" s="49">
        <v>6</v>
      </c>
      <c r="H9" s="49">
        <v>8</v>
      </c>
      <c r="I9" s="49">
        <v>18</v>
      </c>
      <c r="J9" s="49">
        <v>6</v>
      </c>
      <c r="K9" s="49">
        <v>16</v>
      </c>
      <c r="L9" s="49">
        <v>5</v>
      </c>
      <c r="M9" s="49">
        <v>11</v>
      </c>
      <c r="N9" s="49">
        <v>9</v>
      </c>
      <c r="O9" s="49">
        <v>14</v>
      </c>
      <c r="P9" s="60">
        <f t="shared" si="1"/>
        <v>124</v>
      </c>
      <c r="Q9" s="38">
        <f t="shared" si="0"/>
        <v>5.1324503311258276</v>
      </c>
    </row>
    <row r="10" spans="1:167" ht="18.75" customHeight="1" x14ac:dyDescent="0.25">
      <c r="B10" s="42">
        <v>6</v>
      </c>
      <c r="C10" s="61" t="s">
        <v>46</v>
      </c>
      <c r="D10" s="49">
        <v>1</v>
      </c>
      <c r="E10" s="49">
        <v>9</v>
      </c>
      <c r="F10" s="49">
        <v>0</v>
      </c>
      <c r="G10" s="49">
        <v>9</v>
      </c>
      <c r="H10" s="49">
        <v>6</v>
      </c>
      <c r="I10" s="49">
        <v>15</v>
      </c>
      <c r="J10" s="49">
        <v>9</v>
      </c>
      <c r="K10" s="49">
        <v>8</v>
      </c>
      <c r="L10" s="49">
        <v>1</v>
      </c>
      <c r="M10" s="49">
        <v>25</v>
      </c>
      <c r="N10" s="49">
        <v>7</v>
      </c>
      <c r="O10" s="49">
        <v>9</v>
      </c>
      <c r="P10" s="60">
        <f t="shared" si="1"/>
        <v>99</v>
      </c>
      <c r="Q10" s="38">
        <f t="shared" si="0"/>
        <v>4.0976821192052979</v>
      </c>
    </row>
    <row r="11" spans="1:167" ht="18.75" customHeight="1" x14ac:dyDescent="0.25">
      <c r="B11" s="42">
        <v>7</v>
      </c>
      <c r="C11" s="61" t="s">
        <v>48</v>
      </c>
      <c r="D11" s="49">
        <v>2</v>
      </c>
      <c r="E11" s="49">
        <v>4</v>
      </c>
      <c r="F11" s="49">
        <v>13</v>
      </c>
      <c r="G11" s="49">
        <v>3</v>
      </c>
      <c r="H11" s="49">
        <v>8</v>
      </c>
      <c r="I11" s="49">
        <v>14</v>
      </c>
      <c r="J11" s="49">
        <v>15</v>
      </c>
      <c r="K11" s="49">
        <v>6</v>
      </c>
      <c r="L11" s="49">
        <v>4</v>
      </c>
      <c r="M11" s="49">
        <v>11</v>
      </c>
      <c r="N11" s="49">
        <v>6</v>
      </c>
      <c r="O11" s="49">
        <v>12</v>
      </c>
      <c r="P11" s="60">
        <f t="shared" si="1"/>
        <v>98</v>
      </c>
      <c r="Q11" s="38">
        <f t="shared" si="0"/>
        <v>4.056291390728477</v>
      </c>
    </row>
    <row r="12" spans="1:167" ht="18.75" customHeight="1" x14ac:dyDescent="0.25">
      <c r="B12" s="42">
        <v>8</v>
      </c>
      <c r="C12" s="61" t="s">
        <v>47</v>
      </c>
      <c r="D12" s="49">
        <v>7</v>
      </c>
      <c r="E12" s="49">
        <v>5</v>
      </c>
      <c r="F12" s="49">
        <v>4</v>
      </c>
      <c r="G12" s="49">
        <v>6</v>
      </c>
      <c r="H12" s="49">
        <v>22</v>
      </c>
      <c r="I12" s="49">
        <v>4</v>
      </c>
      <c r="J12" s="49">
        <v>10</v>
      </c>
      <c r="K12" s="49">
        <v>4</v>
      </c>
      <c r="L12" s="49">
        <v>11</v>
      </c>
      <c r="M12" s="49">
        <v>10</v>
      </c>
      <c r="N12" s="49">
        <v>9</v>
      </c>
      <c r="O12" s="49">
        <v>0</v>
      </c>
      <c r="P12" s="60">
        <f t="shared" si="1"/>
        <v>92</v>
      </c>
      <c r="Q12" s="38">
        <f t="shared" si="0"/>
        <v>3.8079470198675498</v>
      </c>
    </row>
    <row r="13" spans="1:167" ht="18.75" customHeight="1" x14ac:dyDescent="0.25">
      <c r="B13" s="42">
        <v>9</v>
      </c>
      <c r="C13" s="61" t="s">
        <v>56</v>
      </c>
      <c r="D13" s="49">
        <v>5</v>
      </c>
      <c r="E13" s="49">
        <v>2</v>
      </c>
      <c r="F13" s="49">
        <v>3</v>
      </c>
      <c r="G13" s="49">
        <v>4</v>
      </c>
      <c r="H13" s="49">
        <v>5</v>
      </c>
      <c r="I13" s="49">
        <v>6</v>
      </c>
      <c r="J13" s="49">
        <v>1</v>
      </c>
      <c r="K13" s="49">
        <v>1</v>
      </c>
      <c r="L13" s="49">
        <v>1</v>
      </c>
      <c r="M13" s="49">
        <v>14</v>
      </c>
      <c r="N13" s="49">
        <v>5</v>
      </c>
      <c r="O13" s="49">
        <v>1</v>
      </c>
      <c r="P13" s="60">
        <f t="shared" si="1"/>
        <v>48</v>
      </c>
      <c r="Q13" s="38">
        <f t="shared" si="0"/>
        <v>1.9867549668874174</v>
      </c>
    </row>
    <row r="14" spans="1:167" ht="18.75" customHeight="1" x14ac:dyDescent="0.25">
      <c r="B14" s="42">
        <v>10</v>
      </c>
      <c r="C14" s="61" t="s">
        <v>53</v>
      </c>
      <c r="D14" s="49">
        <v>2</v>
      </c>
      <c r="E14" s="49">
        <v>5</v>
      </c>
      <c r="F14" s="49">
        <v>4</v>
      </c>
      <c r="G14" s="49">
        <v>1</v>
      </c>
      <c r="H14" s="49">
        <v>5</v>
      </c>
      <c r="I14" s="49">
        <v>2</v>
      </c>
      <c r="J14" s="49">
        <v>2</v>
      </c>
      <c r="K14" s="49">
        <v>4</v>
      </c>
      <c r="L14" s="49">
        <v>7</v>
      </c>
      <c r="M14" s="49">
        <v>4</v>
      </c>
      <c r="N14" s="49">
        <v>2</v>
      </c>
      <c r="O14" s="49">
        <v>1</v>
      </c>
      <c r="P14" s="60">
        <f t="shared" si="1"/>
        <v>39</v>
      </c>
      <c r="Q14" s="38">
        <f t="shared" si="0"/>
        <v>1.6142384105960264</v>
      </c>
    </row>
    <row r="15" spans="1:167" ht="18.75" customHeight="1" x14ac:dyDescent="0.25">
      <c r="B15" s="42">
        <v>11</v>
      </c>
      <c r="C15" s="61" t="s">
        <v>49</v>
      </c>
      <c r="D15" s="49">
        <v>1</v>
      </c>
      <c r="E15" s="49">
        <v>10</v>
      </c>
      <c r="F15" s="49">
        <v>0</v>
      </c>
      <c r="G15" s="49">
        <v>6</v>
      </c>
      <c r="H15" s="49">
        <v>8</v>
      </c>
      <c r="I15" s="49">
        <v>0</v>
      </c>
      <c r="J15" s="49">
        <v>4</v>
      </c>
      <c r="K15" s="49">
        <v>0</v>
      </c>
      <c r="L15" s="49">
        <v>0</v>
      </c>
      <c r="M15" s="49">
        <v>2</v>
      </c>
      <c r="N15" s="49">
        <v>1</v>
      </c>
      <c r="O15" s="49">
        <v>1</v>
      </c>
      <c r="P15" s="60">
        <f t="shared" si="1"/>
        <v>33</v>
      </c>
      <c r="Q15" s="38">
        <f t="shared" si="0"/>
        <v>1.3658940397350994</v>
      </c>
    </row>
    <row r="16" spans="1:167" ht="18.75" customHeight="1" x14ac:dyDescent="0.25">
      <c r="B16" s="42">
        <v>12</v>
      </c>
      <c r="C16" s="61" t="s">
        <v>51</v>
      </c>
      <c r="D16" s="49">
        <v>0</v>
      </c>
      <c r="E16" s="49">
        <v>2</v>
      </c>
      <c r="F16" s="49">
        <v>4</v>
      </c>
      <c r="G16" s="49">
        <v>5</v>
      </c>
      <c r="H16" s="49">
        <v>0</v>
      </c>
      <c r="I16" s="49">
        <v>1</v>
      </c>
      <c r="J16" s="49">
        <v>7</v>
      </c>
      <c r="K16" s="49">
        <v>1</v>
      </c>
      <c r="L16" s="49">
        <v>4</v>
      </c>
      <c r="M16" s="49">
        <v>3</v>
      </c>
      <c r="N16" s="49">
        <v>2</v>
      </c>
      <c r="O16" s="49">
        <v>1</v>
      </c>
      <c r="P16" s="60">
        <f t="shared" si="1"/>
        <v>30</v>
      </c>
      <c r="Q16" s="38">
        <f t="shared" si="0"/>
        <v>1.2417218543046358</v>
      </c>
    </row>
    <row r="17" spans="1:167" ht="18.75" customHeight="1" x14ac:dyDescent="0.25">
      <c r="B17" s="42">
        <v>13</v>
      </c>
      <c r="C17" s="61" t="s">
        <v>52</v>
      </c>
      <c r="D17" s="49">
        <v>2</v>
      </c>
      <c r="E17" s="49">
        <v>6</v>
      </c>
      <c r="F17" s="49">
        <v>2</v>
      </c>
      <c r="G17" s="49">
        <v>3</v>
      </c>
      <c r="H17" s="49">
        <v>0</v>
      </c>
      <c r="I17" s="49">
        <v>1</v>
      </c>
      <c r="J17" s="49">
        <v>1</v>
      </c>
      <c r="K17" s="49">
        <v>0</v>
      </c>
      <c r="L17" s="49">
        <v>2</v>
      </c>
      <c r="M17" s="49">
        <v>1</v>
      </c>
      <c r="N17" s="49">
        <v>0</v>
      </c>
      <c r="O17" s="49">
        <v>2</v>
      </c>
      <c r="P17" s="60">
        <f>SUM(D17:O17)</f>
        <v>20</v>
      </c>
      <c r="Q17" s="38">
        <f t="shared" si="0"/>
        <v>0.82781456953642385</v>
      </c>
    </row>
    <row r="18" spans="1:167" ht="18.75" customHeight="1" x14ac:dyDescent="0.25">
      <c r="B18" s="42">
        <v>14</v>
      </c>
      <c r="C18" s="61" t="s">
        <v>54</v>
      </c>
      <c r="D18" s="49">
        <v>4</v>
      </c>
      <c r="E18" s="49">
        <v>7</v>
      </c>
      <c r="F18" s="49">
        <v>0</v>
      </c>
      <c r="G18" s="49">
        <v>0</v>
      </c>
      <c r="H18" s="49">
        <v>0</v>
      </c>
      <c r="I18" s="49">
        <v>2</v>
      </c>
      <c r="J18" s="49">
        <v>6</v>
      </c>
      <c r="K18" s="49">
        <v>0</v>
      </c>
      <c r="L18" s="49">
        <v>0</v>
      </c>
      <c r="M18" s="49">
        <v>0</v>
      </c>
      <c r="N18" s="49">
        <v>1</v>
      </c>
      <c r="O18" s="49">
        <v>0</v>
      </c>
      <c r="P18" s="60">
        <f>SUM(D18:O18)</f>
        <v>20</v>
      </c>
      <c r="Q18" s="38">
        <f t="shared" si="0"/>
        <v>0.82781456953642385</v>
      </c>
    </row>
    <row r="19" spans="1:167" ht="18.75" customHeight="1" x14ac:dyDescent="0.25">
      <c r="B19" s="42">
        <v>15</v>
      </c>
      <c r="C19" s="61" t="s">
        <v>55</v>
      </c>
      <c r="D19" s="49">
        <v>2</v>
      </c>
      <c r="E19" s="49">
        <v>0</v>
      </c>
      <c r="F19" s="49">
        <v>2</v>
      </c>
      <c r="G19" s="49">
        <v>0</v>
      </c>
      <c r="H19" s="49">
        <v>0</v>
      </c>
      <c r="I19" s="49">
        <v>7</v>
      </c>
      <c r="J19" s="49">
        <v>1</v>
      </c>
      <c r="K19" s="49">
        <v>1</v>
      </c>
      <c r="L19" s="49">
        <v>0</v>
      </c>
      <c r="M19" s="49">
        <v>0</v>
      </c>
      <c r="N19" s="49">
        <v>2</v>
      </c>
      <c r="O19" s="49">
        <v>2</v>
      </c>
      <c r="P19" s="60">
        <f t="shared" si="1"/>
        <v>17</v>
      </c>
      <c r="Q19" s="38">
        <f t="shared" si="0"/>
        <v>0.70364238410596025</v>
      </c>
    </row>
    <row r="20" spans="1:167" ht="18.75" customHeight="1" x14ac:dyDescent="0.25">
      <c r="B20" s="42">
        <v>16</v>
      </c>
      <c r="C20" s="61" t="s">
        <v>57</v>
      </c>
      <c r="D20" s="49">
        <v>0</v>
      </c>
      <c r="E20" s="49">
        <v>2</v>
      </c>
      <c r="F20" s="49">
        <v>1</v>
      </c>
      <c r="G20" s="49">
        <v>0</v>
      </c>
      <c r="H20" s="49">
        <v>0</v>
      </c>
      <c r="I20" s="49">
        <v>2</v>
      </c>
      <c r="J20" s="49">
        <v>2</v>
      </c>
      <c r="K20" s="49">
        <v>0</v>
      </c>
      <c r="L20" s="49">
        <v>1</v>
      </c>
      <c r="M20" s="49">
        <v>2</v>
      </c>
      <c r="N20" s="49">
        <v>2</v>
      </c>
      <c r="O20" s="49">
        <v>1</v>
      </c>
      <c r="P20" s="60">
        <f t="shared" si="1"/>
        <v>13</v>
      </c>
      <c r="Q20" s="38">
        <f t="shared" si="0"/>
        <v>0.53807947019867552</v>
      </c>
    </row>
    <row r="21" spans="1:167" ht="18.75" customHeight="1" x14ac:dyDescent="0.25">
      <c r="B21" s="42">
        <v>17</v>
      </c>
      <c r="C21" s="61" t="s">
        <v>59</v>
      </c>
      <c r="D21" s="49">
        <v>0</v>
      </c>
      <c r="E21" s="49">
        <v>0</v>
      </c>
      <c r="F21" s="49">
        <v>3</v>
      </c>
      <c r="G21" s="49">
        <v>0</v>
      </c>
      <c r="H21" s="49">
        <v>1</v>
      </c>
      <c r="I21" s="49">
        <v>0</v>
      </c>
      <c r="J21" s="49">
        <v>0</v>
      </c>
      <c r="K21" s="49">
        <v>0</v>
      </c>
      <c r="L21" s="49">
        <v>0</v>
      </c>
      <c r="M21" s="49">
        <v>1</v>
      </c>
      <c r="N21" s="49">
        <v>0</v>
      </c>
      <c r="O21" s="49">
        <v>2</v>
      </c>
      <c r="P21" s="60">
        <f t="shared" si="1"/>
        <v>7</v>
      </c>
      <c r="Q21" s="38">
        <f t="shared" si="0"/>
        <v>0.28973509933774833</v>
      </c>
    </row>
    <row r="22" spans="1:167" s="14" customFormat="1" ht="18.75" customHeight="1" x14ac:dyDescent="0.25">
      <c r="A22" s="5"/>
      <c r="B22" s="90" t="s">
        <v>0</v>
      </c>
      <c r="C22" s="90"/>
      <c r="D22" s="48">
        <f>+SUM(D5:D21)</f>
        <v>156</v>
      </c>
      <c r="E22" s="48">
        <f t="shared" ref="E22:P22" si="2">+SUM(E5:E21)</f>
        <v>220</v>
      </c>
      <c r="F22" s="48">
        <f t="shared" si="2"/>
        <v>253</v>
      </c>
      <c r="G22" s="48">
        <f t="shared" si="2"/>
        <v>176</v>
      </c>
      <c r="H22" s="48">
        <f t="shared" si="2"/>
        <v>279</v>
      </c>
      <c r="I22" s="48">
        <f t="shared" si="2"/>
        <v>198</v>
      </c>
      <c r="J22" s="48">
        <f t="shared" si="2"/>
        <v>173</v>
      </c>
      <c r="K22" s="48">
        <f t="shared" si="2"/>
        <v>119</v>
      </c>
      <c r="L22" s="48">
        <f t="shared" si="2"/>
        <v>219</v>
      </c>
      <c r="M22" s="48">
        <f t="shared" si="2"/>
        <v>245</v>
      </c>
      <c r="N22" s="48">
        <f t="shared" si="2"/>
        <v>199</v>
      </c>
      <c r="O22" s="48">
        <f t="shared" si="2"/>
        <v>179</v>
      </c>
      <c r="P22" s="48">
        <f t="shared" si="2"/>
        <v>2416</v>
      </c>
      <c r="Q22" s="51">
        <f t="shared" ref="Q22" si="3">+SUM(Q5:Q21)</f>
        <v>100.00000000000003</v>
      </c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</row>
    <row r="23" spans="1:167" ht="12.75" customHeight="1" x14ac:dyDescent="0.25">
      <c r="B23" s="76" t="s">
        <v>100</v>
      </c>
      <c r="C23" s="4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35"/>
      <c r="Q23" s="35"/>
    </row>
    <row r="24" spans="1:167" ht="12.75" customHeight="1" x14ac:dyDescent="0.25">
      <c r="B24" s="76" t="s">
        <v>101</v>
      </c>
      <c r="C24" s="4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35"/>
      <c r="Q24" s="35"/>
    </row>
  </sheetData>
  <sortState xmlns:xlrd2="http://schemas.microsoft.com/office/spreadsheetml/2017/richdata2" ref="C17:P18">
    <sortCondition descending="1" ref="P17:P18"/>
    <sortCondition ref="C17:C18"/>
  </sortState>
  <mergeCells count="1">
    <mergeCell ref="B22:C22"/>
  </mergeCells>
  <hyperlinks>
    <hyperlink ref="A1" location="índice!A1" display="volver" xr:uid="{00000000-0004-0000-0300-000000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74"/>
  <sheetViews>
    <sheetView zoomScale="85" zoomScaleNormal="85" workbookViewId="0">
      <selection activeCell="G35" sqref="G35"/>
    </sheetView>
  </sheetViews>
  <sheetFormatPr baseColWidth="10" defaultColWidth="11.42578125" defaultRowHeight="15" customHeight="1" x14ac:dyDescent="0.25"/>
  <cols>
    <col min="1" max="1" width="5.42578125" style="25" customWidth="1"/>
    <col min="2" max="2" width="6.85546875" style="25" customWidth="1"/>
    <col min="3" max="3" width="18.42578125" style="25" customWidth="1"/>
    <col min="4" max="4" width="11.42578125" style="25"/>
    <col min="5" max="5" width="11.42578125" style="25" customWidth="1"/>
    <col min="6" max="10" width="11.42578125" style="25"/>
    <col min="11" max="11" width="13.42578125" style="25" customWidth="1"/>
    <col min="12" max="16384" width="11.42578125" style="25"/>
  </cols>
  <sheetData>
    <row r="1" spans="1:11" ht="15.95" customHeight="1" x14ac:dyDescent="0.25">
      <c r="A1" s="1" t="s">
        <v>2</v>
      </c>
    </row>
    <row r="2" spans="1:11" ht="15.95" customHeight="1" x14ac:dyDescent="0.25">
      <c r="A2" s="26"/>
      <c r="B2" s="19" t="str">
        <f>Índice!B7</f>
        <v>5.3. SPC: APELACIONES RESUELTAS, ENERO-DICIEMBRE 2023</v>
      </c>
    </row>
    <row r="3" spans="1:11" ht="15.95" customHeight="1" x14ac:dyDescent="0.25">
      <c r="A3" s="26"/>
      <c r="B3" s="19"/>
    </row>
    <row r="4" spans="1:11" ht="12.75" customHeight="1" x14ac:dyDescent="0.25">
      <c r="E4" s="27"/>
      <c r="F4" s="27"/>
      <c r="G4" s="27"/>
      <c r="H4" s="27"/>
      <c r="I4" s="27"/>
    </row>
    <row r="5" spans="1:11" ht="12.75" customHeight="1" x14ac:dyDescent="0.25">
      <c r="E5" s="27"/>
      <c r="F5" s="27"/>
      <c r="G5" s="27"/>
      <c r="H5" s="27"/>
      <c r="I5" s="27"/>
    </row>
    <row r="6" spans="1:11" ht="12.75" customHeight="1" x14ac:dyDescent="0.25">
      <c r="E6" s="27"/>
      <c r="F6" s="27"/>
      <c r="G6" s="27"/>
      <c r="H6" s="27"/>
      <c r="I6" s="27"/>
      <c r="J6" s="17" t="s">
        <v>3</v>
      </c>
      <c r="K6" s="17"/>
    </row>
    <row r="7" spans="1:11" ht="12.75" customHeight="1" x14ac:dyDescent="0.25">
      <c r="E7" s="27"/>
      <c r="F7" s="27"/>
      <c r="G7" s="27"/>
      <c r="H7" s="27"/>
      <c r="I7" s="27"/>
      <c r="J7" s="74" t="s">
        <v>63</v>
      </c>
      <c r="K7" s="73">
        <v>225</v>
      </c>
    </row>
    <row r="8" spans="1:11" ht="12.75" customHeight="1" x14ac:dyDescent="0.25">
      <c r="E8" s="27"/>
      <c r="F8" s="27"/>
      <c r="G8" s="27"/>
      <c r="H8" s="27"/>
      <c r="I8" s="27"/>
      <c r="J8" s="74" t="s">
        <v>64</v>
      </c>
      <c r="K8" s="73">
        <v>204</v>
      </c>
    </row>
    <row r="9" spans="1:11" ht="12.75" customHeight="1" x14ac:dyDescent="0.25">
      <c r="E9" s="27"/>
      <c r="F9" s="27"/>
      <c r="G9" s="27"/>
      <c r="H9" s="27"/>
      <c r="I9" s="27"/>
      <c r="J9" s="74" t="s">
        <v>65</v>
      </c>
      <c r="K9" s="73">
        <v>209</v>
      </c>
    </row>
    <row r="10" spans="1:11" ht="12.75" customHeight="1" x14ac:dyDescent="0.25">
      <c r="E10" s="27"/>
      <c r="F10" s="27"/>
      <c r="G10" s="27"/>
      <c r="H10" s="27"/>
      <c r="I10" s="27"/>
      <c r="J10" s="74" t="s">
        <v>66</v>
      </c>
      <c r="K10" s="73">
        <v>187</v>
      </c>
    </row>
    <row r="11" spans="1:11" ht="12.75" customHeight="1" x14ac:dyDescent="0.25">
      <c r="E11" s="27"/>
      <c r="F11" s="27"/>
      <c r="G11" s="27"/>
      <c r="H11" s="27"/>
      <c r="I11" s="27"/>
      <c r="J11" s="74" t="s">
        <v>67</v>
      </c>
      <c r="K11" s="73">
        <v>237</v>
      </c>
    </row>
    <row r="12" spans="1:11" ht="12.75" customHeight="1" x14ac:dyDescent="0.25">
      <c r="E12" s="27"/>
      <c r="F12" s="27"/>
      <c r="G12" s="27"/>
      <c r="H12" s="27"/>
      <c r="I12" s="27"/>
      <c r="J12" s="74" t="s">
        <v>68</v>
      </c>
      <c r="K12" s="73">
        <v>207</v>
      </c>
    </row>
    <row r="13" spans="1:11" ht="12.75" customHeight="1" x14ac:dyDescent="0.25">
      <c r="E13" s="27"/>
      <c r="F13" s="27"/>
      <c r="G13" s="27"/>
      <c r="H13" s="27"/>
      <c r="I13" s="27"/>
      <c r="J13" s="74" t="s">
        <v>69</v>
      </c>
      <c r="K13" s="73">
        <v>188</v>
      </c>
    </row>
    <row r="14" spans="1:11" ht="12.75" customHeight="1" x14ac:dyDescent="0.25">
      <c r="E14" s="27"/>
      <c r="F14" s="27"/>
      <c r="G14" s="27"/>
      <c r="H14" s="27"/>
      <c r="I14" s="27"/>
      <c r="J14" s="74" t="s">
        <v>70</v>
      </c>
      <c r="K14" s="73">
        <v>258</v>
      </c>
    </row>
    <row r="15" spans="1:11" ht="12.75" customHeight="1" x14ac:dyDescent="0.25">
      <c r="E15" s="27"/>
      <c r="F15" s="27"/>
      <c r="G15" s="27"/>
      <c r="H15" s="27"/>
      <c r="I15" s="27"/>
      <c r="J15" s="74" t="s">
        <v>71</v>
      </c>
      <c r="K15" s="73">
        <v>191</v>
      </c>
    </row>
    <row r="16" spans="1:11" ht="12.75" customHeight="1" x14ac:dyDescent="0.25">
      <c r="E16" s="27"/>
      <c r="F16" s="27"/>
      <c r="G16" s="27"/>
      <c r="H16" s="27"/>
      <c r="I16" s="27"/>
      <c r="J16" s="74" t="s">
        <v>72</v>
      </c>
      <c r="K16" s="73">
        <v>210</v>
      </c>
    </row>
    <row r="17" spans="2:13" ht="12.75" customHeight="1" x14ac:dyDescent="0.25">
      <c r="E17" s="27"/>
      <c r="F17" s="27"/>
      <c r="G17" s="27"/>
      <c r="H17" s="27"/>
      <c r="I17" s="27"/>
      <c r="J17" s="74" t="s">
        <v>73</v>
      </c>
      <c r="K17" s="73">
        <v>211</v>
      </c>
    </row>
    <row r="18" spans="2:13" ht="12.75" customHeight="1" x14ac:dyDescent="0.25">
      <c r="E18" s="27"/>
      <c r="F18" s="27"/>
      <c r="G18" s="27"/>
      <c r="H18" s="27"/>
      <c r="I18" s="27"/>
      <c r="J18" s="74" t="s">
        <v>74</v>
      </c>
      <c r="K18" s="73">
        <v>205</v>
      </c>
    </row>
    <row r="19" spans="2:13" ht="12.75" customHeight="1" x14ac:dyDescent="0.25">
      <c r="E19" s="27"/>
      <c r="F19" s="27"/>
      <c r="G19" s="27"/>
      <c r="H19" s="27"/>
      <c r="I19" s="27"/>
      <c r="J19" s="54" t="s">
        <v>75</v>
      </c>
      <c r="K19" s="58">
        <f>SUM(K7:K18)</f>
        <v>2532</v>
      </c>
    </row>
    <row r="20" spans="2:13" ht="12.75" customHeight="1" x14ac:dyDescent="0.25">
      <c r="B20" s="2"/>
      <c r="C20" s="3"/>
      <c r="E20" s="27"/>
      <c r="F20" s="27"/>
      <c r="G20" s="27"/>
      <c r="H20" s="27"/>
      <c r="I20" s="27"/>
      <c r="J20" s="2"/>
    </row>
    <row r="21" spans="2:13" ht="12.75" customHeight="1" x14ac:dyDescent="0.25">
      <c r="E21" s="27"/>
      <c r="F21" s="27"/>
      <c r="G21" s="27"/>
      <c r="H21" s="27"/>
      <c r="I21" s="27"/>
    </row>
    <row r="22" spans="2:13" ht="12.75" customHeight="1" x14ac:dyDescent="0.25">
      <c r="E22" s="2"/>
      <c r="F22" s="27"/>
      <c r="G22" s="27"/>
      <c r="H22" s="27"/>
      <c r="I22" s="27"/>
      <c r="K22" s="3"/>
    </row>
    <row r="23" spans="2:13" ht="12.75" customHeight="1" x14ac:dyDescent="0.25">
      <c r="F23" s="27"/>
      <c r="G23" s="27"/>
      <c r="H23" s="27"/>
      <c r="I23" s="27"/>
    </row>
    <row r="24" spans="2:13" ht="12.75" customHeight="1" x14ac:dyDescent="0.25">
      <c r="M24" s="33"/>
    </row>
    <row r="25" spans="2:13" ht="12.75" customHeight="1" x14ac:dyDescent="0.25">
      <c r="K25" s="33"/>
    </row>
    <row r="26" spans="2:13" s="88" customFormat="1" ht="12.75" customHeight="1" x14ac:dyDescent="0.25">
      <c r="B26" s="76" t="s">
        <v>100</v>
      </c>
    </row>
    <row r="27" spans="2:13" s="88" customFormat="1" ht="12.75" customHeight="1" x14ac:dyDescent="0.25">
      <c r="B27" s="76" t="s">
        <v>101</v>
      </c>
    </row>
    <row r="28" spans="2:13" ht="15" customHeight="1" x14ac:dyDescent="0.25">
      <c r="B28" s="28"/>
    </row>
    <row r="29" spans="2:13" ht="15" customHeight="1" x14ac:dyDescent="0.25">
      <c r="K29" s="32"/>
    </row>
    <row r="39" spans="2:2" ht="15" customHeight="1" x14ac:dyDescent="0.25">
      <c r="B39" s="28"/>
    </row>
    <row r="40" spans="2:2" ht="15" customHeight="1" x14ac:dyDescent="0.25">
      <c r="B40" s="28"/>
    </row>
    <row r="51" spans="2:2" ht="15" customHeight="1" x14ac:dyDescent="0.25">
      <c r="B51" s="28"/>
    </row>
    <row r="52" spans="2:2" ht="15" customHeight="1" x14ac:dyDescent="0.25">
      <c r="B52" s="28"/>
    </row>
    <row r="63" spans="2:2" ht="15" customHeight="1" x14ac:dyDescent="0.25">
      <c r="B63" s="28"/>
    </row>
    <row r="69" spans="4:5" ht="15" customHeight="1" x14ac:dyDescent="0.25">
      <c r="E69" s="29"/>
    </row>
    <row r="70" spans="4:5" ht="15" customHeight="1" x14ac:dyDescent="0.25">
      <c r="E70" s="30"/>
    </row>
    <row r="71" spans="4:5" ht="15" customHeight="1" x14ac:dyDescent="0.25">
      <c r="D71" s="31"/>
      <c r="E71" s="30"/>
    </row>
    <row r="72" spans="4:5" ht="15" customHeight="1" x14ac:dyDescent="0.25">
      <c r="D72" s="31"/>
      <c r="E72" s="30"/>
    </row>
    <row r="73" spans="4:5" ht="15" customHeight="1" x14ac:dyDescent="0.25">
      <c r="D73" s="31"/>
      <c r="E73" s="30"/>
    </row>
    <row r="74" spans="4:5" ht="15" customHeight="1" x14ac:dyDescent="0.25">
      <c r="D74" s="31"/>
      <c r="E74" s="30"/>
    </row>
  </sheetData>
  <conditionalFormatting sqref="E6:E21 E26:E66">
    <cfRule type="cellIs" dxfId="0" priority="1" stopIfTrue="1" operator="notEqual">
      <formula>0</formula>
    </cfRule>
  </conditionalFormatting>
  <hyperlinks>
    <hyperlink ref="A1" location="índice!A1" display="volver" xr:uid="{00000000-0004-0000-0400-000000000000}"/>
  </hyperlink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U32"/>
  <sheetViews>
    <sheetView zoomScale="85" zoomScaleNormal="85" workbookViewId="0">
      <selection activeCell="B27" sqref="B27"/>
    </sheetView>
  </sheetViews>
  <sheetFormatPr baseColWidth="10" defaultColWidth="11.42578125" defaultRowHeight="15" customHeight="1" x14ac:dyDescent="0.25"/>
  <cols>
    <col min="1" max="1" width="5.42578125" style="5" customWidth="1"/>
    <col min="2" max="2" width="3.7109375" style="5" customWidth="1"/>
    <col min="3" max="3" width="41.140625" style="6" customWidth="1"/>
    <col min="4" max="16" width="6.7109375" style="5" customWidth="1"/>
    <col min="17" max="17" width="7.7109375" style="5" customWidth="1"/>
    <col min="18" max="16384" width="11.42578125" style="5"/>
  </cols>
  <sheetData>
    <row r="1" spans="1:125" ht="15.95" customHeight="1" x14ac:dyDescent="0.25">
      <c r="A1" s="1" t="s">
        <v>2</v>
      </c>
    </row>
    <row r="2" spans="1:125" ht="15.95" customHeight="1" x14ac:dyDescent="0.25">
      <c r="B2" s="19" t="str">
        <f>Índice!B8</f>
        <v>5.4. SPC: APELACIONES RESUELTAS, SEGÚN ACTIVIDAD ECONÓMICA DEL PROVEEDOR DENUNCIADO, ENERO-DICIEMBRE 2023</v>
      </c>
      <c r="C2" s="5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25" ht="15.95" customHeight="1" x14ac:dyDescent="0.25">
      <c r="D3" s="63"/>
    </row>
    <row r="4" spans="1:125" s="11" customFormat="1" ht="24" customHeight="1" x14ac:dyDescent="0.25">
      <c r="A4" s="5"/>
      <c r="B4" s="9" t="s">
        <v>94</v>
      </c>
      <c r="C4" s="18" t="s">
        <v>11</v>
      </c>
      <c r="D4" s="62" t="s">
        <v>63</v>
      </c>
      <c r="E4" s="62" t="s">
        <v>64</v>
      </c>
      <c r="F4" s="62" t="s">
        <v>65</v>
      </c>
      <c r="G4" s="62" t="s">
        <v>66</v>
      </c>
      <c r="H4" s="62" t="s">
        <v>67</v>
      </c>
      <c r="I4" s="62" t="s">
        <v>68</v>
      </c>
      <c r="J4" s="62" t="s">
        <v>69</v>
      </c>
      <c r="K4" s="62" t="s">
        <v>70</v>
      </c>
      <c r="L4" s="62" t="s">
        <v>71</v>
      </c>
      <c r="M4" s="62" t="s">
        <v>72</v>
      </c>
      <c r="N4" s="62" t="s">
        <v>73</v>
      </c>
      <c r="O4" s="62" t="s">
        <v>74</v>
      </c>
      <c r="P4" s="10" t="s">
        <v>0</v>
      </c>
      <c r="Q4" s="10" t="s">
        <v>1</v>
      </c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</row>
    <row r="5" spans="1:125" ht="18.75" customHeight="1" x14ac:dyDescent="0.25">
      <c r="B5" s="64">
        <v>1</v>
      </c>
      <c r="C5" s="34" t="s">
        <v>79</v>
      </c>
      <c r="D5" s="49">
        <v>90</v>
      </c>
      <c r="E5" s="49">
        <v>85</v>
      </c>
      <c r="F5" s="49">
        <v>88</v>
      </c>
      <c r="G5" s="49">
        <v>72</v>
      </c>
      <c r="H5" s="49">
        <v>89</v>
      </c>
      <c r="I5" s="49">
        <v>94</v>
      </c>
      <c r="J5" s="49">
        <v>74</v>
      </c>
      <c r="K5" s="49">
        <v>87</v>
      </c>
      <c r="L5" s="49">
        <v>71</v>
      </c>
      <c r="M5" s="49">
        <v>76</v>
      </c>
      <c r="N5" s="49">
        <v>78</v>
      </c>
      <c r="O5" s="49">
        <v>83</v>
      </c>
      <c r="P5" s="49">
        <f>SUM(D5:O5)</f>
        <v>987</v>
      </c>
      <c r="Q5" s="38">
        <f t="shared" ref="Q5:Q24" si="0">+P5/$P$25*100</f>
        <v>33.92918528704022</v>
      </c>
    </row>
    <row r="6" spans="1:125" ht="18.75" customHeight="1" x14ac:dyDescent="0.25">
      <c r="B6" s="64">
        <v>2</v>
      </c>
      <c r="C6" s="34" t="s">
        <v>15</v>
      </c>
      <c r="D6" s="49">
        <v>42</v>
      </c>
      <c r="E6" s="49">
        <v>43</v>
      </c>
      <c r="F6" s="49">
        <v>31</v>
      </c>
      <c r="G6" s="49">
        <v>31</v>
      </c>
      <c r="H6" s="49">
        <v>36</v>
      </c>
      <c r="I6" s="49">
        <v>19</v>
      </c>
      <c r="J6" s="49">
        <v>25</v>
      </c>
      <c r="K6" s="49">
        <v>36</v>
      </c>
      <c r="L6" s="49">
        <v>15</v>
      </c>
      <c r="M6" s="49">
        <v>20</v>
      </c>
      <c r="N6" s="49">
        <v>32</v>
      </c>
      <c r="O6" s="49">
        <v>27</v>
      </c>
      <c r="P6" s="49">
        <f t="shared" ref="P6:P24" si="1">SUM(D6:O6)</f>
        <v>357</v>
      </c>
      <c r="Q6" s="38">
        <f t="shared" si="0"/>
        <v>12.272258508078378</v>
      </c>
    </row>
    <row r="7" spans="1:125" ht="18.75" customHeight="1" x14ac:dyDescent="0.25">
      <c r="B7" s="64">
        <v>3</v>
      </c>
      <c r="C7" s="34" t="s">
        <v>80</v>
      </c>
      <c r="D7" s="49">
        <v>15</v>
      </c>
      <c r="E7" s="49">
        <v>14</v>
      </c>
      <c r="F7" s="49">
        <v>19</v>
      </c>
      <c r="G7" s="49">
        <v>24</v>
      </c>
      <c r="H7" s="49">
        <v>24</v>
      </c>
      <c r="I7" s="49">
        <v>19</v>
      </c>
      <c r="J7" s="49">
        <v>14</v>
      </c>
      <c r="K7" s="49">
        <v>31</v>
      </c>
      <c r="L7" s="49">
        <v>18</v>
      </c>
      <c r="M7" s="49">
        <v>23</v>
      </c>
      <c r="N7" s="49">
        <v>23</v>
      </c>
      <c r="O7" s="49">
        <v>24</v>
      </c>
      <c r="P7" s="49">
        <f t="shared" si="1"/>
        <v>248</v>
      </c>
      <c r="Q7" s="38">
        <f t="shared" si="0"/>
        <v>8.5252664145754551</v>
      </c>
    </row>
    <row r="8" spans="1:125" ht="18.75" customHeight="1" x14ac:dyDescent="0.25">
      <c r="B8" s="64">
        <v>4</v>
      </c>
      <c r="C8" s="65" t="s">
        <v>34</v>
      </c>
      <c r="D8" s="49">
        <v>11</v>
      </c>
      <c r="E8" s="49">
        <v>9</v>
      </c>
      <c r="F8" s="49">
        <v>6</v>
      </c>
      <c r="G8" s="49">
        <v>4</v>
      </c>
      <c r="H8" s="49">
        <v>13</v>
      </c>
      <c r="I8" s="49">
        <v>11</v>
      </c>
      <c r="J8" s="49">
        <v>9</v>
      </c>
      <c r="K8" s="49">
        <v>11</v>
      </c>
      <c r="L8" s="49">
        <v>12</v>
      </c>
      <c r="M8" s="49">
        <v>14</v>
      </c>
      <c r="N8" s="49">
        <v>9</v>
      </c>
      <c r="O8" s="49">
        <v>11</v>
      </c>
      <c r="P8" s="49">
        <f t="shared" si="1"/>
        <v>120</v>
      </c>
      <c r="Q8" s="38">
        <f t="shared" si="0"/>
        <v>4.1251289102784465</v>
      </c>
    </row>
    <row r="9" spans="1:125" ht="18.75" customHeight="1" x14ac:dyDescent="0.25">
      <c r="B9" s="64">
        <v>5</v>
      </c>
      <c r="C9" s="34" t="s">
        <v>81</v>
      </c>
      <c r="D9" s="49">
        <v>3</v>
      </c>
      <c r="E9" s="49">
        <v>4</v>
      </c>
      <c r="F9" s="49">
        <v>6</v>
      </c>
      <c r="G9" s="49">
        <v>11</v>
      </c>
      <c r="H9" s="49">
        <v>11</v>
      </c>
      <c r="I9" s="49">
        <v>13</v>
      </c>
      <c r="J9" s="49">
        <v>6</v>
      </c>
      <c r="K9" s="49">
        <v>15</v>
      </c>
      <c r="L9" s="49">
        <v>11</v>
      </c>
      <c r="M9" s="49">
        <v>8</v>
      </c>
      <c r="N9" s="49">
        <v>6</v>
      </c>
      <c r="O9" s="49">
        <v>6</v>
      </c>
      <c r="P9" s="49">
        <f t="shared" si="1"/>
        <v>100</v>
      </c>
      <c r="Q9" s="38">
        <f t="shared" si="0"/>
        <v>3.4376074252320388</v>
      </c>
    </row>
    <row r="10" spans="1:125" ht="18.75" customHeight="1" x14ac:dyDescent="0.25">
      <c r="B10" s="64">
        <v>6</v>
      </c>
      <c r="C10" s="34" t="s">
        <v>82</v>
      </c>
      <c r="D10" s="49">
        <v>8</v>
      </c>
      <c r="E10" s="49">
        <v>7</v>
      </c>
      <c r="F10" s="49">
        <v>13</v>
      </c>
      <c r="G10" s="49">
        <v>11</v>
      </c>
      <c r="H10" s="49">
        <v>13</v>
      </c>
      <c r="I10" s="49">
        <v>8</v>
      </c>
      <c r="J10" s="49">
        <v>7</v>
      </c>
      <c r="K10" s="49">
        <v>11</v>
      </c>
      <c r="L10" s="49">
        <v>3</v>
      </c>
      <c r="M10" s="49">
        <v>7</v>
      </c>
      <c r="N10" s="49">
        <v>7</v>
      </c>
      <c r="O10" s="49">
        <v>4</v>
      </c>
      <c r="P10" s="49">
        <f t="shared" si="1"/>
        <v>99</v>
      </c>
      <c r="Q10" s="38">
        <f t="shared" si="0"/>
        <v>3.4032313509797176</v>
      </c>
    </row>
    <row r="11" spans="1:125" ht="18.75" customHeight="1" x14ac:dyDescent="0.25">
      <c r="B11" s="64">
        <v>7</v>
      </c>
      <c r="C11" s="34" t="s">
        <v>8</v>
      </c>
      <c r="D11" s="49">
        <v>5</v>
      </c>
      <c r="E11" s="49">
        <v>5</v>
      </c>
      <c r="F11" s="49">
        <v>5</v>
      </c>
      <c r="G11" s="49">
        <v>6</v>
      </c>
      <c r="H11" s="49">
        <v>13</v>
      </c>
      <c r="I11" s="49">
        <v>4</v>
      </c>
      <c r="J11" s="49">
        <v>8</v>
      </c>
      <c r="K11" s="49">
        <v>9</v>
      </c>
      <c r="L11" s="49">
        <v>14</v>
      </c>
      <c r="M11" s="49">
        <v>8</v>
      </c>
      <c r="N11" s="49">
        <v>6</v>
      </c>
      <c r="O11" s="49">
        <v>13</v>
      </c>
      <c r="P11" s="49">
        <f t="shared" si="1"/>
        <v>96</v>
      </c>
      <c r="Q11" s="38">
        <f t="shared" si="0"/>
        <v>3.3001031282227569</v>
      </c>
    </row>
    <row r="12" spans="1:125" ht="18.75" customHeight="1" x14ac:dyDescent="0.25">
      <c r="B12" s="64">
        <v>8</v>
      </c>
      <c r="C12" s="34" t="s">
        <v>83</v>
      </c>
      <c r="D12" s="49">
        <v>11</v>
      </c>
      <c r="E12" s="49">
        <v>7</v>
      </c>
      <c r="F12" s="49">
        <v>9</v>
      </c>
      <c r="G12" s="49">
        <v>7</v>
      </c>
      <c r="H12" s="49">
        <v>8</v>
      </c>
      <c r="I12" s="49">
        <v>9</v>
      </c>
      <c r="J12" s="49">
        <v>4</v>
      </c>
      <c r="K12" s="49">
        <v>10</v>
      </c>
      <c r="L12" s="49">
        <v>9</v>
      </c>
      <c r="M12" s="49">
        <v>10</v>
      </c>
      <c r="N12" s="49">
        <v>3</v>
      </c>
      <c r="O12" s="49">
        <v>7</v>
      </c>
      <c r="P12" s="49">
        <f t="shared" si="1"/>
        <v>94</v>
      </c>
      <c r="Q12" s="38">
        <f t="shared" si="0"/>
        <v>3.2313509797181159</v>
      </c>
    </row>
    <row r="13" spans="1:125" ht="18.75" customHeight="1" x14ac:dyDescent="0.25">
      <c r="B13" s="64">
        <v>9</v>
      </c>
      <c r="C13" s="34" t="s">
        <v>91</v>
      </c>
      <c r="D13" s="49">
        <v>7</v>
      </c>
      <c r="E13" s="49">
        <v>3</v>
      </c>
      <c r="F13" s="49">
        <v>8</v>
      </c>
      <c r="G13" s="49">
        <v>6</v>
      </c>
      <c r="H13" s="49">
        <v>8</v>
      </c>
      <c r="I13" s="49">
        <v>8</v>
      </c>
      <c r="J13" s="49">
        <v>7</v>
      </c>
      <c r="K13" s="49">
        <v>10</v>
      </c>
      <c r="L13" s="49">
        <v>9</v>
      </c>
      <c r="M13" s="49">
        <v>5</v>
      </c>
      <c r="N13" s="49">
        <v>5</v>
      </c>
      <c r="O13" s="49">
        <v>10</v>
      </c>
      <c r="P13" s="49">
        <f t="shared" si="1"/>
        <v>86</v>
      </c>
      <c r="Q13" s="38">
        <f t="shared" si="0"/>
        <v>2.956342385699553</v>
      </c>
    </row>
    <row r="14" spans="1:125" ht="18.75" customHeight="1" x14ac:dyDescent="0.25">
      <c r="B14" s="64">
        <v>10</v>
      </c>
      <c r="C14" s="34" t="s">
        <v>84</v>
      </c>
      <c r="D14" s="49">
        <v>3</v>
      </c>
      <c r="E14" s="49">
        <v>3</v>
      </c>
      <c r="F14" s="49">
        <v>5</v>
      </c>
      <c r="G14" s="49">
        <v>5</v>
      </c>
      <c r="H14" s="49">
        <v>5</v>
      </c>
      <c r="I14" s="49">
        <v>8</v>
      </c>
      <c r="J14" s="49">
        <v>4</v>
      </c>
      <c r="K14" s="49">
        <v>15</v>
      </c>
      <c r="L14" s="49">
        <v>7</v>
      </c>
      <c r="M14" s="49">
        <v>4</v>
      </c>
      <c r="N14" s="49">
        <v>9</v>
      </c>
      <c r="O14" s="49">
        <v>12</v>
      </c>
      <c r="P14" s="49">
        <f t="shared" si="1"/>
        <v>80</v>
      </c>
      <c r="Q14" s="38">
        <f t="shared" si="0"/>
        <v>2.7500859401856306</v>
      </c>
    </row>
    <row r="15" spans="1:125" ht="18.75" customHeight="1" x14ac:dyDescent="0.25">
      <c r="B15" s="64">
        <v>11</v>
      </c>
      <c r="C15" s="70" t="s">
        <v>85</v>
      </c>
      <c r="D15" s="49">
        <v>8</v>
      </c>
      <c r="E15" s="49">
        <v>6</v>
      </c>
      <c r="F15" s="49">
        <v>5</v>
      </c>
      <c r="G15" s="49">
        <v>3</v>
      </c>
      <c r="H15" s="49">
        <v>10</v>
      </c>
      <c r="I15" s="49">
        <v>7</v>
      </c>
      <c r="J15" s="49">
        <v>4</v>
      </c>
      <c r="K15" s="49">
        <v>6</v>
      </c>
      <c r="L15" s="49">
        <v>6</v>
      </c>
      <c r="M15" s="49">
        <v>5</v>
      </c>
      <c r="N15" s="49">
        <v>10</v>
      </c>
      <c r="O15" s="49">
        <v>4</v>
      </c>
      <c r="P15" s="49">
        <f t="shared" si="1"/>
        <v>74</v>
      </c>
      <c r="Q15" s="38">
        <f t="shared" si="0"/>
        <v>2.5438294946717082</v>
      </c>
    </row>
    <row r="16" spans="1:125" ht="18.75" customHeight="1" x14ac:dyDescent="0.25">
      <c r="B16" s="64">
        <v>12</v>
      </c>
      <c r="C16" s="66" t="s">
        <v>86</v>
      </c>
      <c r="D16" s="49">
        <v>7</v>
      </c>
      <c r="E16" s="49">
        <v>6</v>
      </c>
      <c r="F16" s="49">
        <v>1</v>
      </c>
      <c r="G16" s="49">
        <v>1</v>
      </c>
      <c r="H16" s="49">
        <v>6</v>
      </c>
      <c r="I16" s="49">
        <v>10</v>
      </c>
      <c r="J16" s="49">
        <v>8</v>
      </c>
      <c r="K16" s="49">
        <v>6</v>
      </c>
      <c r="L16" s="49">
        <v>6</v>
      </c>
      <c r="M16" s="49">
        <v>4</v>
      </c>
      <c r="N16" s="49">
        <v>8</v>
      </c>
      <c r="O16" s="49">
        <v>1</v>
      </c>
      <c r="P16" s="49">
        <f t="shared" si="1"/>
        <v>64</v>
      </c>
      <c r="Q16" s="38">
        <f t="shared" si="0"/>
        <v>2.2000687521485047</v>
      </c>
    </row>
    <row r="17" spans="1:125" ht="18.75" customHeight="1" x14ac:dyDescent="0.25">
      <c r="B17" s="64">
        <v>13</v>
      </c>
      <c r="C17" s="34" t="s">
        <v>102</v>
      </c>
      <c r="D17" s="49">
        <v>4</v>
      </c>
      <c r="E17" s="49">
        <v>1</v>
      </c>
      <c r="F17" s="49">
        <v>3</v>
      </c>
      <c r="G17" s="49">
        <v>3</v>
      </c>
      <c r="H17" s="49">
        <v>5</v>
      </c>
      <c r="I17" s="49">
        <v>2</v>
      </c>
      <c r="J17" s="49">
        <v>4</v>
      </c>
      <c r="K17" s="49">
        <v>9</v>
      </c>
      <c r="L17" s="49">
        <v>5</v>
      </c>
      <c r="M17" s="49">
        <v>6</v>
      </c>
      <c r="N17" s="49">
        <v>8</v>
      </c>
      <c r="O17" s="49">
        <v>7</v>
      </c>
      <c r="P17" s="49">
        <f t="shared" si="1"/>
        <v>57</v>
      </c>
      <c r="Q17" s="38">
        <f t="shared" si="0"/>
        <v>1.9594362323822618</v>
      </c>
    </row>
    <row r="18" spans="1:125" ht="18.75" customHeight="1" x14ac:dyDescent="0.25">
      <c r="B18" s="64">
        <v>14</v>
      </c>
      <c r="C18" s="67" t="s">
        <v>87</v>
      </c>
      <c r="D18" s="49">
        <v>4</v>
      </c>
      <c r="E18" s="49">
        <v>3</v>
      </c>
      <c r="F18" s="49">
        <v>5</v>
      </c>
      <c r="G18" s="49">
        <v>4</v>
      </c>
      <c r="H18" s="49">
        <v>3</v>
      </c>
      <c r="I18" s="49">
        <v>1</v>
      </c>
      <c r="J18" s="49">
        <v>2</v>
      </c>
      <c r="K18" s="49">
        <v>4</v>
      </c>
      <c r="L18" s="49">
        <v>10</v>
      </c>
      <c r="M18" s="49">
        <v>5</v>
      </c>
      <c r="N18" s="49">
        <v>3</v>
      </c>
      <c r="O18" s="49">
        <v>4</v>
      </c>
      <c r="P18" s="49">
        <f t="shared" si="1"/>
        <v>48</v>
      </c>
      <c r="Q18" s="38">
        <f t="shared" si="0"/>
        <v>1.6500515641113784</v>
      </c>
    </row>
    <row r="19" spans="1:125" ht="18.75" customHeight="1" x14ac:dyDescent="0.25">
      <c r="B19" s="64">
        <v>15</v>
      </c>
      <c r="C19" s="68" t="s">
        <v>35</v>
      </c>
      <c r="D19" s="49">
        <v>5</v>
      </c>
      <c r="E19" s="49">
        <v>4</v>
      </c>
      <c r="F19" s="49">
        <v>5</v>
      </c>
      <c r="G19" s="49">
        <v>2</v>
      </c>
      <c r="H19" s="49">
        <v>1</v>
      </c>
      <c r="I19" s="49">
        <v>6</v>
      </c>
      <c r="J19" s="49">
        <v>4</v>
      </c>
      <c r="K19" s="49">
        <v>4</v>
      </c>
      <c r="L19" s="49">
        <v>3</v>
      </c>
      <c r="M19" s="49">
        <v>7</v>
      </c>
      <c r="N19" s="49">
        <v>2</v>
      </c>
      <c r="O19" s="49">
        <v>2</v>
      </c>
      <c r="P19" s="49">
        <f t="shared" si="1"/>
        <v>45</v>
      </c>
      <c r="Q19" s="38">
        <f t="shared" si="0"/>
        <v>1.5469233413544174</v>
      </c>
    </row>
    <row r="20" spans="1:125" ht="18.75" customHeight="1" x14ac:dyDescent="0.25">
      <c r="B20" s="64">
        <v>16</v>
      </c>
      <c r="C20" s="34" t="s">
        <v>88</v>
      </c>
      <c r="D20" s="49">
        <v>5</v>
      </c>
      <c r="E20" s="49">
        <v>3</v>
      </c>
      <c r="F20" s="49">
        <v>2</v>
      </c>
      <c r="G20" s="49">
        <v>4</v>
      </c>
      <c r="H20" s="49">
        <v>3</v>
      </c>
      <c r="I20" s="49">
        <v>0</v>
      </c>
      <c r="J20" s="49">
        <v>4</v>
      </c>
      <c r="K20" s="49">
        <v>9</v>
      </c>
      <c r="L20" s="49">
        <v>4</v>
      </c>
      <c r="M20" s="49">
        <v>4</v>
      </c>
      <c r="N20" s="49">
        <v>1</v>
      </c>
      <c r="O20" s="49">
        <v>2</v>
      </c>
      <c r="P20" s="49">
        <f t="shared" si="1"/>
        <v>41</v>
      </c>
      <c r="Q20" s="38">
        <f t="shared" si="0"/>
        <v>1.4094190443451358</v>
      </c>
    </row>
    <row r="21" spans="1:125" ht="18.75" customHeight="1" x14ac:dyDescent="0.25">
      <c r="B21" s="64">
        <v>17</v>
      </c>
      <c r="C21" s="69" t="s">
        <v>32</v>
      </c>
      <c r="D21" s="49">
        <v>1</v>
      </c>
      <c r="E21" s="49">
        <v>2</v>
      </c>
      <c r="F21" s="49">
        <v>4</v>
      </c>
      <c r="G21" s="49">
        <v>0</v>
      </c>
      <c r="H21" s="49">
        <v>3</v>
      </c>
      <c r="I21" s="49">
        <v>5</v>
      </c>
      <c r="J21" s="49">
        <v>5</v>
      </c>
      <c r="K21" s="49">
        <v>6</v>
      </c>
      <c r="L21" s="49">
        <v>2</v>
      </c>
      <c r="M21" s="49">
        <v>4</v>
      </c>
      <c r="N21" s="49">
        <v>3</v>
      </c>
      <c r="O21" s="49">
        <v>3</v>
      </c>
      <c r="P21" s="49">
        <f t="shared" si="1"/>
        <v>38</v>
      </c>
      <c r="Q21" s="38">
        <f t="shared" si="0"/>
        <v>1.3062908215881746</v>
      </c>
    </row>
    <row r="22" spans="1:125" ht="18.75" customHeight="1" x14ac:dyDescent="0.25">
      <c r="B22" s="64">
        <v>18</v>
      </c>
      <c r="C22" s="68" t="s">
        <v>31</v>
      </c>
      <c r="D22" s="49">
        <v>2</v>
      </c>
      <c r="E22" s="49">
        <v>0</v>
      </c>
      <c r="F22" s="49">
        <v>4</v>
      </c>
      <c r="G22" s="49">
        <v>2</v>
      </c>
      <c r="H22" s="49">
        <v>4</v>
      </c>
      <c r="I22" s="49">
        <v>4</v>
      </c>
      <c r="J22" s="49">
        <v>6</v>
      </c>
      <c r="K22" s="49">
        <v>4</v>
      </c>
      <c r="L22" s="49">
        <v>3</v>
      </c>
      <c r="M22" s="49">
        <v>1</v>
      </c>
      <c r="N22" s="49">
        <v>3</v>
      </c>
      <c r="O22" s="49">
        <v>3</v>
      </c>
      <c r="P22" s="49">
        <f t="shared" si="1"/>
        <v>36</v>
      </c>
      <c r="Q22" s="38">
        <f t="shared" si="0"/>
        <v>1.2375386730835338</v>
      </c>
    </row>
    <row r="23" spans="1:125" ht="18.75" customHeight="1" x14ac:dyDescent="0.25">
      <c r="B23" s="64">
        <v>19</v>
      </c>
      <c r="C23" s="71" t="s">
        <v>9</v>
      </c>
      <c r="D23" s="49">
        <v>2</v>
      </c>
      <c r="E23" s="49">
        <v>3</v>
      </c>
      <c r="F23" s="49">
        <v>6</v>
      </c>
      <c r="G23" s="49">
        <v>4</v>
      </c>
      <c r="H23" s="49">
        <v>3</v>
      </c>
      <c r="I23" s="49">
        <v>0</v>
      </c>
      <c r="J23" s="49">
        <v>1</v>
      </c>
      <c r="K23" s="49">
        <v>3</v>
      </c>
      <c r="L23" s="49">
        <v>3</v>
      </c>
      <c r="M23" s="49">
        <v>5</v>
      </c>
      <c r="N23" s="49">
        <v>1</v>
      </c>
      <c r="O23" s="49">
        <v>1</v>
      </c>
      <c r="P23" s="49">
        <f t="shared" si="1"/>
        <v>32</v>
      </c>
      <c r="Q23" s="38">
        <f t="shared" si="0"/>
        <v>1.1000343760742524</v>
      </c>
    </row>
    <row r="24" spans="1:125" ht="18.75" customHeight="1" x14ac:dyDescent="0.25">
      <c r="B24" s="64">
        <v>20</v>
      </c>
      <c r="C24" s="34" t="s">
        <v>33</v>
      </c>
      <c r="D24" s="49">
        <v>13</v>
      </c>
      <c r="E24" s="49">
        <v>21</v>
      </c>
      <c r="F24" s="49">
        <v>17</v>
      </c>
      <c r="G24" s="49">
        <v>13</v>
      </c>
      <c r="H24" s="49">
        <v>17</v>
      </c>
      <c r="I24" s="49">
        <v>13</v>
      </c>
      <c r="J24" s="49">
        <v>15</v>
      </c>
      <c r="K24" s="49">
        <v>22</v>
      </c>
      <c r="L24" s="49">
        <v>12</v>
      </c>
      <c r="M24" s="49">
        <v>21</v>
      </c>
      <c r="N24" s="49">
        <v>22</v>
      </c>
      <c r="O24" s="49">
        <v>21</v>
      </c>
      <c r="P24" s="49">
        <f t="shared" si="1"/>
        <v>207</v>
      </c>
      <c r="Q24" s="38">
        <f t="shared" si="0"/>
        <v>7.1158473702303198</v>
      </c>
    </row>
    <row r="25" spans="1:125" s="14" customFormat="1" ht="18.75" customHeight="1" x14ac:dyDescent="0.25">
      <c r="A25" s="5"/>
      <c r="B25" s="90" t="s">
        <v>0</v>
      </c>
      <c r="C25" s="90"/>
      <c r="D25" s="48">
        <f t="shared" ref="D25:P25" si="2">SUM(D5:D24)</f>
        <v>246</v>
      </c>
      <c r="E25" s="48">
        <f t="shared" si="2"/>
        <v>229</v>
      </c>
      <c r="F25" s="48">
        <f t="shared" si="2"/>
        <v>242</v>
      </c>
      <c r="G25" s="48">
        <f t="shared" si="2"/>
        <v>213</v>
      </c>
      <c r="H25" s="48">
        <f t="shared" si="2"/>
        <v>275</v>
      </c>
      <c r="I25" s="48">
        <f t="shared" si="2"/>
        <v>241</v>
      </c>
      <c r="J25" s="48">
        <f t="shared" si="2"/>
        <v>211</v>
      </c>
      <c r="K25" s="48">
        <f t="shared" si="2"/>
        <v>308</v>
      </c>
      <c r="L25" s="48">
        <f t="shared" si="2"/>
        <v>223</v>
      </c>
      <c r="M25" s="48">
        <f t="shared" si="2"/>
        <v>237</v>
      </c>
      <c r="N25" s="48">
        <f t="shared" si="2"/>
        <v>239</v>
      </c>
      <c r="O25" s="48">
        <f t="shared" si="2"/>
        <v>245</v>
      </c>
      <c r="P25" s="48">
        <f t="shared" si="2"/>
        <v>2909</v>
      </c>
      <c r="Q25" s="51">
        <f>+SUM(Q5:Q24)</f>
        <v>100.00000000000003</v>
      </c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</row>
    <row r="26" spans="1:125" s="81" customFormat="1" ht="12.75" customHeight="1" x14ac:dyDescent="0.25">
      <c r="A26" s="79"/>
      <c r="B26" s="76" t="s">
        <v>89</v>
      </c>
      <c r="C26" s="84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6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79"/>
      <c r="BX26" s="79"/>
      <c r="BY26" s="79"/>
      <c r="BZ26" s="79"/>
      <c r="CA26" s="79"/>
      <c r="CB26" s="79"/>
      <c r="CC26" s="79"/>
      <c r="CD26" s="79"/>
      <c r="CE26" s="79"/>
      <c r="CF26" s="79"/>
      <c r="CG26" s="79"/>
      <c r="CH26" s="79"/>
      <c r="CI26" s="79"/>
      <c r="CJ26" s="79"/>
      <c r="CK26" s="79"/>
      <c r="CL26" s="79"/>
      <c r="CM26" s="79"/>
      <c r="CN26" s="79"/>
      <c r="CO26" s="79"/>
      <c r="CP26" s="79"/>
      <c r="CQ26" s="79"/>
      <c r="CR26" s="79"/>
      <c r="CS26" s="79"/>
      <c r="CT26" s="79"/>
      <c r="CU26" s="79"/>
      <c r="CV26" s="79"/>
      <c r="CW26" s="79"/>
      <c r="CX26" s="79"/>
      <c r="CY26" s="79"/>
      <c r="CZ26" s="79"/>
      <c r="DA26" s="79"/>
      <c r="DB26" s="79"/>
      <c r="DC26" s="79"/>
      <c r="DD26" s="79"/>
      <c r="DE26" s="79"/>
      <c r="DF26" s="79"/>
      <c r="DG26" s="79"/>
      <c r="DH26" s="79"/>
      <c r="DI26" s="79"/>
      <c r="DJ26" s="79"/>
      <c r="DK26" s="79"/>
      <c r="DL26" s="79"/>
      <c r="DM26" s="79"/>
      <c r="DN26" s="79"/>
      <c r="DO26" s="79"/>
      <c r="DP26" s="79"/>
      <c r="DQ26" s="79"/>
      <c r="DR26" s="79"/>
      <c r="DS26" s="79"/>
      <c r="DT26" s="79"/>
      <c r="DU26" s="79"/>
    </row>
    <row r="27" spans="1:125" s="79" customFormat="1" ht="12.75" customHeight="1" x14ac:dyDescent="0.25">
      <c r="B27" s="77" t="s">
        <v>90</v>
      </c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</row>
    <row r="28" spans="1:125" s="79" customFormat="1" ht="12.75" customHeight="1" x14ac:dyDescent="0.25">
      <c r="B28" s="77" t="s">
        <v>92</v>
      </c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</row>
    <row r="29" spans="1:125" s="80" customFormat="1" ht="12.75" customHeight="1" x14ac:dyDescent="0.25">
      <c r="B29" s="76" t="s">
        <v>100</v>
      </c>
      <c r="C29" s="83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</row>
    <row r="30" spans="1:125" s="80" customFormat="1" ht="12.75" customHeight="1" x14ac:dyDescent="0.25">
      <c r="B30" s="76" t="s">
        <v>101</v>
      </c>
      <c r="C30" s="83"/>
    </row>
    <row r="31" spans="1:125" s="35" customFormat="1" ht="15" customHeight="1" x14ac:dyDescent="0.25">
      <c r="C31" s="2"/>
    </row>
    <row r="32" spans="1:125" ht="15" customHeight="1" x14ac:dyDescent="0.25">
      <c r="C32" s="46"/>
      <c r="D32" s="35"/>
    </row>
  </sheetData>
  <sortState xmlns:xlrd2="http://schemas.microsoft.com/office/spreadsheetml/2017/richdata2" ref="C5:P23">
    <sortCondition descending="1" ref="P5:P23"/>
    <sortCondition ref="C5:C23"/>
  </sortState>
  <mergeCells count="1">
    <mergeCell ref="B25:C25"/>
  </mergeCells>
  <hyperlinks>
    <hyperlink ref="A1" location="índice!A1" display="volver" xr:uid="{00000000-0004-0000-0600-000000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6FD46-CBAA-4FAD-9042-9FAA62E35F00}">
  <dimension ref="A1:GV51"/>
  <sheetViews>
    <sheetView zoomScale="85" zoomScaleNormal="85" workbookViewId="0">
      <selection activeCell="G35" sqref="G35"/>
    </sheetView>
  </sheetViews>
  <sheetFormatPr baseColWidth="10" defaultColWidth="11.42578125" defaultRowHeight="15" customHeight="1" x14ac:dyDescent="0.25"/>
  <cols>
    <col min="1" max="1" width="5.42578125" style="5" customWidth="1"/>
    <col min="2" max="2" width="3.7109375" style="5" customWidth="1"/>
    <col min="3" max="3" width="30.5703125" style="6" customWidth="1"/>
    <col min="4" max="16" width="6.7109375" style="5" customWidth="1"/>
    <col min="17" max="17" width="7.7109375" style="5" customWidth="1"/>
    <col min="18" max="16384" width="11.42578125" style="5"/>
  </cols>
  <sheetData>
    <row r="1" spans="1:204" ht="15.95" customHeight="1" x14ac:dyDescent="0.25">
      <c r="A1" s="1" t="s">
        <v>2</v>
      </c>
    </row>
    <row r="2" spans="1:204" ht="15.95" customHeight="1" x14ac:dyDescent="0.25">
      <c r="B2" s="19" t="str">
        <f>Índice!B9</f>
        <v>5.5. SPC: FORMAS DE CONCLUSIÓN DE LOS HECHOS INFRACTORES APELADOS, ENERO-DICIEMBRE 2023</v>
      </c>
      <c r="C2" s="5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204" ht="15.95" customHeight="1" x14ac:dyDescent="0.25"/>
    <row r="4" spans="1:204" s="11" customFormat="1" ht="24" customHeight="1" x14ac:dyDescent="0.25">
      <c r="A4" s="5"/>
      <c r="B4" s="9" t="s">
        <v>94</v>
      </c>
      <c r="C4" s="18" t="s">
        <v>10</v>
      </c>
      <c r="D4" s="62" t="s">
        <v>63</v>
      </c>
      <c r="E4" s="62" t="s">
        <v>64</v>
      </c>
      <c r="F4" s="62" t="s">
        <v>65</v>
      </c>
      <c r="G4" s="62" t="s">
        <v>66</v>
      </c>
      <c r="H4" s="62" t="s">
        <v>67</v>
      </c>
      <c r="I4" s="62" t="s">
        <v>68</v>
      </c>
      <c r="J4" s="62" t="s">
        <v>69</v>
      </c>
      <c r="K4" s="62" t="s">
        <v>70</v>
      </c>
      <c r="L4" s="62" t="s">
        <v>71</v>
      </c>
      <c r="M4" s="62" t="s">
        <v>72</v>
      </c>
      <c r="N4" s="62" t="s">
        <v>73</v>
      </c>
      <c r="O4" s="62" t="s">
        <v>74</v>
      </c>
      <c r="P4" s="10" t="s">
        <v>0</v>
      </c>
      <c r="Q4" s="10" t="s">
        <v>1</v>
      </c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</row>
    <row r="5" spans="1:204" ht="18.75" customHeight="1" x14ac:dyDescent="0.25">
      <c r="B5" s="64">
        <v>1</v>
      </c>
      <c r="C5" s="46" t="s">
        <v>28</v>
      </c>
      <c r="D5" s="49">
        <v>208</v>
      </c>
      <c r="E5" s="49">
        <v>184</v>
      </c>
      <c r="F5" s="49">
        <v>198</v>
      </c>
      <c r="G5" s="49">
        <v>212</v>
      </c>
      <c r="H5" s="49">
        <v>267</v>
      </c>
      <c r="I5" s="49">
        <v>228</v>
      </c>
      <c r="J5" s="49">
        <v>205</v>
      </c>
      <c r="K5" s="49">
        <v>371</v>
      </c>
      <c r="L5" s="49">
        <v>235</v>
      </c>
      <c r="M5" s="49">
        <v>258</v>
      </c>
      <c r="N5" s="49">
        <v>210</v>
      </c>
      <c r="O5" s="49">
        <v>318</v>
      </c>
      <c r="P5" s="47">
        <f t="shared" ref="P5:P13" si="0">SUM(D5:O5)</f>
        <v>2894</v>
      </c>
      <c r="Q5" s="57">
        <f t="shared" ref="Q5:Q15" si="1">(P5/$P$16)*100</f>
        <v>48.049144944379876</v>
      </c>
      <c r="V5" s="8"/>
      <c r="AD5" s="8"/>
    </row>
    <row r="6" spans="1:204" ht="18.75" customHeight="1" x14ac:dyDescent="0.25">
      <c r="B6" s="64">
        <v>2</v>
      </c>
      <c r="C6" s="46" t="s">
        <v>37</v>
      </c>
      <c r="D6" s="49">
        <v>131</v>
      </c>
      <c r="E6" s="49">
        <v>73</v>
      </c>
      <c r="F6" s="49">
        <v>80</v>
      </c>
      <c r="G6" s="49">
        <v>100</v>
      </c>
      <c r="H6" s="49">
        <v>67</v>
      </c>
      <c r="I6" s="49">
        <v>65</v>
      </c>
      <c r="J6" s="49">
        <v>56</v>
      </c>
      <c r="K6" s="49">
        <v>42</v>
      </c>
      <c r="L6" s="49">
        <v>70</v>
      </c>
      <c r="M6" s="49">
        <v>63</v>
      </c>
      <c r="N6" s="49">
        <v>153</v>
      </c>
      <c r="O6" s="49">
        <v>48</v>
      </c>
      <c r="P6" s="47">
        <f t="shared" si="0"/>
        <v>948</v>
      </c>
      <c r="Q6" s="57">
        <f t="shared" si="1"/>
        <v>15.739664618960649</v>
      </c>
    </row>
    <row r="7" spans="1:204" ht="18.75" customHeight="1" x14ac:dyDescent="0.25">
      <c r="B7" s="64">
        <v>3</v>
      </c>
      <c r="C7" s="46" t="s">
        <v>30</v>
      </c>
      <c r="D7" s="49">
        <v>50</v>
      </c>
      <c r="E7" s="49">
        <v>67</v>
      </c>
      <c r="F7" s="49">
        <v>106</v>
      </c>
      <c r="G7" s="49">
        <v>40</v>
      </c>
      <c r="H7" s="49">
        <v>69</v>
      </c>
      <c r="I7" s="49">
        <v>64</v>
      </c>
      <c r="J7" s="49">
        <v>100</v>
      </c>
      <c r="K7" s="49">
        <v>98</v>
      </c>
      <c r="L7" s="49">
        <v>96</v>
      </c>
      <c r="M7" s="49">
        <v>95</v>
      </c>
      <c r="N7" s="49">
        <v>41</v>
      </c>
      <c r="O7" s="49">
        <v>107</v>
      </c>
      <c r="P7" s="47">
        <f t="shared" si="0"/>
        <v>933</v>
      </c>
      <c r="Q7" s="57">
        <f t="shared" si="1"/>
        <v>15.490619292711274</v>
      </c>
    </row>
    <row r="8" spans="1:204" ht="18.75" customHeight="1" x14ac:dyDescent="0.25">
      <c r="B8" s="64">
        <v>4</v>
      </c>
      <c r="C8" s="46" t="s">
        <v>29</v>
      </c>
      <c r="D8" s="49">
        <v>47</v>
      </c>
      <c r="E8" s="49">
        <v>75</v>
      </c>
      <c r="F8" s="49">
        <v>76</v>
      </c>
      <c r="G8" s="49">
        <v>43</v>
      </c>
      <c r="H8" s="49">
        <v>83</v>
      </c>
      <c r="I8" s="49">
        <v>71</v>
      </c>
      <c r="J8" s="49">
        <v>65</v>
      </c>
      <c r="K8" s="49">
        <v>89</v>
      </c>
      <c r="L8" s="49">
        <v>61</v>
      </c>
      <c r="M8" s="49">
        <v>66</v>
      </c>
      <c r="N8" s="49">
        <v>74</v>
      </c>
      <c r="O8" s="49">
        <v>83</v>
      </c>
      <c r="P8" s="47">
        <f t="shared" si="0"/>
        <v>833</v>
      </c>
      <c r="Q8" s="57">
        <f t="shared" si="1"/>
        <v>13.830317117715424</v>
      </c>
    </row>
    <row r="9" spans="1:204" ht="18.75" customHeight="1" x14ac:dyDescent="0.25">
      <c r="B9" s="64">
        <v>5</v>
      </c>
      <c r="C9" s="46" t="s">
        <v>42</v>
      </c>
      <c r="D9" s="49">
        <v>7</v>
      </c>
      <c r="E9" s="49">
        <v>16</v>
      </c>
      <c r="F9" s="49">
        <v>8</v>
      </c>
      <c r="G9" s="49">
        <v>3</v>
      </c>
      <c r="H9" s="49">
        <v>4</v>
      </c>
      <c r="I9" s="49">
        <v>16</v>
      </c>
      <c r="J9" s="49">
        <v>19</v>
      </c>
      <c r="K9" s="49">
        <v>29</v>
      </c>
      <c r="L9" s="49">
        <v>10</v>
      </c>
      <c r="M9" s="49">
        <v>0</v>
      </c>
      <c r="N9" s="49">
        <v>5</v>
      </c>
      <c r="O9" s="49">
        <v>1</v>
      </c>
      <c r="P9" s="47">
        <f t="shared" si="0"/>
        <v>118</v>
      </c>
      <c r="Q9" s="57">
        <f t="shared" si="1"/>
        <v>1.9591565664951021</v>
      </c>
    </row>
    <row r="10" spans="1:204" ht="18.75" customHeight="1" x14ac:dyDescent="0.25">
      <c r="B10" s="64">
        <v>6</v>
      </c>
      <c r="C10" s="46" t="s">
        <v>60</v>
      </c>
      <c r="D10" s="49">
        <v>3</v>
      </c>
      <c r="E10" s="49">
        <v>3</v>
      </c>
      <c r="F10" s="49"/>
      <c r="G10" s="49">
        <v>3</v>
      </c>
      <c r="H10" s="49">
        <v>13</v>
      </c>
      <c r="I10" s="49">
        <v>14</v>
      </c>
      <c r="J10" s="49">
        <v>6</v>
      </c>
      <c r="K10" s="49">
        <v>6</v>
      </c>
      <c r="L10" s="49">
        <v>3</v>
      </c>
      <c r="M10" s="49">
        <v>5</v>
      </c>
      <c r="N10" s="49">
        <v>25</v>
      </c>
      <c r="O10" s="49">
        <v>3</v>
      </c>
      <c r="P10" s="47">
        <f t="shared" si="0"/>
        <v>84</v>
      </c>
      <c r="Q10" s="57">
        <f t="shared" si="1"/>
        <v>1.3946538269965134</v>
      </c>
    </row>
    <row r="11" spans="1:204" ht="18.75" customHeight="1" x14ac:dyDescent="0.25">
      <c r="B11" s="64">
        <v>7</v>
      </c>
      <c r="C11" s="46" t="s">
        <v>36</v>
      </c>
      <c r="D11" s="49">
        <v>6</v>
      </c>
      <c r="E11" s="49">
        <v>5</v>
      </c>
      <c r="F11" s="49">
        <v>6</v>
      </c>
      <c r="G11" s="49">
        <v>5</v>
      </c>
      <c r="H11" s="49">
        <v>5</v>
      </c>
      <c r="I11" s="49">
        <v>6</v>
      </c>
      <c r="J11" s="49">
        <v>3</v>
      </c>
      <c r="K11" s="49">
        <v>5</v>
      </c>
      <c r="L11" s="49">
        <v>9</v>
      </c>
      <c r="M11" s="49">
        <v>5</v>
      </c>
      <c r="N11" s="49">
        <v>4</v>
      </c>
      <c r="O11" s="49">
        <v>2</v>
      </c>
      <c r="P11" s="47">
        <f t="shared" si="0"/>
        <v>61</v>
      </c>
      <c r="Q11" s="57">
        <f t="shared" si="1"/>
        <v>1.0127843267474681</v>
      </c>
    </row>
    <row r="12" spans="1:204" ht="18.75" customHeight="1" x14ac:dyDescent="0.25">
      <c r="B12" s="64">
        <v>8</v>
      </c>
      <c r="C12" s="46" t="s">
        <v>77</v>
      </c>
      <c r="D12" s="49">
        <v>2</v>
      </c>
      <c r="E12" s="49">
        <v>5</v>
      </c>
      <c r="F12" s="49">
        <v>5</v>
      </c>
      <c r="G12" s="49">
        <v>1</v>
      </c>
      <c r="H12" s="49">
        <v>0</v>
      </c>
      <c r="I12" s="49">
        <v>10</v>
      </c>
      <c r="J12" s="49">
        <v>14</v>
      </c>
      <c r="K12" s="49">
        <v>9</v>
      </c>
      <c r="L12" s="49">
        <v>4</v>
      </c>
      <c r="M12" s="49">
        <v>1</v>
      </c>
      <c r="N12" s="49">
        <v>0</v>
      </c>
      <c r="O12" s="49">
        <v>1</v>
      </c>
      <c r="P12" s="47">
        <f t="shared" si="0"/>
        <v>52</v>
      </c>
      <c r="Q12" s="57">
        <f t="shared" si="1"/>
        <v>0.86335713099784162</v>
      </c>
    </row>
    <row r="13" spans="1:204" ht="18.75" customHeight="1" x14ac:dyDescent="0.25">
      <c r="B13" s="64">
        <v>9</v>
      </c>
      <c r="C13" s="46" t="s">
        <v>61</v>
      </c>
      <c r="D13" s="49">
        <v>2</v>
      </c>
      <c r="E13" s="49">
        <v>6</v>
      </c>
      <c r="F13" s="49">
        <v>3</v>
      </c>
      <c r="G13" s="49">
        <v>4</v>
      </c>
      <c r="H13" s="49">
        <v>5</v>
      </c>
      <c r="I13" s="49">
        <v>3</v>
      </c>
      <c r="J13" s="49">
        <v>2</v>
      </c>
      <c r="K13" s="49">
        <v>1</v>
      </c>
      <c r="L13" s="49">
        <v>6</v>
      </c>
      <c r="M13" s="49">
        <v>1</v>
      </c>
      <c r="N13" s="49">
        <v>3</v>
      </c>
      <c r="O13" s="49">
        <v>2</v>
      </c>
      <c r="P13" s="47">
        <f t="shared" si="0"/>
        <v>38</v>
      </c>
      <c r="Q13" s="57">
        <f t="shared" si="1"/>
        <v>0.63091482649842268</v>
      </c>
    </row>
    <row r="14" spans="1:204" ht="18.75" customHeight="1" x14ac:dyDescent="0.25">
      <c r="B14" s="64">
        <v>10</v>
      </c>
      <c r="C14" s="46" t="s">
        <v>62</v>
      </c>
      <c r="D14" s="49">
        <v>4</v>
      </c>
      <c r="E14" s="49">
        <v>4</v>
      </c>
      <c r="F14" s="49">
        <v>3</v>
      </c>
      <c r="G14" s="49">
        <v>0</v>
      </c>
      <c r="H14" s="49">
        <v>3</v>
      </c>
      <c r="I14" s="49">
        <v>1</v>
      </c>
      <c r="J14" s="49">
        <v>1</v>
      </c>
      <c r="K14" s="49">
        <v>1</v>
      </c>
      <c r="L14" s="49">
        <v>0</v>
      </c>
      <c r="M14" s="49">
        <v>3</v>
      </c>
      <c r="N14" s="49">
        <v>0</v>
      </c>
      <c r="O14" s="49">
        <v>0</v>
      </c>
      <c r="P14" s="47">
        <f t="shared" ref="P14:P15" si="2">SUM(D14:O14)</f>
        <v>20</v>
      </c>
      <c r="Q14" s="57">
        <f t="shared" si="1"/>
        <v>0.33206043499916982</v>
      </c>
    </row>
    <row r="15" spans="1:204" ht="18.75" customHeight="1" x14ac:dyDescent="0.25">
      <c r="B15" s="64">
        <v>11</v>
      </c>
      <c r="C15" s="2" t="s">
        <v>78</v>
      </c>
      <c r="D15" s="49">
        <v>8</v>
      </c>
      <c r="E15" s="49">
        <v>0</v>
      </c>
      <c r="F15" s="49">
        <v>4</v>
      </c>
      <c r="G15" s="49">
        <v>5</v>
      </c>
      <c r="H15" s="49">
        <v>1</v>
      </c>
      <c r="I15" s="49">
        <v>3</v>
      </c>
      <c r="J15" s="49">
        <v>0</v>
      </c>
      <c r="K15" s="49">
        <v>5</v>
      </c>
      <c r="L15" s="49">
        <v>0</v>
      </c>
      <c r="M15" s="49">
        <v>4</v>
      </c>
      <c r="N15" s="49">
        <v>3</v>
      </c>
      <c r="O15" s="49">
        <v>9</v>
      </c>
      <c r="P15" s="47">
        <f t="shared" si="2"/>
        <v>42</v>
      </c>
      <c r="Q15" s="57">
        <f t="shared" si="1"/>
        <v>0.69732691349825671</v>
      </c>
      <c r="V15" s="8"/>
      <c r="AD15" s="8"/>
    </row>
    <row r="16" spans="1:204" s="14" customFormat="1" ht="18.75" customHeight="1" x14ac:dyDescent="0.25">
      <c r="A16" s="5"/>
      <c r="B16" s="90" t="s">
        <v>0</v>
      </c>
      <c r="C16" s="90"/>
      <c r="D16" s="48">
        <f>SUM(D5:D15)</f>
        <v>468</v>
      </c>
      <c r="E16" s="48">
        <f t="shared" ref="E16:Q16" si="3">SUM(E5:E15)</f>
        <v>438</v>
      </c>
      <c r="F16" s="48">
        <f t="shared" si="3"/>
        <v>489</v>
      </c>
      <c r="G16" s="48">
        <f t="shared" si="3"/>
        <v>416</v>
      </c>
      <c r="H16" s="48">
        <f t="shared" si="3"/>
        <v>517</v>
      </c>
      <c r="I16" s="48">
        <f t="shared" si="3"/>
        <v>481</v>
      </c>
      <c r="J16" s="48">
        <f t="shared" si="3"/>
        <v>471</v>
      </c>
      <c r="K16" s="48">
        <f t="shared" si="3"/>
        <v>656</v>
      </c>
      <c r="L16" s="48">
        <f t="shared" si="3"/>
        <v>494</v>
      </c>
      <c r="M16" s="48">
        <f t="shared" si="3"/>
        <v>501</v>
      </c>
      <c r="N16" s="48">
        <f t="shared" si="3"/>
        <v>518</v>
      </c>
      <c r="O16" s="48">
        <f t="shared" si="3"/>
        <v>574</v>
      </c>
      <c r="P16" s="48">
        <f t="shared" si="3"/>
        <v>6023</v>
      </c>
      <c r="Q16" s="39">
        <f t="shared" si="3"/>
        <v>99.999999999999986</v>
      </c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</row>
    <row r="17" spans="1:204" s="81" customFormat="1" ht="12.75" customHeight="1" x14ac:dyDescent="0.25">
      <c r="A17" s="79"/>
      <c r="B17" s="77" t="s">
        <v>58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  <c r="BM17" s="79"/>
      <c r="BN17" s="79"/>
      <c r="BO17" s="79"/>
      <c r="BP17" s="79"/>
      <c r="BQ17" s="79"/>
      <c r="BR17" s="79"/>
      <c r="BS17" s="79"/>
      <c r="BT17" s="79"/>
      <c r="BU17" s="79"/>
      <c r="BV17" s="79"/>
      <c r="BW17" s="79"/>
      <c r="BX17" s="79"/>
      <c r="BY17" s="79"/>
      <c r="BZ17" s="79"/>
      <c r="CA17" s="79"/>
      <c r="CB17" s="79"/>
      <c r="CC17" s="79"/>
      <c r="CD17" s="79"/>
      <c r="CE17" s="79"/>
      <c r="CF17" s="79"/>
      <c r="CG17" s="79"/>
      <c r="CH17" s="79"/>
      <c r="CI17" s="79"/>
      <c r="CJ17" s="79"/>
      <c r="CK17" s="79"/>
      <c r="CL17" s="79"/>
      <c r="CM17" s="79"/>
      <c r="CN17" s="79"/>
      <c r="CO17" s="79"/>
      <c r="CP17" s="79"/>
      <c r="CQ17" s="79"/>
      <c r="CR17" s="79"/>
      <c r="CS17" s="79"/>
      <c r="CT17" s="79"/>
      <c r="CU17" s="79"/>
      <c r="CV17" s="79"/>
      <c r="CW17" s="79"/>
      <c r="CX17" s="79"/>
      <c r="CY17" s="79"/>
      <c r="CZ17" s="79"/>
      <c r="DA17" s="79"/>
      <c r="DB17" s="79"/>
      <c r="DC17" s="79"/>
      <c r="DD17" s="79"/>
      <c r="DE17" s="79"/>
      <c r="DF17" s="79"/>
      <c r="DG17" s="79"/>
      <c r="DH17" s="79"/>
      <c r="DI17" s="79"/>
      <c r="DJ17" s="79"/>
      <c r="DK17" s="79"/>
      <c r="DL17" s="79"/>
      <c r="DM17" s="79"/>
      <c r="DN17" s="79"/>
      <c r="DO17" s="79"/>
      <c r="DP17" s="79"/>
      <c r="DQ17" s="79"/>
      <c r="DR17" s="79"/>
      <c r="DS17" s="79"/>
      <c r="DT17" s="79"/>
      <c r="DU17" s="79"/>
      <c r="DV17" s="79"/>
      <c r="DW17" s="79"/>
      <c r="DX17" s="79"/>
      <c r="DY17" s="79"/>
      <c r="DZ17" s="79"/>
      <c r="EA17" s="79"/>
      <c r="EB17" s="79"/>
      <c r="EC17" s="79"/>
      <c r="ED17" s="79"/>
      <c r="EE17" s="79"/>
      <c r="EF17" s="79"/>
      <c r="EG17" s="79"/>
      <c r="EH17" s="79"/>
      <c r="EI17" s="79"/>
      <c r="EJ17" s="79"/>
      <c r="EK17" s="79"/>
      <c r="EL17" s="79"/>
      <c r="EM17" s="79"/>
      <c r="EN17" s="79"/>
      <c r="EO17" s="79"/>
      <c r="EP17" s="79"/>
      <c r="EQ17" s="79"/>
      <c r="ER17" s="79"/>
      <c r="ES17" s="79"/>
      <c r="ET17" s="79"/>
      <c r="EU17" s="79"/>
      <c r="EV17" s="79"/>
      <c r="EW17" s="79"/>
      <c r="EX17" s="79"/>
      <c r="EY17" s="79"/>
      <c r="EZ17" s="79"/>
      <c r="FA17" s="79"/>
      <c r="FB17" s="79"/>
      <c r="FC17" s="79"/>
      <c r="FD17" s="79"/>
      <c r="FE17" s="79"/>
      <c r="FF17" s="79"/>
      <c r="FG17" s="79"/>
      <c r="FH17" s="79"/>
      <c r="FI17" s="79"/>
      <c r="FJ17" s="79"/>
      <c r="FK17" s="79"/>
      <c r="FL17" s="79"/>
      <c r="FM17" s="79"/>
      <c r="FN17" s="79"/>
      <c r="FO17" s="79"/>
      <c r="FP17" s="79"/>
      <c r="FQ17" s="79"/>
      <c r="FR17" s="79"/>
      <c r="FS17" s="79"/>
      <c r="FT17" s="79"/>
      <c r="FU17" s="79"/>
      <c r="FV17" s="79"/>
      <c r="FW17" s="79"/>
      <c r="FX17" s="79"/>
      <c r="FY17" s="79"/>
      <c r="FZ17" s="79"/>
      <c r="GA17" s="79"/>
      <c r="GB17" s="79"/>
      <c r="GC17" s="79"/>
      <c r="GD17" s="79"/>
      <c r="GE17" s="79"/>
      <c r="GF17" s="79"/>
      <c r="GG17" s="79"/>
      <c r="GH17" s="79"/>
      <c r="GI17" s="79"/>
      <c r="GJ17" s="79"/>
      <c r="GK17" s="79"/>
      <c r="GL17" s="79"/>
      <c r="GM17" s="79"/>
      <c r="GN17" s="79"/>
      <c r="GO17" s="79"/>
      <c r="GP17" s="79"/>
      <c r="GQ17" s="79"/>
      <c r="GR17" s="79"/>
      <c r="GS17" s="79"/>
      <c r="GT17" s="79"/>
      <c r="GU17" s="79"/>
      <c r="GV17" s="79"/>
    </row>
    <row r="18" spans="1:204" s="81" customFormat="1" ht="12.75" customHeight="1" x14ac:dyDescent="0.25">
      <c r="A18" s="79"/>
      <c r="B18" s="77" t="s">
        <v>41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79"/>
      <c r="BC18" s="79"/>
      <c r="BD18" s="79"/>
      <c r="BE18" s="79"/>
      <c r="BF18" s="79"/>
      <c r="BG18" s="79"/>
      <c r="BH18" s="79"/>
      <c r="BI18" s="79"/>
      <c r="BJ18" s="79"/>
      <c r="BK18" s="79"/>
      <c r="BL18" s="79"/>
      <c r="BM18" s="79"/>
      <c r="BN18" s="79"/>
      <c r="BO18" s="79"/>
      <c r="BP18" s="79"/>
      <c r="BQ18" s="79"/>
      <c r="BR18" s="79"/>
      <c r="BS18" s="79"/>
      <c r="BT18" s="79"/>
      <c r="BU18" s="79"/>
      <c r="BV18" s="79"/>
      <c r="BW18" s="79"/>
      <c r="BX18" s="79"/>
      <c r="BY18" s="79"/>
      <c r="BZ18" s="79"/>
      <c r="CA18" s="79"/>
      <c r="CB18" s="79"/>
      <c r="CC18" s="79"/>
      <c r="CD18" s="79"/>
      <c r="CE18" s="79"/>
      <c r="CF18" s="79"/>
      <c r="CG18" s="79"/>
      <c r="CH18" s="79"/>
      <c r="CI18" s="79"/>
      <c r="CJ18" s="79"/>
      <c r="CK18" s="79"/>
      <c r="CL18" s="79"/>
      <c r="CM18" s="79"/>
      <c r="CN18" s="79"/>
      <c r="CO18" s="79"/>
      <c r="CP18" s="79"/>
      <c r="CQ18" s="79"/>
      <c r="CR18" s="79"/>
      <c r="CS18" s="79"/>
      <c r="CT18" s="79"/>
      <c r="CU18" s="79"/>
      <c r="CV18" s="79"/>
      <c r="CW18" s="79"/>
      <c r="CX18" s="79"/>
      <c r="CY18" s="79"/>
      <c r="CZ18" s="79"/>
      <c r="DA18" s="79"/>
      <c r="DB18" s="79"/>
      <c r="DC18" s="79"/>
      <c r="DD18" s="79"/>
      <c r="DE18" s="79"/>
      <c r="DF18" s="79"/>
      <c r="DG18" s="79"/>
      <c r="DH18" s="79"/>
      <c r="DI18" s="79"/>
      <c r="DJ18" s="79"/>
      <c r="DK18" s="79"/>
      <c r="DL18" s="79"/>
      <c r="DM18" s="79"/>
      <c r="DN18" s="79"/>
      <c r="DO18" s="79"/>
      <c r="DP18" s="79"/>
      <c r="DQ18" s="79"/>
      <c r="DR18" s="79"/>
      <c r="DS18" s="79"/>
      <c r="DT18" s="79"/>
      <c r="DU18" s="79"/>
      <c r="DV18" s="79"/>
      <c r="DW18" s="79"/>
      <c r="DX18" s="79"/>
      <c r="DY18" s="79"/>
      <c r="DZ18" s="79"/>
      <c r="EA18" s="79"/>
      <c r="EB18" s="79"/>
      <c r="EC18" s="79"/>
      <c r="ED18" s="79"/>
      <c r="EE18" s="79"/>
      <c r="EF18" s="79"/>
      <c r="EG18" s="79"/>
      <c r="EH18" s="79"/>
      <c r="EI18" s="79"/>
      <c r="EJ18" s="79"/>
      <c r="EK18" s="79"/>
      <c r="EL18" s="79"/>
      <c r="EM18" s="79"/>
      <c r="EN18" s="79"/>
      <c r="EO18" s="79"/>
      <c r="EP18" s="79"/>
      <c r="EQ18" s="79"/>
      <c r="ER18" s="79"/>
      <c r="ES18" s="79"/>
      <c r="ET18" s="79"/>
      <c r="EU18" s="79"/>
      <c r="EV18" s="79"/>
      <c r="EW18" s="79"/>
      <c r="EX18" s="79"/>
      <c r="EY18" s="79"/>
      <c r="EZ18" s="79"/>
      <c r="FA18" s="79"/>
      <c r="FB18" s="79"/>
      <c r="FC18" s="79"/>
      <c r="FD18" s="79"/>
      <c r="FE18" s="79"/>
      <c r="FF18" s="79"/>
      <c r="FG18" s="79"/>
      <c r="FH18" s="79"/>
      <c r="FI18" s="79"/>
      <c r="FJ18" s="79"/>
      <c r="FK18" s="79"/>
      <c r="FL18" s="79"/>
      <c r="FM18" s="79"/>
      <c r="FN18" s="79"/>
      <c r="FO18" s="79"/>
      <c r="FP18" s="79"/>
      <c r="FQ18" s="79"/>
      <c r="FR18" s="79"/>
      <c r="FS18" s="79"/>
      <c r="FT18" s="79"/>
      <c r="FU18" s="79"/>
      <c r="FV18" s="79"/>
      <c r="FW18" s="79"/>
      <c r="FX18" s="79"/>
      <c r="FY18" s="79"/>
      <c r="FZ18" s="79"/>
      <c r="GA18" s="79"/>
      <c r="GB18" s="79"/>
      <c r="GC18" s="79"/>
      <c r="GD18" s="79"/>
      <c r="GE18" s="79"/>
      <c r="GF18" s="79"/>
      <c r="GG18" s="79"/>
      <c r="GH18" s="79"/>
      <c r="GI18" s="79"/>
      <c r="GJ18" s="79"/>
      <c r="GK18" s="79"/>
      <c r="GL18" s="79"/>
      <c r="GM18" s="79"/>
      <c r="GN18" s="79"/>
      <c r="GO18" s="79"/>
      <c r="GP18" s="79"/>
      <c r="GQ18" s="79"/>
      <c r="GR18" s="79"/>
      <c r="GS18" s="79"/>
      <c r="GT18" s="79"/>
      <c r="GU18" s="79"/>
      <c r="GV18" s="79"/>
    </row>
    <row r="19" spans="1:204" s="79" customFormat="1" ht="12.75" customHeight="1" x14ac:dyDescent="0.25">
      <c r="B19" s="76" t="s">
        <v>100</v>
      </c>
      <c r="C19" s="82"/>
    </row>
    <row r="20" spans="1:204" s="80" customFormat="1" ht="12.75" customHeight="1" x14ac:dyDescent="0.25">
      <c r="B20" s="76" t="s">
        <v>101</v>
      </c>
      <c r="C20" s="83"/>
    </row>
    <row r="21" spans="1:204" s="35" customFormat="1" ht="15" customHeight="1" x14ac:dyDescent="0.25">
      <c r="C21" s="46"/>
    </row>
    <row r="22" spans="1:204" s="35" customFormat="1" ht="15" customHeight="1" x14ac:dyDescent="0.25">
      <c r="C22" s="46"/>
    </row>
    <row r="23" spans="1:204" s="35" customFormat="1" ht="15" customHeight="1" x14ac:dyDescent="0.25">
      <c r="C23" s="46"/>
      <c r="D23" s="36"/>
    </row>
    <row r="24" spans="1:204" s="35" customFormat="1" ht="15" customHeight="1" x14ac:dyDescent="0.25">
      <c r="C24" s="46"/>
      <c r="D24" s="36"/>
    </row>
    <row r="25" spans="1:204" s="35" customFormat="1" ht="15" customHeight="1" x14ac:dyDescent="0.25">
      <c r="C25" s="46"/>
      <c r="D25" s="36"/>
      <c r="N25" s="56"/>
    </row>
    <row r="26" spans="1:204" s="35" customFormat="1" ht="15" customHeight="1" x14ac:dyDescent="0.25">
      <c r="C26" s="46"/>
    </row>
    <row r="27" spans="1:204" s="35" customFormat="1" ht="15" customHeight="1" x14ac:dyDescent="0.25">
      <c r="C27" s="4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</row>
    <row r="28" spans="1:204" s="35" customFormat="1" ht="15" customHeight="1" x14ac:dyDescent="0.25">
      <c r="C28" s="4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</row>
    <row r="29" spans="1:204" s="35" customFormat="1" ht="15" customHeight="1" x14ac:dyDescent="0.25">
      <c r="C29" s="4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</row>
    <row r="30" spans="1:204" s="35" customFormat="1" ht="15" customHeight="1" x14ac:dyDescent="0.25">
      <c r="C30" s="4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</row>
    <row r="31" spans="1:204" s="35" customFormat="1" ht="15" customHeight="1" x14ac:dyDescent="0.25">
      <c r="C31" s="4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</row>
    <row r="32" spans="1:204" s="35" customFormat="1" ht="15" customHeight="1" x14ac:dyDescent="0.25">
      <c r="C32" s="4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</row>
    <row r="33" spans="3:16" s="35" customFormat="1" ht="15" customHeight="1" x14ac:dyDescent="0.25">
      <c r="C33" s="4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</row>
    <row r="34" spans="3:16" s="35" customFormat="1" ht="15" customHeight="1" x14ac:dyDescent="0.25">
      <c r="C34" s="46"/>
      <c r="D34" s="36"/>
    </row>
    <row r="35" spans="3:16" s="35" customFormat="1" ht="15" customHeight="1" x14ac:dyDescent="0.25">
      <c r="C35" s="46"/>
    </row>
    <row r="36" spans="3:16" s="35" customFormat="1" ht="15" customHeight="1" x14ac:dyDescent="0.25">
      <c r="C36" s="46"/>
      <c r="D36" s="56"/>
      <c r="E36" s="56"/>
      <c r="F36" s="56"/>
    </row>
    <row r="37" spans="3:16" s="35" customFormat="1" ht="15" customHeight="1" x14ac:dyDescent="0.25">
      <c r="C37" s="46"/>
    </row>
    <row r="38" spans="3:16" s="35" customFormat="1" ht="15" customHeight="1" x14ac:dyDescent="0.25">
      <c r="C38" s="46"/>
    </row>
    <row r="39" spans="3:16" s="35" customFormat="1" ht="15" customHeight="1" x14ac:dyDescent="0.25">
      <c r="C39" s="46"/>
    </row>
    <row r="40" spans="3:16" s="35" customFormat="1" ht="15" customHeight="1" x14ac:dyDescent="0.25">
      <c r="C40" s="46"/>
    </row>
    <row r="41" spans="3:16" s="35" customFormat="1" ht="15" customHeight="1" x14ac:dyDescent="0.25">
      <c r="C41" s="46"/>
      <c r="F41" s="56"/>
    </row>
    <row r="42" spans="3:16" s="35" customFormat="1" ht="15" customHeight="1" x14ac:dyDescent="0.25">
      <c r="C42" s="46"/>
    </row>
    <row r="43" spans="3:16" s="35" customFormat="1" ht="15" customHeight="1" x14ac:dyDescent="0.25">
      <c r="C43" s="46"/>
    </row>
    <row r="44" spans="3:16" s="35" customFormat="1" ht="15" customHeight="1" x14ac:dyDescent="0.25">
      <c r="C44" s="46"/>
    </row>
    <row r="45" spans="3:16" s="35" customFormat="1" ht="15" customHeight="1" x14ac:dyDescent="0.25">
      <c r="C45" s="46"/>
    </row>
    <row r="46" spans="3:16" s="35" customFormat="1" ht="15" customHeight="1" x14ac:dyDescent="0.25">
      <c r="C46" s="46"/>
    </row>
    <row r="47" spans="3:16" s="35" customFormat="1" ht="15" customHeight="1" x14ac:dyDescent="0.25">
      <c r="C47" s="46"/>
    </row>
    <row r="48" spans="3:16" s="35" customFormat="1" ht="15" customHeight="1" x14ac:dyDescent="0.25">
      <c r="C48" s="46"/>
    </row>
    <row r="49" spans="3:3" s="35" customFormat="1" ht="15" customHeight="1" x14ac:dyDescent="0.25">
      <c r="C49" s="46"/>
    </row>
    <row r="50" spans="3:3" s="35" customFormat="1" ht="15" customHeight="1" x14ac:dyDescent="0.25">
      <c r="C50" s="46"/>
    </row>
    <row r="51" spans="3:3" s="35" customFormat="1" ht="15" customHeight="1" x14ac:dyDescent="0.25">
      <c r="C51" s="46"/>
    </row>
  </sheetData>
  <sortState xmlns:xlrd2="http://schemas.microsoft.com/office/spreadsheetml/2017/richdata2" ref="C5:P13">
    <sortCondition descending="1" ref="P5:P13"/>
    <sortCondition ref="C5:C13"/>
  </sortState>
  <mergeCells count="1">
    <mergeCell ref="B16:C16"/>
  </mergeCells>
  <hyperlinks>
    <hyperlink ref="A1" location="índice!A1" display="volver" xr:uid="{1478B5EE-BA18-4247-A001-790F90B9CC70}"/>
  </hyperlinks>
  <pageMargins left="0.7" right="0.7" top="0.75" bottom="0.75" header="0.3" footer="0.3"/>
  <pageSetup paperSize="9" scale="63" orientation="portrait" horizontalDpi="4294967295" verticalDpi="4294967295" r:id="rId1"/>
  <colBreaks count="1" manualBreakCount="1">
    <brk id="1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V46"/>
  <sheetViews>
    <sheetView zoomScale="85" zoomScaleNormal="85" workbookViewId="0"/>
  </sheetViews>
  <sheetFormatPr baseColWidth="10" defaultColWidth="11.42578125" defaultRowHeight="15" customHeight="1" x14ac:dyDescent="0.25"/>
  <cols>
    <col min="1" max="1" width="5.42578125" style="5" customWidth="1"/>
    <col min="2" max="2" width="3.7109375" style="5" customWidth="1"/>
    <col min="3" max="3" width="25.7109375" style="6" customWidth="1"/>
    <col min="4" max="16" width="6.7109375" style="5" customWidth="1"/>
    <col min="17" max="17" width="7.7109375" style="5" customWidth="1"/>
    <col min="18" max="16384" width="11.42578125" style="5"/>
  </cols>
  <sheetData>
    <row r="1" spans="1:204" ht="15.95" customHeight="1" x14ac:dyDescent="0.25">
      <c r="A1" s="1" t="s">
        <v>2</v>
      </c>
    </row>
    <row r="2" spans="1:204" ht="15.95" customHeight="1" x14ac:dyDescent="0.25">
      <c r="B2" s="19" t="str">
        <f>Índice!B12</f>
        <v>5.6. SPC: OTROS TIPOS DE PROCEDIMIENTOS INGRESADOS, ENERO-DICIEMBRE 2023</v>
      </c>
      <c r="C2" s="5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204" ht="15.95" customHeight="1" x14ac:dyDescent="0.25"/>
    <row r="4" spans="1:204" s="11" customFormat="1" ht="24" customHeight="1" x14ac:dyDescent="0.25">
      <c r="A4" s="5"/>
      <c r="B4" s="9" t="s">
        <v>94</v>
      </c>
      <c r="C4" s="18" t="s">
        <v>26</v>
      </c>
      <c r="D4" s="62" t="s">
        <v>63</v>
      </c>
      <c r="E4" s="62" t="s">
        <v>64</v>
      </c>
      <c r="F4" s="62" t="s">
        <v>65</v>
      </c>
      <c r="G4" s="62" t="s">
        <v>66</v>
      </c>
      <c r="H4" s="62" t="s">
        <v>67</v>
      </c>
      <c r="I4" s="62" t="s">
        <v>68</v>
      </c>
      <c r="J4" s="62" t="s">
        <v>69</v>
      </c>
      <c r="K4" s="62" t="s">
        <v>70</v>
      </c>
      <c r="L4" s="62" t="s">
        <v>71</v>
      </c>
      <c r="M4" s="62" t="s">
        <v>72</v>
      </c>
      <c r="N4" s="62" t="s">
        <v>73</v>
      </c>
      <c r="O4" s="62" t="s">
        <v>74</v>
      </c>
      <c r="P4" s="10" t="s">
        <v>0</v>
      </c>
      <c r="Q4" s="10" t="s">
        <v>1</v>
      </c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</row>
    <row r="5" spans="1:204" ht="18.75" customHeight="1" x14ac:dyDescent="0.25">
      <c r="B5" s="42">
        <v>1</v>
      </c>
      <c r="C5" s="6" t="s">
        <v>22</v>
      </c>
      <c r="D5" s="47">
        <v>63</v>
      </c>
      <c r="E5" s="47">
        <v>56</v>
      </c>
      <c r="F5" s="47">
        <v>61</v>
      </c>
      <c r="G5" s="47">
        <v>59</v>
      </c>
      <c r="H5" s="47">
        <v>66</v>
      </c>
      <c r="I5" s="47">
        <v>42</v>
      </c>
      <c r="J5" s="47">
        <v>48</v>
      </c>
      <c r="K5" s="47">
        <v>56</v>
      </c>
      <c r="L5" s="47">
        <v>49</v>
      </c>
      <c r="M5" s="47">
        <v>47</v>
      </c>
      <c r="N5" s="47">
        <v>53</v>
      </c>
      <c r="O5" s="47">
        <v>48</v>
      </c>
      <c r="P5" s="47">
        <f>SUM(D5:O5)</f>
        <v>648</v>
      </c>
      <c r="Q5" s="38">
        <f>+(P5/$P$10)*100</f>
        <v>86.746987951807228</v>
      </c>
      <c r="S5" s="2"/>
      <c r="T5" s="6"/>
    </row>
    <row r="6" spans="1:204" ht="18.75" customHeight="1" x14ac:dyDescent="0.25">
      <c r="B6" s="42">
        <v>2</v>
      </c>
      <c r="C6" s="2" t="s">
        <v>23</v>
      </c>
      <c r="D6" s="47">
        <v>2</v>
      </c>
      <c r="E6" s="47">
        <v>0</v>
      </c>
      <c r="F6" s="47">
        <v>1</v>
      </c>
      <c r="G6" s="47">
        <v>1</v>
      </c>
      <c r="H6" s="47">
        <v>5</v>
      </c>
      <c r="I6" s="47">
        <v>5</v>
      </c>
      <c r="J6" s="47">
        <v>2</v>
      </c>
      <c r="K6" s="47">
        <v>3</v>
      </c>
      <c r="L6" s="47">
        <v>4</v>
      </c>
      <c r="M6" s="47">
        <v>4</v>
      </c>
      <c r="N6" s="47">
        <v>2</v>
      </c>
      <c r="O6" s="47">
        <v>1</v>
      </c>
      <c r="P6" s="47">
        <f>SUM(D6:O6)</f>
        <v>30</v>
      </c>
      <c r="Q6" s="38">
        <f>+(P6/$P$10)*100</f>
        <v>4.0160642570281126</v>
      </c>
      <c r="S6" s="2"/>
      <c r="T6" s="6"/>
    </row>
    <row r="7" spans="1:204" ht="18.75" customHeight="1" x14ac:dyDescent="0.25">
      <c r="B7" s="42">
        <v>3</v>
      </c>
      <c r="C7" s="6" t="s">
        <v>25</v>
      </c>
      <c r="D7" s="47">
        <v>0</v>
      </c>
      <c r="E7" s="47">
        <v>1</v>
      </c>
      <c r="F7" s="47">
        <v>0</v>
      </c>
      <c r="G7" s="47">
        <v>0</v>
      </c>
      <c r="H7" s="47">
        <v>1</v>
      </c>
      <c r="I7" s="47">
        <v>1</v>
      </c>
      <c r="J7" s="47">
        <v>3</v>
      </c>
      <c r="K7" s="47">
        <v>1</v>
      </c>
      <c r="L7" s="47">
        <v>17</v>
      </c>
      <c r="M7" s="47">
        <v>4</v>
      </c>
      <c r="N7" s="47">
        <v>1</v>
      </c>
      <c r="O7" s="47">
        <v>0</v>
      </c>
      <c r="P7" s="47">
        <f>SUM(D7:O7)</f>
        <v>29</v>
      </c>
      <c r="Q7" s="38">
        <f>+(P7/$P$10)*100</f>
        <v>3.8821954484605086</v>
      </c>
      <c r="S7" s="2"/>
      <c r="T7" s="6"/>
    </row>
    <row r="8" spans="1:204" ht="18.75" customHeight="1" x14ac:dyDescent="0.25">
      <c r="B8" s="42">
        <v>4</v>
      </c>
      <c r="C8" s="6" t="s">
        <v>40</v>
      </c>
      <c r="D8" s="47">
        <v>1</v>
      </c>
      <c r="E8" s="47">
        <v>1</v>
      </c>
      <c r="F8" s="47">
        <v>1</v>
      </c>
      <c r="G8" s="47">
        <v>6</v>
      </c>
      <c r="H8" s="47">
        <v>2</v>
      </c>
      <c r="I8" s="47">
        <v>2</v>
      </c>
      <c r="J8" s="47"/>
      <c r="K8" s="47">
        <v>1</v>
      </c>
      <c r="L8" s="47">
        <v>1</v>
      </c>
      <c r="M8" s="47">
        <v>5</v>
      </c>
      <c r="N8" s="47">
        <v>1</v>
      </c>
      <c r="O8" s="47">
        <v>3</v>
      </c>
      <c r="P8" s="47">
        <f>SUM(D8:O8)</f>
        <v>24</v>
      </c>
      <c r="Q8" s="38">
        <f>+(P8/$P$10)*100</f>
        <v>3.2128514056224895</v>
      </c>
      <c r="S8" s="2"/>
      <c r="T8" s="6"/>
    </row>
    <row r="9" spans="1:204" ht="18.75" customHeight="1" x14ac:dyDescent="0.25">
      <c r="B9" s="42">
        <v>5</v>
      </c>
      <c r="C9" s="6" t="s">
        <v>24</v>
      </c>
      <c r="D9" s="47">
        <v>1</v>
      </c>
      <c r="E9" s="47">
        <v>0</v>
      </c>
      <c r="F9" s="47">
        <v>1</v>
      </c>
      <c r="G9" s="47">
        <v>2</v>
      </c>
      <c r="H9" s="47">
        <v>0</v>
      </c>
      <c r="I9" s="47">
        <v>1</v>
      </c>
      <c r="J9" s="47">
        <v>2</v>
      </c>
      <c r="K9" s="47">
        <v>1</v>
      </c>
      <c r="L9" s="47">
        <v>1</v>
      </c>
      <c r="M9" s="47">
        <v>3</v>
      </c>
      <c r="N9" s="47">
        <v>2</v>
      </c>
      <c r="O9" s="47">
        <v>2</v>
      </c>
      <c r="P9" s="47">
        <f>SUM(D9:O9)</f>
        <v>16</v>
      </c>
      <c r="Q9" s="38">
        <f>+(P9/$P$10)*100</f>
        <v>2.14190093708166</v>
      </c>
      <c r="S9" s="2"/>
      <c r="T9" s="6"/>
    </row>
    <row r="10" spans="1:204" s="14" customFormat="1" ht="18.75" customHeight="1" x14ac:dyDescent="0.25">
      <c r="A10" s="5"/>
      <c r="B10" s="90" t="s">
        <v>0</v>
      </c>
      <c r="C10" s="90"/>
      <c r="D10" s="48">
        <f>SUM(D5:D9)</f>
        <v>67</v>
      </c>
      <c r="E10" s="48">
        <f t="shared" ref="E10:P10" si="0">SUM(E5:E9)</f>
        <v>58</v>
      </c>
      <c r="F10" s="48">
        <f t="shared" si="0"/>
        <v>64</v>
      </c>
      <c r="G10" s="48">
        <f t="shared" si="0"/>
        <v>68</v>
      </c>
      <c r="H10" s="48">
        <f t="shared" si="0"/>
        <v>74</v>
      </c>
      <c r="I10" s="48">
        <f t="shared" si="0"/>
        <v>51</v>
      </c>
      <c r="J10" s="48">
        <f t="shared" si="0"/>
        <v>55</v>
      </c>
      <c r="K10" s="48">
        <f t="shared" si="0"/>
        <v>62</v>
      </c>
      <c r="L10" s="48">
        <f t="shared" si="0"/>
        <v>72</v>
      </c>
      <c r="M10" s="48">
        <f t="shared" si="0"/>
        <v>63</v>
      </c>
      <c r="N10" s="48">
        <f t="shared" si="0"/>
        <v>59</v>
      </c>
      <c r="O10" s="48">
        <f t="shared" si="0"/>
        <v>54</v>
      </c>
      <c r="P10" s="48">
        <f t="shared" si="0"/>
        <v>747</v>
      </c>
      <c r="Q10" s="51">
        <f>+SUM(Q5:Q9)</f>
        <v>100</v>
      </c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</row>
    <row r="11" spans="1:204" s="79" customFormat="1" ht="12.75" customHeight="1" x14ac:dyDescent="0.25">
      <c r="B11" s="76" t="s">
        <v>100</v>
      </c>
      <c r="C11" s="82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</row>
    <row r="12" spans="1:204" s="79" customFormat="1" ht="12.75" customHeight="1" x14ac:dyDescent="0.25">
      <c r="B12" s="76" t="s">
        <v>101</v>
      </c>
      <c r="C12" s="82"/>
    </row>
    <row r="13" spans="1:204" s="35" customFormat="1" ht="15" customHeight="1" x14ac:dyDescent="0.25">
      <c r="C13" s="46"/>
    </row>
    <row r="14" spans="1:204" s="35" customFormat="1" ht="15" customHeight="1" x14ac:dyDescent="0.25">
      <c r="B14" s="2"/>
    </row>
    <row r="15" spans="1:204" s="35" customFormat="1" ht="15" customHeight="1" x14ac:dyDescent="0.25">
      <c r="G15" s="35" t="s">
        <v>39</v>
      </c>
    </row>
    <row r="16" spans="1:204" s="35" customFormat="1" ht="15" customHeight="1" x14ac:dyDescent="0.25">
      <c r="C16" s="46"/>
    </row>
    <row r="17" spans="3:16" s="35" customFormat="1" ht="15" customHeight="1" x14ac:dyDescent="0.25">
      <c r="C17" s="46"/>
    </row>
    <row r="18" spans="3:16" s="35" customFormat="1" ht="15" customHeight="1" x14ac:dyDescent="0.25">
      <c r="C18" s="46"/>
    </row>
    <row r="19" spans="3:16" s="35" customFormat="1" ht="15" customHeight="1" x14ac:dyDescent="0.25">
      <c r="C19" s="46"/>
    </row>
    <row r="20" spans="3:16" s="35" customFormat="1" ht="15" customHeight="1" x14ac:dyDescent="0.25">
      <c r="C20" s="46"/>
    </row>
    <row r="21" spans="3:16" s="35" customFormat="1" ht="15" customHeight="1" x14ac:dyDescent="0.25">
      <c r="C21" s="46"/>
    </row>
    <row r="22" spans="3:16" s="35" customFormat="1" ht="15" customHeight="1" x14ac:dyDescent="0.25">
      <c r="C22" s="4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</row>
    <row r="23" spans="3:16" s="35" customFormat="1" ht="15" customHeight="1" x14ac:dyDescent="0.25">
      <c r="C23" s="4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</row>
    <row r="24" spans="3:16" s="35" customFormat="1" ht="15" customHeight="1" x14ac:dyDescent="0.25">
      <c r="C24" s="4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</row>
    <row r="25" spans="3:16" s="35" customFormat="1" ht="15" customHeight="1" x14ac:dyDescent="0.25">
      <c r="C25" s="4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</row>
    <row r="26" spans="3:16" s="35" customFormat="1" ht="15" customHeight="1" x14ac:dyDescent="0.25">
      <c r="C26" s="4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</row>
    <row r="27" spans="3:16" s="35" customFormat="1" ht="15" customHeight="1" x14ac:dyDescent="0.25">
      <c r="C27" s="4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</row>
    <row r="28" spans="3:16" s="35" customFormat="1" ht="15" customHeight="1" x14ac:dyDescent="0.25">
      <c r="C28" s="4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</row>
    <row r="29" spans="3:16" s="35" customFormat="1" ht="15" customHeight="1" x14ac:dyDescent="0.25">
      <c r="C29" s="46"/>
    </row>
    <row r="30" spans="3:16" s="35" customFormat="1" ht="15" customHeight="1" x14ac:dyDescent="0.25">
      <c r="C30" s="46"/>
    </row>
    <row r="31" spans="3:16" s="35" customFormat="1" ht="15" customHeight="1" x14ac:dyDescent="0.25">
      <c r="C31" s="46"/>
    </row>
    <row r="32" spans="3:16" s="35" customFormat="1" ht="15" customHeight="1" x14ac:dyDescent="0.25">
      <c r="C32" s="46"/>
    </row>
    <row r="33" spans="3:3" s="35" customFormat="1" ht="15" customHeight="1" x14ac:dyDescent="0.25">
      <c r="C33" s="46"/>
    </row>
    <row r="34" spans="3:3" s="35" customFormat="1" ht="15" customHeight="1" x14ac:dyDescent="0.25">
      <c r="C34" s="46"/>
    </row>
    <row r="35" spans="3:3" s="35" customFormat="1" ht="15" customHeight="1" x14ac:dyDescent="0.25">
      <c r="C35" s="46"/>
    </row>
    <row r="36" spans="3:3" s="35" customFormat="1" ht="15" customHeight="1" x14ac:dyDescent="0.25">
      <c r="C36" s="46"/>
    </row>
    <row r="37" spans="3:3" s="35" customFormat="1" ht="15" customHeight="1" x14ac:dyDescent="0.25">
      <c r="C37" s="46"/>
    </row>
    <row r="38" spans="3:3" s="35" customFormat="1" ht="15" customHeight="1" x14ac:dyDescent="0.25">
      <c r="C38" s="46"/>
    </row>
    <row r="39" spans="3:3" s="35" customFormat="1" ht="15" customHeight="1" x14ac:dyDescent="0.25">
      <c r="C39" s="46"/>
    </row>
    <row r="40" spans="3:3" s="35" customFormat="1" ht="15" customHeight="1" x14ac:dyDescent="0.25">
      <c r="C40" s="46"/>
    </row>
    <row r="41" spans="3:3" s="35" customFormat="1" ht="15" customHeight="1" x14ac:dyDescent="0.25">
      <c r="C41" s="46"/>
    </row>
    <row r="42" spans="3:3" s="35" customFormat="1" ht="15" customHeight="1" x14ac:dyDescent="0.25">
      <c r="C42" s="46"/>
    </row>
    <row r="43" spans="3:3" s="35" customFormat="1" ht="15" customHeight="1" x14ac:dyDescent="0.25">
      <c r="C43" s="46"/>
    </row>
    <row r="44" spans="3:3" s="35" customFormat="1" ht="15" customHeight="1" x14ac:dyDescent="0.25">
      <c r="C44" s="46"/>
    </row>
    <row r="45" spans="3:3" s="35" customFormat="1" ht="15" customHeight="1" x14ac:dyDescent="0.25">
      <c r="C45" s="46"/>
    </row>
    <row r="46" spans="3:3" s="35" customFormat="1" ht="15" customHeight="1" x14ac:dyDescent="0.25">
      <c r="C46" s="46"/>
    </row>
  </sheetData>
  <sortState xmlns:xlrd2="http://schemas.microsoft.com/office/spreadsheetml/2017/richdata2" ref="C5:P7">
    <sortCondition descending="1" ref="P5:P7"/>
    <sortCondition ref="C5:C7"/>
  </sortState>
  <mergeCells count="1">
    <mergeCell ref="B10:C10"/>
  </mergeCells>
  <hyperlinks>
    <hyperlink ref="A1" location="índice!A1" display="volver" xr:uid="{00000000-0004-0000-0B00-000000000000}"/>
  </hyperlinks>
  <pageMargins left="0.7" right="0.7" top="0.75" bottom="0.75" header="0.3" footer="0.3"/>
  <pageSetup paperSize="9" scale="63" orientation="portrait" horizontalDpi="4294967295" verticalDpi="4294967295" r:id="rId1"/>
  <colBreaks count="1" manualBreakCount="1">
    <brk id="1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F46"/>
  <sheetViews>
    <sheetView zoomScale="85" zoomScaleNormal="85" workbookViewId="0">
      <selection activeCell="G35" sqref="G35"/>
    </sheetView>
  </sheetViews>
  <sheetFormatPr baseColWidth="10" defaultColWidth="11.42578125" defaultRowHeight="15" customHeight="1" x14ac:dyDescent="0.25"/>
  <cols>
    <col min="1" max="1" width="5.42578125" style="5" customWidth="1"/>
    <col min="2" max="2" width="3.7109375" style="5" customWidth="1"/>
    <col min="3" max="3" width="25.7109375" style="6" customWidth="1"/>
    <col min="4" max="16" width="6.7109375" style="5" customWidth="1"/>
    <col min="17" max="17" width="7.7109375" style="5" customWidth="1"/>
    <col min="18" max="16384" width="11.42578125" style="5"/>
  </cols>
  <sheetData>
    <row r="1" spans="1:162" ht="15.95" customHeight="1" x14ac:dyDescent="0.25">
      <c r="A1" s="1" t="s">
        <v>2</v>
      </c>
    </row>
    <row r="2" spans="1:162" ht="15.95" customHeight="1" x14ac:dyDescent="0.25">
      <c r="B2" s="19" t="str">
        <f>Índice!B13</f>
        <v>5.7. SPC: OTROS TIPOS DE PROCEDIMIENTOS RESUELTOS, ENERO-DICIEMBRE 2023</v>
      </c>
      <c r="C2" s="5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62" ht="15.95" customHeight="1" x14ac:dyDescent="0.25">
      <c r="D3" s="63"/>
    </row>
    <row r="4" spans="1:162" s="11" customFormat="1" ht="24" customHeight="1" x14ac:dyDescent="0.25">
      <c r="A4" s="5"/>
      <c r="B4" s="9" t="s">
        <v>94</v>
      </c>
      <c r="C4" s="18" t="s">
        <v>26</v>
      </c>
      <c r="D4" s="62" t="s">
        <v>63</v>
      </c>
      <c r="E4" s="62" t="s">
        <v>64</v>
      </c>
      <c r="F4" s="62" t="s">
        <v>65</v>
      </c>
      <c r="G4" s="62" t="s">
        <v>66</v>
      </c>
      <c r="H4" s="62" t="s">
        <v>67</v>
      </c>
      <c r="I4" s="62" t="s">
        <v>68</v>
      </c>
      <c r="J4" s="62" t="s">
        <v>69</v>
      </c>
      <c r="K4" s="62" t="s">
        <v>70</v>
      </c>
      <c r="L4" s="62" t="s">
        <v>71</v>
      </c>
      <c r="M4" s="62" t="s">
        <v>72</v>
      </c>
      <c r="N4" s="62" t="s">
        <v>73</v>
      </c>
      <c r="O4" s="62" t="s">
        <v>74</v>
      </c>
      <c r="P4" s="10" t="s">
        <v>0</v>
      </c>
      <c r="Q4" s="10" t="s">
        <v>1</v>
      </c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</row>
    <row r="5" spans="1:162" ht="18.75" customHeight="1" x14ac:dyDescent="0.25">
      <c r="B5" s="42">
        <v>1</v>
      </c>
      <c r="C5" s="6" t="s">
        <v>22</v>
      </c>
      <c r="D5" s="47">
        <v>64</v>
      </c>
      <c r="E5" s="47">
        <v>60</v>
      </c>
      <c r="F5" s="47">
        <v>53</v>
      </c>
      <c r="G5" s="47">
        <v>52</v>
      </c>
      <c r="H5" s="47">
        <v>77</v>
      </c>
      <c r="I5" s="47">
        <v>44</v>
      </c>
      <c r="J5" s="47">
        <v>33</v>
      </c>
      <c r="K5" s="47">
        <v>68</v>
      </c>
      <c r="L5" s="47">
        <v>39</v>
      </c>
      <c r="M5" s="47">
        <v>50</v>
      </c>
      <c r="N5" s="47">
        <v>56</v>
      </c>
      <c r="O5" s="47">
        <v>45</v>
      </c>
      <c r="P5" s="47">
        <f>+SUM(D5:O5)</f>
        <v>641</v>
      </c>
      <c r="Q5" s="38">
        <f>(P5/$P$10)*100</f>
        <v>86.856368563685635</v>
      </c>
    </row>
    <row r="6" spans="1:162" ht="18.75" customHeight="1" x14ac:dyDescent="0.25">
      <c r="B6" s="42">
        <v>2</v>
      </c>
      <c r="C6" s="2" t="s">
        <v>23</v>
      </c>
      <c r="D6" s="47">
        <v>3</v>
      </c>
      <c r="E6" s="47">
        <v>1</v>
      </c>
      <c r="F6" s="47">
        <v>1</v>
      </c>
      <c r="G6" s="47">
        <v>0</v>
      </c>
      <c r="H6" s="47">
        <v>4</v>
      </c>
      <c r="I6" s="47">
        <v>6</v>
      </c>
      <c r="J6" s="47">
        <v>3</v>
      </c>
      <c r="K6" s="47">
        <v>3</v>
      </c>
      <c r="L6" s="47">
        <v>3</v>
      </c>
      <c r="M6" s="47">
        <v>4</v>
      </c>
      <c r="N6" s="47">
        <v>3</v>
      </c>
      <c r="O6" s="47">
        <v>1</v>
      </c>
      <c r="P6" s="47">
        <f>+SUM(D6:O6)</f>
        <v>32</v>
      </c>
      <c r="Q6" s="38">
        <f>(P6/$P$10)*100</f>
        <v>4.3360433604336039</v>
      </c>
    </row>
    <row r="7" spans="1:162" ht="18.75" customHeight="1" x14ac:dyDescent="0.25">
      <c r="B7" s="42">
        <v>3</v>
      </c>
      <c r="C7" s="6" t="s">
        <v>25</v>
      </c>
      <c r="D7" s="47">
        <v>0</v>
      </c>
      <c r="E7" s="47">
        <v>1</v>
      </c>
      <c r="F7" s="47">
        <v>0</v>
      </c>
      <c r="G7" s="47">
        <v>0</v>
      </c>
      <c r="H7" s="47">
        <v>0</v>
      </c>
      <c r="I7" s="47">
        <v>1</v>
      </c>
      <c r="J7" s="47">
        <v>3</v>
      </c>
      <c r="K7" s="47">
        <v>2</v>
      </c>
      <c r="L7" s="47">
        <v>4</v>
      </c>
      <c r="M7" s="47">
        <v>17</v>
      </c>
      <c r="N7" s="47">
        <v>1</v>
      </c>
      <c r="O7" s="47">
        <v>0</v>
      </c>
      <c r="P7" s="47">
        <f>+SUM(D7:O7)</f>
        <v>29</v>
      </c>
      <c r="Q7" s="38">
        <f>(P7/$P$10)*100</f>
        <v>3.9295392953929538</v>
      </c>
    </row>
    <row r="8" spans="1:162" ht="18.75" customHeight="1" x14ac:dyDescent="0.25">
      <c r="B8" s="42">
        <v>4</v>
      </c>
      <c r="C8" s="6" t="s">
        <v>40</v>
      </c>
      <c r="D8" s="47">
        <v>0</v>
      </c>
      <c r="E8" s="47">
        <v>3</v>
      </c>
      <c r="F8" s="47">
        <v>2</v>
      </c>
      <c r="G8" s="47">
        <v>1</v>
      </c>
      <c r="H8" s="47">
        <v>3</v>
      </c>
      <c r="I8" s="47">
        <v>1</v>
      </c>
      <c r="J8" s="47">
        <v>3</v>
      </c>
      <c r="K8" s="47">
        <v>1</v>
      </c>
      <c r="L8" s="47">
        <v>0</v>
      </c>
      <c r="M8" s="47">
        <v>3</v>
      </c>
      <c r="N8" s="47">
        <v>3</v>
      </c>
      <c r="O8" s="47">
        <v>1</v>
      </c>
      <c r="P8" s="47">
        <f t="shared" ref="P8:P9" si="0">+SUM(D8:O8)</f>
        <v>21</v>
      </c>
      <c r="Q8" s="38">
        <f>(P8/$P$10)*100</f>
        <v>2.8455284552845526</v>
      </c>
    </row>
    <row r="9" spans="1:162" ht="18.75" customHeight="1" x14ac:dyDescent="0.25">
      <c r="B9" s="42">
        <v>5</v>
      </c>
      <c r="C9" s="6" t="s">
        <v>24</v>
      </c>
      <c r="D9" s="47">
        <v>1</v>
      </c>
      <c r="E9" s="47">
        <v>5</v>
      </c>
      <c r="F9" s="47">
        <v>1</v>
      </c>
      <c r="G9" s="47">
        <v>0</v>
      </c>
      <c r="H9" s="47">
        <v>0</v>
      </c>
      <c r="I9" s="47">
        <v>0</v>
      </c>
      <c r="J9" s="47">
        <v>1</v>
      </c>
      <c r="K9" s="47">
        <v>2</v>
      </c>
      <c r="L9" s="47">
        <v>1</v>
      </c>
      <c r="M9" s="47">
        <v>1</v>
      </c>
      <c r="N9" s="47">
        <v>1</v>
      </c>
      <c r="O9" s="47">
        <v>2</v>
      </c>
      <c r="P9" s="47">
        <f t="shared" si="0"/>
        <v>15</v>
      </c>
      <c r="Q9" s="38">
        <f>(P9/$P$10)*100</f>
        <v>2.0325203252032518</v>
      </c>
    </row>
    <row r="10" spans="1:162" s="14" customFormat="1" ht="18.75" customHeight="1" x14ac:dyDescent="0.25">
      <c r="A10" s="5"/>
      <c r="B10" s="90" t="s">
        <v>0</v>
      </c>
      <c r="C10" s="90"/>
      <c r="D10" s="48">
        <f t="shared" ref="D10:Q10" si="1">+SUM(D5:D9)</f>
        <v>68</v>
      </c>
      <c r="E10" s="48">
        <f t="shared" si="1"/>
        <v>70</v>
      </c>
      <c r="F10" s="48">
        <f t="shared" si="1"/>
        <v>57</v>
      </c>
      <c r="G10" s="48">
        <f t="shared" si="1"/>
        <v>53</v>
      </c>
      <c r="H10" s="48">
        <f t="shared" si="1"/>
        <v>84</v>
      </c>
      <c r="I10" s="48">
        <f t="shared" si="1"/>
        <v>52</v>
      </c>
      <c r="J10" s="48">
        <f t="shared" si="1"/>
        <v>43</v>
      </c>
      <c r="K10" s="48">
        <f t="shared" si="1"/>
        <v>76</v>
      </c>
      <c r="L10" s="48">
        <f t="shared" si="1"/>
        <v>47</v>
      </c>
      <c r="M10" s="48">
        <f t="shared" si="1"/>
        <v>75</v>
      </c>
      <c r="N10" s="48">
        <f t="shared" si="1"/>
        <v>64</v>
      </c>
      <c r="O10" s="48">
        <f t="shared" si="1"/>
        <v>49</v>
      </c>
      <c r="P10" s="48">
        <f t="shared" si="1"/>
        <v>738</v>
      </c>
      <c r="Q10" s="51">
        <f t="shared" si="1"/>
        <v>100</v>
      </c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</row>
    <row r="11" spans="1:162" s="79" customFormat="1" ht="12.75" customHeight="1" x14ac:dyDescent="0.25">
      <c r="B11" s="76" t="s">
        <v>100</v>
      </c>
      <c r="C11" s="82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</row>
    <row r="12" spans="1:162" s="79" customFormat="1" ht="12.75" customHeight="1" x14ac:dyDescent="0.25">
      <c r="B12" s="76" t="s">
        <v>101</v>
      </c>
      <c r="C12" s="82"/>
    </row>
    <row r="13" spans="1:162" s="35" customFormat="1" ht="15" customHeight="1" x14ac:dyDescent="0.25">
      <c r="C13" s="46"/>
    </row>
    <row r="14" spans="1:162" s="35" customFormat="1" ht="15" customHeight="1" x14ac:dyDescent="0.25">
      <c r="C14" s="46"/>
      <c r="M14" s="36"/>
      <c r="N14" s="36"/>
      <c r="O14" s="36"/>
      <c r="P14" s="36"/>
    </row>
    <row r="15" spans="1:162" s="35" customFormat="1" ht="15" customHeight="1" x14ac:dyDescent="0.25">
      <c r="C15" s="46"/>
      <c r="M15" s="36"/>
      <c r="N15" s="36"/>
      <c r="O15" s="36"/>
      <c r="P15" s="36"/>
    </row>
    <row r="16" spans="1:162" s="35" customFormat="1" ht="15" customHeight="1" x14ac:dyDescent="0.25">
      <c r="C16" s="46"/>
      <c r="M16" s="36"/>
      <c r="N16" s="36"/>
      <c r="O16" s="36"/>
      <c r="P16" s="36"/>
    </row>
    <row r="17" spans="3:16" s="35" customFormat="1" ht="15" customHeight="1" x14ac:dyDescent="0.25">
      <c r="C17" s="46"/>
    </row>
    <row r="18" spans="3:16" s="35" customFormat="1" ht="15" customHeight="1" x14ac:dyDescent="0.25">
      <c r="C18" s="46"/>
    </row>
    <row r="19" spans="3:16" s="35" customFormat="1" ht="15" customHeight="1" x14ac:dyDescent="0.25">
      <c r="C19" s="46"/>
    </row>
    <row r="20" spans="3:16" s="35" customFormat="1" ht="15" customHeight="1" x14ac:dyDescent="0.25">
      <c r="C20" s="46"/>
    </row>
    <row r="21" spans="3:16" s="35" customFormat="1" ht="15" customHeight="1" x14ac:dyDescent="0.25">
      <c r="C21" s="46"/>
    </row>
    <row r="22" spans="3:16" s="35" customFormat="1" ht="15" customHeight="1" x14ac:dyDescent="0.25">
      <c r="C22" s="46"/>
      <c r="D22" s="36"/>
      <c r="E22" s="36"/>
      <c r="F22" s="36"/>
      <c r="G22" s="36"/>
      <c r="H22" s="36"/>
      <c r="I22" s="36"/>
      <c r="J22" s="36"/>
      <c r="K22" s="36"/>
      <c r="L22" s="36"/>
    </row>
    <row r="23" spans="3:16" s="35" customFormat="1" ht="15" customHeight="1" x14ac:dyDescent="0.25">
      <c r="C23" s="4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</row>
    <row r="24" spans="3:16" s="35" customFormat="1" ht="15" customHeight="1" x14ac:dyDescent="0.25">
      <c r="C24" s="4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</row>
    <row r="25" spans="3:16" s="35" customFormat="1" ht="15" customHeight="1" x14ac:dyDescent="0.25">
      <c r="C25" s="4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</row>
    <row r="26" spans="3:16" s="35" customFormat="1" ht="15" customHeight="1" x14ac:dyDescent="0.25">
      <c r="C26" s="4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</row>
    <row r="27" spans="3:16" s="35" customFormat="1" ht="15" customHeight="1" x14ac:dyDescent="0.25">
      <c r="C27" s="4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</row>
    <row r="28" spans="3:16" s="35" customFormat="1" ht="15" customHeight="1" x14ac:dyDescent="0.25">
      <c r="C28" s="4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</row>
    <row r="29" spans="3:16" s="35" customFormat="1" ht="15" customHeight="1" x14ac:dyDescent="0.25">
      <c r="C29" s="46"/>
    </row>
    <row r="30" spans="3:16" s="35" customFormat="1" ht="15" customHeight="1" x14ac:dyDescent="0.25">
      <c r="C30" s="46"/>
    </row>
    <row r="31" spans="3:16" s="35" customFormat="1" ht="15" customHeight="1" x14ac:dyDescent="0.25">
      <c r="C31" s="46"/>
    </row>
    <row r="32" spans="3:16" s="35" customFormat="1" ht="15" customHeight="1" x14ac:dyDescent="0.25">
      <c r="C32" s="46"/>
    </row>
    <row r="33" spans="3:3" s="35" customFormat="1" ht="15" customHeight="1" x14ac:dyDescent="0.25">
      <c r="C33" s="46"/>
    </row>
    <row r="34" spans="3:3" s="35" customFormat="1" ht="15" customHeight="1" x14ac:dyDescent="0.25">
      <c r="C34" s="46"/>
    </row>
    <row r="35" spans="3:3" s="35" customFormat="1" ht="15" customHeight="1" x14ac:dyDescent="0.25">
      <c r="C35" s="46"/>
    </row>
    <row r="36" spans="3:3" s="35" customFormat="1" ht="15" customHeight="1" x14ac:dyDescent="0.25">
      <c r="C36" s="46"/>
    </row>
    <row r="37" spans="3:3" s="35" customFormat="1" ht="15" customHeight="1" x14ac:dyDescent="0.25">
      <c r="C37" s="46"/>
    </row>
    <row r="38" spans="3:3" s="35" customFormat="1" ht="15" customHeight="1" x14ac:dyDescent="0.25">
      <c r="C38" s="46"/>
    </row>
    <row r="39" spans="3:3" s="35" customFormat="1" ht="15" customHeight="1" x14ac:dyDescent="0.25">
      <c r="C39" s="46"/>
    </row>
    <row r="40" spans="3:3" s="35" customFormat="1" ht="15" customHeight="1" x14ac:dyDescent="0.25">
      <c r="C40" s="46"/>
    </row>
    <row r="41" spans="3:3" s="35" customFormat="1" ht="15" customHeight="1" x14ac:dyDescent="0.25">
      <c r="C41" s="46"/>
    </row>
    <row r="42" spans="3:3" s="35" customFormat="1" ht="15" customHeight="1" x14ac:dyDescent="0.25">
      <c r="C42" s="46"/>
    </row>
    <row r="43" spans="3:3" s="35" customFormat="1" ht="15" customHeight="1" x14ac:dyDescent="0.25">
      <c r="C43" s="46"/>
    </row>
    <row r="44" spans="3:3" s="35" customFormat="1" ht="15" customHeight="1" x14ac:dyDescent="0.25">
      <c r="C44" s="46"/>
    </row>
    <row r="45" spans="3:3" s="35" customFormat="1" ht="15" customHeight="1" x14ac:dyDescent="0.25">
      <c r="C45" s="46"/>
    </row>
    <row r="46" spans="3:3" s="35" customFormat="1" ht="15" customHeight="1" x14ac:dyDescent="0.25">
      <c r="C46" s="46"/>
    </row>
  </sheetData>
  <mergeCells count="1">
    <mergeCell ref="B10:C10"/>
  </mergeCells>
  <hyperlinks>
    <hyperlink ref="A1" location="índice!A1" display="volver" xr:uid="{00000000-0004-0000-0C00-000000000000}"/>
  </hyperlinks>
  <pageMargins left="0.7" right="0.7" top="0.75" bottom="0.75" header="0.3" footer="0.3"/>
  <pageSetup paperSize="9" scale="63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3</vt:i4>
      </vt:variant>
    </vt:vector>
  </HeadingPairs>
  <TitlesOfParts>
    <vt:vector size="12" baseType="lpstr">
      <vt:lpstr>Índice</vt:lpstr>
      <vt:lpstr>5.1</vt:lpstr>
      <vt:lpstr>2.</vt:lpstr>
      <vt:lpstr>5.2</vt:lpstr>
      <vt:lpstr>5.3</vt:lpstr>
      <vt:lpstr>5.4</vt:lpstr>
      <vt:lpstr>5.5</vt:lpstr>
      <vt:lpstr>5.6</vt:lpstr>
      <vt:lpstr>5.7</vt:lpstr>
      <vt:lpstr>'5.5'!Área_de_impresión</vt:lpstr>
      <vt:lpstr>'5.6'!Área_de_impresión</vt:lpstr>
      <vt:lpstr>'5.7'!Área_de_impresión</vt:lpstr>
    </vt:vector>
  </TitlesOfParts>
  <Company>INDECOPI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2_CPC-SC</dc:title>
  <dc:creator>Gerencia de Estudios Económicos del Indecopi</dc:creator>
  <cp:lastModifiedBy>OEE Apoyo 2</cp:lastModifiedBy>
  <cp:lastPrinted>2013-03-11T21:24:55Z</cp:lastPrinted>
  <dcterms:created xsi:type="dcterms:W3CDTF">2010-05-17T19:52:15Z</dcterms:created>
  <dcterms:modified xsi:type="dcterms:W3CDTF">2024-08-15T23:03:13Z</dcterms:modified>
</cp:coreProperties>
</file>