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F2825709-F9E1-41A9-A662-8D00D19A4EB0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Índice" sheetId="27" r:id="rId1"/>
    <sheet name="17.1" sheetId="33" r:id="rId2"/>
    <sheet name="17.2" sheetId="9" r:id="rId3"/>
    <sheet name="17.3" sheetId="34" r:id="rId4"/>
    <sheet name="17.4" sheetId="18" r:id="rId5"/>
    <sheet name="17.5" sheetId="20" r:id="rId6"/>
    <sheet name="17.6" sheetId="35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1" i="20" l="1"/>
  <c r="Q10" i="20" s="1"/>
  <c r="O11" i="20"/>
  <c r="E11" i="20"/>
  <c r="F11" i="20"/>
  <c r="G11" i="20"/>
  <c r="H11" i="20"/>
  <c r="I11" i="20"/>
  <c r="J11" i="20"/>
  <c r="K11" i="20"/>
  <c r="L11" i="20"/>
  <c r="M11" i="20"/>
  <c r="N11" i="20"/>
  <c r="D11" i="20"/>
  <c r="Q11" i="20"/>
  <c r="B2" i="9" l="1"/>
  <c r="B2" i="35"/>
  <c r="O4" i="35"/>
  <c r="N4" i="35"/>
  <c r="M4" i="35"/>
  <c r="L4" i="35"/>
  <c r="K4" i="35"/>
  <c r="J4" i="35"/>
  <c r="I4" i="35"/>
  <c r="H4" i="35"/>
  <c r="G4" i="35"/>
  <c r="F4" i="35"/>
  <c r="E4" i="35"/>
  <c r="D4" i="35"/>
  <c r="O4" i="20"/>
  <c r="N4" i="20"/>
  <c r="M4" i="20"/>
  <c r="L4" i="20"/>
  <c r="K4" i="20"/>
  <c r="J4" i="20"/>
  <c r="I4" i="20"/>
  <c r="H4" i="20"/>
  <c r="G4" i="20"/>
  <c r="F4" i="20"/>
  <c r="E4" i="20"/>
  <c r="D4" i="20"/>
  <c r="O4" i="18"/>
  <c r="N4" i="18"/>
  <c r="M4" i="18"/>
  <c r="L4" i="18"/>
  <c r="K4" i="18"/>
  <c r="J4" i="18"/>
  <c r="I4" i="18"/>
  <c r="H4" i="18"/>
  <c r="G4" i="18"/>
  <c r="F4" i="18"/>
  <c r="E4" i="18"/>
  <c r="D4" i="18"/>
  <c r="O4" i="34"/>
  <c r="N4" i="34"/>
  <c r="M4" i="34"/>
  <c r="L4" i="34"/>
  <c r="K4" i="34"/>
  <c r="J4" i="34"/>
  <c r="I4" i="34"/>
  <c r="H4" i="34"/>
  <c r="G4" i="34"/>
  <c r="F4" i="34"/>
  <c r="E4" i="34"/>
  <c r="D4" i="34"/>
  <c r="O4" i="9"/>
  <c r="N4" i="9"/>
  <c r="M4" i="9"/>
  <c r="L4" i="9"/>
  <c r="K4" i="9"/>
  <c r="J4" i="9"/>
  <c r="I4" i="9"/>
  <c r="H4" i="9"/>
  <c r="G4" i="9"/>
  <c r="F4" i="9"/>
  <c r="E4" i="9"/>
  <c r="D4" i="9"/>
  <c r="B2" i="33"/>
  <c r="Q8" i="35"/>
  <c r="P6" i="35"/>
  <c r="P7" i="35"/>
  <c r="P5" i="35"/>
  <c r="O4" i="33" l="1"/>
  <c r="N4" i="33"/>
  <c r="M4" i="33"/>
  <c r="L4" i="33"/>
  <c r="K4" i="33"/>
  <c r="J4" i="33"/>
  <c r="I4" i="33"/>
  <c r="H4" i="33"/>
  <c r="G4" i="33"/>
  <c r="F4" i="33"/>
  <c r="E4" i="33"/>
  <c r="D4" i="33"/>
  <c r="O8" i="35"/>
  <c r="N8" i="35"/>
  <c r="M8" i="35"/>
  <c r="L8" i="35"/>
  <c r="K8" i="35"/>
  <c r="J8" i="35"/>
  <c r="I8" i="35"/>
  <c r="H8" i="35"/>
  <c r="G8" i="35"/>
  <c r="F8" i="35"/>
  <c r="E8" i="35"/>
  <c r="D8" i="35"/>
  <c r="P5" i="33"/>
  <c r="P6" i="33"/>
  <c r="P8" i="35" l="1"/>
  <c r="P6" i="20"/>
  <c r="P10" i="20"/>
  <c r="P7" i="20"/>
  <c r="P8" i="20"/>
  <c r="P9" i="20"/>
  <c r="P5" i="20"/>
  <c r="P7" i="18"/>
  <c r="P6" i="18"/>
  <c r="P5" i="18"/>
  <c r="Q7" i="35" l="1"/>
  <c r="Q6" i="35"/>
  <c r="P6" i="34"/>
  <c r="P5" i="34"/>
  <c r="P7" i="9" l="1"/>
  <c r="P6" i="9"/>
  <c r="P5" i="9"/>
  <c r="D8" i="9"/>
  <c r="O7" i="33"/>
  <c r="N7" i="33"/>
  <c r="M7" i="33"/>
  <c r="L7" i="33"/>
  <c r="K7" i="33"/>
  <c r="J7" i="33"/>
  <c r="I7" i="33"/>
  <c r="H7" i="33"/>
  <c r="G7" i="33"/>
  <c r="F7" i="33"/>
  <c r="E7" i="33"/>
  <c r="D7" i="33"/>
  <c r="P7" i="33" l="1"/>
  <c r="Q5" i="33" l="1"/>
  <c r="Q6" i="33"/>
  <c r="Q5" i="35" l="1"/>
  <c r="P8" i="18"/>
  <c r="E8" i="9"/>
  <c r="F8" i="9"/>
  <c r="G8" i="9"/>
  <c r="H8" i="9"/>
  <c r="I8" i="9"/>
  <c r="J8" i="9"/>
  <c r="K8" i="9"/>
  <c r="L8" i="9"/>
  <c r="M8" i="9"/>
  <c r="N8" i="9"/>
  <c r="O8" i="9"/>
  <c r="D8" i="18"/>
  <c r="E8" i="18"/>
  <c r="F8" i="18"/>
  <c r="G8" i="18"/>
  <c r="H8" i="18"/>
  <c r="I8" i="18"/>
  <c r="J8" i="18"/>
  <c r="K8" i="18"/>
  <c r="L8" i="18"/>
  <c r="M8" i="18"/>
  <c r="N8" i="18"/>
  <c r="O8" i="18"/>
  <c r="D7" i="34"/>
  <c r="E7" i="34"/>
  <c r="F7" i="34"/>
  <c r="G7" i="34"/>
  <c r="H7" i="34"/>
  <c r="I7" i="34"/>
  <c r="J7" i="34"/>
  <c r="K7" i="34"/>
  <c r="L7" i="34"/>
  <c r="M7" i="34"/>
  <c r="N7" i="34"/>
  <c r="O7" i="34"/>
  <c r="P7" i="34"/>
  <c r="Q7" i="34" s="1"/>
  <c r="B2" i="34"/>
  <c r="B2" i="20"/>
  <c r="B2" i="18"/>
  <c r="Q6" i="34" l="1"/>
  <c r="P8" i="9"/>
  <c r="Q8" i="9" s="1"/>
  <c r="Q7" i="33"/>
  <c r="Q5" i="18"/>
  <c r="Q6" i="18"/>
  <c r="Q8" i="18"/>
  <c r="Q7" i="18"/>
  <c r="Q5" i="34"/>
  <c r="Q5" i="20" l="1"/>
  <c r="Q6" i="20"/>
  <c r="Q7" i="20"/>
  <c r="Q8" i="20"/>
  <c r="Q9" i="20"/>
  <c r="Q6" i="9"/>
  <c r="Q5" i="9"/>
  <c r="Q7" i="9"/>
</calcChain>
</file>

<file path=xl/sharedStrings.xml><?xml version="1.0" encoding="utf-8"?>
<sst xmlns="http://schemas.openxmlformats.org/spreadsheetml/2006/main" count="78" uniqueCount="32">
  <si>
    <t>Total</t>
  </si>
  <si>
    <t>%</t>
  </si>
  <si>
    <t>volver</t>
  </si>
  <si>
    <t>Dirección</t>
  </si>
  <si>
    <t>Tipo de conclusión</t>
  </si>
  <si>
    <t>Signos Distintivos</t>
  </si>
  <si>
    <t>Derechos de Autor</t>
  </si>
  <si>
    <t>Invenciones</t>
  </si>
  <si>
    <t>Tipo de expediente</t>
  </si>
  <si>
    <t>Apelación</t>
  </si>
  <si>
    <t>Confirma</t>
  </si>
  <si>
    <t>Revoca</t>
  </si>
  <si>
    <t>A. EXPEDIENTES INGRESADOS</t>
  </si>
  <si>
    <t>B. EXPEDIENTES RESUELTOS</t>
  </si>
  <si>
    <t>Suspensión</t>
  </si>
  <si>
    <t>1/ Incluye tipos de conclusión tales como prescripción, desistimiento e improcedente.</t>
  </si>
  <si>
    <t>Otros 1/</t>
  </si>
  <si>
    <t>Desistimiento</t>
  </si>
  <si>
    <t>17. SALA DE LA PROPIEDAD INTELECTUAL</t>
  </si>
  <si>
    <t>B. LEVANTAMIENTO DE SUSPENSIONES</t>
  </si>
  <si>
    <t>Nulo</t>
  </si>
  <si>
    <t>Queja</t>
  </si>
  <si>
    <t>Carece de objeto</t>
  </si>
  <si>
    <t>n.°</t>
  </si>
  <si>
    <t>17.1. SPI: EXPEDIENTES INICIADOS, SEGÚN TIPO DE EXPEDIENTE, ENERO-DICIEMBRE 2023</t>
  </si>
  <si>
    <t>17.3. SPI: EXPEDIENTES CONCLUIDOS, SEGÚN TIPO DE EXPEDIENTE, ENERO-DICIEMBRE 2023</t>
  </si>
  <si>
    <t>17.5. SPI: TOTAL DE APELACIONES RESUELTAS, SEGÚN TIPO DE CONCLUSIÓN, ENERO-DICIEMBRE 2023</t>
  </si>
  <si>
    <t>17.6. SPI: LEVANTAMIENTO DE SUSPENSIONES, SEGÚN TIPO DE CONCLUSIÓN, ENERO-DICIEMBRE 2023</t>
  </si>
  <si>
    <t>17.2. SPI: APELACIONES INGRESADAS, SEGÚN DIRECCIÓN DE PROPIEDAD INTELECTUAL, ENERO-DICIEMBRE 2023</t>
  </si>
  <si>
    <t>17.4. SPI: APELACIONES RESUELTAS, SEGÚN DIRECCIÓN DE PROPIEDAD INTELECTUAL, ENERO-DICIEMBRE 2023</t>
  </si>
  <si>
    <t>Fuente: Sala Especializada en Propiedad Intelectual</t>
  </si>
  <si>
    <t>Elaboración: Oficina de Estudios Económicos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</si>
</sst>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(* #,##0.00_);_(* \(#,##0.00\);_(* &quot;-&quot;??_);_(@_)"/>
    <numFmt numFmtId="168" formatCode="_(* #,##0_);_(* \(#,##0\);_(* &quot;-&quot;??_);_(@_)"/>
    <numFmt numFmtId="169" formatCode="[$-C0A]mmm/yy;@"/>
    <numFmt numFmtId="170" formatCode="_ * #,##0.00_ ;_ * \-#,##0.00_ ;_ * &quot;-&quot;_ ;_ @_ "/>
    <numFmt numFmtId="171" formatCode="0.000000"/>
    <numFmt numFmtId="172" formatCode="_-* #,##0.00_-;\-* #,##0.00_-;_-* &quot;-&quot;_-;_-@_-"/>
  </numFmts>
  <fonts count="40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u/>
      <sz val="7.7"/>
      <color indexed="12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b/>
      <sz val="12"/>
      <color rgb="FF990033"/>
      <name val="Arial"/>
      <family val="2"/>
    </font>
    <font>
      <sz val="10"/>
      <color rgb="FF990033"/>
      <name val="Arial"/>
      <family val="2"/>
    </font>
    <font>
      <b/>
      <sz val="11"/>
      <color rgb="FF990033"/>
      <name val="Arial"/>
      <family val="2"/>
    </font>
    <font>
      <u/>
      <sz val="10"/>
      <color rgb="FF990033"/>
      <name val="Arial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u/>
      <sz val="12"/>
      <color rgb="FF990033"/>
      <name val="Arial"/>
      <family val="2"/>
    </font>
    <font>
      <u/>
      <sz val="9"/>
      <color theme="10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  <font>
      <sz val="9"/>
      <name val="Arial"/>
      <family val="2"/>
    </font>
    <font>
      <sz val="7.5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6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11" fillId="4" borderId="0" applyNumberFormat="0" applyBorder="0" applyAlignment="0" applyProtection="0"/>
    <xf numFmtId="0" fontId="9" fillId="0" borderId="4" applyNumberFormat="0" applyFill="0" applyAlignment="0" applyProtection="0"/>
    <xf numFmtId="0" fontId="20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0" fontId="14" fillId="0" borderId="3" applyNumberFormat="0" applyFill="0" applyAlignment="0" applyProtection="0"/>
    <xf numFmtId="167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25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22" borderId="7" applyNumberFormat="0" applyFont="0" applyAlignment="0" applyProtection="0"/>
    <xf numFmtId="0" fontId="17" fillId="20" borderId="8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9">
    <xf numFmtId="0" fontId="0" fillId="0" borderId="0" xfId="0"/>
    <xf numFmtId="0" fontId="3" fillId="23" borderId="0" xfId="0" applyFont="1" applyFill="1" applyAlignment="1">
      <alignment horizontal="left" vertical="center" wrapText="1"/>
    </xf>
    <xf numFmtId="0" fontId="3" fillId="23" borderId="0" xfId="0" applyFont="1" applyFill="1" applyAlignment="1">
      <alignment horizontal="center" vertical="center" wrapText="1"/>
    </xf>
    <xf numFmtId="0" fontId="26" fillId="24" borderId="0" xfId="0" applyFont="1" applyFill="1" applyAlignment="1">
      <alignment horizontal="left" vertical="center"/>
    </xf>
    <xf numFmtId="0" fontId="4" fillId="23" borderId="0" xfId="0" applyFont="1" applyFill="1" applyAlignment="1">
      <alignment horizontal="center" vertical="center" wrapText="1"/>
    </xf>
    <xf numFmtId="0" fontId="4" fillId="23" borderId="0" xfId="0" applyFont="1" applyFill="1" applyAlignment="1">
      <alignment horizontal="left" vertical="center" wrapText="1"/>
    </xf>
    <xf numFmtId="0" fontId="4" fillId="23" borderId="0" xfId="0" applyFont="1" applyFill="1" applyAlignment="1">
      <alignment horizontal="center" vertical="center"/>
    </xf>
    <xf numFmtId="169" fontId="2" fillId="25" borderId="0" xfId="0" applyNumberFormat="1" applyFont="1" applyFill="1" applyAlignment="1">
      <alignment horizontal="center" vertical="center" wrapText="1"/>
    </xf>
    <xf numFmtId="169" fontId="2" fillId="23" borderId="0" xfId="0" applyNumberFormat="1" applyFont="1" applyFill="1" applyAlignment="1">
      <alignment horizontal="center" vertical="center" wrapText="1"/>
    </xf>
    <xf numFmtId="3" fontId="2" fillId="23" borderId="0" xfId="0" applyNumberFormat="1" applyFont="1" applyFill="1" applyAlignment="1">
      <alignment horizontal="right" vertical="center" wrapText="1"/>
    </xf>
    <xf numFmtId="0" fontId="26" fillId="23" borderId="0" xfId="0" applyFont="1" applyFill="1"/>
    <xf numFmtId="0" fontId="28" fillId="23" borderId="0" xfId="41" applyFont="1" applyFill="1" applyAlignment="1" applyProtection="1">
      <alignment horizontal="left" vertical="top"/>
    </xf>
    <xf numFmtId="0" fontId="26" fillId="23" borderId="0" xfId="0" applyFont="1" applyFill="1" applyAlignment="1">
      <alignment vertical="top" wrapText="1"/>
    </xf>
    <xf numFmtId="0" fontId="29" fillId="23" borderId="0" xfId="0" applyFont="1" applyFill="1"/>
    <xf numFmtId="0" fontId="26" fillId="23" borderId="0" xfId="41" applyFont="1" applyFill="1" applyAlignment="1" applyProtection="1">
      <alignment horizontal="left" vertical="top"/>
    </xf>
    <xf numFmtId="0" fontId="30" fillId="23" borderId="0" xfId="41" applyFont="1" applyFill="1" applyAlignment="1" applyProtection="1">
      <alignment horizontal="left" vertical="top"/>
    </xf>
    <xf numFmtId="0" fontId="26" fillId="23" borderId="0" xfId="41" applyFont="1" applyFill="1" applyAlignment="1" applyProtection="1">
      <alignment vertical="top" wrapText="1"/>
    </xf>
    <xf numFmtId="0" fontId="31" fillId="23" borderId="0" xfId="41" applyFont="1" applyFill="1" applyAlignment="1" applyProtection="1">
      <alignment horizontal="left" vertical="top" wrapText="1"/>
    </xf>
    <xf numFmtId="0" fontId="31" fillId="23" borderId="0" xfId="41" applyFont="1" applyFill="1" applyAlignment="1" applyProtection="1">
      <alignment horizontal="left" indent="4"/>
    </xf>
    <xf numFmtId="0" fontId="29" fillId="23" borderId="0" xfId="0" applyFont="1" applyFill="1" applyAlignment="1">
      <alignment vertical="top" wrapText="1"/>
    </xf>
    <xf numFmtId="0" fontId="31" fillId="23" borderId="0" xfId="41" applyFont="1" applyFill="1" applyAlignment="1" applyProtection="1">
      <alignment horizontal="left" indent="1"/>
    </xf>
    <xf numFmtId="0" fontId="29" fillId="23" borderId="0" xfId="41" applyFont="1" applyFill="1" applyAlignment="1" applyProtection="1"/>
    <xf numFmtId="0" fontId="26" fillId="23" borderId="0" xfId="41" applyFont="1" applyFill="1" applyAlignment="1" applyProtection="1"/>
    <xf numFmtId="0" fontId="31" fillId="23" borderId="0" xfId="41" applyFont="1" applyFill="1" applyProtection="1">
      <alignment vertical="top"/>
    </xf>
    <xf numFmtId="0" fontId="29" fillId="23" borderId="0" xfId="0" applyFont="1" applyFill="1" applyAlignment="1">
      <alignment horizontal="left" vertical="center"/>
    </xf>
    <xf numFmtId="0" fontId="24" fillId="23" borderId="0" xfId="41" applyFill="1" applyAlignment="1" applyProtection="1"/>
    <xf numFmtId="164" fontId="3" fillId="23" borderId="0" xfId="0" applyNumberFormat="1" applyFont="1" applyFill="1" applyAlignment="1">
      <alignment horizontal="right" vertical="center" wrapText="1"/>
    </xf>
    <xf numFmtId="164" fontId="2" fillId="25" borderId="0" xfId="0" applyNumberFormat="1" applyFont="1" applyFill="1" applyAlignment="1">
      <alignment horizontal="right" vertical="center" wrapText="1"/>
    </xf>
    <xf numFmtId="168" fontId="3" fillId="23" borderId="0" xfId="45" applyNumberFormat="1" applyFont="1" applyFill="1" applyAlignment="1">
      <alignment horizontal="right" vertical="center" wrapText="1"/>
    </xf>
    <xf numFmtId="168" fontId="2" fillId="25" borderId="0" xfId="45" applyNumberFormat="1" applyFont="1" applyFill="1" applyAlignment="1">
      <alignment horizontal="right" vertical="center" wrapText="1"/>
    </xf>
    <xf numFmtId="0" fontId="1" fillId="23" borderId="0" xfId="0" applyFont="1" applyFill="1" applyAlignment="1">
      <alignment horizontal="left" vertical="center" wrapText="1"/>
    </xf>
    <xf numFmtId="0" fontId="0" fillId="24" borderId="0" xfId="0" applyFill="1"/>
    <xf numFmtId="0" fontId="32" fillId="23" borderId="0" xfId="0" applyFont="1" applyFill="1" applyAlignment="1">
      <alignment horizontal="left" vertical="center"/>
    </xf>
    <xf numFmtId="170" fontId="3" fillId="23" borderId="0" xfId="45" applyNumberFormat="1" applyFont="1" applyFill="1" applyAlignment="1">
      <alignment horizontal="right" vertical="center" wrapText="1"/>
    </xf>
    <xf numFmtId="170" fontId="27" fillId="25" borderId="0" xfId="45" applyNumberFormat="1" applyFont="1" applyFill="1" applyAlignment="1">
      <alignment horizontal="right" vertical="center" wrapText="1"/>
    </xf>
    <xf numFmtId="170" fontId="3" fillId="23" borderId="0" xfId="0" applyNumberFormat="1" applyFont="1" applyFill="1" applyAlignment="1">
      <alignment horizontal="right" vertical="center" wrapText="1"/>
    </xf>
    <xf numFmtId="170" fontId="2" fillId="25" borderId="0" xfId="0" applyNumberFormat="1" applyFont="1" applyFill="1" applyAlignment="1">
      <alignment horizontal="right" vertical="center" wrapText="1"/>
    </xf>
    <xf numFmtId="17" fontId="2" fillId="25" borderId="0" xfId="0" applyNumberFormat="1" applyFont="1" applyFill="1" applyAlignment="1">
      <alignment horizontal="center" vertical="center"/>
    </xf>
    <xf numFmtId="41" fontId="3" fillId="23" borderId="0" xfId="0" applyNumberFormat="1" applyFont="1" applyFill="1" applyAlignment="1">
      <alignment horizontal="right" vertical="center" wrapText="1"/>
    </xf>
    <xf numFmtId="2" fontId="3" fillId="23" borderId="0" xfId="45" applyNumberFormat="1" applyFont="1" applyFill="1" applyAlignment="1">
      <alignment horizontal="right" vertical="center" wrapText="1"/>
    </xf>
    <xf numFmtId="2" fontId="27" fillId="25" borderId="0" xfId="45" applyNumberFormat="1" applyFont="1" applyFill="1" applyAlignment="1">
      <alignment horizontal="right" vertical="center" wrapText="1"/>
    </xf>
    <xf numFmtId="172" fontId="3" fillId="23" borderId="0" xfId="45" applyNumberFormat="1" applyFont="1" applyFill="1" applyAlignment="1">
      <alignment horizontal="right" vertical="center" wrapText="1"/>
    </xf>
    <xf numFmtId="0" fontId="34" fillId="23" borderId="0" xfId="41" applyFont="1" applyFill="1" applyAlignment="1" applyProtection="1">
      <alignment horizontal="left" vertical="top"/>
    </xf>
    <xf numFmtId="0" fontId="35" fillId="24" borderId="0" xfId="41" applyFont="1" applyFill="1" applyAlignment="1" applyProtection="1">
      <alignment vertical="center"/>
    </xf>
    <xf numFmtId="0" fontId="36" fillId="23" borderId="0" xfId="0" applyFont="1" applyFill="1" applyAlignment="1">
      <alignment horizontal="center" vertical="center" wrapText="1"/>
    </xf>
    <xf numFmtId="0" fontId="37" fillId="24" borderId="0" xfId="42" applyFont="1" applyFill="1" applyAlignment="1" applyProtection="1">
      <alignment vertical="center"/>
    </xf>
    <xf numFmtId="0" fontId="39" fillId="23" borderId="0" xfId="0" applyFont="1" applyFill="1" applyAlignment="1">
      <alignment horizontal="center" vertical="center" wrapText="1"/>
    </xf>
    <xf numFmtId="0" fontId="33" fillId="23" borderId="0" xfId="0" applyFont="1" applyFill="1" applyAlignment="1">
      <alignment horizontal="left" vertical="center" wrapText="1"/>
    </xf>
    <xf numFmtId="164" fontId="33" fillId="23" borderId="0" xfId="0" applyNumberFormat="1" applyFont="1" applyFill="1" applyAlignment="1">
      <alignment horizontal="center" vertical="center" wrapText="1"/>
    </xf>
    <xf numFmtId="0" fontId="33" fillId="23" borderId="0" xfId="0" applyFont="1" applyFill="1" applyAlignment="1">
      <alignment horizontal="center" vertical="center" wrapText="1"/>
    </xf>
    <xf numFmtId="41" fontId="3" fillId="23" borderId="0" xfId="0" applyNumberFormat="1" applyFont="1" applyFill="1" applyAlignment="1">
      <alignment vertical="center"/>
    </xf>
    <xf numFmtId="0" fontId="33" fillId="23" borderId="0" xfId="0" applyFont="1" applyFill="1" applyAlignment="1">
      <alignment vertical="center"/>
    </xf>
    <xf numFmtId="0" fontId="3" fillId="23" borderId="0" xfId="0" applyFont="1" applyFill="1" applyAlignment="1">
      <alignment vertical="center"/>
    </xf>
    <xf numFmtId="0" fontId="1" fillId="23" borderId="0" xfId="0" applyFont="1" applyFill="1" applyAlignment="1">
      <alignment vertical="center"/>
    </xf>
    <xf numFmtId="171" fontId="1" fillId="23" borderId="0" xfId="0" applyNumberFormat="1" applyFont="1" applyFill="1" applyAlignment="1">
      <alignment vertical="center"/>
    </xf>
    <xf numFmtId="0" fontId="38" fillId="23" borderId="0" xfId="0" applyFont="1" applyFill="1" applyAlignment="1">
      <alignment vertical="center"/>
    </xf>
    <xf numFmtId="164" fontId="3" fillId="23" borderId="0" xfId="0" applyNumberFormat="1" applyFont="1" applyFill="1" applyAlignment="1">
      <alignment vertical="center"/>
    </xf>
    <xf numFmtId="168" fontId="3" fillId="23" borderId="0" xfId="0" applyNumberFormat="1" applyFont="1" applyFill="1" applyAlignment="1">
      <alignment vertical="center"/>
    </xf>
    <xf numFmtId="3" fontId="2" fillId="25" borderId="0" xfId="0" applyNumberFormat="1" applyFont="1" applyFill="1" applyAlignment="1">
      <alignment horizontal="left" vertical="center" wrapText="1"/>
    </xf>
  </cellXfs>
  <cellStyles count="6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2" xfId="29" xr:uid="{00000000-0005-0000-0000-00001C000000}"/>
    <cellStyle name="F3" xfId="30" xr:uid="{00000000-0005-0000-0000-00001D000000}"/>
    <cellStyle name="F4" xfId="31" xr:uid="{00000000-0005-0000-0000-00001E000000}"/>
    <cellStyle name="F5" xfId="32" xr:uid="{00000000-0005-0000-0000-00001F000000}"/>
    <cellStyle name="F6" xfId="33" xr:uid="{00000000-0005-0000-0000-000020000000}"/>
    <cellStyle name="F7" xfId="34" xr:uid="{00000000-0005-0000-0000-000021000000}"/>
    <cellStyle name="F8" xfId="35" xr:uid="{00000000-0005-0000-0000-000022000000}"/>
    <cellStyle name="Good" xfId="36" xr:uid="{00000000-0005-0000-0000-000023000000}"/>
    <cellStyle name="Heading 1" xfId="37" xr:uid="{00000000-0005-0000-0000-000024000000}"/>
    <cellStyle name="Heading 2" xfId="38" xr:uid="{00000000-0005-0000-0000-000025000000}"/>
    <cellStyle name="Heading 3" xfId="39" xr:uid="{00000000-0005-0000-0000-000026000000}"/>
    <cellStyle name="Heading 4" xfId="40" xr:uid="{00000000-0005-0000-0000-000027000000}"/>
    <cellStyle name="Hipervínculo" xfId="41" builtinId="8"/>
    <cellStyle name="Hipervínculo 2" xfId="42" xr:uid="{00000000-0005-0000-0000-000029000000}"/>
    <cellStyle name="Input" xfId="43" xr:uid="{00000000-0005-0000-0000-00002A000000}"/>
    <cellStyle name="Linked Cell" xfId="44" xr:uid="{00000000-0005-0000-0000-00002B000000}"/>
    <cellStyle name="Millares" xfId="45" builtinId="3"/>
    <cellStyle name="Millares 2" xfId="46" xr:uid="{00000000-0005-0000-0000-00002D000000}"/>
    <cellStyle name="Millares 2 2" xfId="47" xr:uid="{00000000-0005-0000-0000-00002E000000}"/>
    <cellStyle name="Millares 3" xfId="48" xr:uid="{00000000-0005-0000-0000-00002F000000}"/>
    <cellStyle name="Millares 4" xfId="49" xr:uid="{00000000-0005-0000-0000-000030000000}"/>
    <cellStyle name="Moneda 2" xfId="50" xr:uid="{00000000-0005-0000-0000-000031000000}"/>
    <cellStyle name="Normal" xfId="0" builtinId="0"/>
    <cellStyle name="Normal 2" xfId="51" xr:uid="{00000000-0005-0000-0000-000033000000}"/>
    <cellStyle name="Normal 2 2" xfId="52" xr:uid="{00000000-0005-0000-0000-000034000000}"/>
    <cellStyle name="Normal 3" xfId="53" xr:uid="{00000000-0005-0000-0000-000035000000}"/>
    <cellStyle name="Normal 4" xfId="54" xr:uid="{00000000-0005-0000-0000-000036000000}"/>
    <cellStyle name="Normal 5" xfId="55" xr:uid="{00000000-0005-0000-0000-000037000000}"/>
    <cellStyle name="Normal 6" xfId="56" xr:uid="{00000000-0005-0000-0000-000038000000}"/>
    <cellStyle name="Normal 6 2" xfId="57" xr:uid="{00000000-0005-0000-0000-000039000000}"/>
    <cellStyle name="Note" xfId="58" xr:uid="{00000000-0005-0000-0000-00003A000000}"/>
    <cellStyle name="Output" xfId="59" xr:uid="{00000000-0005-0000-0000-00003B000000}"/>
    <cellStyle name="Porcentual 2" xfId="60" xr:uid="{00000000-0005-0000-0000-00003C000000}"/>
    <cellStyle name="Porcentual 2 2" xfId="61" xr:uid="{00000000-0005-0000-0000-00003D000000}"/>
    <cellStyle name="Porcentual 3" xfId="62" xr:uid="{00000000-0005-0000-0000-00003E000000}"/>
    <cellStyle name="Title" xfId="63" xr:uid="{00000000-0005-0000-0000-00003F000000}"/>
    <cellStyle name="Warning Text" xfId="64" xr:uid="{00000000-0005-0000-0000-00004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0033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0033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L27"/>
  <sheetViews>
    <sheetView tabSelected="1" zoomScale="90" zoomScaleNormal="90" workbookViewId="0">
      <selection activeCell="D23" sqref="D23"/>
    </sheetView>
  </sheetViews>
  <sheetFormatPr baseColWidth="10" defaultColWidth="11.42578125" defaultRowHeight="15.95" customHeight="1" x14ac:dyDescent="0.2"/>
  <cols>
    <col min="1" max="1" width="4.28515625" style="13" customWidth="1"/>
    <col min="2" max="2" width="8.28515625" style="19" customWidth="1"/>
    <col min="3" max="3" width="11.42578125" style="19"/>
    <col min="4" max="16384" width="11.42578125" style="13"/>
  </cols>
  <sheetData>
    <row r="2" spans="1:12" ht="15.95" customHeight="1" x14ac:dyDescent="0.2">
      <c r="A2" s="10"/>
      <c r="B2" s="11" t="s">
        <v>18</v>
      </c>
      <c r="C2" s="12"/>
      <c r="G2" s="31"/>
      <c r="H2" s="31"/>
      <c r="I2" s="31"/>
      <c r="J2" s="31"/>
      <c r="K2" s="31"/>
      <c r="L2" s="31"/>
    </row>
    <row r="3" spans="1:12" ht="15.95" customHeight="1" x14ac:dyDescent="0.2">
      <c r="A3" s="10"/>
      <c r="B3" s="14"/>
      <c r="C3" s="12"/>
    </row>
    <row r="4" spans="1:12" ht="15.95" customHeight="1" x14ac:dyDescent="0.2">
      <c r="A4" s="10"/>
      <c r="B4" s="15" t="s">
        <v>12</v>
      </c>
      <c r="C4" s="12"/>
    </row>
    <row r="5" spans="1:12" ht="15.95" customHeight="1" x14ac:dyDescent="0.2">
      <c r="B5" s="16"/>
      <c r="C5" s="17"/>
    </row>
    <row r="6" spans="1:12" ht="15.95" customHeight="1" x14ac:dyDescent="0.2">
      <c r="B6" s="42" t="s">
        <v>24</v>
      </c>
      <c r="C6" s="18"/>
    </row>
    <row r="7" spans="1:12" ht="15.95" customHeight="1" x14ac:dyDescent="0.2">
      <c r="B7" s="42" t="s">
        <v>28</v>
      </c>
      <c r="C7" s="18"/>
    </row>
    <row r="8" spans="1:12" ht="15.95" customHeight="1" x14ac:dyDescent="0.2">
      <c r="B8" s="20"/>
    </row>
    <row r="9" spans="1:12" ht="15.95" customHeight="1" x14ac:dyDescent="0.2">
      <c r="B9" s="15" t="s">
        <v>13</v>
      </c>
    </row>
    <row r="10" spans="1:12" ht="15.95" customHeight="1" x14ac:dyDescent="0.2">
      <c r="B10" s="21"/>
    </row>
    <row r="11" spans="1:12" ht="15.95" customHeight="1" x14ac:dyDescent="0.2">
      <c r="B11" s="42" t="s">
        <v>25</v>
      </c>
    </row>
    <row r="12" spans="1:12" ht="15.95" customHeight="1" x14ac:dyDescent="0.2">
      <c r="B12" s="42" t="s">
        <v>29</v>
      </c>
    </row>
    <row r="13" spans="1:12" ht="15.95" customHeight="1" x14ac:dyDescent="0.2">
      <c r="B13" s="42" t="s">
        <v>26</v>
      </c>
    </row>
    <row r="14" spans="1:12" ht="15.95" customHeight="1" x14ac:dyDescent="0.2">
      <c r="B14" s="42"/>
    </row>
    <row r="15" spans="1:12" ht="15.95" customHeight="1" x14ac:dyDescent="0.2">
      <c r="B15" s="15" t="s">
        <v>19</v>
      </c>
    </row>
    <row r="16" spans="1:12" ht="15.95" customHeight="1" x14ac:dyDescent="0.2">
      <c r="B16" s="15"/>
    </row>
    <row r="17" spans="2:3" ht="15.95" customHeight="1" x14ac:dyDescent="0.2">
      <c r="B17" s="42" t="s">
        <v>27</v>
      </c>
      <c r="C17" s="13"/>
    </row>
    <row r="18" spans="2:3" ht="15.95" customHeight="1" x14ac:dyDescent="0.2">
      <c r="B18" s="25"/>
    </row>
    <row r="19" spans="2:3" ht="15.95" customHeight="1" x14ac:dyDescent="0.2">
      <c r="B19" s="25"/>
    </row>
    <row r="20" spans="2:3" ht="15.95" customHeight="1" x14ac:dyDescent="0.2">
      <c r="B20" s="20"/>
    </row>
    <row r="21" spans="2:3" ht="15.95" customHeight="1" x14ac:dyDescent="0.2">
      <c r="B21" s="22"/>
      <c r="C21" s="18"/>
    </row>
    <row r="22" spans="2:3" ht="15.95" customHeight="1" x14ac:dyDescent="0.2">
      <c r="B22" s="22"/>
      <c r="C22" s="18"/>
    </row>
    <row r="23" spans="2:3" ht="15.95" customHeight="1" x14ac:dyDescent="0.2">
      <c r="B23" s="23"/>
    </row>
    <row r="24" spans="2:3" ht="15.95" customHeight="1" x14ac:dyDescent="0.2">
      <c r="B24" s="23"/>
    </row>
    <row r="25" spans="2:3" ht="15.95" customHeight="1" x14ac:dyDescent="0.2">
      <c r="B25" s="23"/>
    </row>
    <row r="27" spans="2:3" ht="15.95" customHeight="1" x14ac:dyDescent="0.2">
      <c r="B27" s="24"/>
    </row>
  </sheetData>
  <phoneticPr fontId="5" type="noConversion"/>
  <hyperlinks>
    <hyperlink ref="B6" location="'17.1'!A1" display="17.1. SPI: EXPEDIENTES INICIADOS, SEGÚN TIPO DE EXPEDIENTE, ENERO - DICIEMBRE 2021" xr:uid="{00000000-0004-0000-0000-000000000000}"/>
    <hyperlink ref="B7" location="'17.2'!A1" display="17.2. SPI: APELACIONES INGRESADAS, SEGÚN DIRECCIÓN DE PROPIEDAD INTELECTUAL, ENERO - DICIEMBRE 2021" xr:uid="{00000000-0004-0000-0000-000001000000}"/>
    <hyperlink ref="B11" location="'17.3'!A1" display="17.3. SPI: EXPEDIENTES CONCLUIDOS, SEGÚN TIPO DE EXPEDIENTE, ENERO - DICIEMBRE 2021" xr:uid="{00000000-0004-0000-0000-000002000000}"/>
    <hyperlink ref="B12" location="'17.4'!A1" display="17.4. SPI: APELACIONES RESUELTAS, SEGÚN DIRECCIÓN DE PROPIEDAD INTELECTUAL, ENERO - DICIEMBRE 2021" xr:uid="{00000000-0004-0000-0000-000003000000}"/>
    <hyperlink ref="B13" location="'17.5'!A1" display="17.5. SPI: TOTAL DE APELACIONES RESUELTAS, SEGÚN TIPO DE CONCLUSIÓN, ENERO - DICIEMBRE 2021" xr:uid="{00000000-0004-0000-0000-000004000000}"/>
    <hyperlink ref="B17" location="'17.6'!A1" display="17.6. SPI: LEVANTAMIENTO DE SUSPENSIONES, SEGÚN TIPO DE CONCLUSIÓN, ENERO - DICIEMBRE 2021" xr:uid="{C6A4A149-F49A-4EAF-AE44-425292AE2DC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GT9"/>
  <sheetViews>
    <sheetView zoomScale="85" zoomScaleNormal="85" workbookViewId="0">
      <selection activeCell="Y17" sqref="Y17"/>
    </sheetView>
  </sheetViews>
  <sheetFormatPr baseColWidth="10" defaultColWidth="7.85546875" defaultRowHeight="15" customHeight="1" x14ac:dyDescent="0.2"/>
  <cols>
    <col min="1" max="1" width="5.42578125" style="44" customWidth="1"/>
    <col min="2" max="2" width="3.7109375" style="52" customWidth="1"/>
    <col min="3" max="3" width="14.140625" style="52" customWidth="1"/>
    <col min="4" max="16" width="6.7109375" style="52" customWidth="1"/>
    <col min="17" max="17" width="7.7109375" style="52" customWidth="1"/>
    <col min="18" max="16384" width="7.85546875" style="52"/>
  </cols>
  <sheetData>
    <row r="1" spans="1:202" s="4" customFormat="1" ht="15.95" customHeight="1" x14ac:dyDescent="0.2">
      <c r="A1" s="43" t="s">
        <v>2</v>
      </c>
      <c r="C1" s="5"/>
    </row>
    <row r="2" spans="1:202" s="4" customFormat="1" ht="15.95" customHeight="1" x14ac:dyDescent="0.2">
      <c r="A2" s="44"/>
      <c r="B2" s="3" t="str">
        <f>+Índice!B6</f>
        <v>17.1. SPI: EXPEDIENTES INICIADOS, SEGÚN TIPO DE EXPEDIENTE,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2" s="4" customFormat="1" ht="15.95" customHeight="1" x14ac:dyDescent="0.2">
      <c r="A3" s="44"/>
      <c r="C3" s="5"/>
    </row>
    <row r="4" spans="1:202" s="8" customFormat="1" ht="27.95" customHeight="1" x14ac:dyDescent="0.2">
      <c r="A4" s="44"/>
      <c r="B4" s="7" t="s">
        <v>23</v>
      </c>
      <c r="C4" s="7" t="s">
        <v>8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</row>
    <row r="5" spans="1:202" s="2" customFormat="1" ht="18.75" customHeight="1" x14ac:dyDescent="0.2">
      <c r="A5" s="44"/>
      <c r="B5" s="2">
        <v>1</v>
      </c>
      <c r="C5" s="1" t="s">
        <v>9</v>
      </c>
      <c r="D5" s="28">
        <v>130</v>
      </c>
      <c r="E5" s="28">
        <v>82</v>
      </c>
      <c r="F5" s="28">
        <v>147</v>
      </c>
      <c r="G5" s="28">
        <v>47</v>
      </c>
      <c r="H5" s="28">
        <v>145</v>
      </c>
      <c r="I5" s="28">
        <v>48</v>
      </c>
      <c r="J5" s="28">
        <v>45</v>
      </c>
      <c r="K5" s="28">
        <v>73</v>
      </c>
      <c r="L5" s="28">
        <v>78</v>
      </c>
      <c r="M5" s="28">
        <v>69</v>
      </c>
      <c r="N5" s="28">
        <v>77</v>
      </c>
      <c r="O5" s="28">
        <v>86</v>
      </c>
      <c r="P5" s="28">
        <f>SUM(D5:O5)</f>
        <v>1027</v>
      </c>
      <c r="Q5" s="35">
        <f>+P5/$P$7*100</f>
        <v>94.741697416974162</v>
      </c>
    </row>
    <row r="6" spans="1:202" s="2" customFormat="1" ht="18.75" customHeight="1" x14ac:dyDescent="0.2">
      <c r="A6" s="44"/>
      <c r="B6" s="2">
        <v>2</v>
      </c>
      <c r="C6" s="30" t="s">
        <v>21</v>
      </c>
      <c r="D6" s="28">
        <v>2</v>
      </c>
      <c r="E6" s="28">
        <v>3</v>
      </c>
      <c r="F6" s="28">
        <v>5</v>
      </c>
      <c r="G6" s="28">
        <v>0</v>
      </c>
      <c r="H6" s="28">
        <v>4</v>
      </c>
      <c r="I6" s="28">
        <v>2</v>
      </c>
      <c r="J6" s="28">
        <v>6</v>
      </c>
      <c r="K6" s="28">
        <v>7</v>
      </c>
      <c r="L6" s="28">
        <v>9</v>
      </c>
      <c r="M6" s="28">
        <v>9</v>
      </c>
      <c r="N6" s="28">
        <v>6</v>
      </c>
      <c r="O6" s="28">
        <v>4</v>
      </c>
      <c r="P6" s="28">
        <f>SUM(D6:O6)</f>
        <v>57</v>
      </c>
      <c r="Q6" s="35">
        <f>+P6/$P$7*100</f>
        <v>5.2583025830258308</v>
      </c>
    </row>
    <row r="7" spans="1:202" s="9" customFormat="1" ht="18.75" customHeight="1" x14ac:dyDescent="0.2">
      <c r="A7" s="44"/>
      <c r="B7" s="58" t="s">
        <v>0</v>
      </c>
      <c r="C7" s="58"/>
      <c r="D7" s="29">
        <f>SUM(D5:D6)</f>
        <v>132</v>
      </c>
      <c r="E7" s="29">
        <f t="shared" ref="E7:F7" si="0">SUM(E5:E6)</f>
        <v>85</v>
      </c>
      <c r="F7" s="29">
        <f t="shared" si="0"/>
        <v>152</v>
      </c>
      <c r="G7" s="29">
        <f t="shared" ref="G7:P7" si="1">SUM(G5:G6)</f>
        <v>47</v>
      </c>
      <c r="H7" s="29">
        <f t="shared" si="1"/>
        <v>149</v>
      </c>
      <c r="I7" s="29">
        <f t="shared" si="1"/>
        <v>50</v>
      </c>
      <c r="J7" s="29">
        <f t="shared" si="1"/>
        <v>51</v>
      </c>
      <c r="K7" s="29">
        <f t="shared" si="1"/>
        <v>80</v>
      </c>
      <c r="L7" s="29">
        <f t="shared" si="1"/>
        <v>87</v>
      </c>
      <c r="M7" s="29">
        <f t="shared" si="1"/>
        <v>78</v>
      </c>
      <c r="N7" s="29">
        <f t="shared" si="1"/>
        <v>83</v>
      </c>
      <c r="O7" s="29">
        <f t="shared" si="1"/>
        <v>90</v>
      </c>
      <c r="P7" s="29">
        <f t="shared" si="1"/>
        <v>1084</v>
      </c>
      <c r="Q7" s="36">
        <f>+P7/$P$7*100</f>
        <v>100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</row>
    <row r="8" spans="1:202" s="49" customFormat="1" ht="12.75" customHeight="1" x14ac:dyDescent="0.2">
      <c r="A8" s="46"/>
      <c r="B8" s="51" t="s">
        <v>30</v>
      </c>
      <c r="C8" s="4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202" s="51" customFormat="1" ht="12.75" customHeight="1" x14ac:dyDescent="0.2">
      <c r="A9" s="46"/>
      <c r="B9" s="51" t="s">
        <v>31</v>
      </c>
    </row>
  </sheetData>
  <mergeCells count="1">
    <mergeCell ref="B7:C7"/>
  </mergeCells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GT12"/>
  <sheetViews>
    <sheetView zoomScale="85" zoomScaleNormal="85" workbookViewId="0">
      <selection activeCell="Y17" sqref="Y17"/>
    </sheetView>
  </sheetViews>
  <sheetFormatPr baseColWidth="10" defaultColWidth="7.85546875" defaultRowHeight="15" customHeight="1" x14ac:dyDescent="0.2"/>
  <cols>
    <col min="1" max="1" width="5.42578125" style="44" customWidth="1"/>
    <col min="2" max="2" width="3.7109375" style="52" customWidth="1"/>
    <col min="3" max="3" width="16.28515625" style="52" customWidth="1"/>
    <col min="4" max="16" width="6.7109375" style="52" customWidth="1"/>
    <col min="17" max="17" width="7.7109375" style="52" customWidth="1"/>
    <col min="18" max="16384" width="7.85546875" style="52"/>
  </cols>
  <sheetData>
    <row r="1" spans="1:202" s="4" customFormat="1" ht="15.95" customHeight="1" x14ac:dyDescent="0.2">
      <c r="A1" s="43" t="s">
        <v>2</v>
      </c>
      <c r="C1" s="5"/>
    </row>
    <row r="2" spans="1:202" s="4" customFormat="1" ht="15.95" customHeight="1" x14ac:dyDescent="0.2">
      <c r="A2" s="44"/>
      <c r="B2" s="3" t="str">
        <f>+Índice!B7</f>
        <v>17.2. SPI: APELACIONES INGRESADAS, SEGÚN DIRECCIÓN DE PROPIEDAD INTELECTUAL,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2" s="4" customFormat="1" ht="15.95" customHeight="1" x14ac:dyDescent="0.2">
      <c r="A3" s="44"/>
      <c r="C3" s="5"/>
    </row>
    <row r="4" spans="1:202" s="8" customFormat="1" ht="24" customHeight="1" x14ac:dyDescent="0.2">
      <c r="A4" s="44"/>
      <c r="B4" s="7" t="s">
        <v>23</v>
      </c>
      <c r="C4" s="7" t="s">
        <v>3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</row>
    <row r="5" spans="1:202" s="2" customFormat="1" ht="18.75" customHeight="1" x14ac:dyDescent="0.2">
      <c r="A5" s="44"/>
      <c r="B5" s="2">
        <v>1</v>
      </c>
      <c r="C5" s="1" t="s">
        <v>5</v>
      </c>
      <c r="D5" s="38">
        <v>106</v>
      </c>
      <c r="E5" s="38">
        <v>64</v>
      </c>
      <c r="F5" s="38">
        <v>127</v>
      </c>
      <c r="G5" s="38">
        <v>32</v>
      </c>
      <c r="H5" s="38">
        <v>126</v>
      </c>
      <c r="I5" s="38">
        <v>45</v>
      </c>
      <c r="J5" s="38">
        <v>37</v>
      </c>
      <c r="K5" s="38">
        <v>59</v>
      </c>
      <c r="L5" s="38">
        <v>71</v>
      </c>
      <c r="M5" s="38">
        <v>51</v>
      </c>
      <c r="N5" s="38">
        <v>60</v>
      </c>
      <c r="O5" s="38">
        <v>61</v>
      </c>
      <c r="P5" s="38">
        <f>SUM(D5:O5)</f>
        <v>839</v>
      </c>
      <c r="Q5" s="41">
        <f>+P5/$P$8*100</f>
        <v>81.694255111976631</v>
      </c>
    </row>
    <row r="6" spans="1:202" s="2" customFormat="1" ht="18.75" customHeight="1" x14ac:dyDescent="0.2">
      <c r="A6" s="44"/>
      <c r="B6" s="2">
        <v>2</v>
      </c>
      <c r="C6" s="1" t="s">
        <v>6</v>
      </c>
      <c r="D6" s="38">
        <v>18</v>
      </c>
      <c r="E6" s="38">
        <v>12</v>
      </c>
      <c r="F6" s="38">
        <v>11</v>
      </c>
      <c r="G6" s="38">
        <v>13</v>
      </c>
      <c r="H6" s="38">
        <v>9</v>
      </c>
      <c r="I6" s="38">
        <v>0</v>
      </c>
      <c r="J6" s="38">
        <v>6</v>
      </c>
      <c r="K6" s="38">
        <v>11</v>
      </c>
      <c r="L6" s="38">
        <v>6</v>
      </c>
      <c r="M6" s="38">
        <v>9</v>
      </c>
      <c r="N6" s="38">
        <v>9</v>
      </c>
      <c r="O6" s="38">
        <v>9</v>
      </c>
      <c r="P6" s="38">
        <f t="shared" ref="P6:P7" si="0">SUM(D6:O6)</f>
        <v>113</v>
      </c>
      <c r="Q6" s="41">
        <f>+P6/$P$8*100</f>
        <v>11.002921129503408</v>
      </c>
    </row>
    <row r="7" spans="1:202" s="2" customFormat="1" ht="18.75" customHeight="1" x14ac:dyDescent="0.2">
      <c r="A7" s="44"/>
      <c r="B7" s="2">
        <v>3</v>
      </c>
      <c r="C7" s="1" t="s">
        <v>7</v>
      </c>
      <c r="D7" s="38">
        <v>6</v>
      </c>
      <c r="E7" s="38">
        <v>6</v>
      </c>
      <c r="F7" s="38">
        <v>9</v>
      </c>
      <c r="G7" s="38">
        <v>2</v>
      </c>
      <c r="H7" s="38">
        <v>10</v>
      </c>
      <c r="I7" s="38">
        <v>3</v>
      </c>
      <c r="J7" s="38">
        <v>2</v>
      </c>
      <c r="K7" s="38">
        <v>3</v>
      </c>
      <c r="L7" s="38">
        <v>1</v>
      </c>
      <c r="M7" s="38">
        <v>9</v>
      </c>
      <c r="N7" s="38">
        <v>8</v>
      </c>
      <c r="O7" s="38">
        <v>16</v>
      </c>
      <c r="P7" s="38">
        <f t="shared" si="0"/>
        <v>75</v>
      </c>
      <c r="Q7" s="41">
        <f>+P7/$P$8*100</f>
        <v>7.3028237585199607</v>
      </c>
    </row>
    <row r="8" spans="1:202" s="9" customFormat="1" ht="18.75" customHeight="1" x14ac:dyDescent="0.2">
      <c r="A8" s="44"/>
      <c r="B8" s="58" t="s">
        <v>0</v>
      </c>
      <c r="C8" s="58"/>
      <c r="D8" s="27">
        <f>SUM(D5:D7)</f>
        <v>130</v>
      </c>
      <c r="E8" s="27">
        <f t="shared" ref="E8:O8" si="1">SUM(E5:E7)</f>
        <v>82</v>
      </c>
      <c r="F8" s="27">
        <f t="shared" si="1"/>
        <v>147</v>
      </c>
      <c r="G8" s="27">
        <f t="shared" si="1"/>
        <v>47</v>
      </c>
      <c r="H8" s="27">
        <f t="shared" si="1"/>
        <v>145</v>
      </c>
      <c r="I8" s="27">
        <f t="shared" si="1"/>
        <v>48</v>
      </c>
      <c r="J8" s="27">
        <f t="shared" si="1"/>
        <v>45</v>
      </c>
      <c r="K8" s="27">
        <f t="shared" si="1"/>
        <v>73</v>
      </c>
      <c r="L8" s="27">
        <f t="shared" si="1"/>
        <v>78</v>
      </c>
      <c r="M8" s="27">
        <f t="shared" si="1"/>
        <v>69</v>
      </c>
      <c r="N8" s="27">
        <f t="shared" si="1"/>
        <v>77</v>
      </c>
      <c r="O8" s="27">
        <f t="shared" si="1"/>
        <v>86</v>
      </c>
      <c r="P8" s="27">
        <f>SUM(P5:P7)</f>
        <v>1027</v>
      </c>
      <c r="Q8" s="34">
        <f>+P8/$P$8*100</f>
        <v>100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</row>
    <row r="9" spans="1:202" s="49" customFormat="1" ht="12.75" customHeight="1" x14ac:dyDescent="0.2">
      <c r="A9" s="46"/>
      <c r="B9" s="51" t="s">
        <v>30</v>
      </c>
      <c r="C9" s="4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202" s="51" customFormat="1" ht="12.75" customHeight="1" x14ac:dyDescent="0.2">
      <c r="A10" s="46"/>
      <c r="B10" s="51" t="s">
        <v>31</v>
      </c>
    </row>
    <row r="11" spans="1:202" ht="15" customHeight="1" x14ac:dyDescent="0.2">
      <c r="A11" s="55"/>
    </row>
    <row r="12" spans="1:202" ht="15" customHeight="1" x14ac:dyDescent="0.2">
      <c r="A12" s="55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</sheetData>
  <mergeCells count="1">
    <mergeCell ref="B8:C8"/>
  </mergeCells>
  <phoneticPr fontId="5" type="noConversion"/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GU11"/>
  <sheetViews>
    <sheetView zoomScale="85" zoomScaleNormal="85" workbookViewId="0">
      <selection activeCell="Y17" sqref="Y17"/>
    </sheetView>
  </sheetViews>
  <sheetFormatPr baseColWidth="10" defaultColWidth="11.42578125" defaultRowHeight="15" customHeight="1" x14ac:dyDescent="0.2"/>
  <cols>
    <col min="1" max="1" width="5.42578125" style="44" customWidth="1"/>
    <col min="2" max="2" width="3.7109375" style="52" customWidth="1"/>
    <col min="3" max="3" width="17.28515625" style="52" customWidth="1"/>
    <col min="4" max="16" width="6.7109375" style="52" customWidth="1"/>
    <col min="17" max="17" width="7.7109375" style="52" customWidth="1"/>
    <col min="18" max="16384" width="11.42578125" style="52"/>
  </cols>
  <sheetData>
    <row r="1" spans="1:203" s="4" customFormat="1" ht="15.95" customHeight="1" x14ac:dyDescent="0.2">
      <c r="A1" s="43" t="s">
        <v>2</v>
      </c>
      <c r="C1" s="5"/>
    </row>
    <row r="2" spans="1:203" s="4" customFormat="1" ht="15.95" customHeight="1" x14ac:dyDescent="0.2">
      <c r="A2" s="44"/>
      <c r="B2" s="3" t="str">
        <f>+Índice!B11</f>
        <v>17.3. SPI: EXPEDIENTES CONCLUIDOS, SEGÚN TIPO DE EXPEDIENTE,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3" s="4" customFormat="1" ht="15.95" customHeight="1" x14ac:dyDescent="0.2">
      <c r="A3" s="44"/>
      <c r="C3" s="5"/>
    </row>
    <row r="4" spans="1:203" s="8" customFormat="1" ht="27.95" customHeight="1" x14ac:dyDescent="0.2">
      <c r="A4" s="44"/>
      <c r="B4" s="7" t="s">
        <v>23</v>
      </c>
      <c r="C4" s="7" t="s">
        <v>8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</row>
    <row r="5" spans="1:203" s="2" customFormat="1" ht="18.75" customHeight="1" x14ac:dyDescent="0.2">
      <c r="A5" s="44"/>
      <c r="B5" s="2">
        <v>1</v>
      </c>
      <c r="C5" s="1" t="s">
        <v>9</v>
      </c>
      <c r="D5" s="28">
        <v>72</v>
      </c>
      <c r="E5" s="28">
        <v>74</v>
      </c>
      <c r="F5" s="28">
        <v>53</v>
      </c>
      <c r="G5" s="28">
        <v>69</v>
      </c>
      <c r="H5" s="28">
        <v>71</v>
      </c>
      <c r="I5" s="28">
        <v>82</v>
      </c>
      <c r="J5" s="28">
        <v>87</v>
      </c>
      <c r="K5" s="28">
        <v>71</v>
      </c>
      <c r="L5" s="28">
        <v>74</v>
      </c>
      <c r="M5" s="28">
        <v>51</v>
      </c>
      <c r="N5" s="28">
        <v>82</v>
      </c>
      <c r="O5" s="28">
        <v>87</v>
      </c>
      <c r="P5" s="26">
        <f>SUM(D5:O5)</f>
        <v>873</v>
      </c>
      <c r="Q5" s="35">
        <f>+P5/$P$7*100</f>
        <v>94.276457883369332</v>
      </c>
    </row>
    <row r="6" spans="1:203" s="2" customFormat="1" ht="18.75" customHeight="1" x14ac:dyDescent="0.2">
      <c r="A6" s="44"/>
      <c r="B6" s="2">
        <v>2</v>
      </c>
      <c r="C6" s="30" t="s">
        <v>21</v>
      </c>
      <c r="D6" s="28">
        <v>2</v>
      </c>
      <c r="E6" s="28">
        <v>4</v>
      </c>
      <c r="F6" s="28">
        <v>2</v>
      </c>
      <c r="G6" s="28">
        <v>3</v>
      </c>
      <c r="H6" s="28">
        <v>4</v>
      </c>
      <c r="I6" s="28">
        <v>1</v>
      </c>
      <c r="J6" s="28">
        <v>2</v>
      </c>
      <c r="K6" s="28">
        <v>5</v>
      </c>
      <c r="L6" s="28">
        <v>10</v>
      </c>
      <c r="M6" s="28">
        <v>7</v>
      </c>
      <c r="N6" s="28">
        <v>10</v>
      </c>
      <c r="O6" s="28">
        <v>3</v>
      </c>
      <c r="P6" s="26">
        <f t="shared" ref="P6" si="0">SUM(D6:O6)</f>
        <v>53</v>
      </c>
      <c r="Q6" s="35">
        <f>+P6/$P$7*100</f>
        <v>5.7235421166306688</v>
      </c>
    </row>
    <row r="7" spans="1:203" s="9" customFormat="1" ht="18.75" customHeight="1" x14ac:dyDescent="0.2">
      <c r="A7" s="44"/>
      <c r="B7" s="58" t="s">
        <v>0</v>
      </c>
      <c r="C7" s="58"/>
      <c r="D7" s="27">
        <f t="shared" ref="D7:P7" si="1">SUM(D5:D6)</f>
        <v>74</v>
      </c>
      <c r="E7" s="27">
        <f t="shared" si="1"/>
        <v>78</v>
      </c>
      <c r="F7" s="27">
        <f t="shared" si="1"/>
        <v>55</v>
      </c>
      <c r="G7" s="27">
        <f t="shared" si="1"/>
        <v>72</v>
      </c>
      <c r="H7" s="27">
        <f t="shared" si="1"/>
        <v>75</v>
      </c>
      <c r="I7" s="27">
        <f t="shared" si="1"/>
        <v>83</v>
      </c>
      <c r="J7" s="27">
        <f t="shared" si="1"/>
        <v>89</v>
      </c>
      <c r="K7" s="27">
        <f t="shared" si="1"/>
        <v>76</v>
      </c>
      <c r="L7" s="27">
        <f t="shared" si="1"/>
        <v>84</v>
      </c>
      <c r="M7" s="27">
        <f t="shared" si="1"/>
        <v>58</v>
      </c>
      <c r="N7" s="27">
        <f t="shared" si="1"/>
        <v>92</v>
      </c>
      <c r="O7" s="27">
        <f t="shared" si="1"/>
        <v>90</v>
      </c>
      <c r="P7" s="27">
        <f t="shared" si="1"/>
        <v>926</v>
      </c>
      <c r="Q7" s="36">
        <f>+P7/$P$7*100</f>
        <v>100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</row>
    <row r="8" spans="1:203" s="49" customFormat="1" ht="12.75" customHeight="1" x14ac:dyDescent="0.2">
      <c r="A8" s="46"/>
      <c r="B8" s="51" t="s">
        <v>30</v>
      </c>
      <c r="C8" s="4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203" s="51" customFormat="1" ht="12.75" customHeight="1" x14ac:dyDescent="0.2">
      <c r="A9" s="46"/>
      <c r="B9" s="51" t="s">
        <v>31</v>
      </c>
    </row>
    <row r="11" spans="1:203" ht="15" customHeight="1" x14ac:dyDescent="0.2">
      <c r="D11" s="57"/>
    </row>
  </sheetData>
  <mergeCells count="1">
    <mergeCell ref="B7:C7"/>
  </mergeCells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GU10"/>
  <sheetViews>
    <sheetView zoomScale="85" zoomScaleNormal="85" workbookViewId="0">
      <selection activeCell="Y17" sqref="Y17"/>
    </sheetView>
  </sheetViews>
  <sheetFormatPr baseColWidth="10" defaultColWidth="11.42578125" defaultRowHeight="15" customHeight="1" x14ac:dyDescent="0.2"/>
  <cols>
    <col min="1" max="1" width="5.42578125" style="44" customWidth="1"/>
    <col min="2" max="2" width="3.7109375" style="52" customWidth="1"/>
    <col min="3" max="3" width="16.28515625" style="52" customWidth="1"/>
    <col min="4" max="16" width="6.7109375" style="52" customWidth="1"/>
    <col min="17" max="17" width="7.7109375" style="52" customWidth="1"/>
    <col min="18" max="16384" width="11.42578125" style="52"/>
  </cols>
  <sheetData>
    <row r="1" spans="1:203" s="4" customFormat="1" ht="15.95" customHeight="1" x14ac:dyDescent="0.2">
      <c r="A1" s="45" t="s">
        <v>2</v>
      </c>
      <c r="C1" s="5"/>
    </row>
    <row r="2" spans="1:203" s="4" customFormat="1" ht="15.95" customHeight="1" x14ac:dyDescent="0.2">
      <c r="A2" s="44"/>
      <c r="B2" s="3" t="str">
        <f>+Índice!B12</f>
        <v>17.4. SPI: APELACIONES RESUELTAS, SEGÚN DIRECCIÓN DE PROPIEDAD INTELECTUAL,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3" s="4" customFormat="1" ht="15.95" customHeight="1" x14ac:dyDescent="0.2">
      <c r="A3" s="44"/>
      <c r="C3" s="5"/>
    </row>
    <row r="4" spans="1:203" s="8" customFormat="1" ht="24" customHeight="1" x14ac:dyDescent="0.2">
      <c r="A4" s="44"/>
      <c r="B4" s="7" t="s">
        <v>23</v>
      </c>
      <c r="C4" s="7" t="s">
        <v>3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</row>
    <row r="5" spans="1:203" s="2" customFormat="1" ht="18.75" customHeight="1" x14ac:dyDescent="0.2">
      <c r="A5" s="44"/>
      <c r="B5" s="2">
        <v>1</v>
      </c>
      <c r="C5" s="1" t="s">
        <v>5</v>
      </c>
      <c r="D5" s="26">
        <v>62</v>
      </c>
      <c r="E5" s="26">
        <v>69</v>
      </c>
      <c r="F5" s="26">
        <v>49</v>
      </c>
      <c r="G5" s="26">
        <v>64</v>
      </c>
      <c r="H5" s="26">
        <v>63</v>
      </c>
      <c r="I5" s="26">
        <v>68</v>
      </c>
      <c r="J5" s="26">
        <v>75</v>
      </c>
      <c r="K5" s="26">
        <v>64</v>
      </c>
      <c r="L5" s="26">
        <v>59</v>
      </c>
      <c r="M5" s="26">
        <v>34</v>
      </c>
      <c r="N5" s="26">
        <v>55</v>
      </c>
      <c r="O5" s="26">
        <v>77</v>
      </c>
      <c r="P5" s="26">
        <f>SUM(D5:O5)</f>
        <v>739</v>
      </c>
      <c r="Q5" s="33">
        <f>+P5/$P$8*100</f>
        <v>84.650630011454751</v>
      </c>
    </row>
    <row r="6" spans="1:203" s="2" customFormat="1" ht="18.75" customHeight="1" x14ac:dyDescent="0.2">
      <c r="A6" s="44"/>
      <c r="B6" s="2">
        <v>2</v>
      </c>
      <c r="C6" s="1" t="s">
        <v>6</v>
      </c>
      <c r="D6" s="26">
        <v>2</v>
      </c>
      <c r="E6" s="26">
        <v>4</v>
      </c>
      <c r="F6" s="26">
        <v>4</v>
      </c>
      <c r="G6" s="26">
        <v>5</v>
      </c>
      <c r="H6" s="26">
        <v>5</v>
      </c>
      <c r="I6" s="26">
        <v>9</v>
      </c>
      <c r="J6" s="26">
        <v>7</v>
      </c>
      <c r="K6" s="26">
        <v>5</v>
      </c>
      <c r="L6" s="26">
        <v>14</v>
      </c>
      <c r="M6" s="26">
        <v>13</v>
      </c>
      <c r="N6" s="26">
        <v>25</v>
      </c>
      <c r="O6" s="26">
        <v>10</v>
      </c>
      <c r="P6" s="26">
        <f t="shared" ref="P6:P7" si="0">SUM(D6:O6)</f>
        <v>103</v>
      </c>
      <c r="Q6" s="33">
        <f>+P6/$P$8*100</f>
        <v>11.798396334478808</v>
      </c>
    </row>
    <row r="7" spans="1:203" s="2" customFormat="1" ht="18.75" customHeight="1" x14ac:dyDescent="0.2">
      <c r="A7" s="44"/>
      <c r="B7" s="2">
        <v>3</v>
      </c>
      <c r="C7" s="1" t="s">
        <v>7</v>
      </c>
      <c r="D7" s="26">
        <v>8</v>
      </c>
      <c r="E7" s="26">
        <v>1</v>
      </c>
      <c r="F7" s="26">
        <v>0</v>
      </c>
      <c r="G7" s="26">
        <v>0</v>
      </c>
      <c r="H7" s="26">
        <v>3</v>
      </c>
      <c r="I7" s="26">
        <v>5</v>
      </c>
      <c r="J7" s="26">
        <v>5</v>
      </c>
      <c r="K7" s="26">
        <v>2</v>
      </c>
      <c r="L7" s="26">
        <v>1</v>
      </c>
      <c r="M7" s="26">
        <v>4</v>
      </c>
      <c r="N7" s="26">
        <v>2</v>
      </c>
      <c r="O7" s="26">
        <v>0</v>
      </c>
      <c r="P7" s="26">
        <f t="shared" si="0"/>
        <v>31</v>
      </c>
      <c r="Q7" s="33">
        <f>+P7/$P$8*100</f>
        <v>3.5509736540664374</v>
      </c>
    </row>
    <row r="8" spans="1:203" s="9" customFormat="1" ht="18.75" customHeight="1" x14ac:dyDescent="0.2">
      <c r="A8" s="44"/>
      <c r="B8" s="58" t="s">
        <v>0</v>
      </c>
      <c r="C8" s="58"/>
      <c r="D8" s="27">
        <f t="shared" ref="D8:O8" si="1">SUM(D5:D7)</f>
        <v>72</v>
      </c>
      <c r="E8" s="27">
        <f t="shared" si="1"/>
        <v>74</v>
      </c>
      <c r="F8" s="27">
        <f t="shared" si="1"/>
        <v>53</v>
      </c>
      <c r="G8" s="27">
        <f t="shared" si="1"/>
        <v>69</v>
      </c>
      <c r="H8" s="27">
        <f t="shared" si="1"/>
        <v>71</v>
      </c>
      <c r="I8" s="27">
        <f t="shared" si="1"/>
        <v>82</v>
      </c>
      <c r="J8" s="27">
        <f t="shared" si="1"/>
        <v>87</v>
      </c>
      <c r="K8" s="27">
        <f t="shared" si="1"/>
        <v>71</v>
      </c>
      <c r="L8" s="27">
        <f t="shared" si="1"/>
        <v>74</v>
      </c>
      <c r="M8" s="27">
        <f t="shared" si="1"/>
        <v>51</v>
      </c>
      <c r="N8" s="27">
        <f t="shared" si="1"/>
        <v>82</v>
      </c>
      <c r="O8" s="27">
        <f t="shared" si="1"/>
        <v>87</v>
      </c>
      <c r="P8" s="27">
        <f>SUM(P5:P7)</f>
        <v>873</v>
      </c>
      <c r="Q8" s="34">
        <f>+P8/$P$8*100</f>
        <v>100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</row>
    <row r="9" spans="1:203" s="49" customFormat="1" ht="12.75" customHeight="1" x14ac:dyDescent="0.2">
      <c r="A9" s="46"/>
      <c r="B9" s="51" t="s">
        <v>30</v>
      </c>
      <c r="C9" s="4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203" s="51" customFormat="1" ht="12.75" customHeight="1" x14ac:dyDescent="0.2">
      <c r="A10" s="46"/>
      <c r="B10" s="51" t="s">
        <v>31</v>
      </c>
    </row>
  </sheetData>
  <mergeCells count="1">
    <mergeCell ref="B8:C8"/>
  </mergeCells>
  <phoneticPr fontId="5" type="noConversion"/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GT14"/>
  <sheetViews>
    <sheetView zoomScale="85" zoomScaleNormal="85" workbookViewId="0">
      <selection activeCell="Y17" sqref="Y17"/>
    </sheetView>
  </sheetViews>
  <sheetFormatPr baseColWidth="10" defaultColWidth="11.42578125" defaultRowHeight="15" customHeight="1" x14ac:dyDescent="0.2"/>
  <cols>
    <col min="1" max="1" width="5.42578125" style="44" customWidth="1"/>
    <col min="2" max="2" width="3.7109375" style="52" customWidth="1"/>
    <col min="3" max="3" width="17.28515625" style="52" customWidth="1"/>
    <col min="4" max="16" width="6.7109375" style="52" customWidth="1"/>
    <col min="17" max="17" width="7.7109375" style="52" customWidth="1"/>
    <col min="18" max="16384" width="11.42578125" style="52"/>
  </cols>
  <sheetData>
    <row r="1" spans="1:202" s="4" customFormat="1" ht="15.95" customHeight="1" x14ac:dyDescent="0.2">
      <c r="A1" s="45" t="s">
        <v>2</v>
      </c>
      <c r="C1" s="5"/>
    </row>
    <row r="2" spans="1:202" s="4" customFormat="1" ht="15.95" customHeight="1" x14ac:dyDescent="0.2">
      <c r="A2" s="44"/>
      <c r="B2" s="3" t="str">
        <f>+Índice!B13</f>
        <v>17.5. SPI: TOTAL DE APELACIONES RESUELTAS, SEGÚN TIPO DE CONCLUSIÓN,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2" s="4" customFormat="1" ht="15.95" customHeight="1" x14ac:dyDescent="0.2">
      <c r="A3" s="44"/>
      <c r="C3" s="5"/>
    </row>
    <row r="4" spans="1:202" s="8" customFormat="1" ht="27.95" customHeight="1" x14ac:dyDescent="0.2">
      <c r="A4" s="44"/>
      <c r="B4" s="7" t="s">
        <v>23</v>
      </c>
      <c r="C4" s="7" t="s">
        <v>4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</row>
    <row r="5" spans="1:202" s="2" customFormat="1" ht="18.75" customHeight="1" x14ac:dyDescent="0.2">
      <c r="A5" s="44"/>
      <c r="B5" s="2">
        <v>1</v>
      </c>
      <c r="C5" s="1" t="s">
        <v>10</v>
      </c>
      <c r="D5" s="26">
        <v>58</v>
      </c>
      <c r="E5" s="26">
        <v>41</v>
      </c>
      <c r="F5" s="26">
        <v>39</v>
      </c>
      <c r="G5" s="26">
        <v>39</v>
      </c>
      <c r="H5" s="26">
        <v>38</v>
      </c>
      <c r="I5" s="26">
        <v>40</v>
      </c>
      <c r="J5" s="26">
        <v>45</v>
      </c>
      <c r="K5" s="26">
        <v>30</v>
      </c>
      <c r="L5" s="26">
        <v>32</v>
      </c>
      <c r="M5" s="26">
        <v>12</v>
      </c>
      <c r="N5" s="26">
        <v>33</v>
      </c>
      <c r="O5" s="26">
        <v>44</v>
      </c>
      <c r="P5" s="26">
        <f>SUM(D5:O5)</f>
        <v>451</v>
      </c>
      <c r="Q5" s="33">
        <f>+P5/$P$11*100</f>
        <v>51.660939289805277</v>
      </c>
    </row>
    <row r="6" spans="1:202" s="2" customFormat="1" ht="18.75" customHeight="1" x14ac:dyDescent="0.2">
      <c r="A6" s="44"/>
      <c r="B6" s="2">
        <v>2</v>
      </c>
      <c r="C6" s="1" t="s">
        <v>11</v>
      </c>
      <c r="D6" s="26">
        <v>9</v>
      </c>
      <c r="E6" s="26">
        <v>13</v>
      </c>
      <c r="F6" s="26">
        <v>7</v>
      </c>
      <c r="G6" s="26">
        <v>11</v>
      </c>
      <c r="H6" s="26">
        <v>11</v>
      </c>
      <c r="I6" s="26">
        <v>13</v>
      </c>
      <c r="J6" s="26">
        <v>12</v>
      </c>
      <c r="K6" s="26">
        <v>11</v>
      </c>
      <c r="L6" s="26">
        <v>14</v>
      </c>
      <c r="M6" s="26">
        <v>7</v>
      </c>
      <c r="N6" s="26">
        <v>6</v>
      </c>
      <c r="O6" s="26">
        <v>9</v>
      </c>
      <c r="P6" s="26">
        <f t="shared" ref="P6" si="0">SUM(D6:O6)</f>
        <v>123</v>
      </c>
      <c r="Q6" s="33">
        <f>+P6/$P$11*100</f>
        <v>14.0893470790378</v>
      </c>
    </row>
    <row r="7" spans="1:202" s="2" customFormat="1" ht="18.75" customHeight="1" x14ac:dyDescent="0.2">
      <c r="A7" s="44"/>
      <c r="B7" s="2">
        <v>3</v>
      </c>
      <c r="C7" s="30" t="s">
        <v>20</v>
      </c>
      <c r="D7" s="26">
        <v>3</v>
      </c>
      <c r="E7" s="26">
        <v>7</v>
      </c>
      <c r="F7" s="26">
        <v>7</v>
      </c>
      <c r="G7" s="26">
        <v>7</v>
      </c>
      <c r="H7" s="26">
        <v>10</v>
      </c>
      <c r="I7" s="26">
        <v>11</v>
      </c>
      <c r="J7" s="26">
        <v>10</v>
      </c>
      <c r="K7" s="26">
        <v>9</v>
      </c>
      <c r="L7" s="26">
        <v>11</v>
      </c>
      <c r="M7" s="26">
        <v>6</v>
      </c>
      <c r="N7" s="26">
        <v>20</v>
      </c>
      <c r="O7" s="26">
        <v>8</v>
      </c>
      <c r="P7" s="26">
        <f>SUM(D7:O7)</f>
        <v>109</v>
      </c>
      <c r="Q7" s="33">
        <f>+P7/$P$11*100</f>
        <v>12.485681557846506</v>
      </c>
    </row>
    <row r="8" spans="1:202" s="2" customFormat="1" ht="18.75" customHeight="1" x14ac:dyDescent="0.2">
      <c r="A8" s="44"/>
      <c r="B8" s="2">
        <v>4</v>
      </c>
      <c r="C8" s="30" t="s">
        <v>22</v>
      </c>
      <c r="D8" s="26">
        <v>0</v>
      </c>
      <c r="E8" s="26">
        <v>2</v>
      </c>
      <c r="F8" s="26">
        <v>0</v>
      </c>
      <c r="G8" s="26">
        <v>6</v>
      </c>
      <c r="H8" s="26">
        <v>3</v>
      </c>
      <c r="I8" s="26">
        <v>7</v>
      </c>
      <c r="J8" s="26">
        <v>6</v>
      </c>
      <c r="K8" s="26">
        <v>3</v>
      </c>
      <c r="L8" s="26">
        <v>1</v>
      </c>
      <c r="M8" s="26">
        <v>1</v>
      </c>
      <c r="N8" s="26">
        <v>2</v>
      </c>
      <c r="O8" s="26">
        <v>11</v>
      </c>
      <c r="P8" s="26">
        <f>SUM(D8:O8)</f>
        <v>42</v>
      </c>
      <c r="Q8" s="33">
        <f t="shared" ref="Q8:Q9" si="1">+P8/$P$11*100</f>
        <v>4.8109965635738838</v>
      </c>
    </row>
    <row r="9" spans="1:202" s="2" customFormat="1" ht="18.75" customHeight="1" x14ac:dyDescent="0.2">
      <c r="A9" s="44"/>
      <c r="B9" s="2">
        <v>5</v>
      </c>
      <c r="C9" s="30" t="s">
        <v>14</v>
      </c>
      <c r="D9" s="26">
        <v>0</v>
      </c>
      <c r="E9" s="26">
        <v>8</v>
      </c>
      <c r="F9" s="26">
        <v>0</v>
      </c>
      <c r="G9" s="26">
        <v>2</v>
      </c>
      <c r="H9" s="26">
        <v>0</v>
      </c>
      <c r="I9" s="26">
        <v>0</v>
      </c>
      <c r="J9" s="26">
        <v>0</v>
      </c>
      <c r="K9" s="26">
        <v>4</v>
      </c>
      <c r="L9" s="26">
        <v>0</v>
      </c>
      <c r="M9" s="26">
        <v>1</v>
      </c>
      <c r="N9" s="26">
        <v>7</v>
      </c>
      <c r="O9" s="26">
        <v>6</v>
      </c>
      <c r="P9" s="26">
        <f>SUM(D9:O9)</f>
        <v>28</v>
      </c>
      <c r="Q9" s="33">
        <f t="shared" si="1"/>
        <v>3.2073310423825885</v>
      </c>
    </row>
    <row r="10" spans="1:202" s="2" customFormat="1" ht="18.75" customHeight="1" x14ac:dyDescent="0.2">
      <c r="A10" s="44"/>
      <c r="B10" s="2">
        <v>6</v>
      </c>
      <c r="C10" s="30" t="s">
        <v>16</v>
      </c>
      <c r="D10" s="26">
        <v>2</v>
      </c>
      <c r="E10" s="26">
        <v>3</v>
      </c>
      <c r="F10" s="26">
        <v>0</v>
      </c>
      <c r="G10" s="26">
        <v>4</v>
      </c>
      <c r="H10" s="26">
        <v>9</v>
      </c>
      <c r="I10" s="26">
        <v>11</v>
      </c>
      <c r="J10" s="26">
        <v>14</v>
      </c>
      <c r="K10" s="26">
        <v>14</v>
      </c>
      <c r="L10" s="26">
        <v>16</v>
      </c>
      <c r="M10" s="26">
        <v>24</v>
      </c>
      <c r="N10" s="26">
        <v>14</v>
      </c>
      <c r="O10" s="26">
        <v>9</v>
      </c>
      <c r="P10" s="26">
        <f>SUM(D10:O10)</f>
        <v>120</v>
      </c>
      <c r="Q10" s="33">
        <f>+P10/$P$11*100</f>
        <v>13.745704467353953</v>
      </c>
    </row>
    <row r="11" spans="1:202" s="9" customFormat="1" ht="18.75" customHeight="1" x14ac:dyDescent="0.2">
      <c r="A11" s="44"/>
      <c r="B11" s="58" t="s">
        <v>0</v>
      </c>
      <c r="C11" s="58"/>
      <c r="D11" s="27">
        <f>SUM(D5:D10)</f>
        <v>72</v>
      </c>
      <c r="E11" s="27">
        <f t="shared" ref="E11:N11" si="2">SUM(E5:E10)</f>
        <v>74</v>
      </c>
      <c r="F11" s="27">
        <f t="shared" si="2"/>
        <v>53</v>
      </c>
      <c r="G11" s="27">
        <f t="shared" si="2"/>
        <v>69</v>
      </c>
      <c r="H11" s="27">
        <f t="shared" si="2"/>
        <v>71</v>
      </c>
      <c r="I11" s="27">
        <f t="shared" si="2"/>
        <v>82</v>
      </c>
      <c r="J11" s="27">
        <f t="shared" si="2"/>
        <v>87</v>
      </c>
      <c r="K11" s="27">
        <f t="shared" si="2"/>
        <v>71</v>
      </c>
      <c r="L11" s="27">
        <f t="shared" si="2"/>
        <v>74</v>
      </c>
      <c r="M11" s="27">
        <f t="shared" si="2"/>
        <v>51</v>
      </c>
      <c r="N11" s="27">
        <f t="shared" si="2"/>
        <v>82</v>
      </c>
      <c r="O11" s="27">
        <f>SUM(O5:O10)</f>
        <v>87</v>
      </c>
      <c r="P11" s="27">
        <f>SUM(P5:P10)</f>
        <v>873</v>
      </c>
      <c r="Q11" s="34">
        <f>+P11/$P$11*100</f>
        <v>100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</row>
    <row r="12" spans="1:202" s="49" customFormat="1" ht="12.75" customHeight="1" x14ac:dyDescent="0.2">
      <c r="A12" s="46"/>
      <c r="B12" s="51" t="s">
        <v>15</v>
      </c>
      <c r="C12" s="47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202" s="49" customFormat="1" ht="12.75" customHeight="1" x14ac:dyDescent="0.2">
      <c r="A13" s="46"/>
      <c r="B13" s="51" t="s">
        <v>30</v>
      </c>
      <c r="C13" s="4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1:202" s="51" customFormat="1" ht="12.75" customHeight="1" x14ac:dyDescent="0.2">
      <c r="A14" s="46"/>
      <c r="B14" s="51" t="s">
        <v>31</v>
      </c>
    </row>
  </sheetData>
  <mergeCells count="1">
    <mergeCell ref="B11:C11"/>
  </mergeCells>
  <phoneticPr fontId="5" type="noConversion"/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E422F-E84F-444F-ACE2-95A49C93FC70}">
  <dimension ref="A1:GT16"/>
  <sheetViews>
    <sheetView zoomScale="85" zoomScaleNormal="85" workbookViewId="0">
      <selection activeCell="Y17" sqref="Y17"/>
    </sheetView>
  </sheetViews>
  <sheetFormatPr baseColWidth="10" defaultColWidth="11.42578125" defaultRowHeight="15" customHeight="1" x14ac:dyDescent="0.2"/>
  <cols>
    <col min="1" max="1" width="5.42578125" style="44" customWidth="1"/>
    <col min="2" max="2" width="3.7109375" style="52" customWidth="1"/>
    <col min="3" max="3" width="17.42578125" style="52" customWidth="1"/>
    <col min="4" max="16" width="6.7109375" style="52" customWidth="1"/>
    <col min="17" max="17" width="7.7109375" style="52" customWidth="1"/>
    <col min="18" max="16384" width="11.42578125" style="52"/>
  </cols>
  <sheetData>
    <row r="1" spans="1:202" s="4" customFormat="1" ht="15.95" customHeight="1" x14ac:dyDescent="0.2">
      <c r="A1" s="45" t="s">
        <v>2</v>
      </c>
      <c r="C1" s="5"/>
    </row>
    <row r="2" spans="1:202" s="4" customFormat="1" ht="15.95" customHeight="1" x14ac:dyDescent="0.2">
      <c r="A2" s="44"/>
      <c r="B2" s="32" t="str">
        <f>Índice!B17</f>
        <v>17.6. SPI: LEVANTAMIENTO DE SUSPENSIONES, SEGÚN TIPO DE CONCLUSIÓN,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02" s="4" customFormat="1" ht="15.95" customHeight="1" x14ac:dyDescent="0.2">
      <c r="A3" s="44"/>
      <c r="C3" s="5"/>
    </row>
    <row r="4" spans="1:202" s="8" customFormat="1" ht="27.95" customHeight="1" x14ac:dyDescent="0.2">
      <c r="A4" s="44"/>
      <c r="B4" s="7" t="s">
        <v>23</v>
      </c>
      <c r="C4" s="7" t="s">
        <v>4</v>
      </c>
      <c r="D4" s="37" t="str">
        <f>+"Ene-23"</f>
        <v>Ene-23</v>
      </c>
      <c r="E4" s="37" t="str">
        <f>+"Feb-23"</f>
        <v>Feb-23</v>
      </c>
      <c r="F4" s="37" t="str">
        <f>+"Mar-23"</f>
        <v>Mar-23</v>
      </c>
      <c r="G4" s="37" t="str">
        <f>+"Abr-23"</f>
        <v>Abr-23</v>
      </c>
      <c r="H4" s="37" t="str">
        <f>+"May-23"</f>
        <v>May-23</v>
      </c>
      <c r="I4" s="37" t="str">
        <f>+"Jun-23"</f>
        <v>Jun-23</v>
      </c>
      <c r="J4" s="37" t="str">
        <f>+"Jul-23"</f>
        <v>Jul-23</v>
      </c>
      <c r="K4" s="37" t="str">
        <f>+"Ago-23"</f>
        <v>Ago-23</v>
      </c>
      <c r="L4" s="37" t="str">
        <f>+"Sep-23"</f>
        <v>Sep-23</v>
      </c>
      <c r="M4" s="37" t="str">
        <f>+"Oct-23"</f>
        <v>Oct-23</v>
      </c>
      <c r="N4" s="37" t="str">
        <f>+"Nov-23"</f>
        <v>Nov-23</v>
      </c>
      <c r="O4" s="37" t="str">
        <f>+"Dic-23"</f>
        <v>Dic-23</v>
      </c>
      <c r="P4" s="37" t="s">
        <v>0</v>
      </c>
      <c r="Q4" s="3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</row>
    <row r="5" spans="1:202" s="2" customFormat="1" ht="18.75" customHeight="1" x14ac:dyDescent="0.2">
      <c r="A5" s="44"/>
      <c r="B5" s="2">
        <v>1</v>
      </c>
      <c r="C5" s="1" t="s">
        <v>11</v>
      </c>
      <c r="D5" s="50">
        <v>0</v>
      </c>
      <c r="E5" s="50">
        <v>8</v>
      </c>
      <c r="F5" s="50">
        <v>0</v>
      </c>
      <c r="G5" s="50">
        <v>3</v>
      </c>
      <c r="H5" s="50">
        <v>0</v>
      </c>
      <c r="I5" s="50">
        <v>1</v>
      </c>
      <c r="J5" s="50">
        <v>0</v>
      </c>
      <c r="K5" s="50">
        <v>1</v>
      </c>
      <c r="L5" s="50">
        <v>0</v>
      </c>
      <c r="M5" s="50">
        <v>2</v>
      </c>
      <c r="N5" s="50">
        <v>0</v>
      </c>
      <c r="O5" s="50">
        <v>1</v>
      </c>
      <c r="P5" s="26">
        <f>SUM(D5:O5)</f>
        <v>16</v>
      </c>
      <c r="Q5" s="39">
        <f>+P5/$P$8*100</f>
        <v>64</v>
      </c>
    </row>
    <row r="6" spans="1:202" s="2" customFormat="1" ht="18.75" customHeight="1" x14ac:dyDescent="0.2">
      <c r="A6" s="44"/>
      <c r="B6" s="2">
        <v>2</v>
      </c>
      <c r="C6" s="30" t="s">
        <v>17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1</v>
      </c>
      <c r="L6" s="50">
        <v>0</v>
      </c>
      <c r="M6" s="50">
        <v>0</v>
      </c>
      <c r="N6" s="50">
        <v>4</v>
      </c>
      <c r="O6" s="50">
        <v>0</v>
      </c>
      <c r="P6" s="26">
        <f t="shared" ref="P6:P7" si="0">SUM(D6:O6)</f>
        <v>5</v>
      </c>
      <c r="Q6" s="39">
        <f>+P6/$P$8*100</f>
        <v>20</v>
      </c>
    </row>
    <row r="7" spans="1:202" s="2" customFormat="1" ht="18.75" customHeight="1" x14ac:dyDescent="0.2">
      <c r="A7" s="44"/>
      <c r="B7" s="2">
        <v>3</v>
      </c>
      <c r="C7" s="1" t="s">
        <v>10</v>
      </c>
      <c r="D7" s="50">
        <v>0</v>
      </c>
      <c r="E7" s="50">
        <v>1</v>
      </c>
      <c r="F7" s="50">
        <v>0</v>
      </c>
      <c r="G7" s="50">
        <v>1</v>
      </c>
      <c r="H7" s="50">
        <v>1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1</v>
      </c>
      <c r="P7" s="26">
        <f t="shared" si="0"/>
        <v>4</v>
      </c>
      <c r="Q7" s="39">
        <f>+P7/$P$8*100</f>
        <v>16</v>
      </c>
    </row>
    <row r="8" spans="1:202" s="9" customFormat="1" ht="18.75" customHeight="1" x14ac:dyDescent="0.2">
      <c r="A8" s="44"/>
      <c r="B8" s="58" t="s">
        <v>0</v>
      </c>
      <c r="C8" s="58"/>
      <c r="D8" s="27">
        <f t="shared" ref="D8:Q8" si="1">SUM(D5:D7)</f>
        <v>0</v>
      </c>
      <c r="E8" s="27">
        <f t="shared" si="1"/>
        <v>9</v>
      </c>
      <c r="F8" s="27">
        <f t="shared" si="1"/>
        <v>0</v>
      </c>
      <c r="G8" s="27">
        <f t="shared" si="1"/>
        <v>4</v>
      </c>
      <c r="H8" s="27">
        <f t="shared" si="1"/>
        <v>1</v>
      </c>
      <c r="I8" s="27">
        <f t="shared" si="1"/>
        <v>1</v>
      </c>
      <c r="J8" s="27">
        <f t="shared" si="1"/>
        <v>0</v>
      </c>
      <c r="K8" s="27">
        <f t="shared" si="1"/>
        <v>2</v>
      </c>
      <c r="L8" s="27">
        <f t="shared" si="1"/>
        <v>0</v>
      </c>
      <c r="M8" s="27">
        <f t="shared" si="1"/>
        <v>2</v>
      </c>
      <c r="N8" s="27">
        <f t="shared" si="1"/>
        <v>4</v>
      </c>
      <c r="O8" s="27">
        <f t="shared" si="1"/>
        <v>2</v>
      </c>
      <c r="P8" s="27">
        <f t="shared" si="1"/>
        <v>25</v>
      </c>
      <c r="Q8" s="40">
        <f t="shared" si="1"/>
        <v>100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</row>
    <row r="9" spans="1:202" s="49" customFormat="1" ht="12.75" customHeight="1" x14ac:dyDescent="0.2">
      <c r="A9" s="46"/>
      <c r="B9" s="51" t="s">
        <v>30</v>
      </c>
      <c r="C9" s="4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202" s="51" customFormat="1" ht="12.75" customHeight="1" x14ac:dyDescent="0.2">
      <c r="A10" s="46"/>
      <c r="B10" s="51" t="s">
        <v>31</v>
      </c>
    </row>
    <row r="13" spans="1:202" ht="15" customHeight="1" x14ac:dyDescent="0.2">
      <c r="B13" s="53"/>
    </row>
    <row r="16" spans="1:202" ht="15" customHeight="1" x14ac:dyDescent="0.2">
      <c r="P16" s="52">
        <v>0</v>
      </c>
      <c r="R16" s="54"/>
    </row>
  </sheetData>
  <mergeCells count="1">
    <mergeCell ref="B8:C8"/>
  </mergeCells>
  <hyperlinks>
    <hyperlink ref="A1" location="Índice!A1" display="volver" xr:uid="{65A76D21-CD07-4003-922A-288C28795516}"/>
  </hyperlink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Índice</vt:lpstr>
      <vt:lpstr>17.1</vt:lpstr>
      <vt:lpstr>17.2</vt:lpstr>
      <vt:lpstr>17.3</vt:lpstr>
      <vt:lpstr>17.4</vt:lpstr>
      <vt:lpstr>17.5</vt:lpstr>
      <vt:lpstr>17.6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18_SPI</dc:title>
  <dc:creator>Cesar Manuel Calderon Colina</dc:creator>
  <cp:lastModifiedBy>Vanesa La Noire</cp:lastModifiedBy>
  <dcterms:created xsi:type="dcterms:W3CDTF">2010-09-14T21:35:28Z</dcterms:created>
  <dcterms:modified xsi:type="dcterms:W3CDTF">2024-08-15T21:44:06Z</dcterms:modified>
</cp:coreProperties>
</file>