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8_{0130EE9A-48A2-40A7-B161-F797336E72EE}" xr6:coauthVersionLast="47" xr6:coauthVersionMax="47" xr10:uidLastSave="{00000000-0000-0000-0000-000000000000}"/>
  <bookViews>
    <workbookView xWindow="-120" yWindow="-120" windowWidth="29040" windowHeight="15840" tabRatio="805" xr2:uid="{FEB79F35-FDC9-419A-869F-341AA97A0398}"/>
  </bookViews>
  <sheets>
    <sheet name="Indice" sheetId="7" r:id="rId1"/>
    <sheet name="6.1" sheetId="2" r:id="rId2"/>
    <sheet name="6.2_v1" sheetId="5" state="hidden" r:id="rId3"/>
    <sheet name="6.2" sheetId="12" r:id="rId4"/>
    <sheet name="6.3" sheetId="6" r:id="rId5"/>
    <sheet name="6.4_v1" sheetId="9" state="hidden" r:id="rId6"/>
    <sheet name="6.4_v3" sheetId="11" state="hidden" r:id="rId7"/>
  </sheets>
  <definedNames>
    <definedName name="_xlnm._FilterDatabase" localSheetId="1" hidden="1">'6.1'!$E$5:$R$5</definedName>
    <definedName name="_xlnm._FilterDatabase" localSheetId="4" hidden="1">'6.3'!$C$45:$E$45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6" l="1"/>
  <c r="G30" i="6"/>
  <c r="H30" i="6"/>
  <c r="H41" i="6"/>
  <c r="I30" i="6"/>
  <c r="J30" i="6"/>
  <c r="K30" i="6"/>
  <c r="L30" i="6"/>
  <c r="M30" i="6"/>
  <c r="N30" i="6"/>
  <c r="O30" i="6"/>
  <c r="P30" i="6"/>
  <c r="F31" i="6"/>
  <c r="G31" i="6"/>
  <c r="H31" i="6"/>
  <c r="I31" i="6"/>
  <c r="J31" i="6"/>
  <c r="K31" i="6"/>
  <c r="K41" i="6"/>
  <c r="L31" i="6"/>
  <c r="M31" i="6"/>
  <c r="N31" i="6"/>
  <c r="O31" i="6"/>
  <c r="P31" i="6"/>
  <c r="F32" i="6"/>
  <c r="G32" i="6"/>
  <c r="H32" i="6"/>
  <c r="I32" i="6"/>
  <c r="J32" i="6"/>
  <c r="K32" i="6"/>
  <c r="L32" i="6"/>
  <c r="M32" i="6"/>
  <c r="N32" i="6"/>
  <c r="O32" i="6"/>
  <c r="P32" i="6"/>
  <c r="F33" i="6"/>
  <c r="G33" i="6"/>
  <c r="H33" i="6"/>
  <c r="I33" i="6"/>
  <c r="J33" i="6"/>
  <c r="K33" i="6"/>
  <c r="L33" i="6"/>
  <c r="M33" i="6"/>
  <c r="N33" i="6"/>
  <c r="O33" i="6"/>
  <c r="P33" i="6"/>
  <c r="F34" i="6"/>
  <c r="G34" i="6"/>
  <c r="H34" i="6"/>
  <c r="Q34" i="6"/>
  <c r="I34" i="6"/>
  <c r="J34" i="6"/>
  <c r="K34" i="6"/>
  <c r="L34" i="6"/>
  <c r="M34" i="6"/>
  <c r="N34" i="6"/>
  <c r="O34" i="6"/>
  <c r="P34" i="6"/>
  <c r="F35" i="6"/>
  <c r="G35" i="6"/>
  <c r="H35" i="6"/>
  <c r="I35" i="6"/>
  <c r="J35" i="6"/>
  <c r="J41" i="6"/>
  <c r="K35" i="6"/>
  <c r="L35" i="6"/>
  <c r="M35" i="6"/>
  <c r="N35" i="6"/>
  <c r="O35" i="6"/>
  <c r="P35" i="6"/>
  <c r="F36" i="6"/>
  <c r="G36" i="6"/>
  <c r="H36" i="6"/>
  <c r="I36" i="6"/>
  <c r="J36" i="6"/>
  <c r="Q36" i="6"/>
  <c r="K36" i="6"/>
  <c r="L36" i="6"/>
  <c r="M36" i="6"/>
  <c r="N36" i="6"/>
  <c r="O36" i="6"/>
  <c r="P36" i="6"/>
  <c r="F37" i="6"/>
  <c r="G37" i="6"/>
  <c r="H37" i="6"/>
  <c r="I37" i="6"/>
  <c r="J37" i="6"/>
  <c r="K37" i="6"/>
  <c r="L37" i="6"/>
  <c r="L41" i="6"/>
  <c r="M37" i="6"/>
  <c r="N37" i="6"/>
  <c r="O37" i="6"/>
  <c r="P37" i="6"/>
  <c r="F38" i="6"/>
  <c r="G38" i="6"/>
  <c r="H38" i="6"/>
  <c r="I38" i="6"/>
  <c r="J38" i="6"/>
  <c r="K38" i="6"/>
  <c r="L38" i="6"/>
  <c r="M38" i="6"/>
  <c r="M41" i="6"/>
  <c r="N38" i="6"/>
  <c r="O38" i="6"/>
  <c r="P38" i="6"/>
  <c r="F39" i="6"/>
  <c r="G39" i="6"/>
  <c r="H39" i="6"/>
  <c r="I39" i="6"/>
  <c r="J39" i="6"/>
  <c r="K39" i="6"/>
  <c r="L39" i="6"/>
  <c r="M39" i="6"/>
  <c r="Q39" i="6"/>
  <c r="N39" i="6"/>
  <c r="N41" i="6"/>
  <c r="O39" i="6"/>
  <c r="P39" i="6"/>
  <c r="F40" i="6"/>
  <c r="Q40" i="6"/>
  <c r="G40" i="6"/>
  <c r="H40" i="6"/>
  <c r="I40" i="6"/>
  <c r="J40" i="6"/>
  <c r="K40" i="6"/>
  <c r="L40" i="6"/>
  <c r="M40" i="6"/>
  <c r="N40" i="6"/>
  <c r="O40" i="6"/>
  <c r="P40" i="6"/>
  <c r="E38" i="6"/>
  <c r="E37" i="6"/>
  <c r="E32" i="6"/>
  <c r="E40" i="6"/>
  <c r="E39" i="6"/>
  <c r="E36" i="6"/>
  <c r="E35" i="6"/>
  <c r="E34" i="6"/>
  <c r="E33" i="6"/>
  <c r="E31" i="6"/>
  <c r="E30" i="6"/>
  <c r="F48" i="12"/>
  <c r="G48" i="12"/>
  <c r="G60" i="12"/>
  <c r="H48" i="12"/>
  <c r="I48" i="12"/>
  <c r="J48" i="12"/>
  <c r="K48" i="12"/>
  <c r="L48" i="12"/>
  <c r="M48" i="12"/>
  <c r="N48" i="12"/>
  <c r="O48" i="12"/>
  <c r="P48" i="12"/>
  <c r="F49" i="12"/>
  <c r="G49" i="12"/>
  <c r="Q49" i="12"/>
  <c r="H49" i="12"/>
  <c r="I49" i="12"/>
  <c r="J49" i="12"/>
  <c r="K49" i="12"/>
  <c r="L49" i="12"/>
  <c r="M49" i="12"/>
  <c r="N49" i="12"/>
  <c r="O49" i="12"/>
  <c r="P49" i="12"/>
  <c r="F50" i="12"/>
  <c r="G50" i="12"/>
  <c r="Q50" i="12"/>
  <c r="H50" i="12"/>
  <c r="I50" i="12"/>
  <c r="J50" i="12"/>
  <c r="K50" i="12"/>
  <c r="L50" i="12"/>
  <c r="M50" i="12"/>
  <c r="N50" i="12"/>
  <c r="O50" i="12"/>
  <c r="P50" i="12"/>
  <c r="F51" i="12"/>
  <c r="G51" i="12"/>
  <c r="H51" i="12"/>
  <c r="H60" i="12"/>
  <c r="I51" i="12"/>
  <c r="J51" i="12"/>
  <c r="K51" i="12"/>
  <c r="L51" i="12"/>
  <c r="M51" i="12"/>
  <c r="N51" i="12"/>
  <c r="O51" i="12"/>
  <c r="P51" i="12"/>
  <c r="F52" i="12"/>
  <c r="F60" i="12"/>
  <c r="G52" i="12"/>
  <c r="H52" i="12"/>
  <c r="Q52" i="12"/>
  <c r="I52" i="12"/>
  <c r="I60" i="12"/>
  <c r="J52" i="12"/>
  <c r="K52" i="12"/>
  <c r="L52" i="12"/>
  <c r="M52" i="12"/>
  <c r="N52" i="12"/>
  <c r="O52" i="12"/>
  <c r="P52" i="12"/>
  <c r="F53" i="12"/>
  <c r="G53" i="12"/>
  <c r="H53" i="12"/>
  <c r="Q53" i="12"/>
  <c r="I53" i="12"/>
  <c r="J53" i="12"/>
  <c r="J60" i="12"/>
  <c r="K53" i="12"/>
  <c r="L53" i="12"/>
  <c r="M53" i="12"/>
  <c r="N53" i="12"/>
  <c r="O53" i="12"/>
  <c r="P53" i="12"/>
  <c r="F54" i="12"/>
  <c r="G54" i="12"/>
  <c r="H54" i="12"/>
  <c r="Q54" i="12"/>
  <c r="I54" i="12"/>
  <c r="J54" i="12"/>
  <c r="K54" i="12"/>
  <c r="L54" i="12"/>
  <c r="M54" i="12"/>
  <c r="N54" i="12"/>
  <c r="O54" i="12"/>
  <c r="P54" i="12"/>
  <c r="F55" i="12"/>
  <c r="G55" i="12"/>
  <c r="H55" i="12"/>
  <c r="Q55" i="12"/>
  <c r="I55" i="12"/>
  <c r="J55" i="12"/>
  <c r="K55" i="12"/>
  <c r="L55" i="12"/>
  <c r="M55" i="12"/>
  <c r="N55" i="12"/>
  <c r="O55" i="12"/>
  <c r="P55" i="12"/>
  <c r="F56" i="12"/>
  <c r="G56" i="12"/>
  <c r="H56" i="12"/>
  <c r="I56" i="12"/>
  <c r="J56" i="12"/>
  <c r="K56" i="12"/>
  <c r="L56" i="12"/>
  <c r="L60" i="12"/>
  <c r="M56" i="12"/>
  <c r="N56" i="12"/>
  <c r="O56" i="12"/>
  <c r="P56" i="12"/>
  <c r="F57" i="12"/>
  <c r="G57" i="12"/>
  <c r="H57" i="12"/>
  <c r="I57" i="12"/>
  <c r="J57" i="12"/>
  <c r="K57" i="12"/>
  <c r="L57" i="12"/>
  <c r="M57" i="12"/>
  <c r="N57" i="12"/>
  <c r="N60" i="12"/>
  <c r="O57" i="12"/>
  <c r="P57" i="12"/>
  <c r="F58" i="12"/>
  <c r="G58" i="12"/>
  <c r="H58" i="12"/>
  <c r="I58" i="12"/>
  <c r="J58" i="12"/>
  <c r="K58" i="12"/>
  <c r="L58" i="12"/>
  <c r="M58" i="12"/>
  <c r="N58" i="12"/>
  <c r="O58" i="12"/>
  <c r="O60" i="12"/>
  <c r="P58" i="12"/>
  <c r="F59" i="12"/>
  <c r="G59" i="12"/>
  <c r="H59" i="12"/>
  <c r="I59" i="12"/>
  <c r="J59" i="12"/>
  <c r="K59" i="12"/>
  <c r="L59" i="12"/>
  <c r="M59" i="12"/>
  <c r="N59" i="12"/>
  <c r="O59" i="12"/>
  <c r="P59" i="12"/>
  <c r="E55" i="12"/>
  <c r="E54" i="12"/>
  <c r="E59" i="12"/>
  <c r="Q59" i="12"/>
  <c r="E58" i="12"/>
  <c r="E60" i="12"/>
  <c r="E57" i="12"/>
  <c r="E56" i="12"/>
  <c r="Q56" i="12"/>
  <c r="E53" i="12"/>
  <c r="E52" i="12"/>
  <c r="E51" i="12"/>
  <c r="Q51" i="12"/>
  <c r="E50" i="12"/>
  <c r="E49" i="12"/>
  <c r="E48" i="12"/>
  <c r="F31" i="2"/>
  <c r="G31" i="2"/>
  <c r="H31" i="2"/>
  <c r="I31" i="2"/>
  <c r="I43" i="2"/>
  <c r="J31" i="2"/>
  <c r="K31" i="2"/>
  <c r="K43" i="2"/>
  <c r="L31" i="2"/>
  <c r="L43" i="2"/>
  <c r="M31" i="2"/>
  <c r="N31" i="2"/>
  <c r="O31" i="2"/>
  <c r="P31" i="2"/>
  <c r="P43" i="2"/>
  <c r="F32" i="2"/>
  <c r="G32" i="2"/>
  <c r="H32" i="2"/>
  <c r="I32" i="2"/>
  <c r="J32" i="2"/>
  <c r="J43" i="2"/>
  <c r="K32" i="2"/>
  <c r="L32" i="2"/>
  <c r="M32" i="2"/>
  <c r="N32" i="2"/>
  <c r="O32" i="2"/>
  <c r="P32" i="2"/>
  <c r="F33" i="2"/>
  <c r="G33" i="2"/>
  <c r="H33" i="2"/>
  <c r="Q33" i="2"/>
  <c r="I33" i="2"/>
  <c r="J33" i="2"/>
  <c r="K33" i="2"/>
  <c r="L33" i="2"/>
  <c r="M33" i="2"/>
  <c r="N33" i="2"/>
  <c r="O33" i="2"/>
  <c r="P33" i="2"/>
  <c r="F34" i="2"/>
  <c r="F43" i="2"/>
  <c r="G34" i="2"/>
  <c r="G43" i="2"/>
  <c r="H34" i="2"/>
  <c r="I34" i="2"/>
  <c r="J34" i="2"/>
  <c r="K34" i="2"/>
  <c r="L34" i="2"/>
  <c r="M34" i="2"/>
  <c r="N34" i="2"/>
  <c r="O34" i="2"/>
  <c r="P34" i="2"/>
  <c r="F35" i="2"/>
  <c r="G35" i="2"/>
  <c r="H35" i="2"/>
  <c r="H43" i="2"/>
  <c r="I35" i="2"/>
  <c r="J35" i="2"/>
  <c r="K35" i="2"/>
  <c r="L35" i="2"/>
  <c r="M35" i="2"/>
  <c r="N35" i="2"/>
  <c r="O35" i="2"/>
  <c r="P35" i="2"/>
  <c r="F36" i="2"/>
  <c r="G36" i="2"/>
  <c r="H36" i="2"/>
  <c r="Q36" i="2"/>
  <c r="I36" i="2"/>
  <c r="J36" i="2"/>
  <c r="K36" i="2"/>
  <c r="L36" i="2"/>
  <c r="M36" i="2"/>
  <c r="N36" i="2"/>
  <c r="O36" i="2"/>
  <c r="P36" i="2"/>
  <c r="F37" i="2"/>
  <c r="G37" i="2"/>
  <c r="H37" i="2"/>
  <c r="Q37" i="2"/>
  <c r="I37" i="2"/>
  <c r="J37" i="2"/>
  <c r="K37" i="2"/>
  <c r="L37" i="2"/>
  <c r="M37" i="2"/>
  <c r="N37" i="2"/>
  <c r="O37" i="2"/>
  <c r="P37" i="2"/>
  <c r="F38" i="2"/>
  <c r="G38" i="2"/>
  <c r="H38" i="2"/>
  <c r="Q38" i="2"/>
  <c r="I38" i="2"/>
  <c r="J38" i="2"/>
  <c r="K38" i="2"/>
  <c r="L38" i="2"/>
  <c r="M38" i="2"/>
  <c r="N38" i="2"/>
  <c r="O38" i="2"/>
  <c r="P38" i="2"/>
  <c r="F39" i="2"/>
  <c r="G39" i="2"/>
  <c r="Q39" i="2"/>
  <c r="H39" i="2"/>
  <c r="I39" i="2"/>
  <c r="J39" i="2"/>
  <c r="K39" i="2"/>
  <c r="L39" i="2"/>
  <c r="M39" i="2"/>
  <c r="N39" i="2"/>
  <c r="O39" i="2"/>
  <c r="P39" i="2"/>
  <c r="F40" i="2"/>
  <c r="Q40" i="2"/>
  <c r="G40" i="2"/>
  <c r="H40" i="2"/>
  <c r="I40" i="2"/>
  <c r="J40" i="2"/>
  <c r="K40" i="2"/>
  <c r="L40" i="2"/>
  <c r="M40" i="2"/>
  <c r="N40" i="2"/>
  <c r="O40" i="2"/>
  <c r="P40" i="2"/>
  <c r="F41" i="2"/>
  <c r="G41" i="2"/>
  <c r="H41" i="2"/>
  <c r="I41" i="2"/>
  <c r="J41" i="2"/>
  <c r="K41" i="2"/>
  <c r="L41" i="2"/>
  <c r="M41" i="2"/>
  <c r="N41" i="2"/>
  <c r="N43" i="2"/>
  <c r="O41" i="2"/>
  <c r="P41" i="2"/>
  <c r="F42" i="2"/>
  <c r="G42" i="2"/>
  <c r="H42" i="2"/>
  <c r="I42" i="2"/>
  <c r="Q42" i="2"/>
  <c r="J42" i="2"/>
  <c r="K42" i="2"/>
  <c r="L42" i="2"/>
  <c r="M42" i="2"/>
  <c r="N42" i="2"/>
  <c r="O42" i="2"/>
  <c r="P42" i="2"/>
  <c r="E38" i="2"/>
  <c r="E37" i="2"/>
  <c r="E42" i="2"/>
  <c r="E41" i="2"/>
  <c r="Q41" i="2"/>
  <c r="E40" i="2"/>
  <c r="E39" i="2"/>
  <c r="E36" i="2"/>
  <c r="E35" i="2"/>
  <c r="Q35" i="2"/>
  <c r="E34" i="2"/>
  <c r="Q34" i="2"/>
  <c r="E33" i="2"/>
  <c r="E32" i="2"/>
  <c r="E31" i="2"/>
  <c r="Q31" i="2"/>
  <c r="Q19" i="12"/>
  <c r="Q20" i="12"/>
  <c r="Q22" i="12"/>
  <c r="Q21" i="12"/>
  <c r="Q24" i="12"/>
  <c r="Q25" i="12"/>
  <c r="Q23" i="12"/>
  <c r="Q18" i="12"/>
  <c r="E30" i="2"/>
  <c r="F30" i="2"/>
  <c r="G30" i="2"/>
  <c r="H30" i="2"/>
  <c r="I30" i="2"/>
  <c r="J30" i="2"/>
  <c r="K30" i="2"/>
  <c r="L30" i="2"/>
  <c r="M30" i="2"/>
  <c r="N30" i="2"/>
  <c r="O30" i="2"/>
  <c r="P30" i="2"/>
  <c r="Q8" i="2"/>
  <c r="Q28" i="6"/>
  <c r="Q29" i="6"/>
  <c r="D4" i="11"/>
  <c r="E4" i="11"/>
  <c r="F4" i="11"/>
  <c r="G4" i="11"/>
  <c r="H4" i="11"/>
  <c r="I4" i="11"/>
  <c r="J4" i="11"/>
  <c r="K4" i="11"/>
  <c r="L4" i="11"/>
  <c r="M4" i="11"/>
  <c r="N4" i="11"/>
  <c r="O4" i="11"/>
  <c r="P5" i="11"/>
  <c r="Q5" i="11"/>
  <c r="P6" i="11"/>
  <c r="Q6" i="11"/>
  <c r="P7" i="11"/>
  <c r="Q7" i="11"/>
  <c r="P8" i="11"/>
  <c r="Q8" i="11"/>
  <c r="P9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" i="9"/>
  <c r="Q5" i="9"/>
  <c r="R5" i="9"/>
  <c r="Q6" i="9"/>
  <c r="R6" i="9"/>
  <c r="Q7" i="9"/>
  <c r="R7" i="9"/>
  <c r="Q8" i="9"/>
  <c r="R8" i="9"/>
  <c r="Q9" i="9"/>
  <c r="R9" i="9"/>
  <c r="Q10" i="9"/>
  <c r="R10" i="9"/>
  <c r="Q11" i="9"/>
  <c r="R11" i="9"/>
  <c r="Q12" i="9"/>
  <c r="R12" i="9"/>
  <c r="Q13" i="9"/>
  <c r="R13" i="9"/>
  <c r="Q14" i="9"/>
  <c r="R14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Q16" i="9"/>
  <c r="R16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Q18" i="9"/>
  <c r="R18" i="9"/>
  <c r="Q19" i="9"/>
  <c r="R19" i="9"/>
  <c r="Q20" i="9"/>
  <c r="R20" i="9"/>
  <c r="Q21" i="9"/>
  <c r="R21" i="9"/>
  <c r="Q22" i="9"/>
  <c r="R22" i="9"/>
  <c r="Q23" i="9"/>
  <c r="R23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Q25" i="9"/>
  <c r="R25" i="9"/>
  <c r="Q26" i="9"/>
  <c r="R26" i="9"/>
  <c r="Q27" i="9"/>
  <c r="R27" i="9"/>
  <c r="Q28" i="9"/>
  <c r="R28" i="9"/>
  <c r="Q29" i="9"/>
  <c r="R29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Q31" i="9"/>
  <c r="R31" i="9"/>
  <c r="Q32" i="9"/>
  <c r="R32" i="9"/>
  <c r="Q33" i="9"/>
  <c r="R33" i="9"/>
  <c r="E34" i="9"/>
  <c r="F34" i="9"/>
  <c r="G34" i="9"/>
  <c r="H34" i="9"/>
  <c r="I34" i="9"/>
  <c r="J34" i="9"/>
  <c r="K34" i="9"/>
  <c r="L34" i="9"/>
  <c r="M34" i="9"/>
  <c r="N34" i="9"/>
  <c r="O34" i="9"/>
  <c r="P34" i="9"/>
  <c r="Q34" i="9"/>
  <c r="R34" i="9"/>
  <c r="Q35" i="9"/>
  <c r="R35" i="9"/>
  <c r="Q36" i="9"/>
  <c r="R36" i="9"/>
  <c r="Q37" i="9"/>
  <c r="R37" i="9"/>
  <c r="Q38" i="9"/>
  <c r="R38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Q40" i="9"/>
  <c r="R40" i="9"/>
  <c r="Q41" i="9"/>
  <c r="R41" i="9"/>
  <c r="Q42" i="9"/>
  <c r="R42" i="9"/>
  <c r="Q43" i="9"/>
  <c r="R43" i="9"/>
  <c r="Q44" i="9"/>
  <c r="R44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Q46" i="9"/>
  <c r="R46" i="9"/>
  <c r="Q47" i="9"/>
  <c r="R47" i="9"/>
  <c r="Q48" i="9"/>
  <c r="R48" i="9"/>
  <c r="Q49" i="9"/>
  <c r="R49" i="9"/>
  <c r="Q50" i="9"/>
  <c r="R50" i="9"/>
  <c r="Q51" i="9"/>
  <c r="R51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Q53" i="9"/>
  <c r="R53" i="9"/>
  <c r="Q54" i="9"/>
  <c r="R54" i="9"/>
  <c r="Q55" i="9"/>
  <c r="R55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Q57" i="9"/>
  <c r="R57" i="9"/>
  <c r="Q58" i="9"/>
  <c r="R58" i="9"/>
  <c r="Q59" i="9"/>
  <c r="R59" i="9"/>
  <c r="Q60" i="9"/>
  <c r="R60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Q62" i="9"/>
  <c r="R62" i="9"/>
  <c r="Q63" i="9"/>
  <c r="R63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Q65" i="9"/>
  <c r="R65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Q67" i="9"/>
  <c r="R67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Q69" i="9"/>
  <c r="R69" i="9"/>
  <c r="Q70" i="9"/>
  <c r="R70" i="9"/>
  <c r="Q71" i="9"/>
  <c r="R71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Q73" i="9"/>
  <c r="R73" i="9"/>
  <c r="E74" i="9"/>
  <c r="F74" i="9"/>
  <c r="G74" i="9"/>
  <c r="H74" i="9"/>
  <c r="I74" i="9"/>
  <c r="J74" i="9"/>
  <c r="K74" i="9"/>
  <c r="L74" i="9"/>
  <c r="M74" i="9"/>
  <c r="N74" i="9"/>
  <c r="O74" i="9"/>
  <c r="P74" i="9"/>
  <c r="Q74" i="9"/>
  <c r="R74" i="9"/>
  <c r="Q75" i="9"/>
  <c r="R75" i="9"/>
  <c r="E76" i="9"/>
  <c r="F76" i="9"/>
  <c r="G76" i="9"/>
  <c r="H76" i="9"/>
  <c r="I76" i="9"/>
  <c r="J76" i="9"/>
  <c r="K76" i="9"/>
  <c r="L76" i="9"/>
  <c r="M76" i="9"/>
  <c r="N76" i="9"/>
  <c r="O76" i="9"/>
  <c r="P76" i="9"/>
  <c r="Q76" i="9"/>
  <c r="R76" i="9"/>
  <c r="Q77" i="9"/>
  <c r="R77" i="9"/>
  <c r="Q78" i="9"/>
  <c r="R78" i="9"/>
  <c r="E79" i="9"/>
  <c r="F79" i="9"/>
  <c r="G79" i="9"/>
  <c r="H79" i="9"/>
  <c r="I79" i="9"/>
  <c r="J79" i="9"/>
  <c r="K79" i="9"/>
  <c r="L79" i="9"/>
  <c r="M79" i="9"/>
  <c r="N79" i="9"/>
  <c r="O79" i="9"/>
  <c r="P79" i="9"/>
  <c r="Q79" i="9"/>
  <c r="R79" i="9"/>
  <c r="Q80" i="9"/>
  <c r="R80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Q82" i="9"/>
  <c r="R82" i="9"/>
  <c r="E83" i="9"/>
  <c r="F83" i="9"/>
  <c r="G83" i="9"/>
  <c r="H83" i="9"/>
  <c r="I83" i="9"/>
  <c r="J83" i="9"/>
  <c r="K83" i="9"/>
  <c r="L83" i="9"/>
  <c r="M83" i="9"/>
  <c r="N83" i="9"/>
  <c r="O83" i="9"/>
  <c r="P83" i="9"/>
  <c r="Q83" i="9"/>
  <c r="R83" i="9"/>
  <c r="E84" i="9"/>
  <c r="F84" i="9"/>
  <c r="G84" i="9"/>
  <c r="H84" i="9"/>
  <c r="I84" i="9"/>
  <c r="J84" i="9"/>
  <c r="K84" i="9"/>
  <c r="L84" i="9"/>
  <c r="M84" i="9"/>
  <c r="N84" i="9"/>
  <c r="O84" i="9"/>
  <c r="P84" i="9"/>
  <c r="Q84" i="9"/>
  <c r="R84" i="9"/>
  <c r="B2" i="6"/>
  <c r="Q5" i="6"/>
  <c r="Q7" i="6"/>
  <c r="Q6" i="6"/>
  <c r="E7" i="6"/>
  <c r="F7" i="6"/>
  <c r="G7" i="6"/>
  <c r="H7" i="6"/>
  <c r="I7" i="6"/>
  <c r="J7" i="6"/>
  <c r="K7" i="6"/>
  <c r="L7" i="6"/>
  <c r="M7" i="6"/>
  <c r="N7" i="6"/>
  <c r="O7" i="6"/>
  <c r="P7" i="6"/>
  <c r="Q8" i="6"/>
  <c r="Q9" i="6"/>
  <c r="Q11" i="6"/>
  <c r="Q10" i="6"/>
  <c r="Q12" i="6"/>
  <c r="Q13" i="6"/>
  <c r="Q14" i="6"/>
  <c r="Q15" i="6"/>
  <c r="Q16" i="6"/>
  <c r="Q17" i="6"/>
  <c r="Q18" i="6"/>
  <c r="E19" i="6"/>
  <c r="F19" i="6"/>
  <c r="G19" i="6"/>
  <c r="H19" i="6"/>
  <c r="I19" i="6"/>
  <c r="J19" i="6"/>
  <c r="K19" i="6"/>
  <c r="L19" i="6"/>
  <c r="M19" i="6"/>
  <c r="N19" i="6"/>
  <c r="O19" i="6"/>
  <c r="P19" i="6"/>
  <c r="Q20" i="6"/>
  <c r="Q21" i="6"/>
  <c r="Q22" i="6"/>
  <c r="E22" i="6"/>
  <c r="F22" i="6"/>
  <c r="G22" i="6"/>
  <c r="H22" i="6"/>
  <c r="I22" i="6"/>
  <c r="J22" i="6"/>
  <c r="K22" i="6"/>
  <c r="L22" i="6"/>
  <c r="M22" i="6"/>
  <c r="N22" i="6"/>
  <c r="O22" i="6"/>
  <c r="P22" i="6"/>
  <c r="Q23" i="6"/>
  <c r="Q24" i="6"/>
  <c r="Q27" i="6"/>
  <c r="Q25" i="6"/>
  <c r="Q26" i="6"/>
  <c r="E29" i="6"/>
  <c r="F29" i="6"/>
  <c r="G29" i="6"/>
  <c r="H29" i="6"/>
  <c r="I29" i="6"/>
  <c r="J29" i="6"/>
  <c r="K29" i="6"/>
  <c r="L29" i="6"/>
  <c r="M29" i="6"/>
  <c r="N29" i="6"/>
  <c r="O29" i="6"/>
  <c r="P29" i="6"/>
  <c r="B2" i="12"/>
  <c r="Q5" i="12"/>
  <c r="Q6" i="12"/>
  <c r="Q7" i="12"/>
  <c r="Q8" i="12"/>
  <c r="Q9" i="12"/>
  <c r="Q10" i="12"/>
  <c r="Q11" i="12"/>
  <c r="Q12" i="12"/>
  <c r="Q13" i="12"/>
  <c r="Q14" i="12"/>
  <c r="Q15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7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7" i="12"/>
  <c r="Q28" i="12"/>
  <c r="Q29" i="12"/>
  <c r="Q30" i="12"/>
  <c r="Q31" i="12"/>
  <c r="Q35" i="12"/>
  <c r="Q33" i="12"/>
  <c r="Q32" i="12"/>
  <c r="Q34" i="12"/>
  <c r="Q37" i="12"/>
  <c r="Q36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9" i="12"/>
  <c r="Q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B2" i="5"/>
  <c r="Q5" i="5"/>
  <c r="R5" i="5"/>
  <c r="Q6" i="5"/>
  <c r="R6" i="5"/>
  <c r="Q7" i="5"/>
  <c r="R7" i="5"/>
  <c r="Q8" i="5"/>
  <c r="R8" i="5"/>
  <c r="Q9" i="5"/>
  <c r="R9" i="5"/>
  <c r="Q10" i="5"/>
  <c r="R10" i="5"/>
  <c r="Q11" i="5"/>
  <c r="R11" i="5"/>
  <c r="Q12" i="5"/>
  <c r="R12" i="5"/>
  <c r="Q13" i="5"/>
  <c r="R13" i="5"/>
  <c r="Q14" i="5"/>
  <c r="R14" i="5"/>
  <c r="Q15" i="5"/>
  <c r="R15" i="5"/>
  <c r="Q16" i="5"/>
  <c r="R16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Q18" i="5"/>
  <c r="R18" i="5"/>
  <c r="Q19" i="5"/>
  <c r="R19" i="5"/>
  <c r="Q20" i="5"/>
  <c r="R20" i="5"/>
  <c r="Q21" i="5"/>
  <c r="R21" i="5"/>
  <c r="Q22" i="5"/>
  <c r="R22" i="5"/>
  <c r="Q23" i="5"/>
  <c r="R23" i="5"/>
  <c r="Q24" i="5"/>
  <c r="R24" i="5"/>
  <c r="Q25" i="5"/>
  <c r="R25" i="5"/>
  <c r="Q26" i="5"/>
  <c r="R26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Q28" i="5"/>
  <c r="R28" i="5"/>
  <c r="Q29" i="5"/>
  <c r="R29" i="5"/>
  <c r="Q30" i="5"/>
  <c r="R30" i="5"/>
  <c r="Q31" i="5"/>
  <c r="R31" i="5"/>
  <c r="Q32" i="5"/>
  <c r="R32" i="5"/>
  <c r="Q33" i="5"/>
  <c r="R33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Q35" i="5"/>
  <c r="R35" i="5"/>
  <c r="Q36" i="5"/>
  <c r="R36" i="5"/>
  <c r="Q37" i="5"/>
  <c r="R37" i="5"/>
  <c r="Q38" i="5"/>
  <c r="R38" i="5"/>
  <c r="Q39" i="5"/>
  <c r="R39" i="5"/>
  <c r="Q40" i="5"/>
  <c r="R40" i="5"/>
  <c r="Q41" i="5"/>
  <c r="R41" i="5"/>
  <c r="Q42" i="5"/>
  <c r="R42" i="5"/>
  <c r="Q43" i="5"/>
  <c r="R43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Q45" i="5"/>
  <c r="R45" i="5"/>
  <c r="Q46" i="5"/>
  <c r="R46" i="5"/>
  <c r="Q47" i="5"/>
  <c r="R47" i="5"/>
  <c r="Q48" i="5"/>
  <c r="R48" i="5"/>
  <c r="Q49" i="5"/>
  <c r="R49" i="5"/>
  <c r="Q50" i="5"/>
  <c r="R50" i="5"/>
  <c r="Q51" i="5"/>
  <c r="R51" i="5"/>
  <c r="Q52" i="5"/>
  <c r="R52" i="5"/>
  <c r="Q53" i="5"/>
  <c r="R53" i="5"/>
  <c r="Q54" i="5"/>
  <c r="R54" i="5"/>
  <c r="Q55" i="5"/>
  <c r="R55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Q57" i="5"/>
  <c r="R57" i="5"/>
  <c r="Q58" i="5"/>
  <c r="R58" i="5"/>
  <c r="Q59" i="5"/>
  <c r="R59" i="5"/>
  <c r="Q60" i="5"/>
  <c r="R60" i="5"/>
  <c r="Q61" i="5"/>
  <c r="R61" i="5"/>
  <c r="Q62" i="5"/>
  <c r="R62" i="5"/>
  <c r="Q63" i="5"/>
  <c r="R63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Q65" i="5"/>
  <c r="R65" i="5"/>
  <c r="Q66" i="5"/>
  <c r="R66" i="5"/>
  <c r="Q67" i="5"/>
  <c r="R67" i="5"/>
  <c r="Q68" i="5"/>
  <c r="R68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Q70" i="5"/>
  <c r="R70" i="5"/>
  <c r="Q71" i="5"/>
  <c r="R71" i="5"/>
  <c r="Q72" i="5"/>
  <c r="R72" i="5"/>
  <c r="Q73" i="5"/>
  <c r="R73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B2" i="2"/>
  <c r="Q5" i="2"/>
  <c r="Q6" i="2"/>
  <c r="Q7" i="2"/>
  <c r="Q9" i="2"/>
  <c r="Q10" i="2"/>
  <c r="Q12" i="2"/>
  <c r="Q11" i="2"/>
  <c r="Q13" i="2"/>
  <c r="Q15" i="2"/>
  <c r="Q14" i="2"/>
  <c r="Q16" i="2"/>
  <c r="E17" i="2"/>
  <c r="Q17" i="2"/>
  <c r="F17" i="2"/>
  <c r="G17" i="2"/>
  <c r="H17" i="2"/>
  <c r="I17" i="2"/>
  <c r="J17" i="2"/>
  <c r="K17" i="2"/>
  <c r="L17" i="2"/>
  <c r="M17" i="2"/>
  <c r="N17" i="2"/>
  <c r="O17" i="2"/>
  <c r="P17" i="2"/>
  <c r="Q18" i="2"/>
  <c r="Q19" i="2"/>
  <c r="Q20" i="2"/>
  <c r="Q23" i="2"/>
  <c r="Q22" i="2"/>
  <c r="Q21" i="2"/>
  <c r="E24" i="2"/>
  <c r="Q24" i="2"/>
  <c r="F24" i="2"/>
  <c r="G24" i="2"/>
  <c r="H24" i="2"/>
  <c r="I24" i="2"/>
  <c r="J24" i="2"/>
  <c r="K24" i="2"/>
  <c r="L24" i="2"/>
  <c r="M24" i="2"/>
  <c r="N24" i="2"/>
  <c r="O24" i="2"/>
  <c r="P24" i="2"/>
  <c r="Q25" i="2"/>
  <c r="Q26" i="2"/>
  <c r="Q29" i="2"/>
  <c r="Q27" i="2"/>
  <c r="Q30" i="2"/>
  <c r="Q28" i="2"/>
  <c r="Q16" i="12"/>
  <c r="Q26" i="12"/>
  <c r="Q38" i="6"/>
  <c r="Q35" i="6"/>
  <c r="Q32" i="6"/>
  <c r="I41" i="6"/>
  <c r="G41" i="6"/>
  <c r="F41" i="6"/>
  <c r="P41" i="6"/>
  <c r="Q33" i="6"/>
  <c r="Q37" i="6"/>
  <c r="Q31" i="6"/>
  <c r="E41" i="6"/>
  <c r="Q19" i="6"/>
  <c r="Q30" i="6"/>
  <c r="O41" i="6"/>
  <c r="K60" i="12"/>
  <c r="M60" i="12"/>
  <c r="Q57" i="12"/>
  <c r="P60" i="12"/>
  <c r="O43" i="2"/>
  <c r="M43" i="2"/>
  <c r="Q41" i="6"/>
  <c r="R30" i="6"/>
  <c r="R28" i="6"/>
  <c r="R20" i="6"/>
  <c r="R27" i="6"/>
  <c r="R13" i="6"/>
  <c r="R6" i="6"/>
  <c r="R12" i="6"/>
  <c r="R22" i="6"/>
  <c r="R14" i="6"/>
  <c r="R17" i="6"/>
  <c r="R9" i="6"/>
  <c r="R5" i="6"/>
  <c r="R24" i="6"/>
  <c r="R15" i="6"/>
  <c r="R25" i="6"/>
  <c r="R10" i="6"/>
  <c r="R8" i="6"/>
  <c r="R41" i="6"/>
  <c r="R21" i="6"/>
  <c r="R23" i="6"/>
  <c r="R26" i="6"/>
  <c r="R29" i="6"/>
  <c r="R11" i="6"/>
  <c r="R7" i="6"/>
  <c r="R16" i="6"/>
  <c r="R32" i="6"/>
  <c r="R36" i="6"/>
  <c r="R18" i="6"/>
  <c r="R35" i="6"/>
  <c r="R39" i="6"/>
  <c r="R40" i="6"/>
  <c r="R34" i="6"/>
  <c r="R31" i="6"/>
  <c r="R37" i="6"/>
  <c r="R33" i="6"/>
  <c r="R38" i="6"/>
  <c r="R19" i="6"/>
  <c r="Q60" i="12"/>
  <c r="R57" i="12"/>
  <c r="Q38" i="12"/>
  <c r="Q48" i="12"/>
  <c r="Q58" i="12"/>
  <c r="R20" i="12"/>
  <c r="R46" i="12"/>
  <c r="R24" i="12"/>
  <c r="R40" i="12"/>
  <c r="R5" i="12"/>
  <c r="R21" i="12"/>
  <c r="R47" i="12"/>
  <c r="R23" i="12"/>
  <c r="R6" i="12"/>
  <c r="R35" i="12"/>
  <c r="R22" i="12"/>
  <c r="R8" i="12"/>
  <c r="R45" i="12"/>
  <c r="R30" i="12"/>
  <c r="R42" i="12"/>
  <c r="R11" i="12"/>
  <c r="R15" i="12"/>
  <c r="R27" i="12"/>
  <c r="R9" i="12"/>
  <c r="R10" i="12"/>
  <c r="R29" i="12"/>
  <c r="R18" i="12"/>
  <c r="R31" i="12"/>
  <c r="R34" i="12"/>
  <c r="R26" i="12"/>
  <c r="R17" i="12"/>
  <c r="R13" i="12"/>
  <c r="R12" i="12"/>
  <c r="R44" i="12"/>
  <c r="R19" i="12"/>
  <c r="R25" i="12"/>
  <c r="R37" i="12"/>
  <c r="R14" i="12"/>
  <c r="R36" i="12"/>
  <c r="R41" i="12"/>
  <c r="R33" i="12"/>
  <c r="R43" i="12"/>
  <c r="R32" i="12"/>
  <c r="R39" i="12"/>
  <c r="R55" i="12"/>
  <c r="R53" i="12"/>
  <c r="R56" i="12"/>
  <c r="R51" i="12"/>
  <c r="R52" i="12"/>
  <c r="R7" i="12"/>
  <c r="R54" i="12"/>
  <c r="R58" i="12"/>
  <c r="R38" i="12"/>
  <c r="R59" i="12"/>
  <c r="R49" i="12"/>
  <c r="R16" i="12"/>
  <c r="R48" i="12"/>
  <c r="R28" i="12"/>
  <c r="R50" i="12"/>
  <c r="R60" i="12"/>
  <c r="R21" i="2"/>
  <c r="R34" i="2"/>
  <c r="E43" i="2"/>
  <c r="Q43" i="2"/>
  <c r="R40" i="2"/>
  <c r="Q32" i="2"/>
  <c r="R32" i="2"/>
  <c r="R23" i="2"/>
  <c r="R24" i="2"/>
  <c r="R39" i="2"/>
  <c r="R25" i="2"/>
  <c r="R10" i="2"/>
  <c r="R7" i="2"/>
  <c r="R29" i="2"/>
  <c r="R27" i="2"/>
  <c r="R15" i="2"/>
  <c r="R28" i="2"/>
  <c r="R13" i="2"/>
  <c r="R16" i="2"/>
  <c r="R5" i="2"/>
  <c r="R26" i="2"/>
  <c r="R6" i="2"/>
  <c r="R18" i="2"/>
  <c r="R19" i="2"/>
  <c r="R43" i="2"/>
  <c r="R22" i="2"/>
  <c r="R20" i="2"/>
  <c r="R14" i="2"/>
  <c r="R8" i="2"/>
  <c r="R37" i="2"/>
  <c r="R31" i="2"/>
  <c r="R17" i="2"/>
  <c r="R36" i="2"/>
  <c r="R35" i="2"/>
  <c r="R11" i="2"/>
  <c r="R41" i="2"/>
  <c r="R33" i="2"/>
  <c r="R9" i="2"/>
  <c r="R38" i="2"/>
  <c r="R12" i="2"/>
  <c r="R42" i="2"/>
  <c r="R30" i="2"/>
</calcChain>
</file>

<file path=xl/sharedStrings.xml><?xml version="1.0" encoding="utf-8"?>
<sst xmlns="http://schemas.openxmlformats.org/spreadsheetml/2006/main" count="515" uniqueCount="108">
  <si>
    <t>Sede Central</t>
  </si>
  <si>
    <t>Total</t>
  </si>
  <si>
    <t>De parte</t>
  </si>
  <si>
    <t>FUNDADA</t>
  </si>
  <si>
    <t>IMPROCEDENTE</t>
  </si>
  <si>
    <t>Gobierno local</t>
  </si>
  <si>
    <t>Gobierno nacional</t>
  </si>
  <si>
    <t>Gobierno regional</t>
  </si>
  <si>
    <t>N°</t>
  </si>
  <si>
    <t>volver</t>
  </si>
  <si>
    <t>ORI Junin</t>
  </si>
  <si>
    <t>ORI La Libertad</t>
  </si>
  <si>
    <t>ORI Loreto</t>
  </si>
  <si>
    <t>ORI Piura</t>
  </si>
  <si>
    <t>ORI Arequipa</t>
  </si>
  <si>
    <t>ORI Lambayeque</t>
  </si>
  <si>
    <t>ORI Cusco</t>
  </si>
  <si>
    <t>ORI Tacna</t>
  </si>
  <si>
    <t>ORI Ica</t>
  </si>
  <si>
    <t>ORI Puno</t>
  </si>
  <si>
    <t>ORI Cajamarca</t>
  </si>
  <si>
    <t>ORI San Martin</t>
  </si>
  <si>
    <t>%</t>
  </si>
  <si>
    <t>Sede u oficina regional</t>
  </si>
  <si>
    <t>Nº</t>
  </si>
  <si>
    <t>Tipo de inicio</t>
  </si>
  <si>
    <t>Sub-total</t>
  </si>
  <si>
    <t>Fundada</t>
  </si>
  <si>
    <t>Improcedente</t>
  </si>
  <si>
    <t>Inadmisible</t>
  </si>
  <si>
    <t>Infundada</t>
  </si>
  <si>
    <t>Concluido</t>
  </si>
  <si>
    <t>Tipo de conclusión</t>
  </si>
  <si>
    <t>Sustracción de la materia</t>
  </si>
  <si>
    <t>Declinación de competencia</t>
  </si>
  <si>
    <t xml:space="preserve">A.  A NIVEL NACIONAL </t>
  </si>
  <si>
    <t>Otros 1/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</si>
  <si>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</si>
  <si>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</si>
  <si>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</si>
  <si>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</si>
  <si>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</si>
  <si>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</si>
  <si>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</si>
  <si>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</si>
  <si>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</si>
  <si>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</si>
  <si>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</si>
  <si>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</si>
  <si>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Desistimiento</t>
  </si>
  <si>
    <t>Materia</t>
  </si>
  <si>
    <t>Barreras diversas</t>
  </si>
  <si>
    <t>Requisitos y restricciones gobierno nacional</t>
  </si>
  <si>
    <t>Restricciones al funcionamiento de establecimientos</t>
  </si>
  <si>
    <t>Anuncios</t>
  </si>
  <si>
    <t>Telecomunicaciones</t>
  </si>
  <si>
    <t>Licencia de funcionamiento</t>
  </si>
  <si>
    <t>Licencia de edificación</t>
  </si>
  <si>
    <t>Habilitación urbana</t>
  </si>
  <si>
    <t>Derecho de trámite</t>
  </si>
  <si>
    <t>Carnet de sanidad</t>
  </si>
  <si>
    <t>Desconocimiento de silencio administrativo positivo</t>
  </si>
  <si>
    <t>Arbitrios municipales</t>
  </si>
  <si>
    <t>Requisitos y restricciones gobierno regional</t>
  </si>
  <si>
    <t>Requisitos y restricciones gobierno local</t>
  </si>
  <si>
    <t>Suspensión de procedimientos</t>
  </si>
  <si>
    <t>Requisito no contemplado en el TUPA</t>
  </si>
  <si>
    <t>Desconocimiento de aprobación automática</t>
  </si>
  <si>
    <t>Habilitación urbana y licencia de edificación</t>
  </si>
  <si>
    <t>Aprobación y publicación del TUPA</t>
  </si>
  <si>
    <t>Licencia de Funcionamiento / Barreras diversas</t>
  </si>
  <si>
    <t>6.4. CEB - PERÚ: PROCEDIMIENTOS DECLARADOS FUNDADOS SEGÚN MATERIA, ENERO - DICIEMBRE 2018</t>
  </si>
  <si>
    <t xml:space="preserve">ORI La Libertad </t>
  </si>
  <si>
    <t xml:space="preserve">ORI Ica </t>
  </si>
  <si>
    <t xml:space="preserve">ORI Lambayeque </t>
  </si>
  <si>
    <t>1/ Reingresos por mandato de la Sala Especializada en Eliminación de Barreras Burocráticas del Indecopi.</t>
  </si>
  <si>
    <t>De parte
(a)</t>
  </si>
  <si>
    <t>Reingreso 1/
(b)</t>
  </si>
  <si>
    <t>De oficio
(c)</t>
  </si>
  <si>
    <t>ORI Junín</t>
  </si>
  <si>
    <t xml:space="preserve">ORI Junín </t>
  </si>
  <si>
    <t>Total Nacional</t>
  </si>
  <si>
    <t>Nota: La información incluye todos los procedimientos iniciados por la CEB, es decir, denuncias, procedimientos sancionadores, incumplimientos de mandato y procedimientos de liquidación de costas y costos.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</si>
  <si>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</si>
  <si>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</si>
  <si>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</si>
  <si>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</si>
  <si>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</si>
  <si>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</si>
  <si>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</si>
  <si>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</si>
  <si>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</si>
  <si>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</si>
  <si>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</si>
  <si>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</si>
  <si>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Subtotal</t>
  </si>
  <si>
    <t>1/ Incluye los procedimientos concluidos como infundada, concluido, declinación de competencia, sustracción de la materia, desistimiento, suspensión del procedimiento y téngase por no presentado.</t>
  </si>
  <si>
    <t>1/ Se refiere a Ilustre Colegio de Abogados Piura Tumbes (febrero), Empresa Municipal Inmobiliaria SAC (octubre), Dirección Regional de Transportes y Comunicaciones - Piura (junio), Colegio de Ingenieros del Perú Consejo Nacional (febrero y junio), Colegio de Nutricionistas del Perú C.N. (abril), Servicio de Parques de Lima (octubre y diciembre), Registro Nacional de Identificación y Estado Civil (agosto), Federación Peruana de Patinaje sobre Hielo - FPPH (octubre) y Seguro Social de Salud - EsSalud (febrero, marzo, mayo, junio y julio).</t>
  </si>
  <si>
    <t>Sede central</t>
  </si>
  <si>
    <t>Nivel de gobierno</t>
  </si>
  <si>
    <t>6. COMISIONES DE ELIMINACIÓN DE BARRERAS BUROCRÁTICAS</t>
  </si>
  <si>
    <t>n.°</t>
  </si>
  <si>
    <t>Total Nacional (a)+(b)+(c)</t>
  </si>
  <si>
    <t>6.1. CEB-PERÚ: PROCEDIMIENTOS INICIADOS, SEGÚN TIPO DE INICIO Y SEDE U OFICINA REGIONAL, ENERO-DICIEMBRE 2023</t>
  </si>
  <si>
    <t>6.3. CEB-PERÚ: DENUNCIADOS EN PROCEDIMIENTOS DECLARADOS FUNDADOS, SEGÚN NIVEL DE GOBIERNO Y SEDE U OFICINA REGIONAL, ENERO-DICIEMBRE 2023</t>
  </si>
  <si>
    <t>Fuente: Comisión de Eliminación de Barreras Burocráticas en la sede central y Dirección de Atención al Ciudadano y Gestión de Oficinas Regionales</t>
  </si>
  <si>
    <t>Elaboración: Oficina de Estudios Económicos</t>
  </si>
  <si>
    <t>6.2. CEB-PERÚ: PROCEDIMIENTOS CONCLUIDOS, SEGÚN TIPO DE CONCLUSIÓN Y SEDE U OFICINA REGIONAL,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</si>
</sst>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5" formatCode="_ * #,##0_ ;_ * \-#,##0_ ;_ * &quot;-&quot;_ ;_ @_ "/>
    <numFmt numFmtId="177" formatCode="_ * #,##0.00_ ;_ * \-#,##0.00_ ;_ * &quot;-&quot;??_ ;_ @_ "/>
    <numFmt numFmtId="190" formatCode="[$-C0A]mmm/yy;@"/>
    <numFmt numFmtId="191" formatCode="_ * #,##0.00_ ;_ * \-#,##0.00_ ;_ * &quot;-&quot;_ ;_ @_ "/>
  </numFmts>
  <fonts count="21" x14ac:knownFonts="1">
    <font>
      <sz val="10"/>
      <name val="Arial"/>
    </font>
    <font>
      <sz val="10"/>
      <name val="Arial"/>
    </font>
    <font>
      <sz val="10"/>
      <name val="Arial"/>
      <family val="2"/>
    </font>
    <font>
      <u/>
      <sz val="7.7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Calibri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990033"/>
      <name val="Arial"/>
      <family val="2"/>
    </font>
    <font>
      <b/>
      <sz val="11"/>
      <color rgb="FF990033"/>
      <name val="Arial"/>
      <family val="2"/>
    </font>
    <font>
      <u/>
      <sz val="11"/>
      <color rgb="FF990033"/>
      <name val="Arial"/>
      <family val="2"/>
    </font>
    <font>
      <sz val="10"/>
      <color rgb="FF9900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990033"/>
      </top>
      <bottom/>
      <diagonal/>
    </border>
    <border>
      <left/>
      <right/>
      <top/>
      <bottom style="thin">
        <color rgb="FF990033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77" fontId="13" fillId="0" borderId="0" applyFont="0" applyFill="0" applyBorder="0" applyAlignment="0" applyProtection="0"/>
    <xf numFmtId="0" fontId="13" fillId="0" borderId="0"/>
    <xf numFmtId="0" fontId="6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76">
    <xf numFmtId="0" fontId="0" fillId="0" borderId="0" xfId="0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190" fontId="5" fillId="4" borderId="0" xfId="0" applyNumberFormat="1" applyFont="1" applyFill="1" applyBorder="1" applyAlignment="1">
      <alignment horizontal="center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7" fontId="5" fillId="4" borderId="0" xfId="0" applyNumberFormat="1" applyFont="1" applyFill="1" applyBorder="1" applyAlignment="1">
      <alignment horizontal="center" vertical="center"/>
    </xf>
    <xf numFmtId="0" fontId="6" fillId="3" borderId="0" xfId="4" applyFont="1" applyFill="1"/>
    <xf numFmtId="0" fontId="7" fillId="3" borderId="0" xfId="4" applyFont="1" applyFill="1" applyAlignment="1"/>
    <xf numFmtId="0" fontId="7" fillId="3" borderId="0" xfId="4" applyFont="1" applyFill="1" applyAlignment="1">
      <alignment horizontal="center" vertical="center"/>
    </xf>
    <xf numFmtId="0" fontId="15" fillId="4" borderId="0" xfId="4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175" fontId="4" fillId="3" borderId="0" xfId="0" applyNumberFormat="1" applyFont="1" applyFill="1" applyBorder="1" applyAlignment="1">
      <alignment horizontal="right" vertical="center" wrapText="1"/>
    </xf>
    <xf numFmtId="175" fontId="6" fillId="3" borderId="0" xfId="2" applyNumberFormat="1" applyFont="1" applyFill="1" applyBorder="1" applyAlignment="1">
      <alignment horizontal="right" vertical="center" wrapText="1"/>
    </xf>
    <xf numFmtId="191" fontId="6" fillId="3" borderId="0" xfId="2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/>
    </xf>
    <xf numFmtId="175" fontId="7" fillId="3" borderId="1" xfId="2" applyNumberFormat="1" applyFont="1" applyFill="1" applyBorder="1" applyAlignment="1">
      <alignment horizontal="right" vertical="center" wrapText="1"/>
    </xf>
    <xf numFmtId="191" fontId="7" fillId="3" borderId="1" xfId="2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175" fontId="4" fillId="3" borderId="2" xfId="0" applyNumberFormat="1" applyFont="1" applyFill="1" applyBorder="1" applyAlignment="1">
      <alignment horizontal="right" vertical="center" wrapText="1"/>
    </xf>
    <xf numFmtId="175" fontId="6" fillId="3" borderId="2" xfId="2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vertical="center"/>
    </xf>
    <xf numFmtId="0" fontId="0" fillId="3" borderId="0" xfId="0" applyFill="1" applyAlignment="1">
      <alignment wrapText="1"/>
    </xf>
    <xf numFmtId="0" fontId="7" fillId="3" borderId="0" xfId="0" applyFont="1" applyFill="1" applyAlignment="1">
      <alignment wrapText="1"/>
    </xf>
    <xf numFmtId="0" fontId="4" fillId="3" borderId="0" xfId="0" applyFont="1" applyFill="1"/>
    <xf numFmtId="0" fontId="4" fillId="2" borderId="0" xfId="0" applyFont="1" applyFill="1" applyAlignment="1">
      <alignment wrapText="1"/>
    </xf>
    <xf numFmtId="177" fontId="6" fillId="3" borderId="0" xfId="5" applyNumberFormat="1" applyFont="1" applyFill="1" applyBorder="1" applyAlignment="1">
      <alignment horizontal="right" vertical="center" wrapText="1"/>
    </xf>
    <xf numFmtId="177" fontId="7" fillId="3" borderId="1" xfId="5" applyNumberFormat="1" applyFont="1" applyFill="1" applyBorder="1" applyAlignment="1">
      <alignment horizontal="right" vertical="center" wrapText="1"/>
    </xf>
    <xf numFmtId="177" fontId="7" fillId="3" borderId="0" xfId="5" applyNumberFormat="1" applyFont="1" applyFill="1" applyBorder="1" applyAlignment="1">
      <alignment horizontal="right" vertical="center" wrapText="1"/>
    </xf>
    <xf numFmtId="175" fontId="7" fillId="0" borderId="1" xfId="0" applyNumberFormat="1" applyFont="1" applyBorder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0" xfId="0" applyFont="1" applyFill="1"/>
    <xf numFmtId="0" fontId="4" fillId="3" borderId="0" xfId="0" applyFont="1" applyFill="1" applyAlignment="1">
      <alignment horizontal="right" vertical="center"/>
    </xf>
    <xf numFmtId="0" fontId="15" fillId="3" borderId="0" xfId="0" applyFont="1" applyFill="1" applyAlignment="1">
      <alignment horizontal="right" vertical="center"/>
    </xf>
    <xf numFmtId="0" fontId="16" fillId="3" borderId="0" xfId="0" applyFont="1" applyFill="1" applyAlignment="1">
      <alignment horizontal="right" vertical="center"/>
    </xf>
    <xf numFmtId="0" fontId="16" fillId="3" borderId="0" xfId="0" applyFont="1" applyFill="1"/>
    <xf numFmtId="17" fontId="5" fillId="4" borderId="0" xfId="0" quotePrefix="1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8" fillId="2" borderId="0" xfId="1" applyFont="1" applyFill="1" applyAlignment="1" applyProtection="1"/>
    <xf numFmtId="0" fontId="19" fillId="2" borderId="0" xfId="1" applyFont="1" applyFill="1" applyAlignment="1" applyProtection="1">
      <alignment horizontal="left" indent="4"/>
    </xf>
    <xf numFmtId="0" fontId="19" fillId="2" borderId="0" xfId="1" applyFont="1" applyFill="1" applyAlignment="1" applyProtection="1">
      <alignment horizontal="left"/>
    </xf>
    <xf numFmtId="0" fontId="19" fillId="2" borderId="0" xfId="0" applyFont="1" applyFill="1"/>
    <xf numFmtId="0" fontId="20" fillId="2" borderId="0" xfId="0" applyFont="1" applyFill="1"/>
    <xf numFmtId="0" fontId="20" fillId="0" borderId="0" xfId="0" applyFont="1"/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3" borderId="0" xfId="1" applyFont="1" applyFill="1" applyAlignment="1" applyProtection="1">
      <alignment vertical="center"/>
    </xf>
    <xf numFmtId="175" fontId="4" fillId="0" borderId="0" xfId="0" applyNumberFormat="1" applyFont="1" applyFill="1" applyBorder="1" applyAlignment="1">
      <alignment horizontal="right" vertical="center" wrapText="1"/>
    </xf>
    <xf numFmtId="175" fontId="8" fillId="0" borderId="1" xfId="0" applyNumberFormat="1" applyFont="1" applyFill="1" applyBorder="1" applyAlignment="1">
      <alignment horizontal="right" vertical="center" wrapText="1"/>
    </xf>
    <xf numFmtId="175" fontId="0" fillId="0" borderId="0" xfId="0" applyNumberFormat="1" applyFill="1" applyBorder="1" applyAlignment="1">
      <alignment vertical="center"/>
    </xf>
    <xf numFmtId="0" fontId="0" fillId="0" borderId="0" xfId="0" applyFill="1"/>
    <xf numFmtId="177" fontId="6" fillId="0" borderId="0" xfId="5" applyNumberFormat="1" applyFont="1" applyFill="1" applyBorder="1" applyAlignment="1">
      <alignment horizontal="right" vertical="center" wrapText="1"/>
    </xf>
    <xf numFmtId="177" fontId="7" fillId="0" borderId="0" xfId="5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175" fontId="8" fillId="3" borderId="0" xfId="0" applyNumberFormat="1" applyFont="1" applyFill="1" applyBorder="1" applyAlignment="1">
      <alignment horizontal="right" vertical="center" wrapText="1"/>
    </xf>
    <xf numFmtId="175" fontId="7" fillId="0" borderId="0" xfId="0" applyNumberFormat="1" applyFont="1" applyBorder="1" applyAlignment="1">
      <alignment vertical="center"/>
    </xf>
    <xf numFmtId="175" fontId="2" fillId="0" borderId="0" xfId="0" applyNumberFormat="1" applyFont="1" applyBorder="1" applyAlignment="1">
      <alignment vertical="center"/>
    </xf>
    <xf numFmtId="177" fontId="2" fillId="3" borderId="0" xfId="5" applyNumberFormat="1" applyFont="1" applyFill="1" applyBorder="1" applyAlignment="1">
      <alignment horizontal="right" vertical="center" wrapText="1"/>
    </xf>
    <xf numFmtId="0" fontId="7" fillId="0" borderId="0" xfId="0" quotePrefix="1" applyFont="1"/>
    <xf numFmtId="0" fontId="2" fillId="0" borderId="0" xfId="0" applyFont="1"/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175" fontId="8" fillId="0" borderId="0" xfId="0" applyNumberFormat="1" applyFont="1" applyFill="1" applyBorder="1" applyAlignment="1">
      <alignment horizontal="right" vertical="center" wrapText="1"/>
    </xf>
    <xf numFmtId="175" fontId="7" fillId="0" borderId="0" xfId="0" applyNumberFormat="1" applyFont="1" applyFill="1" applyBorder="1" applyAlignment="1">
      <alignment vertical="center"/>
    </xf>
    <xf numFmtId="0" fontId="10" fillId="3" borderId="0" xfId="1" applyFont="1" applyFill="1" applyAlignment="1" applyProtection="1">
      <alignment vertical="center"/>
    </xf>
    <xf numFmtId="175" fontId="7" fillId="3" borderId="0" xfId="2" applyNumberFormat="1" applyFont="1" applyFill="1" applyBorder="1" applyAlignment="1">
      <alignment horizontal="right" vertical="center" wrapText="1"/>
    </xf>
    <xf numFmtId="177" fontId="6" fillId="0" borderId="0" xfId="5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177" fontId="7" fillId="0" borderId="0" xfId="5" applyNumberFormat="1" applyFont="1" applyFill="1" applyBorder="1" applyAlignment="1">
      <alignment horizontal="left" vertical="center"/>
    </xf>
    <xf numFmtId="177" fontId="2" fillId="0" borderId="0" xfId="5" applyNumberFormat="1" applyFont="1" applyFill="1" applyBorder="1" applyAlignment="1">
      <alignment horizontal="left" vertical="center"/>
    </xf>
    <xf numFmtId="175" fontId="2" fillId="3" borderId="0" xfId="2" applyNumberFormat="1" applyFont="1" applyFill="1" applyBorder="1" applyAlignment="1">
      <alignment horizontal="right" vertical="center" wrapText="1"/>
    </xf>
    <xf numFmtId="175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175" fontId="2" fillId="0" borderId="2" xfId="0" applyNumberFormat="1" applyFont="1" applyBorder="1" applyAlignment="1">
      <alignment vertical="center"/>
    </xf>
    <xf numFmtId="177" fontId="2" fillId="3" borderId="2" xfId="5" applyNumberFormat="1" applyFont="1" applyFill="1" applyBorder="1" applyAlignment="1">
      <alignment horizontal="right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0" xfId="3" applyFont="1" applyFill="1"/>
    <xf numFmtId="0" fontId="14" fillId="3" borderId="0" xfId="3" applyFont="1" applyFill="1" applyAlignment="1">
      <alignment horizontal="left" vertical="center"/>
    </xf>
    <xf numFmtId="0" fontId="8" fillId="2" borderId="0" xfId="3" applyFont="1" applyFill="1"/>
    <xf numFmtId="0" fontId="4" fillId="2" borderId="0" xfId="3" applyFont="1" applyFill="1" applyAlignment="1">
      <alignment vertical="center"/>
    </xf>
    <xf numFmtId="0" fontId="4" fillId="2" borderId="0" xfId="3" applyFont="1" applyFill="1" applyBorder="1" applyAlignment="1">
      <alignment horizontal="center" vertical="center"/>
    </xf>
    <xf numFmtId="0" fontId="2" fillId="5" borderId="0" xfId="3" applyFont="1" applyFill="1" applyBorder="1" applyAlignment="1">
      <alignment vertical="center" wrapText="1"/>
    </xf>
    <xf numFmtId="175" fontId="4" fillId="3" borderId="0" xfId="3" applyNumberFormat="1" applyFont="1" applyFill="1" applyBorder="1" applyAlignment="1">
      <alignment horizontal="right" vertical="center" wrapText="1"/>
    </xf>
    <xf numFmtId="2" fontId="4" fillId="2" borderId="0" xfId="6" applyNumberFormat="1" applyFont="1" applyFill="1" applyBorder="1" applyAlignment="1">
      <alignment horizontal="right" vertical="center" wrapText="1"/>
    </xf>
    <xf numFmtId="2" fontId="13" fillId="0" borderId="0" xfId="3" applyNumberFormat="1"/>
    <xf numFmtId="0" fontId="13" fillId="0" borderId="0" xfId="3"/>
    <xf numFmtId="0" fontId="4" fillId="2" borderId="0" xfId="3" applyFont="1" applyFill="1" applyAlignment="1">
      <alignment horizontal="right" vertical="center"/>
    </xf>
    <xf numFmtId="0" fontId="4" fillId="3" borderId="0" xfId="3" applyFont="1" applyFill="1" applyBorder="1" applyAlignment="1">
      <alignment horizontal="left" vertical="center" wrapText="1"/>
    </xf>
    <xf numFmtId="0" fontId="4" fillId="3" borderId="0" xfId="3" applyFont="1" applyFill="1"/>
    <xf numFmtId="175" fontId="5" fillId="4" borderId="0" xfId="3" applyNumberFormat="1" applyFont="1" applyFill="1" applyBorder="1" applyAlignment="1">
      <alignment horizontal="right" vertical="center" wrapText="1"/>
    </xf>
    <xf numFmtId="191" fontId="5" fillId="4" borderId="0" xfId="3" applyNumberFormat="1" applyFont="1" applyFill="1" applyBorder="1" applyAlignment="1">
      <alignment horizontal="right" vertical="center" wrapText="1"/>
    </xf>
    <xf numFmtId="175" fontId="15" fillId="4" borderId="0" xfId="0" applyNumberFormat="1" applyFont="1" applyFill="1" applyBorder="1" applyAlignment="1">
      <alignment vertical="center"/>
    </xf>
    <xf numFmtId="191" fontId="15" fillId="4" borderId="0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horizontal="left" vertical="center" wrapText="1"/>
    </xf>
    <xf numFmtId="190" fontId="5" fillId="4" borderId="4" xfId="0" applyNumberFormat="1" applyFont="1" applyFill="1" applyBorder="1" applyAlignment="1">
      <alignment horizontal="center" vertical="center" wrapText="1"/>
    </xf>
    <xf numFmtId="190" fontId="20" fillId="4" borderId="0" xfId="0" applyNumberFormat="1" applyFont="1" applyFill="1" applyBorder="1" applyAlignment="1">
      <alignment horizontal="center" vertical="center" wrapText="1"/>
    </xf>
    <xf numFmtId="17" fontId="5" fillId="4" borderId="4" xfId="0" applyNumberFormat="1" applyFont="1" applyFill="1" applyBorder="1" applyAlignment="1">
      <alignment horizontal="center" vertical="center"/>
    </xf>
    <xf numFmtId="191" fontId="7" fillId="3" borderId="0" xfId="2" applyNumberFormat="1" applyFont="1" applyFill="1" applyBorder="1" applyAlignment="1">
      <alignment horizontal="right" vertical="center" wrapText="1"/>
    </xf>
    <xf numFmtId="175" fontId="4" fillId="3" borderId="3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11" fillId="3" borderId="0" xfId="1" applyFont="1" applyFill="1" applyAlignment="1" applyProtection="1">
      <alignment vertical="center"/>
    </xf>
    <xf numFmtId="0" fontId="2" fillId="0" borderId="0" xfId="0" applyFont="1" applyFill="1"/>
    <xf numFmtId="177" fontId="6" fillId="3" borderId="2" xfId="5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175" fontId="8" fillId="3" borderId="0" xfId="0" applyNumberFormat="1" applyFont="1" applyFill="1" applyAlignment="1">
      <alignment horizontal="right" vertical="center" wrapText="1"/>
    </xf>
    <xf numFmtId="0" fontId="8" fillId="3" borderId="0" xfId="0" applyFont="1" applyFill="1" applyAlignment="1">
      <alignment horizontal="left" vertical="center"/>
    </xf>
    <xf numFmtId="175" fontId="8" fillId="3" borderId="1" xfId="0" applyNumberFormat="1" applyFont="1" applyFill="1" applyBorder="1" applyAlignment="1">
      <alignment horizontal="right" vertical="center" wrapText="1"/>
    </xf>
    <xf numFmtId="175" fontId="7" fillId="3" borderId="2" xfId="2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191" fontId="7" fillId="3" borderId="2" xfId="2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left" vertical="center"/>
    </xf>
    <xf numFmtId="175" fontId="8" fillId="3" borderId="2" xfId="0" applyNumberFormat="1" applyFont="1" applyFill="1" applyBorder="1" applyAlignment="1">
      <alignment horizontal="right" vertical="center" wrapText="1"/>
    </xf>
    <xf numFmtId="177" fontId="7" fillId="3" borderId="2" xfId="5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175" fontId="8" fillId="0" borderId="1" xfId="0" applyNumberFormat="1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191" fontId="6" fillId="3" borderId="2" xfId="2" applyNumberFormat="1" applyFont="1" applyFill="1" applyBorder="1" applyAlignment="1">
      <alignment horizontal="right" vertical="center" wrapText="1"/>
    </xf>
    <xf numFmtId="175" fontId="0" fillId="0" borderId="0" xfId="0" applyNumberFormat="1"/>
    <xf numFmtId="175" fontId="6" fillId="0" borderId="0" xfId="2" applyNumberFormat="1" applyFont="1" applyFill="1" applyBorder="1" applyAlignment="1">
      <alignment horizontal="right" vertical="center" wrapText="1"/>
    </xf>
    <xf numFmtId="175" fontId="7" fillId="0" borderId="0" xfId="2" applyNumberFormat="1" applyFont="1" applyFill="1" applyBorder="1" applyAlignment="1">
      <alignment horizontal="right" vertical="center" wrapText="1"/>
    </xf>
    <xf numFmtId="175" fontId="8" fillId="0" borderId="0" xfId="0" applyNumberFormat="1" applyFont="1" applyFill="1" applyAlignment="1">
      <alignment horizontal="righ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0" xfId="3" applyFont="1" applyFill="1" applyBorder="1" applyAlignment="1">
      <alignment horizontal="left" vertical="center"/>
    </xf>
  </cellXfs>
  <cellStyles count="7">
    <cellStyle name="Hipervínculo" xfId="1" builtinId="8"/>
    <cellStyle name="Millares 4" xfId="2" xr:uid="{D19AA7EE-C1F8-4571-BB3D-8666F86E0852}"/>
    <cellStyle name="Normal" xfId="0" builtinId="0"/>
    <cellStyle name="Normal 2" xfId="3" xr:uid="{BE224AA1-402B-4379-8B7E-92734D978A63}"/>
    <cellStyle name="Normal 2 2" xfId="4" xr:uid="{F411FB98-12AA-4163-A063-3064182A2529}"/>
    <cellStyle name="Porcentaje" xfId="5" builtinId="5"/>
    <cellStyle name="Porcentaje 2" xfId="6" xr:uid="{78DD77B7-205F-491B-9BD2-8F1C2244A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E2E02-843C-4CA0-9C17-2F78BDB98787}">
  <dimension ref="A1:O10"/>
  <sheetViews>
    <sheetView showGridLines="0" tabSelected="1" zoomScale="90" zoomScaleNormal="90" workbookViewId="0"/>
  </sheetViews>
  <sheetFormatPr baseColWidth="10" defaultRowHeight="15" customHeight="1" x14ac:dyDescent="0.2"/>
  <cols>
    <col min="1" max="1" width="4.28515625" customWidth="1"/>
  </cols>
  <sheetData>
    <row r="1" spans="1:15" ht="14.25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5">
      <c r="A2" s="37"/>
      <c r="B2" s="38" t="s">
        <v>100</v>
      </c>
      <c r="C2" s="39"/>
      <c r="D2" s="39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5">
      <c r="A3" s="37"/>
      <c r="B3" s="38"/>
      <c r="C3" s="39"/>
      <c r="D3" s="39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5">
      <c r="A4" s="37"/>
      <c r="B4" s="38" t="s">
        <v>35</v>
      </c>
      <c r="C4" s="39"/>
      <c r="D4" s="39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5" customHeight="1" x14ac:dyDescent="0.25">
      <c r="A5" s="37"/>
      <c r="B5" s="38"/>
      <c r="C5" s="39"/>
      <c r="D5" s="39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ht="15" customHeight="1" x14ac:dyDescent="0.2">
      <c r="A6" s="37"/>
      <c r="B6" s="40" t="s">
        <v>103</v>
      </c>
      <c r="C6" s="40"/>
      <c r="D6" s="41"/>
      <c r="E6" s="41"/>
      <c r="F6" s="41"/>
      <c r="G6" s="41"/>
      <c r="H6" s="41"/>
      <c r="I6" s="41"/>
      <c r="J6" s="41"/>
      <c r="K6" s="37"/>
      <c r="L6" s="37"/>
      <c r="M6" s="37"/>
      <c r="N6" s="37"/>
      <c r="O6" s="37"/>
    </row>
    <row r="7" spans="1:15" ht="15" customHeight="1" x14ac:dyDescent="0.2">
      <c r="A7" s="37"/>
      <c r="B7" s="40" t="s">
        <v>107</v>
      </c>
      <c r="C7" s="40"/>
      <c r="D7" s="41"/>
      <c r="E7" s="41"/>
      <c r="F7" s="41"/>
      <c r="G7" s="41"/>
      <c r="H7" s="41"/>
      <c r="I7" s="41"/>
      <c r="J7" s="41"/>
      <c r="K7" s="37"/>
      <c r="L7" s="37"/>
      <c r="M7" s="37"/>
      <c r="N7" s="37"/>
      <c r="O7" s="37"/>
    </row>
    <row r="8" spans="1:15" ht="15" customHeight="1" x14ac:dyDescent="0.2">
      <c r="A8" s="37"/>
      <c r="B8" s="40" t="s">
        <v>104</v>
      </c>
      <c r="C8" s="40"/>
      <c r="D8" s="41"/>
      <c r="E8" s="41"/>
      <c r="F8" s="41"/>
      <c r="G8" s="41"/>
      <c r="H8" s="41"/>
      <c r="I8" s="41"/>
      <c r="J8" s="41"/>
      <c r="K8" s="37"/>
      <c r="L8" s="37"/>
      <c r="M8" s="37"/>
      <c r="N8" s="37"/>
      <c r="O8" s="37"/>
    </row>
    <row r="9" spans="1:15" ht="15" customHeight="1" x14ac:dyDescent="0.2">
      <c r="A9" s="37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ht="15" customHeight="1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</sheetData>
  <hyperlinks>
    <hyperlink ref="B6" location="'6.1'!A1" display="6.1. CEB - PERÚ: PROCEDIMIENTOS INICIADOS, SEGÚN TIPO DE INICIO Y SEDE U OFICINA REGIONAL, ENERO - DICIEMBRE 2018" xr:uid="{477E9B45-B782-48C9-97A4-CABBD5233F36}"/>
    <hyperlink ref="B7" location="'6.2'!A1" display="6.2. CEB - PERÚ: PROCEDIMIENTOS CONCLUIDOS, TIPO DE CONCLUSIÓN Y SEDE U OFICINA REGIONAL, ENERO - DICIEMBRE 2018" xr:uid="{816AEE61-956C-4543-99BD-53E306B6A1EC}"/>
    <hyperlink ref="B8" location="'6.3'!A1" display="6.3. CEB - PERÚ: DENUNCIADOS EN PROCEDIMIENTOS DECLARADOS FUNDADOS, SEGÚN NIVEL DE GOBIERNO Y SEDE U OFICINA REGIONAL, ENERO - DICIEMBRE 2018" xr:uid="{3488DC18-D27C-4B5F-A1E6-C143BC1C43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EB4E1-C2EF-4C23-9547-C724252CD6BA}">
  <dimension ref="A1:S47"/>
  <sheetViews>
    <sheetView showGridLines="0" zoomScale="85" zoomScaleNormal="85" workbookViewId="0">
      <selection activeCell="D48" sqref="D48"/>
    </sheetView>
  </sheetViews>
  <sheetFormatPr baseColWidth="10" defaultRowHeight="15" customHeight="1" x14ac:dyDescent="0.2"/>
  <cols>
    <col min="1" max="1" width="5.42578125" customWidth="1"/>
    <col min="2" max="2" width="3.7109375" customWidth="1"/>
    <col min="3" max="3" width="12.7109375" customWidth="1"/>
    <col min="4" max="4" width="16.28515625" customWidth="1"/>
    <col min="5" max="17" width="6.7109375" customWidth="1"/>
    <col min="18" max="18" width="7.7109375" customWidth="1"/>
  </cols>
  <sheetData>
    <row r="1" spans="1:19" ht="15.95" customHeight="1" x14ac:dyDescent="0.2">
      <c r="A1" s="109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9" ht="15.95" customHeight="1" x14ac:dyDescent="0.2">
      <c r="A2" s="7"/>
      <c r="B2" s="2" t="str">
        <f>+Indice!B6</f>
        <v>6.1. CEB-PERÚ: PROCEDIMIENTOS INICIADOS, SEGÚN TIPO DE INICIO Y SEDE U OFICINA REGIONAL, ENERO-DICIEMBRE 2023</v>
      </c>
      <c r="C2" s="7"/>
      <c r="D2" s="8"/>
      <c r="E2" s="8"/>
      <c r="F2" s="8"/>
      <c r="G2" s="8"/>
      <c r="H2" s="8"/>
      <c r="I2" s="8"/>
      <c r="J2" s="8"/>
      <c r="K2" s="8"/>
      <c r="L2" s="8"/>
      <c r="M2" s="7"/>
      <c r="N2" s="7"/>
      <c r="O2" s="7"/>
      <c r="P2" s="7"/>
      <c r="Q2" s="7"/>
      <c r="R2" s="7"/>
    </row>
    <row r="3" spans="1:19" ht="15.95" customHeight="1" x14ac:dyDescent="0.2">
      <c r="A3" s="7"/>
      <c r="B3" s="2"/>
      <c r="C3" s="9"/>
      <c r="D3" s="9"/>
      <c r="E3" s="9"/>
      <c r="F3" s="9"/>
      <c r="G3" s="9"/>
      <c r="H3" s="9"/>
      <c r="I3" s="9"/>
      <c r="J3" s="9"/>
      <c r="K3" s="9"/>
      <c r="L3" s="9"/>
      <c r="M3" s="7"/>
      <c r="N3" s="7"/>
      <c r="O3" s="7"/>
      <c r="P3" s="7"/>
      <c r="Q3" s="7"/>
      <c r="R3" s="7"/>
    </row>
    <row r="4" spans="1:19" ht="27.95" customHeight="1" x14ac:dyDescent="0.2">
      <c r="B4" s="10" t="s">
        <v>101</v>
      </c>
      <c r="C4" s="4" t="s">
        <v>25</v>
      </c>
      <c r="D4" s="4" t="s">
        <v>23</v>
      </c>
      <c r="E4" s="36" t="s">
        <v>83</v>
      </c>
      <c r="F4" s="36" t="s">
        <v>84</v>
      </c>
      <c r="G4" s="36" t="s">
        <v>85</v>
      </c>
      <c r="H4" s="36" t="s">
        <v>86</v>
      </c>
      <c r="I4" s="36" t="s">
        <v>87</v>
      </c>
      <c r="J4" s="36" t="s">
        <v>88</v>
      </c>
      <c r="K4" s="36" t="s">
        <v>89</v>
      </c>
      <c r="L4" s="36" t="s">
        <v>90</v>
      </c>
      <c r="M4" s="36" t="s">
        <v>91</v>
      </c>
      <c r="N4" s="36" t="s">
        <v>92</v>
      </c>
      <c r="O4" s="36" t="s">
        <v>93</v>
      </c>
      <c r="P4" s="36" t="s">
        <v>94</v>
      </c>
      <c r="Q4" s="6" t="s">
        <v>1</v>
      </c>
      <c r="R4" s="6" t="s">
        <v>22</v>
      </c>
      <c r="S4" s="51"/>
    </row>
    <row r="5" spans="1:19" ht="18.75" customHeight="1" x14ac:dyDescent="0.2">
      <c r="B5" s="148">
        <v>1</v>
      </c>
      <c r="C5" s="148" t="s">
        <v>76</v>
      </c>
      <c r="D5" s="3" t="s">
        <v>98</v>
      </c>
      <c r="E5" s="12">
        <v>48</v>
      </c>
      <c r="F5" s="12">
        <v>20</v>
      </c>
      <c r="G5" s="12">
        <v>22</v>
      </c>
      <c r="H5" s="12">
        <v>16</v>
      </c>
      <c r="I5" s="12">
        <v>23</v>
      </c>
      <c r="J5" s="12">
        <v>15</v>
      </c>
      <c r="K5" s="12">
        <v>16</v>
      </c>
      <c r="L5" s="12">
        <v>23</v>
      </c>
      <c r="M5" s="12">
        <v>44</v>
      </c>
      <c r="N5" s="12">
        <v>26</v>
      </c>
      <c r="O5" s="12">
        <v>27</v>
      </c>
      <c r="P5" s="12">
        <v>29</v>
      </c>
      <c r="Q5" s="13">
        <f t="shared" ref="Q5:Q29" si="0">+SUM(E5:P5)</f>
        <v>309</v>
      </c>
      <c r="R5" s="14">
        <f t="shared" ref="R5:R43" si="1">100*(Q5/$Q$43)</f>
        <v>56.906077348066297</v>
      </c>
    </row>
    <row r="6" spans="1:19" ht="18.75" customHeight="1" x14ac:dyDescent="0.2">
      <c r="B6" s="148"/>
      <c r="C6" s="148" t="s">
        <v>2</v>
      </c>
      <c r="D6" s="3" t="s">
        <v>79</v>
      </c>
      <c r="E6" s="13">
        <v>5</v>
      </c>
      <c r="F6" s="13">
        <v>5</v>
      </c>
      <c r="G6" s="13">
        <v>4</v>
      </c>
      <c r="H6" s="12">
        <v>7</v>
      </c>
      <c r="I6" s="13">
        <v>4</v>
      </c>
      <c r="J6" s="13">
        <v>9</v>
      </c>
      <c r="K6" s="13">
        <v>7</v>
      </c>
      <c r="L6" s="13">
        <v>9</v>
      </c>
      <c r="M6" s="13">
        <v>6</v>
      </c>
      <c r="N6" s="13">
        <v>6</v>
      </c>
      <c r="O6" s="13">
        <v>3</v>
      </c>
      <c r="P6" s="13">
        <v>8</v>
      </c>
      <c r="Q6" s="13">
        <f t="shared" si="0"/>
        <v>73</v>
      </c>
      <c r="R6" s="14">
        <f>100*(Q6/$Q$43)</f>
        <v>13.443830570902392</v>
      </c>
    </row>
    <row r="7" spans="1:19" ht="18.75" customHeight="1" x14ac:dyDescent="0.2">
      <c r="B7" s="148"/>
      <c r="C7" s="148"/>
      <c r="D7" s="57" t="s">
        <v>13</v>
      </c>
      <c r="E7" s="13">
        <v>1</v>
      </c>
      <c r="F7" s="13">
        <v>4</v>
      </c>
      <c r="G7" s="13">
        <v>1</v>
      </c>
      <c r="H7" s="12">
        <v>2</v>
      </c>
      <c r="I7" s="13">
        <v>3</v>
      </c>
      <c r="J7" s="13">
        <v>1</v>
      </c>
      <c r="K7" s="13">
        <v>0</v>
      </c>
      <c r="L7" s="13">
        <v>2</v>
      </c>
      <c r="M7" s="13">
        <v>0</v>
      </c>
      <c r="N7" s="13">
        <v>2</v>
      </c>
      <c r="O7" s="13">
        <v>1</v>
      </c>
      <c r="P7" s="13">
        <v>1</v>
      </c>
      <c r="Q7" s="13">
        <f t="shared" si="0"/>
        <v>18</v>
      </c>
      <c r="R7" s="14">
        <f t="shared" si="1"/>
        <v>3.3149171270718232</v>
      </c>
    </row>
    <row r="8" spans="1:19" ht="18.75" customHeight="1" x14ac:dyDescent="0.2">
      <c r="B8" s="148"/>
      <c r="C8" s="148"/>
      <c r="D8" s="113" t="s">
        <v>72</v>
      </c>
      <c r="E8" s="13">
        <v>1</v>
      </c>
      <c r="F8" s="13">
        <v>0</v>
      </c>
      <c r="G8" s="13">
        <v>4</v>
      </c>
      <c r="H8" s="12">
        <v>0</v>
      </c>
      <c r="I8" s="13">
        <v>2</v>
      </c>
      <c r="J8" s="13">
        <v>2</v>
      </c>
      <c r="K8" s="13">
        <v>1</v>
      </c>
      <c r="L8" s="13">
        <v>1</v>
      </c>
      <c r="M8" s="13">
        <v>1</v>
      </c>
      <c r="N8" s="13">
        <v>0</v>
      </c>
      <c r="O8" s="13">
        <v>1</v>
      </c>
      <c r="P8" s="13">
        <v>2</v>
      </c>
      <c r="Q8" s="13">
        <f t="shared" si="0"/>
        <v>15</v>
      </c>
      <c r="R8" s="14">
        <f t="shared" si="1"/>
        <v>2.7624309392265194</v>
      </c>
    </row>
    <row r="9" spans="1:19" ht="18.75" customHeight="1" x14ac:dyDescent="0.2">
      <c r="B9" s="148"/>
      <c r="C9" s="148"/>
      <c r="D9" s="116" t="s">
        <v>14</v>
      </c>
      <c r="E9" s="13">
        <v>2</v>
      </c>
      <c r="F9" s="13">
        <v>1</v>
      </c>
      <c r="G9" s="13">
        <v>1</v>
      </c>
      <c r="H9" s="12">
        <v>0</v>
      </c>
      <c r="I9" s="13">
        <v>0</v>
      </c>
      <c r="J9" s="13">
        <v>3</v>
      </c>
      <c r="K9" s="13">
        <v>1</v>
      </c>
      <c r="L9" s="13">
        <v>1</v>
      </c>
      <c r="M9" s="13">
        <v>0</v>
      </c>
      <c r="N9" s="13">
        <v>1</v>
      </c>
      <c r="O9" s="13">
        <v>2</v>
      </c>
      <c r="P9" s="13">
        <v>0</v>
      </c>
      <c r="Q9" s="13">
        <f t="shared" si="0"/>
        <v>12</v>
      </c>
      <c r="R9" s="14">
        <f t="shared" si="1"/>
        <v>2.2099447513812152</v>
      </c>
    </row>
    <row r="10" spans="1:19" ht="18.75" customHeight="1" x14ac:dyDescent="0.2">
      <c r="B10" s="148"/>
      <c r="C10" s="148" t="s">
        <v>2</v>
      </c>
      <c r="D10" s="113" t="s">
        <v>73</v>
      </c>
      <c r="E10" s="13">
        <v>0</v>
      </c>
      <c r="F10" s="13">
        <v>1</v>
      </c>
      <c r="G10" s="13">
        <v>0</v>
      </c>
      <c r="H10" s="12">
        <v>2</v>
      </c>
      <c r="I10" s="13">
        <v>0</v>
      </c>
      <c r="J10" s="13">
        <v>1</v>
      </c>
      <c r="K10" s="13">
        <v>2</v>
      </c>
      <c r="L10" s="13">
        <v>0</v>
      </c>
      <c r="M10" s="13">
        <v>4</v>
      </c>
      <c r="N10" s="13">
        <v>0</v>
      </c>
      <c r="O10" s="13">
        <v>1</v>
      </c>
      <c r="P10" s="13">
        <v>0</v>
      </c>
      <c r="Q10" s="13">
        <f t="shared" si="0"/>
        <v>11</v>
      </c>
      <c r="R10" s="14">
        <f t="shared" si="1"/>
        <v>2.0257826887661143</v>
      </c>
    </row>
    <row r="11" spans="1:19" ht="18.75" customHeight="1" x14ac:dyDescent="0.2">
      <c r="B11" s="148"/>
      <c r="C11" s="148" t="s">
        <v>2</v>
      </c>
      <c r="D11" s="65" t="s">
        <v>20</v>
      </c>
      <c r="E11" s="13">
        <v>0</v>
      </c>
      <c r="F11" s="13">
        <v>2</v>
      </c>
      <c r="G11" s="13">
        <v>0</v>
      </c>
      <c r="H11" s="12">
        <v>0</v>
      </c>
      <c r="I11" s="13">
        <v>0</v>
      </c>
      <c r="J11" s="13">
        <v>1</v>
      </c>
      <c r="K11" s="13">
        <v>1</v>
      </c>
      <c r="L11" s="13">
        <v>1</v>
      </c>
      <c r="M11" s="13">
        <v>1</v>
      </c>
      <c r="N11" s="13">
        <v>2</v>
      </c>
      <c r="O11" s="13">
        <v>1</v>
      </c>
      <c r="P11" s="13">
        <v>1</v>
      </c>
      <c r="Q11" s="13">
        <f t="shared" si="0"/>
        <v>10</v>
      </c>
      <c r="R11" s="14">
        <f t="shared" si="1"/>
        <v>1.8416206261510131</v>
      </c>
    </row>
    <row r="12" spans="1:19" ht="18.75" customHeight="1" x14ac:dyDescent="0.2">
      <c r="B12" s="148"/>
      <c r="C12" s="148" t="s">
        <v>2</v>
      </c>
      <c r="D12" s="116" t="s">
        <v>16</v>
      </c>
      <c r="E12" s="13">
        <v>0</v>
      </c>
      <c r="F12" s="13">
        <v>0</v>
      </c>
      <c r="G12" s="13">
        <v>1</v>
      </c>
      <c r="H12" s="12">
        <v>0</v>
      </c>
      <c r="I12" s="13">
        <v>1</v>
      </c>
      <c r="J12" s="13">
        <v>1</v>
      </c>
      <c r="K12" s="13">
        <v>1</v>
      </c>
      <c r="L12" s="13">
        <v>1</v>
      </c>
      <c r="M12" s="13">
        <v>1</v>
      </c>
      <c r="N12" s="13">
        <v>0</v>
      </c>
      <c r="O12" s="13">
        <v>3</v>
      </c>
      <c r="P12" s="13">
        <v>1</v>
      </c>
      <c r="Q12" s="13">
        <f t="shared" si="0"/>
        <v>10</v>
      </c>
      <c r="R12" s="14">
        <f t="shared" si="1"/>
        <v>1.8416206261510131</v>
      </c>
    </row>
    <row r="13" spans="1:19" ht="18.75" customHeight="1" x14ac:dyDescent="0.2">
      <c r="B13" s="148"/>
      <c r="C13" s="148"/>
      <c r="D13" s="65" t="s">
        <v>74</v>
      </c>
      <c r="E13" s="13">
        <v>0</v>
      </c>
      <c r="F13" s="13">
        <v>0</v>
      </c>
      <c r="G13" s="13">
        <v>0</v>
      </c>
      <c r="H13" s="12">
        <v>0</v>
      </c>
      <c r="I13" s="13">
        <v>1</v>
      </c>
      <c r="J13" s="13">
        <v>0</v>
      </c>
      <c r="K13" s="13">
        <v>1</v>
      </c>
      <c r="L13" s="13">
        <v>2</v>
      </c>
      <c r="M13" s="13">
        <v>0</v>
      </c>
      <c r="N13" s="13">
        <v>0</v>
      </c>
      <c r="O13" s="13">
        <v>1</v>
      </c>
      <c r="P13" s="13">
        <v>3</v>
      </c>
      <c r="Q13" s="13">
        <f t="shared" si="0"/>
        <v>8</v>
      </c>
      <c r="R13" s="14">
        <f t="shared" si="1"/>
        <v>1.4732965009208103</v>
      </c>
    </row>
    <row r="14" spans="1:19" ht="18.75" customHeight="1" x14ac:dyDescent="0.2">
      <c r="B14" s="148"/>
      <c r="C14" s="148"/>
      <c r="D14" s="113" t="s">
        <v>19</v>
      </c>
      <c r="E14" s="13">
        <v>1</v>
      </c>
      <c r="F14" s="13">
        <v>0</v>
      </c>
      <c r="G14" s="13">
        <v>0</v>
      </c>
      <c r="H14" s="12">
        <v>0</v>
      </c>
      <c r="I14" s="13">
        <v>0</v>
      </c>
      <c r="J14" s="13">
        <v>0</v>
      </c>
      <c r="K14" s="13">
        <v>1</v>
      </c>
      <c r="L14" s="13">
        <v>1</v>
      </c>
      <c r="M14" s="13">
        <v>0</v>
      </c>
      <c r="N14" s="13">
        <v>1</v>
      </c>
      <c r="O14" s="13">
        <v>0</v>
      </c>
      <c r="P14" s="13">
        <v>0</v>
      </c>
      <c r="Q14" s="13">
        <f t="shared" si="0"/>
        <v>4</v>
      </c>
      <c r="R14" s="14">
        <f t="shared" si="1"/>
        <v>0.73664825046040516</v>
      </c>
    </row>
    <row r="15" spans="1:19" ht="18.75" customHeight="1" x14ac:dyDescent="0.2">
      <c r="B15" s="148"/>
      <c r="C15" s="148"/>
      <c r="D15" s="133" t="s">
        <v>17</v>
      </c>
      <c r="E15" s="13">
        <v>0</v>
      </c>
      <c r="F15" s="13">
        <v>0</v>
      </c>
      <c r="G15" s="13">
        <v>0</v>
      </c>
      <c r="H15" s="12">
        <v>0</v>
      </c>
      <c r="I15" s="13">
        <v>1</v>
      </c>
      <c r="J15" s="13">
        <v>1</v>
      </c>
      <c r="K15" s="13">
        <v>1</v>
      </c>
      <c r="L15" s="13">
        <v>0</v>
      </c>
      <c r="M15" s="13">
        <v>0</v>
      </c>
      <c r="N15" s="13">
        <v>0</v>
      </c>
      <c r="O15" s="13">
        <v>0</v>
      </c>
      <c r="P15" s="13">
        <v>1</v>
      </c>
      <c r="Q15" s="13">
        <f t="shared" si="0"/>
        <v>4</v>
      </c>
      <c r="R15" s="14">
        <f t="shared" si="1"/>
        <v>0.73664825046040516</v>
      </c>
    </row>
    <row r="16" spans="1:19" ht="18.75" customHeight="1" x14ac:dyDescent="0.2">
      <c r="B16" s="148"/>
      <c r="C16" s="148"/>
      <c r="D16" s="57" t="s">
        <v>12</v>
      </c>
      <c r="E16" s="13">
        <v>0</v>
      </c>
      <c r="F16" s="13">
        <v>0</v>
      </c>
      <c r="G16" s="13">
        <v>0</v>
      </c>
      <c r="H16" s="12">
        <v>0</v>
      </c>
      <c r="I16" s="13">
        <v>0</v>
      </c>
      <c r="J16" s="13">
        <v>1</v>
      </c>
      <c r="K16" s="13">
        <v>0</v>
      </c>
      <c r="L16" s="13">
        <v>0</v>
      </c>
      <c r="M16" s="13">
        <v>0</v>
      </c>
      <c r="N16" s="13">
        <v>2</v>
      </c>
      <c r="O16" s="13">
        <v>0</v>
      </c>
      <c r="P16" s="13">
        <v>0</v>
      </c>
      <c r="Q16" s="13">
        <f t="shared" si="0"/>
        <v>3</v>
      </c>
      <c r="R16" s="14">
        <f t="shared" si="1"/>
        <v>0.55248618784530379</v>
      </c>
    </row>
    <row r="17" spans="2:18" ht="18.75" customHeight="1" x14ac:dyDescent="0.2">
      <c r="B17" s="149"/>
      <c r="C17" s="149"/>
      <c r="D17" s="15" t="s">
        <v>95</v>
      </c>
      <c r="E17" s="16">
        <f>SUM(E5:E16)</f>
        <v>58</v>
      </c>
      <c r="F17" s="16">
        <f t="shared" ref="F17:P17" si="2">SUM(F5:F16)</f>
        <v>33</v>
      </c>
      <c r="G17" s="16">
        <f t="shared" si="2"/>
        <v>33</v>
      </c>
      <c r="H17" s="16">
        <f t="shared" si="2"/>
        <v>27</v>
      </c>
      <c r="I17" s="16">
        <f t="shared" si="2"/>
        <v>35</v>
      </c>
      <c r="J17" s="16">
        <f t="shared" si="2"/>
        <v>35</v>
      </c>
      <c r="K17" s="16">
        <f t="shared" si="2"/>
        <v>32</v>
      </c>
      <c r="L17" s="16">
        <f t="shared" si="2"/>
        <v>41</v>
      </c>
      <c r="M17" s="16">
        <f t="shared" si="2"/>
        <v>57</v>
      </c>
      <c r="N17" s="16">
        <f t="shared" si="2"/>
        <v>40</v>
      </c>
      <c r="O17" s="16">
        <f t="shared" si="2"/>
        <v>40</v>
      </c>
      <c r="P17" s="16">
        <f t="shared" si="2"/>
        <v>46</v>
      </c>
      <c r="Q17" s="16">
        <f t="shared" si="0"/>
        <v>477</v>
      </c>
      <c r="R17" s="17">
        <f t="shared" si="1"/>
        <v>87.845303867403317</v>
      </c>
    </row>
    <row r="18" spans="2:18" ht="18.75" customHeight="1" x14ac:dyDescent="0.2">
      <c r="B18" s="147">
        <v>2</v>
      </c>
      <c r="C18" s="147" t="s">
        <v>78</v>
      </c>
      <c r="D18" s="113" t="s">
        <v>98</v>
      </c>
      <c r="E18" s="19">
        <v>0</v>
      </c>
      <c r="F18" s="19">
        <v>1</v>
      </c>
      <c r="G18" s="19">
        <v>0</v>
      </c>
      <c r="H18" s="19">
        <v>1</v>
      </c>
      <c r="I18" s="19">
        <v>0</v>
      </c>
      <c r="J18" s="19">
        <v>12</v>
      </c>
      <c r="K18" s="19">
        <v>11</v>
      </c>
      <c r="L18" s="19">
        <v>3</v>
      </c>
      <c r="M18" s="19">
        <v>4</v>
      </c>
      <c r="N18" s="19">
        <v>4</v>
      </c>
      <c r="O18" s="19">
        <v>2</v>
      </c>
      <c r="P18" s="19">
        <v>5</v>
      </c>
      <c r="Q18" s="20">
        <f t="shared" si="0"/>
        <v>43</v>
      </c>
      <c r="R18" s="14">
        <f t="shared" si="1"/>
        <v>7.9189686924493561</v>
      </c>
    </row>
    <row r="19" spans="2:18" ht="18.75" customHeight="1" x14ac:dyDescent="0.2">
      <c r="B19" s="148"/>
      <c r="C19" s="148"/>
      <c r="D19" s="116" t="s">
        <v>16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6</v>
      </c>
      <c r="M19" s="12">
        <v>0</v>
      </c>
      <c r="N19" s="12">
        <v>0</v>
      </c>
      <c r="O19" s="12">
        <v>0</v>
      </c>
      <c r="P19" s="12">
        <v>0</v>
      </c>
      <c r="Q19" s="12">
        <f t="shared" si="0"/>
        <v>6</v>
      </c>
      <c r="R19" s="14">
        <f t="shared" si="1"/>
        <v>1.1049723756906076</v>
      </c>
    </row>
    <row r="20" spans="2:18" ht="18.75" customHeight="1" x14ac:dyDescent="0.2">
      <c r="B20" s="148"/>
      <c r="C20" s="148"/>
      <c r="D20" s="116" t="s">
        <v>72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1</v>
      </c>
      <c r="M20" s="12">
        <v>1</v>
      </c>
      <c r="N20" s="12">
        <v>0</v>
      </c>
      <c r="O20" s="12">
        <v>0</v>
      </c>
      <c r="P20" s="12">
        <v>0</v>
      </c>
      <c r="Q20" s="12">
        <f t="shared" si="0"/>
        <v>2</v>
      </c>
      <c r="R20" s="14">
        <f t="shared" si="1"/>
        <v>0.36832412523020258</v>
      </c>
    </row>
    <row r="21" spans="2:18" ht="18.75" customHeight="1" x14ac:dyDescent="0.2">
      <c r="B21" s="148"/>
      <c r="C21" s="148"/>
      <c r="D21" s="133" t="s">
        <v>14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/>
      <c r="M21" s="12">
        <v>1</v>
      </c>
      <c r="N21" s="12">
        <v>0</v>
      </c>
      <c r="O21" s="12">
        <v>0</v>
      </c>
      <c r="P21" s="12">
        <v>0</v>
      </c>
      <c r="Q21" s="12">
        <f t="shared" si="0"/>
        <v>1</v>
      </c>
      <c r="R21" s="14">
        <f t="shared" si="1"/>
        <v>0.18416206261510129</v>
      </c>
    </row>
    <row r="22" spans="2:18" ht="18.75" customHeight="1" x14ac:dyDescent="0.2">
      <c r="B22" s="148"/>
      <c r="C22" s="148"/>
      <c r="D22" s="133" t="s">
        <v>20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1</v>
      </c>
      <c r="M22" s="12">
        <v>0</v>
      </c>
      <c r="N22" s="12">
        <v>0</v>
      </c>
      <c r="O22" s="12">
        <v>0</v>
      </c>
      <c r="P22" s="12">
        <v>0</v>
      </c>
      <c r="Q22" s="12">
        <f t="shared" si="0"/>
        <v>1</v>
      </c>
      <c r="R22" s="14">
        <f t="shared" si="1"/>
        <v>0.18416206261510129</v>
      </c>
    </row>
    <row r="23" spans="2:18" ht="18.75" customHeight="1" x14ac:dyDescent="0.2">
      <c r="B23" s="148"/>
      <c r="C23" s="148"/>
      <c r="D23" s="133" t="s">
        <v>17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1</v>
      </c>
      <c r="M23" s="12">
        <v>0</v>
      </c>
      <c r="N23" s="12">
        <v>0</v>
      </c>
      <c r="O23" s="12">
        <v>0</v>
      </c>
      <c r="P23" s="12">
        <v>0</v>
      </c>
      <c r="Q23" s="12">
        <f t="shared" si="0"/>
        <v>1</v>
      </c>
      <c r="R23" s="14">
        <f t="shared" si="1"/>
        <v>0.18416206261510129</v>
      </c>
    </row>
    <row r="24" spans="2:18" ht="18.75" customHeight="1" x14ac:dyDescent="0.2">
      <c r="B24" s="148"/>
      <c r="C24" s="148"/>
      <c r="D24" s="69" t="s">
        <v>95</v>
      </c>
      <c r="E24" s="73">
        <f>SUM(E18:E23)</f>
        <v>0</v>
      </c>
      <c r="F24" s="73">
        <f t="shared" ref="F24:P24" si="3">SUM(F18:F23)</f>
        <v>1</v>
      </c>
      <c r="G24" s="73">
        <f t="shared" si="3"/>
        <v>0</v>
      </c>
      <c r="H24" s="73">
        <f t="shared" si="3"/>
        <v>1</v>
      </c>
      <c r="I24" s="73">
        <f t="shared" si="3"/>
        <v>0</v>
      </c>
      <c r="J24" s="73">
        <f t="shared" si="3"/>
        <v>12</v>
      </c>
      <c r="K24" s="73">
        <f t="shared" si="3"/>
        <v>11</v>
      </c>
      <c r="L24" s="73">
        <f t="shared" si="3"/>
        <v>12</v>
      </c>
      <c r="M24" s="73">
        <f t="shared" si="3"/>
        <v>6</v>
      </c>
      <c r="N24" s="73">
        <f t="shared" si="3"/>
        <v>4</v>
      </c>
      <c r="O24" s="73">
        <f t="shared" si="3"/>
        <v>2</v>
      </c>
      <c r="P24" s="73">
        <f t="shared" si="3"/>
        <v>5</v>
      </c>
      <c r="Q24" s="58">
        <f t="shared" si="0"/>
        <v>54</v>
      </c>
      <c r="R24" s="106">
        <f t="shared" si="1"/>
        <v>9.94475138121547</v>
      </c>
    </row>
    <row r="25" spans="2:18" ht="18.75" customHeight="1" x14ac:dyDescent="0.2">
      <c r="B25" s="147">
        <v>3</v>
      </c>
      <c r="C25" s="147" t="s">
        <v>77</v>
      </c>
      <c r="D25" s="134" t="s">
        <v>98</v>
      </c>
      <c r="E25" s="19">
        <v>1</v>
      </c>
      <c r="F25" s="19">
        <v>3</v>
      </c>
      <c r="G25" s="19">
        <v>0</v>
      </c>
      <c r="H25" s="19">
        <v>0</v>
      </c>
      <c r="I25" s="19">
        <v>1</v>
      </c>
      <c r="J25" s="19">
        <v>1</v>
      </c>
      <c r="K25" s="19">
        <v>0</v>
      </c>
      <c r="L25" s="19">
        <v>0</v>
      </c>
      <c r="M25" s="19">
        <v>0</v>
      </c>
      <c r="N25" s="19">
        <v>1</v>
      </c>
      <c r="O25" s="19">
        <v>0</v>
      </c>
      <c r="P25" s="19">
        <v>0</v>
      </c>
      <c r="Q25" s="20">
        <f t="shared" si="0"/>
        <v>7</v>
      </c>
      <c r="R25" s="136">
        <f t="shared" si="1"/>
        <v>1.2891344383057091</v>
      </c>
    </row>
    <row r="26" spans="2:18" ht="18.75" customHeight="1" x14ac:dyDescent="0.2">
      <c r="B26" s="148"/>
      <c r="C26" s="148"/>
      <c r="D26" s="133" t="s">
        <v>13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2</v>
      </c>
      <c r="Q26" s="138">
        <f t="shared" si="0"/>
        <v>2</v>
      </c>
      <c r="R26" s="14">
        <f t="shared" si="1"/>
        <v>0.36832412523020258</v>
      </c>
    </row>
    <row r="27" spans="2:18" ht="18.75" customHeight="1" x14ac:dyDescent="0.2">
      <c r="B27" s="148"/>
      <c r="C27" s="148"/>
      <c r="D27" s="133" t="s">
        <v>16</v>
      </c>
      <c r="E27" s="48">
        <v>0</v>
      </c>
      <c r="F27" s="48">
        <v>1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138">
        <f t="shared" si="0"/>
        <v>1</v>
      </c>
      <c r="R27" s="14">
        <f t="shared" si="1"/>
        <v>0.18416206261510129</v>
      </c>
    </row>
    <row r="28" spans="2:18" ht="18.75" customHeight="1" x14ac:dyDescent="0.2">
      <c r="B28" s="148"/>
      <c r="C28" s="148"/>
      <c r="D28" s="133" t="s">
        <v>79</v>
      </c>
      <c r="E28" s="48">
        <v>0</v>
      </c>
      <c r="F28" s="48">
        <v>0</v>
      </c>
      <c r="G28" s="48">
        <v>0</v>
      </c>
      <c r="H28" s="48">
        <v>1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138">
        <f t="shared" si="0"/>
        <v>1</v>
      </c>
      <c r="R28" s="14">
        <f t="shared" si="1"/>
        <v>0.18416206261510129</v>
      </c>
    </row>
    <row r="29" spans="2:18" ht="18.75" customHeight="1" x14ac:dyDescent="0.2">
      <c r="B29" s="148"/>
      <c r="C29" s="148"/>
      <c r="D29" s="133" t="s">
        <v>72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1</v>
      </c>
      <c r="P29" s="48">
        <v>0</v>
      </c>
      <c r="Q29" s="138">
        <f t="shared" si="0"/>
        <v>1</v>
      </c>
      <c r="R29" s="14">
        <f t="shared" si="1"/>
        <v>0.18416206261510129</v>
      </c>
    </row>
    <row r="30" spans="2:18" ht="18.75" customHeight="1" x14ac:dyDescent="0.2">
      <c r="B30" s="149"/>
      <c r="C30" s="149"/>
      <c r="D30" s="15" t="s">
        <v>95</v>
      </c>
      <c r="E30" s="16">
        <f>SUM(E25:E29)</f>
        <v>1</v>
      </c>
      <c r="F30" s="16">
        <f t="shared" ref="F30:P30" si="4">SUM(F25:F29)</f>
        <v>4</v>
      </c>
      <c r="G30" s="16">
        <f t="shared" si="4"/>
        <v>0</v>
      </c>
      <c r="H30" s="16">
        <f t="shared" si="4"/>
        <v>1</v>
      </c>
      <c r="I30" s="16">
        <f t="shared" si="4"/>
        <v>1</v>
      </c>
      <c r="J30" s="16">
        <f t="shared" si="4"/>
        <v>1</v>
      </c>
      <c r="K30" s="16">
        <f t="shared" si="4"/>
        <v>0</v>
      </c>
      <c r="L30" s="16">
        <f t="shared" si="4"/>
        <v>0</v>
      </c>
      <c r="M30" s="16">
        <f t="shared" si="4"/>
        <v>0</v>
      </c>
      <c r="N30" s="16">
        <f t="shared" si="4"/>
        <v>1</v>
      </c>
      <c r="O30" s="16">
        <f t="shared" si="4"/>
        <v>1</v>
      </c>
      <c r="P30" s="16">
        <f t="shared" si="4"/>
        <v>2</v>
      </c>
      <c r="Q30" s="16">
        <f>SUM(Q25:Q29)</f>
        <v>12</v>
      </c>
      <c r="R30" s="17">
        <f t="shared" si="1"/>
        <v>2.2099447513812152</v>
      </c>
    </row>
    <row r="31" spans="2:18" ht="18.75" customHeight="1" x14ac:dyDescent="0.2">
      <c r="B31" s="143">
        <v>4</v>
      </c>
      <c r="C31" s="143" t="s">
        <v>102</v>
      </c>
      <c r="D31" s="119" t="s">
        <v>98</v>
      </c>
      <c r="E31" s="123">
        <f>+E5+E25+E18</f>
        <v>49</v>
      </c>
      <c r="F31" s="123">
        <f t="shared" ref="F31:P31" si="5">+F5+F25+F18</f>
        <v>24</v>
      </c>
      <c r="G31" s="123">
        <f t="shared" si="5"/>
        <v>22</v>
      </c>
      <c r="H31" s="123">
        <f t="shared" si="5"/>
        <v>17</v>
      </c>
      <c r="I31" s="123">
        <f t="shared" si="5"/>
        <v>24</v>
      </c>
      <c r="J31" s="123">
        <f t="shared" si="5"/>
        <v>28</v>
      </c>
      <c r="K31" s="123">
        <f t="shared" si="5"/>
        <v>27</v>
      </c>
      <c r="L31" s="123">
        <f t="shared" si="5"/>
        <v>26</v>
      </c>
      <c r="M31" s="123">
        <f t="shared" si="5"/>
        <v>48</v>
      </c>
      <c r="N31" s="123">
        <f t="shared" si="5"/>
        <v>31</v>
      </c>
      <c r="O31" s="123">
        <f t="shared" si="5"/>
        <v>29</v>
      </c>
      <c r="P31" s="123">
        <f t="shared" si="5"/>
        <v>34</v>
      </c>
      <c r="Q31" s="123">
        <f t="shared" ref="Q31:Q43" si="6">+SUM(E31:P31)</f>
        <v>359</v>
      </c>
      <c r="R31" s="126">
        <f t="shared" si="1"/>
        <v>66.114180478821368</v>
      </c>
    </row>
    <row r="32" spans="2:18" ht="18.75" customHeight="1" x14ac:dyDescent="0.2">
      <c r="B32" s="146"/>
      <c r="C32" s="144"/>
      <c r="D32" s="124" t="s">
        <v>79</v>
      </c>
      <c r="E32" s="139">
        <f>+E6+E28</f>
        <v>5</v>
      </c>
      <c r="F32" s="139">
        <f t="shared" ref="F32:P32" si="7">+F6+F28</f>
        <v>5</v>
      </c>
      <c r="G32" s="139">
        <f t="shared" si="7"/>
        <v>4</v>
      </c>
      <c r="H32" s="139">
        <f t="shared" si="7"/>
        <v>8</v>
      </c>
      <c r="I32" s="139">
        <f t="shared" si="7"/>
        <v>4</v>
      </c>
      <c r="J32" s="139">
        <f t="shared" si="7"/>
        <v>9</v>
      </c>
      <c r="K32" s="139">
        <f t="shared" si="7"/>
        <v>7</v>
      </c>
      <c r="L32" s="139">
        <f t="shared" si="7"/>
        <v>9</v>
      </c>
      <c r="M32" s="139">
        <f t="shared" si="7"/>
        <v>6</v>
      </c>
      <c r="N32" s="139">
        <f t="shared" si="7"/>
        <v>6</v>
      </c>
      <c r="O32" s="139">
        <f t="shared" si="7"/>
        <v>3</v>
      </c>
      <c r="P32" s="139">
        <f t="shared" si="7"/>
        <v>8</v>
      </c>
      <c r="Q32" s="73">
        <f>+SUM(E32:P32)</f>
        <v>74</v>
      </c>
      <c r="R32" s="106">
        <f>100*(Q32/$Q$43)</f>
        <v>13.627992633517497</v>
      </c>
    </row>
    <row r="33" spans="2:18" ht="18.75" customHeight="1" x14ac:dyDescent="0.2">
      <c r="B33" s="146"/>
      <c r="C33" s="144"/>
      <c r="D33" s="69" t="s">
        <v>13</v>
      </c>
      <c r="E33" s="139">
        <f>+E7+E26</f>
        <v>1</v>
      </c>
      <c r="F33" s="139">
        <f t="shared" ref="F33:P33" si="8">+F7+F26</f>
        <v>4</v>
      </c>
      <c r="G33" s="139">
        <f t="shared" si="8"/>
        <v>1</v>
      </c>
      <c r="H33" s="139">
        <f t="shared" si="8"/>
        <v>2</v>
      </c>
      <c r="I33" s="139">
        <f t="shared" si="8"/>
        <v>3</v>
      </c>
      <c r="J33" s="139">
        <f t="shared" si="8"/>
        <v>1</v>
      </c>
      <c r="K33" s="139">
        <f t="shared" si="8"/>
        <v>0</v>
      </c>
      <c r="L33" s="139">
        <f t="shared" si="8"/>
        <v>2</v>
      </c>
      <c r="M33" s="139">
        <f t="shared" si="8"/>
        <v>0</v>
      </c>
      <c r="N33" s="139">
        <f t="shared" si="8"/>
        <v>2</v>
      </c>
      <c r="O33" s="139">
        <f t="shared" si="8"/>
        <v>1</v>
      </c>
      <c r="P33" s="139">
        <f t="shared" si="8"/>
        <v>3</v>
      </c>
      <c r="Q33" s="73">
        <f>+SUM(E33:P33)</f>
        <v>20</v>
      </c>
      <c r="R33" s="106">
        <f t="shared" si="1"/>
        <v>3.6832412523020261</v>
      </c>
    </row>
    <row r="34" spans="2:18" ht="18.75" customHeight="1" x14ac:dyDescent="0.2">
      <c r="B34" s="146"/>
      <c r="C34" s="144"/>
      <c r="D34" s="69" t="s">
        <v>11</v>
      </c>
      <c r="E34" s="139">
        <f>+E8+E20+E29</f>
        <v>1</v>
      </c>
      <c r="F34" s="139">
        <f t="shared" ref="F34:P34" si="9">+F8+F20+F29</f>
        <v>0</v>
      </c>
      <c r="G34" s="139">
        <f t="shared" si="9"/>
        <v>4</v>
      </c>
      <c r="H34" s="139">
        <f t="shared" si="9"/>
        <v>0</v>
      </c>
      <c r="I34" s="139">
        <f t="shared" si="9"/>
        <v>2</v>
      </c>
      <c r="J34" s="139">
        <f t="shared" si="9"/>
        <v>2</v>
      </c>
      <c r="K34" s="139">
        <f t="shared" si="9"/>
        <v>1</v>
      </c>
      <c r="L34" s="139">
        <f t="shared" si="9"/>
        <v>2</v>
      </c>
      <c r="M34" s="139">
        <f t="shared" si="9"/>
        <v>2</v>
      </c>
      <c r="N34" s="139">
        <f t="shared" si="9"/>
        <v>0</v>
      </c>
      <c r="O34" s="139">
        <f t="shared" si="9"/>
        <v>2</v>
      </c>
      <c r="P34" s="139">
        <f t="shared" si="9"/>
        <v>2</v>
      </c>
      <c r="Q34" s="73">
        <f>+SUM(E34:P34)</f>
        <v>18</v>
      </c>
      <c r="R34" s="106">
        <f t="shared" si="1"/>
        <v>3.3149171270718232</v>
      </c>
    </row>
    <row r="35" spans="2:18" ht="18.75" customHeight="1" x14ac:dyDescent="0.2">
      <c r="B35" s="146"/>
      <c r="C35" s="144"/>
      <c r="D35" s="69" t="s">
        <v>16</v>
      </c>
      <c r="E35" s="139">
        <f>+E12+E19+E27</f>
        <v>0</v>
      </c>
      <c r="F35" s="139">
        <f t="shared" ref="F35:P35" si="10">+F12+F19+F27</f>
        <v>1</v>
      </c>
      <c r="G35" s="139">
        <f t="shared" si="10"/>
        <v>1</v>
      </c>
      <c r="H35" s="139">
        <f t="shared" si="10"/>
        <v>0</v>
      </c>
      <c r="I35" s="139">
        <f t="shared" si="10"/>
        <v>1</v>
      </c>
      <c r="J35" s="139">
        <f t="shared" si="10"/>
        <v>1</v>
      </c>
      <c r="K35" s="139">
        <f t="shared" si="10"/>
        <v>1</v>
      </c>
      <c r="L35" s="139">
        <f t="shared" si="10"/>
        <v>7</v>
      </c>
      <c r="M35" s="139">
        <f t="shared" si="10"/>
        <v>1</v>
      </c>
      <c r="N35" s="139">
        <f t="shared" si="10"/>
        <v>0</v>
      </c>
      <c r="O35" s="139">
        <f t="shared" si="10"/>
        <v>3</v>
      </c>
      <c r="P35" s="139">
        <f t="shared" si="10"/>
        <v>1</v>
      </c>
      <c r="Q35" s="73">
        <f t="shared" si="6"/>
        <v>17</v>
      </c>
      <c r="R35" s="106">
        <f t="shared" si="1"/>
        <v>3.1307550644567224</v>
      </c>
    </row>
    <row r="36" spans="2:18" ht="18.75" customHeight="1" x14ac:dyDescent="0.2">
      <c r="B36" s="146"/>
      <c r="C36" s="144"/>
      <c r="D36" s="69" t="s">
        <v>14</v>
      </c>
      <c r="E36" s="139">
        <f>+E9+E21</f>
        <v>2</v>
      </c>
      <c r="F36" s="139">
        <f t="shared" ref="F36:P36" si="11">+F9+F21</f>
        <v>1</v>
      </c>
      <c r="G36" s="139">
        <f t="shared" si="11"/>
        <v>1</v>
      </c>
      <c r="H36" s="139">
        <f t="shared" si="11"/>
        <v>0</v>
      </c>
      <c r="I36" s="139">
        <f t="shared" si="11"/>
        <v>0</v>
      </c>
      <c r="J36" s="139">
        <f t="shared" si="11"/>
        <v>3</v>
      </c>
      <c r="K36" s="139">
        <f t="shared" si="11"/>
        <v>1</v>
      </c>
      <c r="L36" s="139">
        <f t="shared" si="11"/>
        <v>1</v>
      </c>
      <c r="M36" s="139">
        <f t="shared" si="11"/>
        <v>1</v>
      </c>
      <c r="N36" s="139">
        <f t="shared" si="11"/>
        <v>1</v>
      </c>
      <c r="O36" s="139">
        <f t="shared" si="11"/>
        <v>2</v>
      </c>
      <c r="P36" s="139">
        <f t="shared" si="11"/>
        <v>0</v>
      </c>
      <c r="Q36" s="73">
        <f t="shared" si="6"/>
        <v>13</v>
      </c>
      <c r="R36" s="106">
        <f>100*(Q36/$Q$43)</f>
        <v>2.3941068139963169</v>
      </c>
    </row>
    <row r="37" spans="2:18" ht="18.75" customHeight="1" x14ac:dyDescent="0.2">
      <c r="B37" s="146"/>
      <c r="C37" s="144"/>
      <c r="D37" s="69" t="s">
        <v>20</v>
      </c>
      <c r="E37" s="139">
        <f>+E11+E22</f>
        <v>0</v>
      </c>
      <c r="F37" s="139">
        <f t="shared" ref="F37:P37" si="12">+F11+F22</f>
        <v>2</v>
      </c>
      <c r="G37" s="139">
        <f t="shared" si="12"/>
        <v>0</v>
      </c>
      <c r="H37" s="139">
        <f t="shared" si="12"/>
        <v>0</v>
      </c>
      <c r="I37" s="139">
        <f t="shared" si="12"/>
        <v>0</v>
      </c>
      <c r="J37" s="139">
        <f t="shared" si="12"/>
        <v>1</v>
      </c>
      <c r="K37" s="139">
        <f t="shared" si="12"/>
        <v>1</v>
      </c>
      <c r="L37" s="139">
        <f t="shared" si="12"/>
        <v>2</v>
      </c>
      <c r="M37" s="139">
        <f t="shared" si="12"/>
        <v>1</v>
      </c>
      <c r="N37" s="139">
        <f t="shared" si="12"/>
        <v>2</v>
      </c>
      <c r="O37" s="139">
        <f t="shared" si="12"/>
        <v>1</v>
      </c>
      <c r="P37" s="139">
        <f t="shared" si="12"/>
        <v>1</v>
      </c>
      <c r="Q37" s="73">
        <f>+SUM(E37:P37)</f>
        <v>11</v>
      </c>
      <c r="R37" s="106">
        <f t="shared" si="1"/>
        <v>2.0257826887661143</v>
      </c>
    </row>
    <row r="38" spans="2:18" ht="18.75" customHeight="1" x14ac:dyDescent="0.2">
      <c r="B38" s="146"/>
      <c r="C38" s="144"/>
      <c r="D38" s="69" t="s">
        <v>73</v>
      </c>
      <c r="E38" s="139">
        <f>+E10</f>
        <v>0</v>
      </c>
      <c r="F38" s="139">
        <f t="shared" ref="F38:P38" si="13">+F10</f>
        <v>1</v>
      </c>
      <c r="G38" s="139">
        <f t="shared" si="13"/>
        <v>0</v>
      </c>
      <c r="H38" s="139">
        <f t="shared" si="13"/>
        <v>2</v>
      </c>
      <c r="I38" s="139">
        <f t="shared" si="13"/>
        <v>0</v>
      </c>
      <c r="J38" s="139">
        <f t="shared" si="13"/>
        <v>1</v>
      </c>
      <c r="K38" s="139">
        <f t="shared" si="13"/>
        <v>2</v>
      </c>
      <c r="L38" s="139">
        <f t="shared" si="13"/>
        <v>0</v>
      </c>
      <c r="M38" s="139">
        <f t="shared" si="13"/>
        <v>4</v>
      </c>
      <c r="N38" s="139">
        <f t="shared" si="13"/>
        <v>0</v>
      </c>
      <c r="O38" s="139">
        <f t="shared" si="13"/>
        <v>1</v>
      </c>
      <c r="P38" s="139">
        <f t="shared" si="13"/>
        <v>0</v>
      </c>
      <c r="Q38" s="73">
        <f>+SUM(E38:P38)</f>
        <v>11</v>
      </c>
      <c r="R38" s="106">
        <f t="shared" si="1"/>
        <v>2.0257826887661143</v>
      </c>
    </row>
    <row r="39" spans="2:18" ht="18.75" customHeight="1" x14ac:dyDescent="0.2">
      <c r="B39" s="146"/>
      <c r="C39" s="144"/>
      <c r="D39" s="69" t="s">
        <v>15</v>
      </c>
      <c r="E39" s="139">
        <f>+E13</f>
        <v>0</v>
      </c>
      <c r="F39" s="139">
        <f t="shared" ref="F39:P39" si="14">+F13</f>
        <v>0</v>
      </c>
      <c r="G39" s="139">
        <f t="shared" si="14"/>
        <v>0</v>
      </c>
      <c r="H39" s="139">
        <f t="shared" si="14"/>
        <v>0</v>
      </c>
      <c r="I39" s="139">
        <f t="shared" si="14"/>
        <v>1</v>
      </c>
      <c r="J39" s="139">
        <f t="shared" si="14"/>
        <v>0</v>
      </c>
      <c r="K39" s="139">
        <f t="shared" si="14"/>
        <v>1</v>
      </c>
      <c r="L39" s="139">
        <f t="shared" si="14"/>
        <v>2</v>
      </c>
      <c r="M39" s="139">
        <f t="shared" si="14"/>
        <v>0</v>
      </c>
      <c r="N39" s="139">
        <f t="shared" si="14"/>
        <v>0</v>
      </c>
      <c r="O39" s="139">
        <f t="shared" si="14"/>
        <v>1</v>
      </c>
      <c r="P39" s="139">
        <f t="shared" si="14"/>
        <v>3</v>
      </c>
      <c r="Q39" s="73">
        <f t="shared" si="6"/>
        <v>8</v>
      </c>
      <c r="R39" s="106">
        <f t="shared" si="1"/>
        <v>1.4732965009208103</v>
      </c>
    </row>
    <row r="40" spans="2:18" ht="18.75" customHeight="1" x14ac:dyDescent="0.2">
      <c r="B40" s="146"/>
      <c r="C40" s="144"/>
      <c r="D40" s="69" t="s">
        <v>17</v>
      </c>
      <c r="E40" s="139">
        <f>+E15+E23</f>
        <v>0</v>
      </c>
      <c r="F40" s="139">
        <f t="shared" ref="F40:P40" si="15">+F15+F23</f>
        <v>0</v>
      </c>
      <c r="G40" s="139">
        <f t="shared" si="15"/>
        <v>0</v>
      </c>
      <c r="H40" s="139">
        <f t="shared" si="15"/>
        <v>0</v>
      </c>
      <c r="I40" s="139">
        <f t="shared" si="15"/>
        <v>1</v>
      </c>
      <c r="J40" s="139">
        <f t="shared" si="15"/>
        <v>1</v>
      </c>
      <c r="K40" s="139">
        <f t="shared" si="15"/>
        <v>1</v>
      </c>
      <c r="L40" s="139">
        <f t="shared" si="15"/>
        <v>1</v>
      </c>
      <c r="M40" s="139">
        <f t="shared" si="15"/>
        <v>0</v>
      </c>
      <c r="N40" s="139">
        <f t="shared" si="15"/>
        <v>0</v>
      </c>
      <c r="O40" s="139">
        <f t="shared" si="15"/>
        <v>0</v>
      </c>
      <c r="P40" s="139">
        <f t="shared" si="15"/>
        <v>1</v>
      </c>
      <c r="Q40" s="73">
        <f>+SUM(E40:P40)</f>
        <v>5</v>
      </c>
      <c r="R40" s="106">
        <f t="shared" si="1"/>
        <v>0.92081031307550654</v>
      </c>
    </row>
    <row r="41" spans="2:18" ht="18.75" customHeight="1" x14ac:dyDescent="0.2">
      <c r="B41" s="146"/>
      <c r="C41" s="144"/>
      <c r="D41" s="69" t="s">
        <v>19</v>
      </c>
      <c r="E41" s="139">
        <f>+E14</f>
        <v>1</v>
      </c>
      <c r="F41" s="139">
        <f t="shared" ref="F41:P41" si="16">+F14</f>
        <v>0</v>
      </c>
      <c r="G41" s="139">
        <f t="shared" si="16"/>
        <v>0</v>
      </c>
      <c r="H41" s="139">
        <f t="shared" si="16"/>
        <v>0</v>
      </c>
      <c r="I41" s="139">
        <f t="shared" si="16"/>
        <v>0</v>
      </c>
      <c r="J41" s="139">
        <f t="shared" si="16"/>
        <v>0</v>
      </c>
      <c r="K41" s="139">
        <f t="shared" si="16"/>
        <v>1</v>
      </c>
      <c r="L41" s="139">
        <f t="shared" si="16"/>
        <v>1</v>
      </c>
      <c r="M41" s="139">
        <f t="shared" si="16"/>
        <v>0</v>
      </c>
      <c r="N41" s="139">
        <f t="shared" si="16"/>
        <v>1</v>
      </c>
      <c r="O41" s="139">
        <f t="shared" si="16"/>
        <v>0</v>
      </c>
      <c r="P41" s="139">
        <f t="shared" si="16"/>
        <v>0</v>
      </c>
      <c r="Q41" s="73">
        <f t="shared" si="6"/>
        <v>4</v>
      </c>
      <c r="R41" s="106">
        <f t="shared" si="1"/>
        <v>0.73664825046040516</v>
      </c>
    </row>
    <row r="42" spans="2:18" ht="18.75" customHeight="1" x14ac:dyDescent="0.2">
      <c r="B42" s="146"/>
      <c r="C42" s="144"/>
      <c r="D42" s="125" t="s">
        <v>12</v>
      </c>
      <c r="E42" s="139">
        <f>+E16</f>
        <v>0</v>
      </c>
      <c r="F42" s="139">
        <f t="shared" ref="F42:P42" si="17">+F16</f>
        <v>0</v>
      </c>
      <c r="G42" s="139">
        <f t="shared" si="17"/>
        <v>0</v>
      </c>
      <c r="H42" s="139">
        <f t="shared" si="17"/>
        <v>0</v>
      </c>
      <c r="I42" s="139">
        <f t="shared" si="17"/>
        <v>0</v>
      </c>
      <c r="J42" s="139">
        <f t="shared" si="17"/>
        <v>1</v>
      </c>
      <c r="K42" s="139">
        <f t="shared" si="17"/>
        <v>0</v>
      </c>
      <c r="L42" s="139">
        <f t="shared" si="17"/>
        <v>0</v>
      </c>
      <c r="M42" s="139">
        <f t="shared" si="17"/>
        <v>0</v>
      </c>
      <c r="N42" s="139">
        <f t="shared" si="17"/>
        <v>2</v>
      </c>
      <c r="O42" s="139">
        <f t="shared" si="17"/>
        <v>0</v>
      </c>
      <c r="P42" s="139">
        <f t="shared" si="17"/>
        <v>0</v>
      </c>
      <c r="Q42" s="73">
        <f t="shared" si="6"/>
        <v>3</v>
      </c>
      <c r="R42" s="106">
        <f t="shared" si="1"/>
        <v>0.55248618784530379</v>
      </c>
    </row>
    <row r="43" spans="2:18" ht="18.75" customHeight="1" x14ac:dyDescent="0.2">
      <c r="B43" s="145"/>
      <c r="C43" s="145"/>
      <c r="D43" s="15" t="s">
        <v>1</v>
      </c>
      <c r="E43" s="16">
        <f>SUM(E31:E42)</f>
        <v>59</v>
      </c>
      <c r="F43" s="16">
        <f t="shared" ref="F43:P43" si="18">SUM(F31:F42)</f>
        <v>38</v>
      </c>
      <c r="G43" s="16">
        <f t="shared" si="18"/>
        <v>33</v>
      </c>
      <c r="H43" s="16">
        <f t="shared" si="18"/>
        <v>29</v>
      </c>
      <c r="I43" s="16">
        <f t="shared" si="18"/>
        <v>36</v>
      </c>
      <c r="J43" s="16">
        <f t="shared" si="18"/>
        <v>48</v>
      </c>
      <c r="K43" s="16">
        <f t="shared" si="18"/>
        <v>43</v>
      </c>
      <c r="L43" s="16">
        <f t="shared" si="18"/>
        <v>53</v>
      </c>
      <c r="M43" s="16">
        <f t="shared" si="18"/>
        <v>63</v>
      </c>
      <c r="N43" s="16">
        <f t="shared" si="18"/>
        <v>45</v>
      </c>
      <c r="O43" s="16">
        <f t="shared" si="18"/>
        <v>43</v>
      </c>
      <c r="P43" s="16">
        <f t="shared" si="18"/>
        <v>53</v>
      </c>
      <c r="Q43" s="122">
        <f t="shared" si="6"/>
        <v>543</v>
      </c>
      <c r="R43" s="17">
        <f t="shared" si="1"/>
        <v>100</v>
      </c>
    </row>
    <row r="44" spans="2:18" s="114" customFormat="1" ht="12.75" customHeight="1" x14ac:dyDescent="0.2">
      <c r="B44" s="114" t="s">
        <v>82</v>
      </c>
    </row>
    <row r="45" spans="2:18" s="114" customFormat="1" ht="12.75" customHeight="1" x14ac:dyDescent="0.2">
      <c r="B45" s="114" t="s">
        <v>75</v>
      </c>
    </row>
    <row r="46" spans="2:18" s="114" customFormat="1" ht="12.75" customHeight="1" x14ac:dyDescent="0.2">
      <c r="B46" s="114" t="s">
        <v>105</v>
      </c>
    </row>
    <row r="47" spans="2:18" s="114" customFormat="1" ht="12.75" customHeight="1" x14ac:dyDescent="0.2">
      <c r="B47" s="114" t="s">
        <v>106</v>
      </c>
    </row>
  </sheetData>
  <mergeCells count="8">
    <mergeCell ref="C31:C43"/>
    <mergeCell ref="B31:B43"/>
    <mergeCell ref="B18:B24"/>
    <mergeCell ref="C18:C24"/>
    <mergeCell ref="B5:B17"/>
    <mergeCell ref="C5:C17"/>
    <mergeCell ref="C25:C30"/>
    <mergeCell ref="B25:B30"/>
  </mergeCells>
  <phoneticPr fontId="0" type="noConversion"/>
  <hyperlinks>
    <hyperlink ref="A1" location="Indice!A1" display="volver" xr:uid="{D722058D-991F-4169-A67E-33BCBC1A1A92}"/>
  </hyperlinks>
  <pageMargins left="0.75" right="0.75" top="1" bottom="1" header="0.5" footer="0.5"/>
  <pageSetup paperSize="9" orientation="portrait" r:id="rId1"/>
  <headerFooter alignWithMargins="0"/>
  <ignoredErrors>
    <ignoredError sqref="Q3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272F0-1A6C-4AA0-A28E-AEF1EA8D9AD4}">
  <dimension ref="A1:AG78"/>
  <sheetViews>
    <sheetView showGridLines="0" topLeftCell="A52" zoomScale="90" zoomScaleNormal="90" workbookViewId="0">
      <selection activeCell="B1" sqref="B1"/>
    </sheetView>
  </sheetViews>
  <sheetFormatPr baseColWidth="10" defaultColWidth="9.140625" defaultRowHeight="12.75" x14ac:dyDescent="0.2"/>
  <cols>
    <col min="2" max="2" width="4.85546875" customWidth="1"/>
    <col min="3" max="3" width="21" customWidth="1"/>
    <col min="4" max="4" width="16" customWidth="1"/>
    <col min="5" max="5" width="8.5703125" customWidth="1"/>
    <col min="6" max="7" width="7" bestFit="1" customWidth="1"/>
    <col min="8" max="8" width="6.7109375" bestFit="1" customWidth="1"/>
    <col min="9" max="9" width="7.28515625" bestFit="1" customWidth="1"/>
    <col min="10" max="10" width="6.85546875" bestFit="1" customWidth="1"/>
    <col min="11" max="11" width="6.28515625" bestFit="1" customWidth="1"/>
    <col min="12" max="12" width="7.140625" bestFit="1" customWidth="1"/>
    <col min="13" max="13" width="7.85546875" customWidth="1"/>
    <col min="14" max="14" width="6.5703125" bestFit="1" customWidth="1"/>
    <col min="15" max="15" width="7" bestFit="1" customWidth="1"/>
    <col min="16" max="16" width="6.42578125" bestFit="1" customWidth="1"/>
    <col min="17" max="17" width="6.7109375" customWidth="1"/>
    <col min="18" max="18" width="7.7109375" customWidth="1"/>
    <col min="19" max="19" width="12" style="51" customWidth="1"/>
    <col min="20" max="33" width="9.140625" style="51"/>
  </cols>
  <sheetData>
    <row r="1" spans="1:20" x14ac:dyDescent="0.2">
      <c r="A1" s="47" t="s">
        <v>9</v>
      </c>
      <c r="B1" s="1"/>
      <c r="C1" s="2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x14ac:dyDescent="0.2">
      <c r="A2" s="11"/>
      <c r="B2" s="2" t="str">
        <f>+Indice!B7</f>
        <v>6.2. CEB-PERÚ: PROCEDIMIENTOS CONCLUIDOS, SEGÚN TIPO DE CONCLUSIÓN Y SEDE U OFICINA REGIONAL, ENERO-DICIEMBRE 2023</v>
      </c>
      <c r="C2" s="23"/>
      <c r="D2" s="24"/>
      <c r="E2" s="24"/>
      <c r="F2" s="24"/>
      <c r="G2" s="24"/>
      <c r="H2" s="24"/>
      <c r="I2" s="24"/>
      <c r="J2" s="24"/>
      <c r="K2" s="24"/>
      <c r="L2" s="11"/>
      <c r="M2" s="11"/>
      <c r="N2" s="11"/>
      <c r="O2" s="11"/>
      <c r="P2" s="11"/>
      <c r="Q2" s="11"/>
    </row>
    <row r="3" spans="1:20" x14ac:dyDescent="0.2">
      <c r="A3" s="11"/>
      <c r="B3" s="24"/>
      <c r="C3" s="25"/>
      <c r="D3" s="24"/>
      <c r="E3" s="24"/>
      <c r="F3" s="24"/>
      <c r="G3" s="24"/>
      <c r="H3" s="24"/>
      <c r="I3" s="24"/>
      <c r="J3" s="24"/>
      <c r="K3" s="24"/>
      <c r="L3" s="11"/>
      <c r="M3" s="11"/>
      <c r="N3" s="11"/>
      <c r="O3" s="11"/>
      <c r="P3" s="11"/>
      <c r="Q3" s="11"/>
    </row>
    <row r="4" spans="1:20" ht="29.1" customHeight="1" x14ac:dyDescent="0.2">
      <c r="B4" s="10" t="s">
        <v>24</v>
      </c>
      <c r="C4" s="4" t="s">
        <v>32</v>
      </c>
      <c r="D4" s="4" t="s">
        <v>23</v>
      </c>
      <c r="E4" s="36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6" t="s">
        <v>42</v>
      </c>
      <c r="K4" s="36" t="s">
        <v>43</v>
      </c>
      <c r="L4" s="36" t="s">
        <v>44</v>
      </c>
      <c r="M4" s="36" t="s">
        <v>45</v>
      </c>
      <c r="N4" s="36" t="s">
        <v>46</v>
      </c>
      <c r="O4" s="36" t="s">
        <v>47</v>
      </c>
      <c r="P4" s="36" t="s">
        <v>48</v>
      </c>
      <c r="Q4" s="6" t="s">
        <v>1</v>
      </c>
      <c r="R4" s="6" t="s">
        <v>22</v>
      </c>
    </row>
    <row r="5" spans="1:20" ht="15.75" customHeight="1" x14ac:dyDescent="0.2">
      <c r="B5" s="148">
        <v>1</v>
      </c>
      <c r="C5" s="150" t="s">
        <v>27</v>
      </c>
      <c r="D5" s="3" t="s">
        <v>0</v>
      </c>
      <c r="E5" s="5">
        <v>11</v>
      </c>
      <c r="F5" s="5">
        <v>24</v>
      </c>
      <c r="G5" s="5">
        <v>11</v>
      </c>
      <c r="H5" s="5">
        <v>13</v>
      </c>
      <c r="I5" s="5">
        <v>25</v>
      </c>
      <c r="J5" s="5">
        <v>22</v>
      </c>
      <c r="K5" s="5">
        <v>21</v>
      </c>
      <c r="L5" s="5">
        <v>10</v>
      </c>
      <c r="M5" s="5">
        <v>12</v>
      </c>
      <c r="N5" s="5">
        <v>22</v>
      </c>
      <c r="O5" s="5">
        <v>17</v>
      </c>
      <c r="P5" s="5">
        <v>27</v>
      </c>
      <c r="Q5" s="5">
        <f t="shared" ref="Q5:Q16" si="0">+SUM(E5:P5)</f>
        <v>215</v>
      </c>
      <c r="R5" s="26">
        <f t="shared" ref="R5:R36" si="1">100*(Q5/$Q$75)</f>
        <v>35.478547854785482</v>
      </c>
      <c r="T5" s="52"/>
    </row>
    <row r="6" spans="1:20" ht="15.75" customHeight="1" x14ac:dyDescent="0.2">
      <c r="B6" s="148"/>
      <c r="C6" s="150" t="s">
        <v>3</v>
      </c>
      <c r="D6" s="3" t="s">
        <v>10</v>
      </c>
      <c r="E6" s="5">
        <v>7</v>
      </c>
      <c r="F6" s="5">
        <v>2</v>
      </c>
      <c r="G6" s="5">
        <v>4</v>
      </c>
      <c r="H6" s="5">
        <v>0</v>
      </c>
      <c r="I6" s="5">
        <v>9</v>
      </c>
      <c r="J6" s="5">
        <v>0</v>
      </c>
      <c r="K6" s="5">
        <v>2</v>
      </c>
      <c r="L6" s="5">
        <v>4</v>
      </c>
      <c r="M6" s="5">
        <v>6</v>
      </c>
      <c r="N6" s="5">
        <v>4</v>
      </c>
      <c r="O6" s="5">
        <v>4</v>
      </c>
      <c r="P6" s="5">
        <v>3</v>
      </c>
      <c r="Q6" s="5">
        <f t="shared" si="0"/>
        <v>45</v>
      </c>
      <c r="R6" s="26">
        <f t="shared" si="1"/>
        <v>7.4257425742574252</v>
      </c>
      <c r="T6" s="52"/>
    </row>
    <row r="7" spans="1:20" ht="15.75" customHeight="1" x14ac:dyDescent="0.2">
      <c r="B7" s="148"/>
      <c r="C7" s="150"/>
      <c r="D7" s="57" t="s">
        <v>13</v>
      </c>
      <c r="E7" s="5">
        <v>0</v>
      </c>
      <c r="F7" s="5">
        <v>2</v>
      </c>
      <c r="G7" s="5">
        <v>7</v>
      </c>
      <c r="H7" s="5">
        <v>0</v>
      </c>
      <c r="I7" s="5">
        <v>0</v>
      </c>
      <c r="J7" s="5">
        <v>2</v>
      </c>
      <c r="K7" s="5">
        <v>0</v>
      </c>
      <c r="L7" s="5">
        <v>0</v>
      </c>
      <c r="M7" s="5">
        <v>0</v>
      </c>
      <c r="N7" s="5">
        <v>2</v>
      </c>
      <c r="O7" s="5">
        <v>0</v>
      </c>
      <c r="P7" s="5">
        <v>0</v>
      </c>
      <c r="Q7" s="5">
        <f t="shared" si="0"/>
        <v>13</v>
      </c>
      <c r="R7" s="26">
        <f t="shared" si="1"/>
        <v>2.1452145214521452</v>
      </c>
      <c r="T7" s="52"/>
    </row>
    <row r="8" spans="1:20" ht="15.75" customHeight="1" x14ac:dyDescent="0.2">
      <c r="B8" s="148"/>
      <c r="C8" s="150" t="s">
        <v>3</v>
      </c>
      <c r="D8" s="57" t="s">
        <v>17</v>
      </c>
      <c r="E8" s="5">
        <v>1</v>
      </c>
      <c r="F8" s="5">
        <v>2</v>
      </c>
      <c r="G8" s="5">
        <v>2</v>
      </c>
      <c r="H8" s="5">
        <v>0</v>
      </c>
      <c r="I8" s="5">
        <v>0</v>
      </c>
      <c r="J8" s="5">
        <v>1</v>
      </c>
      <c r="K8" s="5">
        <v>1</v>
      </c>
      <c r="L8" s="5">
        <v>0</v>
      </c>
      <c r="M8" s="5">
        <v>2</v>
      </c>
      <c r="N8" s="5">
        <v>0</v>
      </c>
      <c r="O8" s="5">
        <v>0</v>
      </c>
      <c r="P8" s="5">
        <v>0</v>
      </c>
      <c r="Q8" s="5">
        <f t="shared" si="0"/>
        <v>9</v>
      </c>
      <c r="R8" s="26">
        <f t="shared" si="1"/>
        <v>1.4851485148514851</v>
      </c>
      <c r="T8" s="52"/>
    </row>
    <row r="9" spans="1:20" ht="15.75" customHeight="1" x14ac:dyDescent="0.2">
      <c r="B9" s="148"/>
      <c r="C9" s="150" t="s">
        <v>3</v>
      </c>
      <c r="D9" s="57" t="s">
        <v>16</v>
      </c>
      <c r="E9" s="5">
        <v>0</v>
      </c>
      <c r="F9" s="5">
        <v>1</v>
      </c>
      <c r="G9" s="5">
        <v>3</v>
      </c>
      <c r="H9" s="5">
        <v>0</v>
      </c>
      <c r="I9" s="5">
        <v>2</v>
      </c>
      <c r="J9" s="5">
        <v>0</v>
      </c>
      <c r="K9" s="5">
        <v>0</v>
      </c>
      <c r="L9" s="5">
        <v>1</v>
      </c>
      <c r="M9" s="5">
        <v>1</v>
      </c>
      <c r="N9" s="5">
        <v>0</v>
      </c>
      <c r="O9" s="5">
        <v>0</v>
      </c>
      <c r="P9" s="5">
        <v>1</v>
      </c>
      <c r="Q9" s="5">
        <f t="shared" si="0"/>
        <v>9</v>
      </c>
      <c r="R9" s="26">
        <f t="shared" si="1"/>
        <v>1.4851485148514851</v>
      </c>
      <c r="T9" s="52"/>
    </row>
    <row r="10" spans="1:20" ht="15.75" customHeight="1" x14ac:dyDescent="0.2">
      <c r="B10" s="148"/>
      <c r="C10" s="150" t="s">
        <v>3</v>
      </c>
      <c r="D10" s="57" t="s">
        <v>18</v>
      </c>
      <c r="E10" s="5">
        <v>2</v>
      </c>
      <c r="F10" s="5">
        <v>2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1</v>
      </c>
      <c r="M10" s="5">
        <v>0</v>
      </c>
      <c r="N10" s="5">
        <v>1</v>
      </c>
      <c r="O10" s="5">
        <v>2</v>
      </c>
      <c r="P10" s="5">
        <v>0</v>
      </c>
      <c r="Q10" s="5">
        <f t="shared" si="0"/>
        <v>8</v>
      </c>
      <c r="R10" s="26">
        <f t="shared" si="1"/>
        <v>1.3201320132013201</v>
      </c>
      <c r="T10" s="52"/>
    </row>
    <row r="11" spans="1:20" ht="15.75" customHeight="1" x14ac:dyDescent="0.2">
      <c r="B11" s="148"/>
      <c r="C11" s="150" t="s">
        <v>3</v>
      </c>
      <c r="D11" s="57" t="s">
        <v>14</v>
      </c>
      <c r="E11" s="5">
        <v>2</v>
      </c>
      <c r="F11" s="5">
        <v>0</v>
      </c>
      <c r="G11" s="5">
        <v>0</v>
      </c>
      <c r="H11" s="5">
        <v>0</v>
      </c>
      <c r="I11" s="5">
        <v>0</v>
      </c>
      <c r="J11" s="5">
        <v>1</v>
      </c>
      <c r="K11" s="5">
        <v>1</v>
      </c>
      <c r="L11" s="5">
        <v>0</v>
      </c>
      <c r="M11" s="5">
        <v>0</v>
      </c>
      <c r="N11" s="5">
        <v>0</v>
      </c>
      <c r="O11" s="5">
        <v>4</v>
      </c>
      <c r="P11" s="5">
        <v>0</v>
      </c>
      <c r="Q11" s="5">
        <f t="shared" si="0"/>
        <v>8</v>
      </c>
      <c r="R11" s="26">
        <f t="shared" si="1"/>
        <v>1.3201320132013201</v>
      </c>
      <c r="S11" s="62"/>
      <c r="T11" s="52"/>
    </row>
    <row r="12" spans="1:20" ht="15.75" customHeight="1" x14ac:dyDescent="0.2">
      <c r="B12" s="148"/>
      <c r="C12" s="150" t="s">
        <v>3</v>
      </c>
      <c r="D12" s="57" t="s">
        <v>15</v>
      </c>
      <c r="E12" s="5">
        <v>1</v>
      </c>
      <c r="F12" s="5">
        <v>0</v>
      </c>
      <c r="G12" s="5">
        <v>0</v>
      </c>
      <c r="H12" s="5">
        <v>1</v>
      </c>
      <c r="I12" s="5">
        <v>1</v>
      </c>
      <c r="J12" s="5">
        <v>0</v>
      </c>
      <c r="K12" s="5">
        <v>0</v>
      </c>
      <c r="L12" s="5">
        <v>2</v>
      </c>
      <c r="M12" s="5">
        <v>0</v>
      </c>
      <c r="N12" s="5">
        <v>0</v>
      </c>
      <c r="O12" s="5">
        <v>2</v>
      </c>
      <c r="P12" s="5">
        <v>0</v>
      </c>
      <c r="Q12" s="5">
        <f t="shared" si="0"/>
        <v>7</v>
      </c>
      <c r="R12" s="26">
        <f t="shared" si="1"/>
        <v>1.1551155115511551</v>
      </c>
      <c r="T12" s="52"/>
    </row>
    <row r="13" spans="1:20" ht="15.75" customHeight="1" x14ac:dyDescent="0.2">
      <c r="B13" s="148"/>
      <c r="C13" s="150" t="s">
        <v>3</v>
      </c>
      <c r="D13" s="3" t="s">
        <v>11</v>
      </c>
      <c r="E13" s="5">
        <v>1</v>
      </c>
      <c r="F13" s="5">
        <v>0</v>
      </c>
      <c r="G13" s="5">
        <v>0</v>
      </c>
      <c r="H13" s="5">
        <v>1</v>
      </c>
      <c r="I13" s="5">
        <v>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2</v>
      </c>
      <c r="P13" s="5">
        <v>0</v>
      </c>
      <c r="Q13" s="5">
        <f t="shared" si="0"/>
        <v>5</v>
      </c>
      <c r="R13" s="26">
        <f t="shared" si="1"/>
        <v>0.82508250825082496</v>
      </c>
      <c r="T13" s="52"/>
    </row>
    <row r="14" spans="1:20" ht="15.75" customHeight="1" x14ac:dyDescent="0.2">
      <c r="B14" s="148"/>
      <c r="C14" s="150" t="s">
        <v>3</v>
      </c>
      <c r="D14" s="57" t="s">
        <v>19</v>
      </c>
      <c r="E14" s="5">
        <v>0</v>
      </c>
      <c r="F14" s="5">
        <v>0</v>
      </c>
      <c r="G14" s="5">
        <v>1</v>
      </c>
      <c r="H14" s="5">
        <v>0</v>
      </c>
      <c r="I14" s="5">
        <v>1</v>
      </c>
      <c r="J14" s="5">
        <v>0</v>
      </c>
      <c r="K14" s="5">
        <v>0</v>
      </c>
      <c r="L14" s="5">
        <v>0</v>
      </c>
      <c r="M14" s="5">
        <v>0</v>
      </c>
      <c r="N14" s="5">
        <v>2</v>
      </c>
      <c r="O14" s="5">
        <v>0</v>
      </c>
      <c r="P14" s="5">
        <v>0</v>
      </c>
      <c r="Q14" s="5">
        <f t="shared" si="0"/>
        <v>4</v>
      </c>
      <c r="R14" s="26">
        <f t="shared" si="1"/>
        <v>0.66006600660066006</v>
      </c>
      <c r="T14" s="52"/>
    </row>
    <row r="15" spans="1:20" ht="15.75" customHeight="1" x14ac:dyDescent="0.2">
      <c r="B15" s="148"/>
      <c r="C15" s="150" t="s">
        <v>3</v>
      </c>
      <c r="D15" s="57" t="s">
        <v>20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4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f t="shared" si="0"/>
        <v>4</v>
      </c>
      <c r="R15" s="26">
        <f t="shared" si="1"/>
        <v>0.66006600660066006</v>
      </c>
      <c r="T15" s="52"/>
    </row>
    <row r="16" spans="1:20" ht="15.75" customHeight="1" x14ac:dyDescent="0.2">
      <c r="B16" s="148"/>
      <c r="C16" s="150" t="s">
        <v>3</v>
      </c>
      <c r="D16" s="57" t="s">
        <v>21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2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f t="shared" si="0"/>
        <v>2</v>
      </c>
      <c r="R16" s="26">
        <f t="shared" si="1"/>
        <v>0.33003300330033003</v>
      </c>
      <c r="T16" s="52"/>
    </row>
    <row r="17" spans="2:20" ht="15.75" customHeight="1" x14ac:dyDescent="0.2">
      <c r="B17" s="149"/>
      <c r="C17" s="151"/>
      <c r="D17" s="15" t="s">
        <v>26</v>
      </c>
      <c r="E17" s="16">
        <f t="shared" ref="E17:Q17" si="2">+SUM(E5:E16)</f>
        <v>25</v>
      </c>
      <c r="F17" s="16">
        <f t="shared" si="2"/>
        <v>33</v>
      </c>
      <c r="G17" s="16">
        <f t="shared" si="2"/>
        <v>28</v>
      </c>
      <c r="H17" s="16">
        <f t="shared" si="2"/>
        <v>15</v>
      </c>
      <c r="I17" s="16">
        <f t="shared" si="2"/>
        <v>39</v>
      </c>
      <c r="J17" s="16">
        <f t="shared" si="2"/>
        <v>30</v>
      </c>
      <c r="K17" s="16">
        <f t="shared" si="2"/>
        <v>27</v>
      </c>
      <c r="L17" s="16">
        <f t="shared" si="2"/>
        <v>18</v>
      </c>
      <c r="M17" s="16">
        <f t="shared" si="2"/>
        <v>21</v>
      </c>
      <c r="N17" s="16">
        <f t="shared" si="2"/>
        <v>31</v>
      </c>
      <c r="O17" s="16">
        <f t="shared" si="2"/>
        <v>31</v>
      </c>
      <c r="P17" s="16">
        <f t="shared" si="2"/>
        <v>31</v>
      </c>
      <c r="Q17" s="16">
        <f t="shared" si="2"/>
        <v>329</v>
      </c>
      <c r="R17" s="27">
        <f t="shared" si="1"/>
        <v>54.290429042904286</v>
      </c>
    </row>
    <row r="18" spans="2:20" ht="15.75" customHeight="1" x14ac:dyDescent="0.2">
      <c r="B18" s="156">
        <v>2</v>
      </c>
      <c r="C18" s="152" t="s">
        <v>28</v>
      </c>
      <c r="D18" s="18" t="s">
        <v>0</v>
      </c>
      <c r="E18" s="19">
        <v>4</v>
      </c>
      <c r="F18" s="19">
        <v>10</v>
      </c>
      <c r="G18" s="19">
        <v>7</v>
      </c>
      <c r="H18" s="19">
        <v>6</v>
      </c>
      <c r="I18" s="19">
        <v>7</v>
      </c>
      <c r="J18" s="19">
        <v>6</v>
      </c>
      <c r="K18" s="19">
        <v>7</v>
      </c>
      <c r="L18" s="19">
        <v>4</v>
      </c>
      <c r="M18" s="19">
        <v>6</v>
      </c>
      <c r="N18" s="19">
        <v>2</v>
      </c>
      <c r="O18" s="19">
        <v>7</v>
      </c>
      <c r="P18" s="19">
        <v>5</v>
      </c>
      <c r="Q18" s="19">
        <f t="shared" ref="Q18:Q26" si="3">+SUM(E18:P18)</f>
        <v>71</v>
      </c>
      <c r="R18" s="26">
        <f t="shared" si="1"/>
        <v>11.716171617161717</v>
      </c>
    </row>
    <row r="19" spans="2:20" ht="15.75" customHeight="1" x14ac:dyDescent="0.2">
      <c r="B19" s="157"/>
      <c r="C19" s="150" t="s">
        <v>4</v>
      </c>
      <c r="D19" s="57" t="s">
        <v>13</v>
      </c>
      <c r="E19" s="5">
        <v>1</v>
      </c>
      <c r="F19" s="5">
        <v>1</v>
      </c>
      <c r="G19" s="5">
        <v>0</v>
      </c>
      <c r="H19" s="5">
        <v>1</v>
      </c>
      <c r="I19" s="5">
        <v>0</v>
      </c>
      <c r="J19" s="5">
        <v>0</v>
      </c>
      <c r="K19" s="5">
        <v>2</v>
      </c>
      <c r="L19" s="5">
        <v>1</v>
      </c>
      <c r="M19" s="5">
        <v>0</v>
      </c>
      <c r="N19" s="5">
        <v>1</v>
      </c>
      <c r="O19" s="5">
        <v>1</v>
      </c>
      <c r="P19" s="5">
        <v>0</v>
      </c>
      <c r="Q19" s="5">
        <f t="shared" si="3"/>
        <v>8</v>
      </c>
      <c r="R19" s="26">
        <f t="shared" si="1"/>
        <v>1.3201320132013201</v>
      </c>
      <c r="T19" s="53"/>
    </row>
    <row r="20" spans="2:20" ht="15.75" customHeight="1" x14ac:dyDescent="0.2">
      <c r="B20" s="157"/>
      <c r="C20" s="150" t="s">
        <v>4</v>
      </c>
      <c r="D20" s="57" t="s">
        <v>16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2</v>
      </c>
      <c r="K20" s="5">
        <v>0</v>
      </c>
      <c r="L20" s="5">
        <v>2</v>
      </c>
      <c r="M20" s="5">
        <v>0</v>
      </c>
      <c r="N20" s="5">
        <v>1</v>
      </c>
      <c r="O20" s="5">
        <v>1</v>
      </c>
      <c r="P20" s="5">
        <v>0</v>
      </c>
      <c r="Q20" s="5">
        <f t="shared" si="3"/>
        <v>6</v>
      </c>
      <c r="R20" s="26">
        <f t="shared" si="1"/>
        <v>0.99009900990099009</v>
      </c>
      <c r="T20" s="52"/>
    </row>
    <row r="21" spans="2:20" ht="15.75" customHeight="1" x14ac:dyDescent="0.2">
      <c r="B21" s="157"/>
      <c r="C21" s="150" t="s">
        <v>4</v>
      </c>
      <c r="D21" s="57" t="s">
        <v>11</v>
      </c>
      <c r="E21" s="5">
        <v>0</v>
      </c>
      <c r="F21" s="5">
        <v>0</v>
      </c>
      <c r="G21" s="5">
        <v>0</v>
      </c>
      <c r="H21" s="5">
        <v>1</v>
      </c>
      <c r="I21" s="5">
        <v>0</v>
      </c>
      <c r="J21" s="5">
        <v>1</v>
      </c>
      <c r="K21" s="5">
        <v>1</v>
      </c>
      <c r="L21" s="5">
        <v>1</v>
      </c>
      <c r="M21" s="5">
        <v>0</v>
      </c>
      <c r="N21" s="5">
        <v>0</v>
      </c>
      <c r="O21" s="5">
        <v>0</v>
      </c>
      <c r="P21" s="5">
        <v>0</v>
      </c>
      <c r="Q21" s="5">
        <f t="shared" si="3"/>
        <v>4</v>
      </c>
      <c r="R21" s="26">
        <f t="shared" si="1"/>
        <v>0.66006600660066006</v>
      </c>
      <c r="T21" s="52"/>
    </row>
    <row r="22" spans="2:20" ht="15.75" customHeight="1" x14ac:dyDescent="0.2">
      <c r="B22" s="157"/>
      <c r="C22" s="150" t="s">
        <v>4</v>
      </c>
      <c r="D22" s="57" t="s">
        <v>10</v>
      </c>
      <c r="E22" s="5">
        <v>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1</v>
      </c>
      <c r="O22" s="5">
        <v>1</v>
      </c>
      <c r="P22" s="5">
        <v>0</v>
      </c>
      <c r="Q22" s="5">
        <f t="shared" si="3"/>
        <v>3</v>
      </c>
      <c r="R22" s="26">
        <f t="shared" si="1"/>
        <v>0.49504950495049505</v>
      </c>
      <c r="T22" s="52"/>
    </row>
    <row r="23" spans="2:20" ht="15.75" customHeight="1" x14ac:dyDescent="0.2">
      <c r="B23" s="157"/>
      <c r="C23" s="150" t="s">
        <v>4</v>
      </c>
      <c r="D23" s="3" t="s">
        <v>18</v>
      </c>
      <c r="E23" s="5">
        <v>0</v>
      </c>
      <c r="F23" s="5">
        <v>0</v>
      </c>
      <c r="G23" s="5">
        <v>0</v>
      </c>
      <c r="H23" s="5">
        <v>0</v>
      </c>
      <c r="I23" s="5">
        <v>1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2</v>
      </c>
      <c r="Q23" s="5">
        <f t="shared" si="3"/>
        <v>3</v>
      </c>
      <c r="R23" s="26">
        <f t="shared" si="1"/>
        <v>0.49504950495049505</v>
      </c>
      <c r="T23" s="52"/>
    </row>
    <row r="24" spans="2:20" ht="15.75" customHeight="1" x14ac:dyDescent="0.2">
      <c r="B24" s="157"/>
      <c r="C24" s="150" t="s">
        <v>4</v>
      </c>
      <c r="D24" s="57" t="s">
        <v>14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3</v>
      </c>
      <c r="P24" s="5">
        <v>0</v>
      </c>
      <c r="Q24" s="5">
        <f t="shared" si="3"/>
        <v>3</v>
      </c>
      <c r="R24" s="26">
        <f t="shared" si="1"/>
        <v>0.49504950495049505</v>
      </c>
      <c r="T24" s="52"/>
    </row>
    <row r="25" spans="2:20" ht="15.75" customHeight="1" x14ac:dyDescent="0.2">
      <c r="B25" s="157"/>
      <c r="C25" s="150" t="s">
        <v>4</v>
      </c>
      <c r="D25" s="57" t="s">
        <v>17</v>
      </c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f t="shared" si="3"/>
        <v>1</v>
      </c>
      <c r="R25" s="26">
        <f t="shared" si="1"/>
        <v>0.16501650165016502</v>
      </c>
      <c r="T25" s="52"/>
    </row>
    <row r="26" spans="2:20" ht="15.75" customHeight="1" x14ac:dyDescent="0.2">
      <c r="B26" s="157"/>
      <c r="C26" s="150" t="s">
        <v>4</v>
      </c>
      <c r="D26" s="57" t="s">
        <v>19</v>
      </c>
      <c r="E26" s="5">
        <v>0</v>
      </c>
      <c r="F26" s="5">
        <v>1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f t="shared" si="3"/>
        <v>1</v>
      </c>
      <c r="R26" s="26">
        <f t="shared" si="1"/>
        <v>0.16501650165016502</v>
      </c>
      <c r="T26" s="52"/>
    </row>
    <row r="27" spans="2:20" ht="15.75" customHeight="1" x14ac:dyDescent="0.2">
      <c r="B27" s="158"/>
      <c r="C27" s="151"/>
      <c r="D27" s="15" t="s">
        <v>26</v>
      </c>
      <c r="E27" s="49">
        <f t="shared" ref="E27:Q27" si="4">+SUM(E18:E26)</f>
        <v>6</v>
      </c>
      <c r="F27" s="49">
        <f t="shared" si="4"/>
        <v>12</v>
      </c>
      <c r="G27" s="49">
        <f t="shared" si="4"/>
        <v>8</v>
      </c>
      <c r="H27" s="49">
        <f t="shared" si="4"/>
        <v>8</v>
      </c>
      <c r="I27" s="49">
        <f t="shared" si="4"/>
        <v>8</v>
      </c>
      <c r="J27" s="49">
        <f t="shared" si="4"/>
        <v>9</v>
      </c>
      <c r="K27" s="49">
        <f t="shared" si="4"/>
        <v>10</v>
      </c>
      <c r="L27" s="49">
        <f t="shared" si="4"/>
        <v>8</v>
      </c>
      <c r="M27" s="49">
        <f t="shared" si="4"/>
        <v>6</v>
      </c>
      <c r="N27" s="49">
        <f t="shared" si="4"/>
        <v>5</v>
      </c>
      <c r="O27" s="49">
        <f t="shared" si="4"/>
        <v>13</v>
      </c>
      <c r="P27" s="49">
        <f t="shared" si="4"/>
        <v>7</v>
      </c>
      <c r="Q27" s="49">
        <f t="shared" si="4"/>
        <v>100</v>
      </c>
      <c r="R27" s="27">
        <f t="shared" si="1"/>
        <v>16.5016501650165</v>
      </c>
      <c r="T27" s="52"/>
    </row>
    <row r="28" spans="2:20" ht="15.75" customHeight="1" x14ac:dyDescent="0.2">
      <c r="B28" s="156">
        <v>3</v>
      </c>
      <c r="C28" s="153" t="s">
        <v>30</v>
      </c>
      <c r="D28" s="44" t="s">
        <v>0</v>
      </c>
      <c r="E28" s="19">
        <v>3</v>
      </c>
      <c r="F28" s="19">
        <v>5</v>
      </c>
      <c r="G28" s="19">
        <v>4</v>
      </c>
      <c r="H28" s="19">
        <v>6</v>
      </c>
      <c r="I28" s="19">
        <v>6</v>
      </c>
      <c r="J28" s="19">
        <v>3</v>
      </c>
      <c r="K28" s="19">
        <v>3</v>
      </c>
      <c r="L28" s="19">
        <v>3</v>
      </c>
      <c r="M28" s="19">
        <v>1</v>
      </c>
      <c r="N28" s="19">
        <v>5</v>
      </c>
      <c r="O28" s="19">
        <v>7</v>
      </c>
      <c r="P28" s="19">
        <v>5</v>
      </c>
      <c r="Q28" s="19">
        <f t="shared" ref="Q28:Q33" si="5">+SUM(E28:P28)</f>
        <v>51</v>
      </c>
      <c r="R28" s="26">
        <f t="shared" si="1"/>
        <v>8.4158415841584162</v>
      </c>
      <c r="T28" s="52"/>
    </row>
    <row r="29" spans="2:20" ht="15.75" customHeight="1" x14ac:dyDescent="0.2">
      <c r="B29" s="157"/>
      <c r="C29" s="154"/>
      <c r="D29" s="45" t="s">
        <v>10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2</v>
      </c>
      <c r="K29" s="5">
        <v>0</v>
      </c>
      <c r="L29" s="5">
        <v>1</v>
      </c>
      <c r="M29" s="5">
        <v>0</v>
      </c>
      <c r="N29" s="5">
        <v>0</v>
      </c>
      <c r="O29" s="5">
        <v>0</v>
      </c>
      <c r="P29" s="5">
        <v>2</v>
      </c>
      <c r="Q29" s="5">
        <f t="shared" si="5"/>
        <v>5</v>
      </c>
      <c r="R29" s="26">
        <f t="shared" si="1"/>
        <v>0.82508250825082496</v>
      </c>
      <c r="T29" s="52"/>
    </row>
    <row r="30" spans="2:20" ht="15.75" customHeight="1" x14ac:dyDescent="0.2">
      <c r="B30" s="157"/>
      <c r="C30" s="154"/>
      <c r="D30" s="45" t="s">
        <v>18</v>
      </c>
      <c r="E30" s="5">
        <v>2</v>
      </c>
      <c r="F30" s="5">
        <v>0</v>
      </c>
      <c r="G30" s="5">
        <v>0</v>
      </c>
      <c r="H30" s="5">
        <v>1</v>
      </c>
      <c r="I30" s="5">
        <v>0</v>
      </c>
      <c r="J30" s="5">
        <v>1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f t="shared" si="5"/>
        <v>4</v>
      </c>
      <c r="R30" s="26">
        <f t="shared" si="1"/>
        <v>0.66006600660066006</v>
      </c>
      <c r="T30" s="52"/>
    </row>
    <row r="31" spans="2:20" ht="15.75" customHeight="1" x14ac:dyDescent="0.2">
      <c r="B31" s="157"/>
      <c r="C31" s="154"/>
      <c r="D31" s="45" t="s">
        <v>11</v>
      </c>
      <c r="E31" s="5">
        <v>2</v>
      </c>
      <c r="F31" s="5">
        <v>0</v>
      </c>
      <c r="G31" s="5">
        <v>1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f t="shared" si="5"/>
        <v>3</v>
      </c>
      <c r="R31" s="26">
        <f t="shared" si="1"/>
        <v>0.49504950495049505</v>
      </c>
      <c r="T31" s="52"/>
    </row>
    <row r="32" spans="2:20" ht="15.75" customHeight="1" x14ac:dyDescent="0.2">
      <c r="B32" s="157"/>
      <c r="C32" s="154"/>
      <c r="D32" s="45" t="s">
        <v>13</v>
      </c>
      <c r="E32" s="5">
        <v>2</v>
      </c>
      <c r="F32" s="5">
        <v>1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f t="shared" si="5"/>
        <v>3</v>
      </c>
      <c r="R32" s="26">
        <f t="shared" si="1"/>
        <v>0.49504950495049505</v>
      </c>
      <c r="T32" s="52"/>
    </row>
    <row r="33" spans="2:20" ht="15.75" customHeight="1" x14ac:dyDescent="0.2">
      <c r="B33" s="157"/>
      <c r="C33" s="154"/>
      <c r="D33" s="45" t="s">
        <v>14</v>
      </c>
      <c r="E33" s="5">
        <v>1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f t="shared" si="5"/>
        <v>1</v>
      </c>
      <c r="R33" s="26">
        <f t="shared" si="1"/>
        <v>0.16501650165016502</v>
      </c>
      <c r="T33" s="52"/>
    </row>
    <row r="34" spans="2:20" ht="15.75" customHeight="1" x14ac:dyDescent="0.2">
      <c r="B34" s="158"/>
      <c r="C34" s="155"/>
      <c r="D34" s="15" t="s">
        <v>26</v>
      </c>
      <c r="E34" s="49">
        <f t="shared" ref="E34:Q34" si="6">+SUM(E28:E33)</f>
        <v>10</v>
      </c>
      <c r="F34" s="49">
        <f t="shared" si="6"/>
        <v>6</v>
      </c>
      <c r="G34" s="49">
        <f t="shared" si="6"/>
        <v>5</v>
      </c>
      <c r="H34" s="49">
        <f t="shared" si="6"/>
        <v>7</v>
      </c>
      <c r="I34" s="49">
        <f t="shared" si="6"/>
        <v>6</v>
      </c>
      <c r="J34" s="49">
        <f t="shared" si="6"/>
        <v>6</v>
      </c>
      <c r="K34" s="49">
        <f t="shared" si="6"/>
        <v>3</v>
      </c>
      <c r="L34" s="49">
        <f t="shared" si="6"/>
        <v>4</v>
      </c>
      <c r="M34" s="49">
        <f t="shared" si="6"/>
        <v>1</v>
      </c>
      <c r="N34" s="49">
        <f t="shared" si="6"/>
        <v>5</v>
      </c>
      <c r="O34" s="49">
        <f t="shared" si="6"/>
        <v>7</v>
      </c>
      <c r="P34" s="49">
        <f t="shared" si="6"/>
        <v>7</v>
      </c>
      <c r="Q34" s="49">
        <f t="shared" si="6"/>
        <v>67</v>
      </c>
      <c r="R34" s="27">
        <f t="shared" si="1"/>
        <v>11.056105610561056</v>
      </c>
      <c r="T34" s="52"/>
    </row>
    <row r="35" spans="2:20" ht="15.75" customHeight="1" x14ac:dyDescent="0.2">
      <c r="B35" s="156">
        <v>4</v>
      </c>
      <c r="C35" s="153" t="s">
        <v>33</v>
      </c>
      <c r="D35" s="18" t="s">
        <v>0</v>
      </c>
      <c r="E35" s="19">
        <v>5</v>
      </c>
      <c r="F35" s="19">
        <v>5</v>
      </c>
      <c r="G35" s="19">
        <v>2</v>
      </c>
      <c r="H35" s="19">
        <v>3</v>
      </c>
      <c r="I35" s="19">
        <v>0</v>
      </c>
      <c r="J35" s="19">
        <v>0</v>
      </c>
      <c r="K35" s="19">
        <v>1</v>
      </c>
      <c r="L35" s="19">
        <v>1</v>
      </c>
      <c r="M35" s="19">
        <v>0</v>
      </c>
      <c r="N35" s="19">
        <v>2</v>
      </c>
      <c r="O35" s="19">
        <v>3</v>
      </c>
      <c r="P35" s="19">
        <v>0</v>
      </c>
      <c r="Q35" s="19">
        <f t="shared" ref="Q35:Q43" si="7">+SUM(E35:P35)</f>
        <v>22</v>
      </c>
      <c r="R35" s="26">
        <f t="shared" si="1"/>
        <v>3.6303630363036308</v>
      </c>
      <c r="T35" s="52"/>
    </row>
    <row r="36" spans="2:20" ht="15.75" customHeight="1" x14ac:dyDescent="0.2">
      <c r="B36" s="157"/>
      <c r="C36" s="154"/>
      <c r="D36" s="65" t="s">
        <v>16</v>
      </c>
      <c r="E36" s="48">
        <v>0</v>
      </c>
      <c r="F36" s="48">
        <v>0</v>
      </c>
      <c r="G36" s="48">
        <v>3</v>
      </c>
      <c r="H36" s="48">
        <v>0</v>
      </c>
      <c r="I36" s="48">
        <v>0</v>
      </c>
      <c r="J36" s="48">
        <v>2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f t="shared" si="7"/>
        <v>5</v>
      </c>
      <c r="R36" s="26">
        <f t="shared" si="1"/>
        <v>0.82508250825082496</v>
      </c>
      <c r="T36" s="53"/>
    </row>
    <row r="37" spans="2:20" ht="15.75" customHeight="1" x14ac:dyDescent="0.2">
      <c r="B37" s="157"/>
      <c r="C37" s="154"/>
      <c r="D37" s="45" t="s">
        <v>10</v>
      </c>
      <c r="E37" s="48">
        <v>1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3</v>
      </c>
      <c r="M37" s="48">
        <v>0</v>
      </c>
      <c r="N37" s="48">
        <v>0</v>
      </c>
      <c r="O37" s="48">
        <v>0</v>
      </c>
      <c r="P37" s="48">
        <v>0</v>
      </c>
      <c r="Q37" s="48">
        <f t="shared" si="7"/>
        <v>4</v>
      </c>
      <c r="R37" s="26">
        <f t="shared" ref="R37:R68" si="8">100*(Q37/$Q$75)</f>
        <v>0.66006600660066006</v>
      </c>
      <c r="T37" s="52"/>
    </row>
    <row r="38" spans="2:20" ht="15.75" customHeight="1" x14ac:dyDescent="0.2">
      <c r="B38" s="157"/>
      <c r="C38" s="154"/>
      <c r="D38" s="65" t="s">
        <v>13</v>
      </c>
      <c r="E38" s="48">
        <v>1</v>
      </c>
      <c r="F38" s="48">
        <v>0</v>
      </c>
      <c r="G38" s="48">
        <v>0</v>
      </c>
      <c r="H38" s="48">
        <v>0</v>
      </c>
      <c r="I38" s="48">
        <v>0</v>
      </c>
      <c r="J38" s="48">
        <v>1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f t="shared" si="7"/>
        <v>2</v>
      </c>
      <c r="R38" s="26">
        <f t="shared" si="8"/>
        <v>0.33003300330033003</v>
      </c>
      <c r="T38" s="52"/>
    </row>
    <row r="39" spans="2:20" ht="15.75" customHeight="1" x14ac:dyDescent="0.2">
      <c r="B39" s="157"/>
      <c r="C39" s="154"/>
      <c r="D39" s="45" t="s">
        <v>11</v>
      </c>
      <c r="E39" s="48">
        <v>1</v>
      </c>
      <c r="F39" s="48">
        <v>0</v>
      </c>
      <c r="G39" s="48">
        <v>0</v>
      </c>
      <c r="H39" s="48">
        <v>0</v>
      </c>
      <c r="I39" s="48">
        <v>1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f t="shared" si="7"/>
        <v>2</v>
      </c>
      <c r="R39" s="26">
        <f t="shared" si="8"/>
        <v>0.33003300330033003</v>
      </c>
      <c r="T39" s="52"/>
    </row>
    <row r="40" spans="2:20" ht="15.75" customHeight="1" x14ac:dyDescent="0.2">
      <c r="B40" s="157"/>
      <c r="C40" s="154"/>
      <c r="D40" s="57" t="s">
        <v>14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2</v>
      </c>
      <c r="P40" s="48">
        <v>0</v>
      </c>
      <c r="Q40" s="48">
        <f t="shared" si="7"/>
        <v>2</v>
      </c>
      <c r="R40" s="26">
        <f t="shared" si="8"/>
        <v>0.33003300330033003</v>
      </c>
      <c r="T40" s="52"/>
    </row>
    <row r="41" spans="2:20" ht="15.75" customHeight="1" x14ac:dyDescent="0.2">
      <c r="B41" s="157"/>
      <c r="C41" s="154"/>
      <c r="D41" s="65" t="s">
        <v>21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1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f t="shared" si="7"/>
        <v>1</v>
      </c>
      <c r="R41" s="26">
        <f t="shared" si="8"/>
        <v>0.16501650165016502</v>
      </c>
      <c r="T41" s="52"/>
    </row>
    <row r="42" spans="2:20" ht="15.75" customHeight="1" x14ac:dyDescent="0.2">
      <c r="B42" s="157"/>
      <c r="C42" s="154"/>
      <c r="D42" s="65" t="s">
        <v>18</v>
      </c>
      <c r="E42" s="48">
        <v>0</v>
      </c>
      <c r="F42" s="48">
        <v>0</v>
      </c>
      <c r="G42" s="48">
        <v>0</v>
      </c>
      <c r="H42" s="48">
        <v>1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f t="shared" si="7"/>
        <v>1</v>
      </c>
      <c r="R42" s="26">
        <f t="shared" si="8"/>
        <v>0.16501650165016502</v>
      </c>
      <c r="T42" s="52"/>
    </row>
    <row r="43" spans="2:20" ht="15.75" customHeight="1" x14ac:dyDescent="0.2">
      <c r="B43" s="157"/>
      <c r="C43" s="154"/>
      <c r="D43" s="65" t="s">
        <v>20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1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f t="shared" si="7"/>
        <v>1</v>
      </c>
      <c r="R43" s="26">
        <f t="shared" si="8"/>
        <v>0.16501650165016502</v>
      </c>
      <c r="T43" s="52"/>
    </row>
    <row r="44" spans="2:20" ht="15.75" customHeight="1" x14ac:dyDescent="0.2">
      <c r="B44" s="158"/>
      <c r="C44" s="155"/>
      <c r="D44" s="15" t="s">
        <v>26</v>
      </c>
      <c r="E44" s="49">
        <f t="shared" ref="E44:P44" si="9">+SUM(E35:E43)</f>
        <v>8</v>
      </c>
      <c r="F44" s="49">
        <f t="shared" si="9"/>
        <v>5</v>
      </c>
      <c r="G44" s="49">
        <f t="shared" si="9"/>
        <v>5</v>
      </c>
      <c r="H44" s="49">
        <f t="shared" si="9"/>
        <v>4</v>
      </c>
      <c r="I44" s="49">
        <f t="shared" si="9"/>
        <v>1</v>
      </c>
      <c r="J44" s="49">
        <f t="shared" si="9"/>
        <v>4</v>
      </c>
      <c r="K44" s="49">
        <f t="shared" si="9"/>
        <v>2</v>
      </c>
      <c r="L44" s="49">
        <f t="shared" si="9"/>
        <v>4</v>
      </c>
      <c r="M44" s="49">
        <f t="shared" si="9"/>
        <v>0</v>
      </c>
      <c r="N44" s="49">
        <f t="shared" si="9"/>
        <v>2</v>
      </c>
      <c r="O44" s="49">
        <f t="shared" si="9"/>
        <v>5</v>
      </c>
      <c r="P44" s="49">
        <f t="shared" si="9"/>
        <v>0</v>
      </c>
      <c r="Q44" s="49">
        <f>SUM(Q35:Q43)</f>
        <v>40</v>
      </c>
      <c r="R44" s="27">
        <f t="shared" si="8"/>
        <v>6.6006600660065997</v>
      </c>
      <c r="T44" s="52"/>
    </row>
    <row r="45" spans="2:20" ht="15.75" customHeight="1" x14ac:dyDescent="0.2">
      <c r="B45" s="156">
        <v>5</v>
      </c>
      <c r="C45" s="153" t="s">
        <v>29</v>
      </c>
      <c r="D45" s="44" t="s">
        <v>0</v>
      </c>
      <c r="E45" s="19">
        <v>1</v>
      </c>
      <c r="F45" s="19">
        <v>1</v>
      </c>
      <c r="G45" s="19">
        <v>0</v>
      </c>
      <c r="H45" s="19">
        <v>2</v>
      </c>
      <c r="I45" s="19">
        <v>1</v>
      </c>
      <c r="J45" s="19">
        <v>1</v>
      </c>
      <c r="K45" s="19">
        <v>0</v>
      </c>
      <c r="L45" s="19">
        <v>0</v>
      </c>
      <c r="M45" s="19">
        <v>2</v>
      </c>
      <c r="N45" s="19">
        <v>1</v>
      </c>
      <c r="O45" s="19">
        <v>0</v>
      </c>
      <c r="P45" s="19">
        <v>0</v>
      </c>
      <c r="Q45" s="19">
        <f t="shared" ref="Q45:Q55" si="10">+SUM(E45:P45)</f>
        <v>9</v>
      </c>
      <c r="R45" s="26">
        <f t="shared" si="8"/>
        <v>1.4851485148514851</v>
      </c>
      <c r="T45" s="52"/>
    </row>
    <row r="46" spans="2:20" ht="15.75" customHeight="1" x14ac:dyDescent="0.2">
      <c r="B46" s="157"/>
      <c r="C46" s="154"/>
      <c r="D46" s="45" t="s">
        <v>10</v>
      </c>
      <c r="E46" s="48">
        <v>4</v>
      </c>
      <c r="F46" s="48">
        <v>0</v>
      </c>
      <c r="G46" s="48">
        <v>0</v>
      </c>
      <c r="H46" s="48">
        <v>1</v>
      </c>
      <c r="I46" s="48">
        <v>0</v>
      </c>
      <c r="J46" s="48">
        <v>0</v>
      </c>
      <c r="K46" s="48">
        <v>1</v>
      </c>
      <c r="L46" s="48">
        <v>0</v>
      </c>
      <c r="M46" s="48">
        <v>1</v>
      </c>
      <c r="N46" s="48">
        <v>0</v>
      </c>
      <c r="O46" s="48">
        <v>0</v>
      </c>
      <c r="P46" s="48">
        <v>1</v>
      </c>
      <c r="Q46" s="48">
        <f t="shared" si="10"/>
        <v>8</v>
      </c>
      <c r="R46" s="26">
        <f t="shared" si="8"/>
        <v>1.3201320132013201</v>
      </c>
      <c r="T46" s="53"/>
    </row>
    <row r="47" spans="2:20" ht="15.75" customHeight="1" x14ac:dyDescent="0.2">
      <c r="B47" s="157"/>
      <c r="C47" s="154"/>
      <c r="D47" s="65" t="s">
        <v>18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1</v>
      </c>
      <c r="M47" s="48">
        <v>0</v>
      </c>
      <c r="N47" s="48">
        <v>1</v>
      </c>
      <c r="O47" s="48">
        <v>0</v>
      </c>
      <c r="P47" s="48">
        <v>1</v>
      </c>
      <c r="Q47" s="48">
        <f t="shared" si="10"/>
        <v>3</v>
      </c>
      <c r="R47" s="26">
        <f t="shared" si="8"/>
        <v>0.49504950495049505</v>
      </c>
      <c r="T47" s="53"/>
    </row>
    <row r="48" spans="2:20" ht="15.75" customHeight="1" x14ac:dyDescent="0.2">
      <c r="B48" s="157"/>
      <c r="C48" s="154"/>
      <c r="D48" s="65" t="s">
        <v>16</v>
      </c>
      <c r="E48" s="48">
        <v>0</v>
      </c>
      <c r="F48" s="48">
        <v>0</v>
      </c>
      <c r="G48" s="48">
        <v>2</v>
      </c>
      <c r="H48" s="48">
        <v>0</v>
      </c>
      <c r="I48" s="48">
        <v>1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f t="shared" si="10"/>
        <v>3</v>
      </c>
      <c r="R48" s="26">
        <f t="shared" si="8"/>
        <v>0.49504950495049505</v>
      </c>
      <c r="T48" s="53"/>
    </row>
    <row r="49" spans="2:20" ht="15.75" customHeight="1" x14ac:dyDescent="0.2">
      <c r="B49" s="157"/>
      <c r="C49" s="154"/>
      <c r="D49" s="45" t="s">
        <v>11</v>
      </c>
      <c r="E49" s="48">
        <v>0</v>
      </c>
      <c r="F49" s="48">
        <v>0</v>
      </c>
      <c r="G49" s="48">
        <v>0</v>
      </c>
      <c r="H49" s="48">
        <v>0</v>
      </c>
      <c r="I49" s="48">
        <v>1</v>
      </c>
      <c r="J49" s="48">
        <v>0</v>
      </c>
      <c r="K49" s="48">
        <v>0</v>
      </c>
      <c r="L49" s="48">
        <v>0</v>
      </c>
      <c r="M49" s="48">
        <v>1</v>
      </c>
      <c r="N49" s="48">
        <v>0</v>
      </c>
      <c r="O49" s="48">
        <v>0</v>
      </c>
      <c r="P49" s="48">
        <v>0</v>
      </c>
      <c r="Q49" s="48">
        <f t="shared" si="10"/>
        <v>2</v>
      </c>
      <c r="R49" s="26">
        <f t="shared" si="8"/>
        <v>0.33003300330033003</v>
      </c>
      <c r="T49" s="52"/>
    </row>
    <row r="50" spans="2:20" ht="15.75" customHeight="1" x14ac:dyDescent="0.2">
      <c r="B50" s="157"/>
      <c r="C50" s="154"/>
      <c r="D50" s="65" t="s">
        <v>14</v>
      </c>
      <c r="E50" s="48">
        <v>1</v>
      </c>
      <c r="F50" s="48">
        <v>1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f t="shared" si="10"/>
        <v>2</v>
      </c>
      <c r="R50" s="26">
        <f t="shared" si="8"/>
        <v>0.33003300330033003</v>
      </c>
      <c r="T50" s="52"/>
    </row>
    <row r="51" spans="2:20" ht="15.75" customHeight="1" x14ac:dyDescent="0.2">
      <c r="B51" s="157"/>
      <c r="C51" s="154"/>
      <c r="D51" s="45" t="s">
        <v>17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1</v>
      </c>
      <c r="O51" s="48">
        <v>0</v>
      </c>
      <c r="P51" s="48">
        <v>0</v>
      </c>
      <c r="Q51" s="48">
        <f t="shared" si="10"/>
        <v>1</v>
      </c>
      <c r="R51" s="26">
        <f t="shared" si="8"/>
        <v>0.16501650165016502</v>
      </c>
      <c r="T51" s="52"/>
    </row>
    <row r="52" spans="2:20" ht="15.75" customHeight="1" x14ac:dyDescent="0.2">
      <c r="B52" s="157"/>
      <c r="C52" s="154"/>
      <c r="D52" s="67" t="s">
        <v>21</v>
      </c>
      <c r="E52" s="48">
        <v>0</v>
      </c>
      <c r="F52" s="48">
        <v>0</v>
      </c>
      <c r="G52" s="48">
        <v>0</v>
      </c>
      <c r="H52" s="48">
        <v>0</v>
      </c>
      <c r="I52" s="48">
        <v>1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f t="shared" si="10"/>
        <v>1</v>
      </c>
      <c r="R52" s="26">
        <f t="shared" si="8"/>
        <v>0.16501650165016502</v>
      </c>
      <c r="T52" s="52"/>
    </row>
    <row r="53" spans="2:20" ht="15.75" customHeight="1" x14ac:dyDescent="0.2">
      <c r="B53" s="157"/>
      <c r="C53" s="154"/>
      <c r="D53" s="68" t="s">
        <v>19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1</v>
      </c>
      <c r="M53" s="48">
        <v>0</v>
      </c>
      <c r="N53" s="48">
        <v>0</v>
      </c>
      <c r="O53" s="48">
        <v>0</v>
      </c>
      <c r="P53" s="48">
        <v>0</v>
      </c>
      <c r="Q53" s="48">
        <f t="shared" si="10"/>
        <v>1</v>
      </c>
      <c r="R53" s="26">
        <f t="shared" si="8"/>
        <v>0.16501650165016502</v>
      </c>
      <c r="T53" s="52"/>
    </row>
    <row r="54" spans="2:20" ht="15.75" customHeight="1" x14ac:dyDescent="0.2">
      <c r="B54" s="157"/>
      <c r="C54" s="154"/>
      <c r="D54" s="67" t="s">
        <v>12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1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f t="shared" si="10"/>
        <v>1</v>
      </c>
      <c r="R54" s="26">
        <f t="shared" si="8"/>
        <v>0.16501650165016502</v>
      </c>
      <c r="T54" s="52"/>
    </row>
    <row r="55" spans="2:20" ht="15.75" customHeight="1" x14ac:dyDescent="0.2">
      <c r="B55" s="157"/>
      <c r="C55" s="154"/>
      <c r="D55" s="57" t="s">
        <v>15</v>
      </c>
      <c r="E55" s="48">
        <v>0</v>
      </c>
      <c r="F55" s="48">
        <v>1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f t="shared" si="10"/>
        <v>1</v>
      </c>
      <c r="R55" s="26">
        <f t="shared" si="8"/>
        <v>0.16501650165016502</v>
      </c>
      <c r="T55" s="52"/>
    </row>
    <row r="56" spans="2:20" ht="15.75" customHeight="1" x14ac:dyDescent="0.2">
      <c r="B56" s="158"/>
      <c r="C56" s="155"/>
      <c r="D56" s="15" t="s">
        <v>26</v>
      </c>
      <c r="E56" s="49">
        <f t="shared" ref="E56:Q56" si="11">+SUM(E45:E55)</f>
        <v>6</v>
      </c>
      <c r="F56" s="49">
        <f t="shared" si="11"/>
        <v>3</v>
      </c>
      <c r="G56" s="49">
        <f t="shared" si="11"/>
        <v>2</v>
      </c>
      <c r="H56" s="49">
        <f t="shared" si="11"/>
        <v>3</v>
      </c>
      <c r="I56" s="49">
        <f t="shared" si="11"/>
        <v>4</v>
      </c>
      <c r="J56" s="49">
        <f t="shared" si="11"/>
        <v>1</v>
      </c>
      <c r="K56" s="49">
        <f t="shared" si="11"/>
        <v>2</v>
      </c>
      <c r="L56" s="49">
        <f t="shared" si="11"/>
        <v>2</v>
      </c>
      <c r="M56" s="49">
        <f t="shared" si="11"/>
        <v>4</v>
      </c>
      <c r="N56" s="49">
        <f t="shared" si="11"/>
        <v>3</v>
      </c>
      <c r="O56" s="49">
        <f t="shared" si="11"/>
        <v>0</v>
      </c>
      <c r="P56" s="49">
        <f t="shared" si="11"/>
        <v>2</v>
      </c>
      <c r="Q56" s="49">
        <f t="shared" si="11"/>
        <v>32</v>
      </c>
      <c r="R56" s="27">
        <f t="shared" si="8"/>
        <v>5.2805280528052805</v>
      </c>
      <c r="T56" s="52"/>
    </row>
    <row r="57" spans="2:20" ht="15.75" customHeight="1" x14ac:dyDescent="0.2">
      <c r="B57" s="156">
        <v>6</v>
      </c>
      <c r="C57" s="159" t="s">
        <v>34</v>
      </c>
      <c r="D57" s="45" t="s">
        <v>0</v>
      </c>
      <c r="E57" s="19">
        <v>0</v>
      </c>
      <c r="F57" s="19">
        <v>1</v>
      </c>
      <c r="G57" s="19">
        <v>0</v>
      </c>
      <c r="H57" s="19">
        <v>1</v>
      </c>
      <c r="I57" s="19">
        <v>0</v>
      </c>
      <c r="J57" s="19">
        <v>1</v>
      </c>
      <c r="K57" s="19">
        <v>0</v>
      </c>
      <c r="L57" s="19">
        <v>0</v>
      </c>
      <c r="M57" s="19">
        <v>1</v>
      </c>
      <c r="N57" s="19">
        <v>0</v>
      </c>
      <c r="O57" s="19">
        <v>0</v>
      </c>
      <c r="P57" s="19">
        <v>0</v>
      </c>
      <c r="Q57" s="19">
        <f t="shared" ref="Q57:Q63" si="12">+SUM(E57:P57)</f>
        <v>4</v>
      </c>
      <c r="R57" s="61">
        <f t="shared" si="8"/>
        <v>0.66006600660066006</v>
      </c>
      <c r="T57" s="52"/>
    </row>
    <row r="58" spans="2:20" ht="15.75" customHeight="1" x14ac:dyDescent="0.2">
      <c r="B58" s="157"/>
      <c r="C58" s="162"/>
      <c r="D58" s="45" t="s">
        <v>10</v>
      </c>
      <c r="E58" s="48">
        <v>0</v>
      </c>
      <c r="F58" s="48">
        <v>0</v>
      </c>
      <c r="G58" s="48">
        <v>1</v>
      </c>
      <c r="H58" s="48">
        <v>0</v>
      </c>
      <c r="I58" s="48">
        <v>1</v>
      </c>
      <c r="J58" s="48">
        <v>1</v>
      </c>
      <c r="K58" s="48">
        <v>0</v>
      </c>
      <c r="L58" s="48">
        <v>0</v>
      </c>
      <c r="M58" s="48">
        <v>1</v>
      </c>
      <c r="N58" s="48">
        <v>0</v>
      </c>
      <c r="O58" s="48">
        <v>0</v>
      </c>
      <c r="P58" s="48">
        <v>0</v>
      </c>
      <c r="Q58" s="48">
        <f t="shared" si="12"/>
        <v>4</v>
      </c>
      <c r="R58" s="61">
        <f t="shared" si="8"/>
        <v>0.66006600660066006</v>
      </c>
      <c r="T58" s="52"/>
    </row>
    <row r="59" spans="2:20" ht="15.75" customHeight="1" x14ac:dyDescent="0.2">
      <c r="B59" s="157"/>
      <c r="C59" s="162"/>
      <c r="D59" s="45" t="s">
        <v>13</v>
      </c>
      <c r="E59" s="48">
        <v>0</v>
      </c>
      <c r="F59" s="48">
        <v>1</v>
      </c>
      <c r="G59" s="48">
        <v>0</v>
      </c>
      <c r="H59" s="48">
        <v>1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f t="shared" si="12"/>
        <v>2</v>
      </c>
      <c r="R59" s="61">
        <f t="shared" si="8"/>
        <v>0.33003300330033003</v>
      </c>
      <c r="T59" s="52"/>
    </row>
    <row r="60" spans="2:20" ht="15.75" customHeight="1" x14ac:dyDescent="0.2">
      <c r="B60" s="157"/>
      <c r="C60" s="162"/>
      <c r="D60" s="57" t="s">
        <v>14</v>
      </c>
      <c r="E60" s="48">
        <v>0</v>
      </c>
      <c r="F60" s="48">
        <v>1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1</v>
      </c>
      <c r="O60" s="48">
        <v>0</v>
      </c>
      <c r="P60" s="48">
        <v>0</v>
      </c>
      <c r="Q60" s="48">
        <f t="shared" si="12"/>
        <v>2</v>
      </c>
      <c r="R60" s="61">
        <f t="shared" si="8"/>
        <v>0.33003300330033003</v>
      </c>
      <c r="T60" s="52"/>
    </row>
    <row r="61" spans="2:20" ht="15.75" customHeight="1" x14ac:dyDescent="0.2">
      <c r="B61" s="157"/>
      <c r="C61" s="162"/>
      <c r="D61" s="45" t="s">
        <v>15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1</v>
      </c>
      <c r="P61" s="48">
        <v>0</v>
      </c>
      <c r="Q61" s="48">
        <f t="shared" si="12"/>
        <v>1</v>
      </c>
      <c r="R61" s="61">
        <f t="shared" si="8"/>
        <v>0.16501650165016502</v>
      </c>
      <c r="T61" s="52"/>
    </row>
    <row r="62" spans="2:20" ht="15.75" customHeight="1" x14ac:dyDescent="0.2">
      <c r="B62" s="157"/>
      <c r="C62" s="162"/>
      <c r="D62" s="45" t="s">
        <v>11</v>
      </c>
      <c r="E62" s="48">
        <v>0</v>
      </c>
      <c r="F62" s="48">
        <v>0</v>
      </c>
      <c r="G62" s="48">
        <v>0</v>
      </c>
      <c r="H62" s="48">
        <v>1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f t="shared" si="12"/>
        <v>1</v>
      </c>
      <c r="R62" s="61">
        <f t="shared" si="8"/>
        <v>0.16501650165016502</v>
      </c>
      <c r="T62" s="52"/>
    </row>
    <row r="63" spans="2:20" ht="15.75" customHeight="1" x14ac:dyDescent="0.2">
      <c r="B63" s="157"/>
      <c r="C63" s="162"/>
      <c r="D63" s="65" t="s">
        <v>16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1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f t="shared" si="12"/>
        <v>1</v>
      </c>
      <c r="R63" s="61">
        <f t="shared" si="8"/>
        <v>0.16501650165016502</v>
      </c>
      <c r="T63" s="52"/>
    </row>
    <row r="64" spans="2:20" ht="15.75" customHeight="1" x14ac:dyDescent="0.2">
      <c r="B64" s="158"/>
      <c r="C64" s="163"/>
      <c r="D64" s="15" t="s">
        <v>26</v>
      </c>
      <c r="E64" s="49">
        <f>+SUM(E57:E63)</f>
        <v>0</v>
      </c>
      <c r="F64" s="49">
        <f t="shared" ref="F64:Q64" si="13">+SUM(F57:F63)</f>
        <v>3</v>
      </c>
      <c r="G64" s="49">
        <f t="shared" si="13"/>
        <v>1</v>
      </c>
      <c r="H64" s="49">
        <f t="shared" si="13"/>
        <v>3</v>
      </c>
      <c r="I64" s="49">
        <f t="shared" si="13"/>
        <v>1</v>
      </c>
      <c r="J64" s="49">
        <f t="shared" si="13"/>
        <v>2</v>
      </c>
      <c r="K64" s="49">
        <f t="shared" si="13"/>
        <v>1</v>
      </c>
      <c r="L64" s="49">
        <f t="shared" si="13"/>
        <v>0</v>
      </c>
      <c r="M64" s="49">
        <f t="shared" si="13"/>
        <v>2</v>
      </c>
      <c r="N64" s="49">
        <f t="shared" si="13"/>
        <v>1</v>
      </c>
      <c r="O64" s="49">
        <f t="shared" si="13"/>
        <v>1</v>
      </c>
      <c r="P64" s="49">
        <f t="shared" si="13"/>
        <v>0</v>
      </c>
      <c r="Q64" s="49">
        <f t="shared" si="13"/>
        <v>15</v>
      </c>
      <c r="R64" s="27">
        <f t="shared" si="8"/>
        <v>2.4752475247524752</v>
      </c>
      <c r="T64" s="52"/>
    </row>
    <row r="65" spans="2:33" ht="15.75" customHeight="1" x14ac:dyDescent="0.2">
      <c r="B65" s="156">
        <v>7</v>
      </c>
      <c r="C65" s="159" t="s">
        <v>49</v>
      </c>
      <c r="D65" s="46" t="s">
        <v>0</v>
      </c>
      <c r="E65" s="19">
        <v>0</v>
      </c>
      <c r="F65" s="19">
        <v>0</v>
      </c>
      <c r="G65" s="19">
        <v>1</v>
      </c>
      <c r="H65" s="19">
        <v>0</v>
      </c>
      <c r="I65" s="19">
        <v>2</v>
      </c>
      <c r="J65" s="19">
        <v>0</v>
      </c>
      <c r="K65" s="19">
        <v>3</v>
      </c>
      <c r="L65" s="19">
        <v>1</v>
      </c>
      <c r="M65" s="19">
        <v>0</v>
      </c>
      <c r="N65" s="19">
        <v>0</v>
      </c>
      <c r="O65" s="19">
        <v>0</v>
      </c>
      <c r="P65" s="19">
        <v>2</v>
      </c>
      <c r="Q65" s="19">
        <f>+SUM(E65:P65)</f>
        <v>9</v>
      </c>
      <c r="R65" s="26">
        <f t="shared" si="8"/>
        <v>1.4851485148514851</v>
      </c>
      <c r="T65" s="52"/>
    </row>
    <row r="66" spans="2:33" ht="18.75" customHeight="1" x14ac:dyDescent="0.2">
      <c r="B66" s="157"/>
      <c r="C66" s="154"/>
      <c r="D66" s="45" t="s">
        <v>13</v>
      </c>
      <c r="E66" s="48">
        <v>0</v>
      </c>
      <c r="F66" s="48">
        <v>0</v>
      </c>
      <c r="G66" s="48">
        <v>1</v>
      </c>
      <c r="H66" s="48">
        <v>0</v>
      </c>
      <c r="I66" s="48">
        <v>0</v>
      </c>
      <c r="J66" s="48">
        <v>0</v>
      </c>
      <c r="K66" s="48">
        <v>0</v>
      </c>
      <c r="L66" s="48">
        <v>2</v>
      </c>
      <c r="M66" s="48">
        <v>0</v>
      </c>
      <c r="N66" s="48">
        <v>0</v>
      </c>
      <c r="O66" s="48">
        <v>0</v>
      </c>
      <c r="P66" s="48">
        <v>0</v>
      </c>
      <c r="Q66" s="48">
        <f>+SUM(E66:P66)</f>
        <v>3</v>
      </c>
      <c r="R66" s="26">
        <f t="shared" si="8"/>
        <v>0.49504950495049505</v>
      </c>
      <c r="T66" s="53"/>
    </row>
    <row r="67" spans="2:33" ht="15.75" customHeight="1" x14ac:dyDescent="0.2">
      <c r="B67" s="157"/>
      <c r="C67" s="154"/>
      <c r="D67" s="45" t="s">
        <v>10</v>
      </c>
      <c r="E67" s="48">
        <v>0</v>
      </c>
      <c r="F67" s="48">
        <v>0</v>
      </c>
      <c r="G67" s="48">
        <v>1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f>+SUM(E67:P67)</f>
        <v>1</v>
      </c>
      <c r="R67" s="26">
        <f t="shared" si="8"/>
        <v>0.16501650165016502</v>
      </c>
      <c r="T67" s="53"/>
    </row>
    <row r="68" spans="2:33" ht="15.75" customHeight="1" x14ac:dyDescent="0.2">
      <c r="B68" s="157"/>
      <c r="C68" s="154"/>
      <c r="D68" s="45" t="s">
        <v>14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1</v>
      </c>
      <c r="P68" s="48">
        <v>0</v>
      </c>
      <c r="Q68" s="48">
        <f>+SUM(E68:P68)</f>
        <v>1</v>
      </c>
      <c r="R68" s="26">
        <f t="shared" si="8"/>
        <v>0.16501650165016502</v>
      </c>
    </row>
    <row r="69" spans="2:33" ht="15.75" customHeight="1" x14ac:dyDescent="0.2">
      <c r="B69" s="158"/>
      <c r="C69" s="155"/>
      <c r="D69" s="15" t="s">
        <v>26</v>
      </c>
      <c r="E69" s="49">
        <f t="shared" ref="E69:Q69" si="14">+SUM(E65:E68)</f>
        <v>0</v>
      </c>
      <c r="F69" s="49">
        <f t="shared" si="14"/>
        <v>0</v>
      </c>
      <c r="G69" s="49">
        <f t="shared" si="14"/>
        <v>3</v>
      </c>
      <c r="H69" s="49">
        <f t="shared" si="14"/>
        <v>0</v>
      </c>
      <c r="I69" s="49">
        <f t="shared" si="14"/>
        <v>2</v>
      </c>
      <c r="J69" s="49">
        <f t="shared" si="14"/>
        <v>0</v>
      </c>
      <c r="K69" s="49">
        <f t="shared" si="14"/>
        <v>3</v>
      </c>
      <c r="L69" s="49">
        <f t="shared" si="14"/>
        <v>3</v>
      </c>
      <c r="M69" s="49">
        <f t="shared" si="14"/>
        <v>0</v>
      </c>
      <c r="N69" s="49">
        <f t="shared" si="14"/>
        <v>0</v>
      </c>
      <c r="O69" s="49">
        <f t="shared" si="14"/>
        <v>1</v>
      </c>
      <c r="P69" s="49">
        <f t="shared" si="14"/>
        <v>2</v>
      </c>
      <c r="Q69" s="49">
        <f t="shared" si="14"/>
        <v>14</v>
      </c>
      <c r="R69" s="27">
        <f t="shared" ref="R69:R74" si="15">100*(Q69/$Q$75)</f>
        <v>2.3102310231023102</v>
      </c>
    </row>
    <row r="70" spans="2:33" ht="15.75" customHeight="1" x14ac:dyDescent="0.2">
      <c r="B70" s="156">
        <v>8</v>
      </c>
      <c r="C70" s="153" t="s">
        <v>31</v>
      </c>
      <c r="D70" s="46" t="s">
        <v>0</v>
      </c>
      <c r="E70" s="19">
        <v>0</v>
      </c>
      <c r="F70" s="19">
        <v>0</v>
      </c>
      <c r="G70" s="19">
        <v>0</v>
      </c>
      <c r="H70" s="19">
        <v>0</v>
      </c>
      <c r="I70" s="19">
        <v>1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2</v>
      </c>
      <c r="Q70" s="19">
        <f>+SUM(E70:P70)</f>
        <v>3</v>
      </c>
      <c r="R70" s="26">
        <f t="shared" si="15"/>
        <v>0.49504950495049505</v>
      </c>
      <c r="S70" s="53"/>
    </row>
    <row r="71" spans="2:33" ht="15.75" customHeight="1" x14ac:dyDescent="0.2">
      <c r="B71" s="157"/>
      <c r="C71" s="160"/>
      <c r="D71" s="67" t="s">
        <v>21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3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f>+SUM(E71:P71)</f>
        <v>3</v>
      </c>
      <c r="R71" s="26">
        <f t="shared" si="15"/>
        <v>0.49504950495049505</v>
      </c>
      <c r="S71" s="52"/>
    </row>
    <row r="72" spans="2:33" ht="15.75" customHeight="1" x14ac:dyDescent="0.2">
      <c r="B72" s="157"/>
      <c r="C72" s="160"/>
      <c r="D72" s="65" t="s">
        <v>14</v>
      </c>
      <c r="E72" s="48">
        <v>2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f>+SUM(E72:P72)</f>
        <v>2</v>
      </c>
      <c r="R72" s="26">
        <f t="shared" si="15"/>
        <v>0.33003300330033003</v>
      </c>
      <c r="S72" s="52"/>
    </row>
    <row r="73" spans="2:33" ht="15.75" customHeight="1" x14ac:dyDescent="0.2">
      <c r="B73" s="157"/>
      <c r="C73" s="160"/>
      <c r="D73" s="65" t="s">
        <v>16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1</v>
      </c>
      <c r="M73" s="48">
        <v>0</v>
      </c>
      <c r="N73" s="48">
        <v>0</v>
      </c>
      <c r="O73" s="48">
        <v>0</v>
      </c>
      <c r="P73" s="48">
        <v>0</v>
      </c>
      <c r="Q73" s="48">
        <f>+SUM(E73:P73)</f>
        <v>1</v>
      </c>
      <c r="R73" s="26">
        <f t="shared" si="15"/>
        <v>0.16501650165016502</v>
      </c>
      <c r="S73" s="52"/>
    </row>
    <row r="74" spans="2:33" ht="15.75" customHeight="1" x14ac:dyDescent="0.2">
      <c r="B74" s="157"/>
      <c r="C74" s="160"/>
      <c r="D74" s="69" t="s">
        <v>26</v>
      </c>
      <c r="E74" s="70">
        <f>SUM(E70:E73)</f>
        <v>2</v>
      </c>
      <c r="F74" s="70">
        <f t="shared" ref="F74:Q74" si="16">+SUM(F70:F73)</f>
        <v>0</v>
      </c>
      <c r="G74" s="70">
        <f t="shared" si="16"/>
        <v>0</v>
      </c>
      <c r="H74" s="70">
        <f t="shared" si="16"/>
        <v>0</v>
      </c>
      <c r="I74" s="70">
        <f t="shared" si="16"/>
        <v>1</v>
      </c>
      <c r="J74" s="70">
        <f t="shared" si="16"/>
        <v>0</v>
      </c>
      <c r="K74" s="70">
        <f t="shared" si="16"/>
        <v>3</v>
      </c>
      <c r="L74" s="70">
        <f t="shared" si="16"/>
        <v>1</v>
      </c>
      <c r="M74" s="70">
        <f t="shared" si="16"/>
        <v>0</v>
      </c>
      <c r="N74" s="70">
        <f t="shared" si="16"/>
        <v>0</v>
      </c>
      <c r="O74" s="70">
        <f t="shared" si="16"/>
        <v>0</v>
      </c>
      <c r="P74" s="70">
        <f t="shared" si="16"/>
        <v>2</v>
      </c>
      <c r="Q74" s="70">
        <f t="shared" si="16"/>
        <v>9</v>
      </c>
      <c r="R74" s="28">
        <f t="shared" si="15"/>
        <v>1.4851485148514851</v>
      </c>
      <c r="S74" s="52"/>
    </row>
    <row r="75" spans="2:33" s="56" customFormat="1" ht="15.75" customHeight="1" x14ac:dyDescent="0.2">
      <c r="B75" s="161" t="s">
        <v>1</v>
      </c>
      <c r="C75" s="161"/>
      <c r="D75" s="161"/>
      <c r="E75" s="100">
        <f t="shared" ref="E75:R75" si="17">+E74+E64+E69+E34+E56+E44+E27+E17</f>
        <v>57</v>
      </c>
      <c r="F75" s="100">
        <f t="shared" si="17"/>
        <v>62</v>
      </c>
      <c r="G75" s="100">
        <f t="shared" si="17"/>
        <v>52</v>
      </c>
      <c r="H75" s="100">
        <f t="shared" si="17"/>
        <v>40</v>
      </c>
      <c r="I75" s="100">
        <f t="shared" si="17"/>
        <v>62</v>
      </c>
      <c r="J75" s="100">
        <f t="shared" si="17"/>
        <v>52</v>
      </c>
      <c r="K75" s="100">
        <f t="shared" si="17"/>
        <v>51</v>
      </c>
      <c r="L75" s="100">
        <f t="shared" si="17"/>
        <v>40</v>
      </c>
      <c r="M75" s="100">
        <f t="shared" si="17"/>
        <v>34</v>
      </c>
      <c r="N75" s="100">
        <f t="shared" si="17"/>
        <v>47</v>
      </c>
      <c r="O75" s="100">
        <f t="shared" si="17"/>
        <v>58</v>
      </c>
      <c r="P75" s="100">
        <f t="shared" si="17"/>
        <v>51</v>
      </c>
      <c r="Q75" s="100">
        <f t="shared" si="17"/>
        <v>606</v>
      </c>
      <c r="R75" s="101">
        <f t="shared" si="17"/>
        <v>100</v>
      </c>
      <c r="S75" s="53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</row>
    <row r="76" spans="2:33" x14ac:dyDescent="0.2">
      <c r="S76" s="53"/>
    </row>
    <row r="78" spans="2:33" x14ac:dyDescent="0.2">
      <c r="B78" s="63"/>
    </row>
  </sheetData>
  <mergeCells count="17">
    <mergeCell ref="C70:C74"/>
    <mergeCell ref="B70:B74"/>
    <mergeCell ref="B75:D75"/>
    <mergeCell ref="B18:B27"/>
    <mergeCell ref="C35:C44"/>
    <mergeCell ref="B35:B44"/>
    <mergeCell ref="C45:C56"/>
    <mergeCell ref="B45:B56"/>
    <mergeCell ref="C57:C64"/>
    <mergeCell ref="B57:B64"/>
    <mergeCell ref="B5:B17"/>
    <mergeCell ref="C5:C17"/>
    <mergeCell ref="C18:C27"/>
    <mergeCell ref="C28:C34"/>
    <mergeCell ref="B28:B34"/>
    <mergeCell ref="C65:C69"/>
    <mergeCell ref="B65:B69"/>
  </mergeCells>
  <phoneticPr fontId="0" type="noConversion"/>
  <hyperlinks>
    <hyperlink ref="A1" location="Indice!A1" display="volver" xr:uid="{8A71C963-87E7-48A6-993C-CC11C8C74868}"/>
  </hyperlinks>
  <pageMargins left="0.75" right="0.75" top="1" bottom="1" header="0.5" footer="0.5"/>
  <headerFooter alignWithMargins="0"/>
  <ignoredErrors>
    <ignoredError sqref="E74:O74" formulaRange="1"/>
    <ignoredError sqref="Q17 Q44 Q74 Q56 Q64:Q66 Q69 Q27 Q3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9265F-44B8-49BB-A0CE-6E7F93D8A82D}">
  <dimension ref="A1:AG63"/>
  <sheetViews>
    <sheetView showGridLines="0" zoomScale="85" zoomScaleNormal="85" workbookViewId="0">
      <selection activeCell="B2" sqref="B2"/>
    </sheetView>
  </sheetViews>
  <sheetFormatPr baseColWidth="10" defaultRowHeight="15" customHeight="1" x14ac:dyDescent="0.2"/>
  <cols>
    <col min="1" max="1" width="5.42578125" customWidth="1"/>
    <col min="2" max="2" width="3.7109375" customWidth="1"/>
    <col min="3" max="3" width="14.28515625" customWidth="1"/>
    <col min="4" max="4" width="16" customWidth="1"/>
    <col min="5" max="17" width="6.7109375" customWidth="1"/>
    <col min="18" max="18" width="7.7109375" customWidth="1"/>
    <col min="19" max="33" width="11.42578125" style="51" customWidth="1"/>
  </cols>
  <sheetData>
    <row r="1" spans="1:20" ht="15.95" customHeight="1" x14ac:dyDescent="0.2">
      <c r="A1" s="109" t="s">
        <v>9</v>
      </c>
      <c r="B1" s="1"/>
      <c r="C1" s="2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ht="15.95" customHeight="1" x14ac:dyDescent="0.2">
      <c r="A2" s="64"/>
      <c r="B2" s="2" t="str">
        <f>+Indice!B7</f>
        <v>6.2. CEB-PERÚ: PROCEDIMIENTOS CONCLUIDOS, SEGÚN TIPO DE CONCLUSIÓN Y SEDE U OFICINA REGIONAL, ENERO-DICIEMBRE 2023</v>
      </c>
      <c r="C2" s="23"/>
      <c r="D2" s="24"/>
      <c r="E2" s="24"/>
      <c r="F2" s="24"/>
      <c r="G2" s="24"/>
      <c r="H2" s="24"/>
      <c r="I2" s="24"/>
      <c r="J2" s="24"/>
      <c r="K2" s="24"/>
      <c r="L2" s="64"/>
      <c r="M2" s="64"/>
      <c r="N2" s="64"/>
      <c r="O2" s="64"/>
      <c r="P2" s="64"/>
      <c r="Q2" s="64"/>
    </row>
    <row r="3" spans="1:20" ht="15.95" customHeight="1" x14ac:dyDescent="0.2">
      <c r="A3" s="64"/>
      <c r="B3" s="24"/>
      <c r="C3" s="25"/>
      <c r="D3" s="24"/>
      <c r="E3" s="24"/>
      <c r="F3" s="24"/>
      <c r="G3" s="24"/>
      <c r="H3" s="24"/>
      <c r="I3" s="24"/>
      <c r="J3" s="24"/>
      <c r="K3" s="24"/>
      <c r="L3" s="64"/>
      <c r="M3" s="64"/>
      <c r="N3" s="64"/>
      <c r="O3" s="64"/>
      <c r="P3" s="64"/>
      <c r="Q3" s="64"/>
    </row>
    <row r="4" spans="1:20" ht="27.95" customHeight="1" x14ac:dyDescent="0.2">
      <c r="B4" s="10" t="s">
        <v>101</v>
      </c>
      <c r="C4" s="4" t="s">
        <v>32</v>
      </c>
      <c r="D4" s="4" t="s">
        <v>23</v>
      </c>
      <c r="E4" s="36" t="s">
        <v>83</v>
      </c>
      <c r="F4" s="36" t="s">
        <v>84</v>
      </c>
      <c r="G4" s="36" t="s">
        <v>85</v>
      </c>
      <c r="H4" s="36" t="s">
        <v>86</v>
      </c>
      <c r="I4" s="36" t="s">
        <v>87</v>
      </c>
      <c r="J4" s="36" t="s">
        <v>88</v>
      </c>
      <c r="K4" s="36" t="s">
        <v>89</v>
      </c>
      <c r="L4" s="36" t="s">
        <v>90</v>
      </c>
      <c r="M4" s="36" t="s">
        <v>91</v>
      </c>
      <c r="N4" s="36" t="s">
        <v>92</v>
      </c>
      <c r="O4" s="36" t="s">
        <v>93</v>
      </c>
      <c r="P4" s="36" t="s">
        <v>94</v>
      </c>
      <c r="Q4" s="6" t="s">
        <v>1</v>
      </c>
      <c r="R4" s="6" t="s">
        <v>22</v>
      </c>
    </row>
    <row r="5" spans="1:20" ht="15" customHeight="1" x14ac:dyDescent="0.2">
      <c r="B5" s="148">
        <v>1</v>
      </c>
      <c r="C5" s="150" t="s">
        <v>27</v>
      </c>
      <c r="D5" s="65" t="s">
        <v>98</v>
      </c>
      <c r="E5" s="5">
        <v>89</v>
      </c>
      <c r="F5" s="5">
        <v>173</v>
      </c>
      <c r="G5" s="5">
        <v>128</v>
      </c>
      <c r="H5" s="5">
        <v>68</v>
      </c>
      <c r="I5" s="5">
        <v>40</v>
      </c>
      <c r="J5" s="5">
        <v>22</v>
      </c>
      <c r="K5" s="5">
        <v>8</v>
      </c>
      <c r="L5" s="5">
        <v>28</v>
      </c>
      <c r="M5" s="5">
        <v>12</v>
      </c>
      <c r="N5" s="5">
        <v>6</v>
      </c>
      <c r="O5" s="5">
        <v>16</v>
      </c>
      <c r="P5" s="5">
        <v>14</v>
      </c>
      <c r="Q5" s="5">
        <f>+SUM(E5:P5)</f>
        <v>604</v>
      </c>
      <c r="R5" s="26">
        <f t="shared" ref="R5:R36" si="0">100*(Q5/$Q$60)</f>
        <v>65.938864628820966</v>
      </c>
      <c r="T5" s="52"/>
    </row>
    <row r="6" spans="1:20" ht="15" customHeight="1" x14ac:dyDescent="0.2">
      <c r="B6" s="148"/>
      <c r="C6" s="150" t="s">
        <v>3</v>
      </c>
      <c r="D6" s="112" t="s">
        <v>80</v>
      </c>
      <c r="E6" s="5">
        <v>0</v>
      </c>
      <c r="F6" s="48">
        <v>2</v>
      </c>
      <c r="G6" s="5">
        <v>2</v>
      </c>
      <c r="H6" s="5">
        <v>2</v>
      </c>
      <c r="I6" s="5">
        <v>4</v>
      </c>
      <c r="J6" s="5">
        <v>1</v>
      </c>
      <c r="K6" s="5">
        <v>5</v>
      </c>
      <c r="L6" s="5">
        <v>0</v>
      </c>
      <c r="M6" s="5">
        <v>6</v>
      </c>
      <c r="N6" s="5">
        <v>3</v>
      </c>
      <c r="O6" s="5">
        <v>3</v>
      </c>
      <c r="P6" s="5">
        <v>4</v>
      </c>
      <c r="Q6" s="5">
        <f t="shared" ref="Q6:Q15" si="1">+SUM(E6:P6)</f>
        <v>32</v>
      </c>
      <c r="R6" s="26">
        <f t="shared" si="0"/>
        <v>3.4934497816593884</v>
      </c>
      <c r="T6" s="52"/>
    </row>
    <row r="7" spans="1:20" ht="15" customHeight="1" x14ac:dyDescent="0.2">
      <c r="B7" s="148"/>
      <c r="C7" s="150"/>
      <c r="D7" s="67" t="s">
        <v>13</v>
      </c>
      <c r="E7" s="5">
        <v>0</v>
      </c>
      <c r="F7" s="5">
        <v>3</v>
      </c>
      <c r="G7" s="5">
        <v>3</v>
      </c>
      <c r="H7" s="5">
        <v>1</v>
      </c>
      <c r="I7" s="5">
        <v>0</v>
      </c>
      <c r="J7" s="5">
        <v>1</v>
      </c>
      <c r="K7" s="5">
        <v>0</v>
      </c>
      <c r="L7" s="5">
        <v>0</v>
      </c>
      <c r="M7" s="5">
        <v>0</v>
      </c>
      <c r="N7" s="5">
        <v>1</v>
      </c>
      <c r="O7" s="5">
        <v>1</v>
      </c>
      <c r="P7" s="5">
        <v>0</v>
      </c>
      <c r="Q7" s="5">
        <f t="shared" si="1"/>
        <v>10</v>
      </c>
      <c r="R7" s="26">
        <f t="shared" si="0"/>
        <v>1.0917030567685588</v>
      </c>
      <c r="T7" s="52"/>
    </row>
    <row r="8" spans="1:20" ht="15" customHeight="1" x14ac:dyDescent="0.2">
      <c r="B8" s="148"/>
      <c r="C8" s="150" t="s">
        <v>3</v>
      </c>
      <c r="D8" s="67" t="s">
        <v>11</v>
      </c>
      <c r="E8" s="5">
        <v>2</v>
      </c>
      <c r="F8" s="5">
        <v>2</v>
      </c>
      <c r="G8" s="5">
        <v>2</v>
      </c>
      <c r="H8" s="5">
        <v>0</v>
      </c>
      <c r="I8" s="5">
        <v>0</v>
      </c>
      <c r="J8" s="5">
        <v>1</v>
      </c>
      <c r="K8" s="5">
        <v>0</v>
      </c>
      <c r="L8" s="5">
        <v>1</v>
      </c>
      <c r="M8" s="5">
        <v>0</v>
      </c>
      <c r="N8" s="5">
        <v>1</v>
      </c>
      <c r="O8" s="5">
        <v>0</v>
      </c>
      <c r="P8" s="5">
        <v>1</v>
      </c>
      <c r="Q8" s="5">
        <f t="shared" si="1"/>
        <v>10</v>
      </c>
      <c r="R8" s="26">
        <f t="shared" si="0"/>
        <v>1.0917030567685588</v>
      </c>
      <c r="T8" s="52"/>
    </row>
    <row r="9" spans="1:20" ht="15" customHeight="1" x14ac:dyDescent="0.2">
      <c r="B9" s="148"/>
      <c r="C9" s="150" t="s">
        <v>3</v>
      </c>
      <c r="D9" s="45" t="s">
        <v>16</v>
      </c>
      <c r="E9" s="5">
        <v>0</v>
      </c>
      <c r="F9" s="5">
        <v>0</v>
      </c>
      <c r="G9" s="5">
        <v>0</v>
      </c>
      <c r="H9" s="5">
        <v>0</v>
      </c>
      <c r="I9" s="5">
        <v>1</v>
      </c>
      <c r="J9" s="5">
        <v>0</v>
      </c>
      <c r="K9" s="5">
        <v>0</v>
      </c>
      <c r="L9" s="5">
        <v>0</v>
      </c>
      <c r="M9" s="5">
        <v>0</v>
      </c>
      <c r="N9" s="5">
        <v>1</v>
      </c>
      <c r="O9" s="5">
        <v>1</v>
      </c>
      <c r="P9" s="5">
        <v>4</v>
      </c>
      <c r="Q9" s="5">
        <f t="shared" si="1"/>
        <v>7</v>
      </c>
      <c r="R9" s="26">
        <f t="shared" si="0"/>
        <v>0.76419213973799127</v>
      </c>
      <c r="T9" s="52"/>
    </row>
    <row r="10" spans="1:20" ht="15" customHeight="1" x14ac:dyDescent="0.2">
      <c r="B10" s="148"/>
      <c r="C10" s="150" t="s">
        <v>3</v>
      </c>
      <c r="D10" s="117" t="s">
        <v>18</v>
      </c>
      <c r="E10" s="5">
        <v>0</v>
      </c>
      <c r="F10" s="5">
        <v>0</v>
      </c>
      <c r="G10" s="5">
        <v>1</v>
      </c>
      <c r="H10" s="5">
        <v>0</v>
      </c>
      <c r="I10" s="5">
        <v>1</v>
      </c>
      <c r="J10" s="5">
        <v>0</v>
      </c>
      <c r="K10" s="5">
        <v>1</v>
      </c>
      <c r="L10" s="5">
        <v>0</v>
      </c>
      <c r="M10" s="5">
        <v>1</v>
      </c>
      <c r="N10" s="5">
        <v>0</v>
      </c>
      <c r="O10" s="5">
        <v>0</v>
      </c>
      <c r="P10" s="5">
        <v>2</v>
      </c>
      <c r="Q10" s="5">
        <f t="shared" si="1"/>
        <v>6</v>
      </c>
      <c r="R10" s="26">
        <f t="shared" si="0"/>
        <v>0.65502183406113534</v>
      </c>
      <c r="T10" s="52"/>
    </row>
    <row r="11" spans="1:20" ht="15" customHeight="1" x14ac:dyDescent="0.2">
      <c r="B11" s="148"/>
      <c r="C11" s="150" t="s">
        <v>3</v>
      </c>
      <c r="D11" s="117" t="s">
        <v>20</v>
      </c>
      <c r="E11" s="5">
        <v>0</v>
      </c>
      <c r="F11" s="5">
        <v>0</v>
      </c>
      <c r="G11" s="5">
        <v>0</v>
      </c>
      <c r="H11" s="5">
        <v>1</v>
      </c>
      <c r="I11" s="5">
        <v>0</v>
      </c>
      <c r="J11" s="5">
        <v>0</v>
      </c>
      <c r="K11" s="5">
        <v>0</v>
      </c>
      <c r="L11" s="5">
        <v>1</v>
      </c>
      <c r="M11" s="5">
        <v>0</v>
      </c>
      <c r="N11" s="5">
        <v>0</v>
      </c>
      <c r="O11" s="5">
        <v>1</v>
      </c>
      <c r="P11" s="5">
        <v>1</v>
      </c>
      <c r="Q11" s="5">
        <f t="shared" si="1"/>
        <v>4</v>
      </c>
      <c r="R11" s="26">
        <f t="shared" si="0"/>
        <v>0.43668122270742354</v>
      </c>
      <c r="S11" s="62"/>
      <c r="T11" s="52"/>
    </row>
    <row r="12" spans="1:20" ht="15" customHeight="1" x14ac:dyDescent="0.2">
      <c r="B12" s="148"/>
      <c r="C12" s="150"/>
      <c r="D12" s="117" t="s">
        <v>14</v>
      </c>
      <c r="E12" s="5">
        <v>0</v>
      </c>
      <c r="F12" s="5">
        <v>1</v>
      </c>
      <c r="G12" s="5">
        <v>0</v>
      </c>
      <c r="H12" s="5">
        <v>1</v>
      </c>
      <c r="I12" s="5">
        <v>0</v>
      </c>
      <c r="J12" s="5">
        <v>0</v>
      </c>
      <c r="K12" s="5">
        <v>0</v>
      </c>
      <c r="L12" s="5"/>
      <c r="M12" s="5">
        <v>0</v>
      </c>
      <c r="N12" s="5">
        <v>1</v>
      </c>
      <c r="O12" s="5">
        <v>0</v>
      </c>
      <c r="P12" s="5">
        <v>0</v>
      </c>
      <c r="Q12" s="5">
        <f t="shared" si="1"/>
        <v>3</v>
      </c>
      <c r="R12" s="26">
        <f t="shared" si="0"/>
        <v>0.32751091703056767</v>
      </c>
      <c r="S12" s="62"/>
      <c r="T12" s="52"/>
    </row>
    <row r="13" spans="1:20" ht="15" customHeight="1" x14ac:dyDescent="0.2">
      <c r="B13" s="148"/>
      <c r="C13" s="150" t="s">
        <v>3</v>
      </c>
      <c r="D13" s="113" t="s">
        <v>15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1</v>
      </c>
      <c r="M13" s="5">
        <v>0</v>
      </c>
      <c r="N13" s="5">
        <v>0</v>
      </c>
      <c r="O13" s="5">
        <v>2</v>
      </c>
      <c r="P13" s="5">
        <v>0</v>
      </c>
      <c r="Q13" s="5">
        <f t="shared" si="1"/>
        <v>3</v>
      </c>
      <c r="R13" s="26">
        <f t="shared" si="0"/>
        <v>0.32751091703056767</v>
      </c>
      <c r="T13" s="52"/>
    </row>
    <row r="14" spans="1:20" ht="15" customHeight="1" x14ac:dyDescent="0.2">
      <c r="B14" s="148"/>
      <c r="C14" s="150" t="s">
        <v>3</v>
      </c>
      <c r="D14" s="116" t="s">
        <v>17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1</v>
      </c>
      <c r="L14" s="5">
        <v>0</v>
      </c>
      <c r="M14" s="5">
        <v>1</v>
      </c>
      <c r="N14" s="5">
        <v>0</v>
      </c>
      <c r="O14" s="5">
        <v>0</v>
      </c>
      <c r="P14" s="5">
        <v>0</v>
      </c>
      <c r="Q14" s="5">
        <f t="shared" si="1"/>
        <v>2</v>
      </c>
      <c r="R14" s="26">
        <f t="shared" si="0"/>
        <v>0.21834061135371177</v>
      </c>
      <c r="T14" s="52"/>
    </row>
    <row r="15" spans="1:20" ht="15" customHeight="1" x14ac:dyDescent="0.2">
      <c r="B15" s="148"/>
      <c r="C15" s="150" t="s">
        <v>3</v>
      </c>
      <c r="D15" s="116" t="s">
        <v>19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1</v>
      </c>
      <c r="Q15" s="5">
        <f t="shared" si="1"/>
        <v>1</v>
      </c>
      <c r="R15" s="26">
        <f t="shared" si="0"/>
        <v>0.10917030567685589</v>
      </c>
      <c r="T15" s="52"/>
    </row>
    <row r="16" spans="1:20" ht="15" customHeight="1" x14ac:dyDescent="0.2">
      <c r="B16" s="149"/>
      <c r="C16" s="151"/>
      <c r="D16" s="15" t="s">
        <v>95</v>
      </c>
      <c r="E16" s="16">
        <f>+SUM(E5:E15)</f>
        <v>91</v>
      </c>
      <c r="F16" s="16">
        <f t="shared" ref="F16:P16" si="2">+SUM(F5:F15)</f>
        <v>181</v>
      </c>
      <c r="G16" s="16">
        <f t="shared" si="2"/>
        <v>136</v>
      </c>
      <c r="H16" s="16">
        <f t="shared" si="2"/>
        <v>73</v>
      </c>
      <c r="I16" s="16">
        <f t="shared" si="2"/>
        <v>46</v>
      </c>
      <c r="J16" s="16">
        <f t="shared" si="2"/>
        <v>25</v>
      </c>
      <c r="K16" s="16">
        <f t="shared" si="2"/>
        <v>15</v>
      </c>
      <c r="L16" s="16">
        <f t="shared" si="2"/>
        <v>31</v>
      </c>
      <c r="M16" s="16">
        <f t="shared" si="2"/>
        <v>20</v>
      </c>
      <c r="N16" s="16">
        <f t="shared" si="2"/>
        <v>13</v>
      </c>
      <c r="O16" s="16">
        <f t="shared" si="2"/>
        <v>24</v>
      </c>
      <c r="P16" s="16">
        <f t="shared" si="2"/>
        <v>27</v>
      </c>
      <c r="Q16" s="16">
        <f>+SUM(Q5:Q15)</f>
        <v>682</v>
      </c>
      <c r="R16" s="27">
        <f t="shared" si="0"/>
        <v>74.454148471615724</v>
      </c>
    </row>
    <row r="17" spans="2:20" ht="15" customHeight="1" x14ac:dyDescent="0.2">
      <c r="B17" s="156">
        <v>2</v>
      </c>
      <c r="C17" s="152" t="s">
        <v>28</v>
      </c>
      <c r="D17" s="141" t="s">
        <v>98</v>
      </c>
      <c r="E17" s="19">
        <v>7</v>
      </c>
      <c r="F17" s="19">
        <v>1</v>
      </c>
      <c r="G17" s="19">
        <v>6</v>
      </c>
      <c r="H17" s="5">
        <v>10</v>
      </c>
      <c r="I17" s="19">
        <v>15</v>
      </c>
      <c r="J17" s="19">
        <v>9</v>
      </c>
      <c r="K17" s="19">
        <v>7</v>
      </c>
      <c r="L17" s="19">
        <v>10</v>
      </c>
      <c r="M17" s="19">
        <v>6</v>
      </c>
      <c r="N17" s="19">
        <v>11</v>
      </c>
      <c r="O17" s="19">
        <v>2</v>
      </c>
      <c r="P17" s="19">
        <v>4</v>
      </c>
      <c r="Q17" s="19">
        <f t="shared" ref="Q17:Q25" si="3">+SUM(E17:P17)</f>
        <v>88</v>
      </c>
      <c r="R17" s="26">
        <f t="shared" si="0"/>
        <v>9.606986899563319</v>
      </c>
    </row>
    <row r="18" spans="2:20" ht="15" customHeight="1" x14ac:dyDescent="0.2">
      <c r="B18" s="157"/>
      <c r="C18" s="150" t="s">
        <v>4</v>
      </c>
      <c r="D18" s="118" t="s">
        <v>80</v>
      </c>
      <c r="E18" s="48">
        <v>1</v>
      </c>
      <c r="F18" s="48">
        <v>0</v>
      </c>
      <c r="G18" s="48">
        <v>2</v>
      </c>
      <c r="H18" s="48">
        <v>3</v>
      </c>
      <c r="I18" s="48">
        <v>0</v>
      </c>
      <c r="J18" s="48">
        <v>0</v>
      </c>
      <c r="K18" s="48">
        <v>1</v>
      </c>
      <c r="L18" s="48">
        <v>1</v>
      </c>
      <c r="M18" s="48">
        <v>2</v>
      </c>
      <c r="N18" s="48">
        <v>6</v>
      </c>
      <c r="O18" s="48">
        <v>2</v>
      </c>
      <c r="P18" s="48">
        <v>3</v>
      </c>
      <c r="Q18" s="48">
        <f t="shared" si="3"/>
        <v>21</v>
      </c>
      <c r="R18" s="26">
        <f t="shared" si="0"/>
        <v>2.2925764192139741</v>
      </c>
      <c r="T18" s="53"/>
    </row>
    <row r="19" spans="2:20" ht="15" customHeight="1" x14ac:dyDescent="0.2">
      <c r="B19" s="157"/>
      <c r="C19" s="150" t="s">
        <v>4</v>
      </c>
      <c r="D19" s="116" t="s">
        <v>14</v>
      </c>
      <c r="E19" s="48">
        <v>1</v>
      </c>
      <c r="F19" s="48">
        <v>0</v>
      </c>
      <c r="G19" s="48">
        <v>0</v>
      </c>
      <c r="H19" s="48">
        <v>0</v>
      </c>
      <c r="I19" s="48">
        <v>1</v>
      </c>
      <c r="J19" s="48">
        <v>1</v>
      </c>
      <c r="K19" s="48">
        <v>0</v>
      </c>
      <c r="L19" s="48">
        <v>1</v>
      </c>
      <c r="M19" s="48">
        <v>1</v>
      </c>
      <c r="N19" s="48">
        <v>0</v>
      </c>
      <c r="O19" s="48">
        <v>0</v>
      </c>
      <c r="P19" s="48">
        <v>0</v>
      </c>
      <c r="Q19" s="48">
        <f t="shared" si="3"/>
        <v>5</v>
      </c>
      <c r="R19" s="26">
        <f t="shared" si="0"/>
        <v>0.54585152838427942</v>
      </c>
      <c r="T19" s="52"/>
    </row>
    <row r="20" spans="2:20" ht="15" customHeight="1" x14ac:dyDescent="0.2">
      <c r="B20" s="157"/>
      <c r="C20" s="150" t="s">
        <v>4</v>
      </c>
      <c r="D20" s="116" t="s">
        <v>16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1</v>
      </c>
      <c r="M20" s="48">
        <v>0</v>
      </c>
      <c r="N20" s="48">
        <v>0</v>
      </c>
      <c r="O20" s="48">
        <v>2</v>
      </c>
      <c r="P20" s="48">
        <v>1</v>
      </c>
      <c r="Q20" s="48">
        <f t="shared" si="3"/>
        <v>4</v>
      </c>
      <c r="R20" s="26">
        <f t="shared" si="0"/>
        <v>0.43668122270742354</v>
      </c>
      <c r="T20" s="52"/>
    </row>
    <row r="21" spans="2:20" ht="15" customHeight="1" x14ac:dyDescent="0.2">
      <c r="B21" s="157"/>
      <c r="C21" s="150" t="s">
        <v>4</v>
      </c>
      <c r="D21" s="117" t="s">
        <v>20</v>
      </c>
      <c r="E21" s="48">
        <v>0</v>
      </c>
      <c r="F21" s="48">
        <v>0</v>
      </c>
      <c r="G21" s="48">
        <v>1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2</v>
      </c>
      <c r="O21" s="48">
        <v>0</v>
      </c>
      <c r="P21" s="48">
        <v>0</v>
      </c>
      <c r="Q21" s="48">
        <f t="shared" si="3"/>
        <v>3</v>
      </c>
      <c r="R21" s="26">
        <f t="shared" si="0"/>
        <v>0.32751091703056767</v>
      </c>
      <c r="T21" s="52"/>
    </row>
    <row r="22" spans="2:20" ht="15" customHeight="1" x14ac:dyDescent="0.2">
      <c r="B22" s="157"/>
      <c r="C22" s="150" t="s">
        <v>4</v>
      </c>
      <c r="D22" s="117" t="s">
        <v>13</v>
      </c>
      <c r="E22" s="48">
        <v>0</v>
      </c>
      <c r="F22" s="48">
        <v>0</v>
      </c>
      <c r="G22" s="48">
        <v>1</v>
      </c>
      <c r="H22" s="48">
        <v>0</v>
      </c>
      <c r="I22" s="48">
        <v>0</v>
      </c>
      <c r="J22" s="48">
        <v>1</v>
      </c>
      <c r="K22" s="48">
        <v>1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f t="shared" si="3"/>
        <v>3</v>
      </c>
      <c r="R22" s="26">
        <f t="shared" si="0"/>
        <v>0.32751091703056767</v>
      </c>
      <c r="T22" s="52"/>
    </row>
    <row r="23" spans="2:20" ht="15" customHeight="1" x14ac:dyDescent="0.2">
      <c r="B23" s="157"/>
      <c r="C23" s="150" t="s">
        <v>4</v>
      </c>
      <c r="D23" s="141" t="s">
        <v>18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1</v>
      </c>
      <c r="Q23" s="48">
        <f t="shared" si="3"/>
        <v>1</v>
      </c>
      <c r="R23" s="26">
        <f t="shared" si="0"/>
        <v>0.10917030567685589</v>
      </c>
      <c r="T23" s="52"/>
    </row>
    <row r="24" spans="2:20" ht="15" customHeight="1" x14ac:dyDescent="0.2">
      <c r="B24" s="157"/>
      <c r="C24" s="150"/>
      <c r="D24" s="45" t="s">
        <v>19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1</v>
      </c>
      <c r="O24" s="48">
        <v>0</v>
      </c>
      <c r="P24" s="48">
        <v>0</v>
      </c>
      <c r="Q24" s="48">
        <f t="shared" si="3"/>
        <v>1</v>
      </c>
      <c r="R24" s="26">
        <f t="shared" si="0"/>
        <v>0.10917030567685589</v>
      </c>
      <c r="T24" s="52"/>
    </row>
    <row r="25" spans="2:20" ht="15" customHeight="1" x14ac:dyDescent="0.2">
      <c r="B25" s="157"/>
      <c r="C25" s="150"/>
      <c r="D25" s="113" t="s">
        <v>17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1</v>
      </c>
      <c r="O25" s="48">
        <v>0</v>
      </c>
      <c r="P25" s="48">
        <v>0</v>
      </c>
      <c r="Q25" s="48">
        <f t="shared" si="3"/>
        <v>1</v>
      </c>
      <c r="R25" s="26">
        <f t="shared" si="0"/>
        <v>0.10917030567685589</v>
      </c>
      <c r="T25" s="52"/>
    </row>
    <row r="26" spans="2:20" ht="15" customHeight="1" x14ac:dyDescent="0.2">
      <c r="B26" s="158"/>
      <c r="C26" s="151"/>
      <c r="D26" s="15" t="s">
        <v>95</v>
      </c>
      <c r="E26" s="49">
        <f>+SUM(E17:E25)</f>
        <v>9</v>
      </c>
      <c r="F26" s="49">
        <f t="shared" ref="F26:P26" si="4">+SUM(F17:F25)</f>
        <v>1</v>
      </c>
      <c r="G26" s="49">
        <f t="shared" si="4"/>
        <v>10</v>
      </c>
      <c r="H26" s="49">
        <f t="shared" si="4"/>
        <v>13</v>
      </c>
      <c r="I26" s="49">
        <f t="shared" si="4"/>
        <v>16</v>
      </c>
      <c r="J26" s="49">
        <f t="shared" si="4"/>
        <v>11</v>
      </c>
      <c r="K26" s="49">
        <f t="shared" si="4"/>
        <v>9</v>
      </c>
      <c r="L26" s="49">
        <f t="shared" si="4"/>
        <v>13</v>
      </c>
      <c r="M26" s="49">
        <f t="shared" si="4"/>
        <v>9</v>
      </c>
      <c r="N26" s="49">
        <f t="shared" si="4"/>
        <v>21</v>
      </c>
      <c r="O26" s="49">
        <f t="shared" si="4"/>
        <v>6</v>
      </c>
      <c r="P26" s="49">
        <f t="shared" si="4"/>
        <v>9</v>
      </c>
      <c r="Q26" s="49">
        <f>+SUM(Q17:Q25)</f>
        <v>127</v>
      </c>
      <c r="R26" s="27">
        <f t="shared" si="0"/>
        <v>13.864628820960698</v>
      </c>
      <c r="T26" s="52"/>
    </row>
    <row r="27" spans="2:20" ht="15" customHeight="1" x14ac:dyDescent="0.2">
      <c r="B27" s="156">
        <v>3</v>
      </c>
      <c r="C27" s="159" t="s">
        <v>29</v>
      </c>
      <c r="D27" s="142" t="s">
        <v>98</v>
      </c>
      <c r="E27" s="19">
        <v>2</v>
      </c>
      <c r="F27" s="19">
        <v>0</v>
      </c>
      <c r="G27" s="19">
        <v>1</v>
      </c>
      <c r="H27" s="19">
        <v>0</v>
      </c>
      <c r="I27" s="19">
        <v>3</v>
      </c>
      <c r="J27" s="19">
        <v>3</v>
      </c>
      <c r="K27" s="19">
        <v>2</v>
      </c>
      <c r="L27" s="19">
        <v>3</v>
      </c>
      <c r="M27" s="19">
        <v>1</v>
      </c>
      <c r="N27" s="19">
        <v>2</v>
      </c>
      <c r="O27" s="19">
        <v>2</v>
      </c>
      <c r="P27" s="19">
        <v>4</v>
      </c>
      <c r="Q27" s="19">
        <f t="shared" ref="Q27:Q37" si="5">+SUM(E27:P27)</f>
        <v>23</v>
      </c>
      <c r="R27" s="26">
        <f t="shared" si="0"/>
        <v>2.5109170305676853</v>
      </c>
      <c r="T27" s="52"/>
    </row>
    <row r="28" spans="2:20" ht="15" customHeight="1" x14ac:dyDescent="0.2">
      <c r="B28" s="157"/>
      <c r="C28" s="154"/>
      <c r="D28" s="118" t="s">
        <v>80</v>
      </c>
      <c r="E28" s="48">
        <v>1</v>
      </c>
      <c r="F28" s="48">
        <v>0</v>
      </c>
      <c r="G28" s="48">
        <v>0</v>
      </c>
      <c r="H28" s="48">
        <v>2</v>
      </c>
      <c r="I28" s="48">
        <v>2</v>
      </c>
      <c r="J28" s="48">
        <v>1</v>
      </c>
      <c r="K28" s="48">
        <v>2</v>
      </c>
      <c r="L28" s="48">
        <v>0</v>
      </c>
      <c r="M28" s="48">
        <v>0</v>
      </c>
      <c r="N28" s="48">
        <v>1</v>
      </c>
      <c r="O28" s="48">
        <v>0</v>
      </c>
      <c r="P28" s="48">
        <v>0</v>
      </c>
      <c r="Q28" s="48">
        <f t="shared" si="5"/>
        <v>9</v>
      </c>
      <c r="R28" s="26">
        <f t="shared" si="0"/>
        <v>0.98253275109170313</v>
      </c>
      <c r="T28" s="52"/>
    </row>
    <row r="29" spans="2:20" ht="15" customHeight="1" x14ac:dyDescent="0.2">
      <c r="B29" s="157"/>
      <c r="C29" s="154"/>
      <c r="D29" s="45" t="s">
        <v>13</v>
      </c>
      <c r="E29" s="48">
        <v>0</v>
      </c>
      <c r="F29" s="48">
        <v>2</v>
      </c>
      <c r="G29" s="48">
        <v>0</v>
      </c>
      <c r="H29" s="48">
        <v>1</v>
      </c>
      <c r="I29" s="48">
        <v>1</v>
      </c>
      <c r="J29" s="48">
        <v>0</v>
      </c>
      <c r="K29" s="48">
        <v>0</v>
      </c>
      <c r="L29" s="48">
        <v>0</v>
      </c>
      <c r="M29" s="48">
        <v>0</v>
      </c>
      <c r="N29" s="48">
        <v>1</v>
      </c>
      <c r="O29" s="48">
        <v>0</v>
      </c>
      <c r="P29" s="48">
        <v>0</v>
      </c>
      <c r="Q29" s="48">
        <f t="shared" si="5"/>
        <v>5</v>
      </c>
      <c r="R29" s="26">
        <f t="shared" si="0"/>
        <v>0.54585152838427942</v>
      </c>
      <c r="T29" s="52"/>
    </row>
    <row r="30" spans="2:20" ht="15" customHeight="1" x14ac:dyDescent="0.2">
      <c r="B30" s="157"/>
      <c r="C30" s="154"/>
      <c r="D30" s="45" t="s">
        <v>14</v>
      </c>
      <c r="E30" s="48">
        <v>2</v>
      </c>
      <c r="F30" s="48">
        <v>0</v>
      </c>
      <c r="G30" s="48">
        <v>0</v>
      </c>
      <c r="H30" s="48">
        <v>0</v>
      </c>
      <c r="I30" s="48">
        <v>0</v>
      </c>
      <c r="J30" s="48">
        <v>1</v>
      </c>
      <c r="K30" s="48">
        <v>0</v>
      </c>
      <c r="L30" s="48">
        <v>0</v>
      </c>
      <c r="M30" s="48">
        <v>0</v>
      </c>
      <c r="N30" s="48">
        <v>0</v>
      </c>
      <c r="O30" s="48">
        <v>1</v>
      </c>
      <c r="P30" s="48">
        <v>0</v>
      </c>
      <c r="Q30" s="48">
        <f t="shared" si="5"/>
        <v>4</v>
      </c>
      <c r="R30" s="26">
        <f t="shared" si="0"/>
        <v>0.43668122270742354</v>
      </c>
      <c r="T30" s="52"/>
    </row>
    <row r="31" spans="2:20" ht="15" customHeight="1" x14ac:dyDescent="0.2">
      <c r="B31" s="157"/>
      <c r="C31" s="154"/>
      <c r="D31" s="116" t="s">
        <v>11</v>
      </c>
      <c r="E31" s="48">
        <v>0</v>
      </c>
      <c r="F31" s="48">
        <v>0</v>
      </c>
      <c r="G31" s="48">
        <v>0</v>
      </c>
      <c r="H31" s="48">
        <v>1</v>
      </c>
      <c r="I31" s="48">
        <v>1</v>
      </c>
      <c r="J31" s="48">
        <v>0</v>
      </c>
      <c r="K31" s="48">
        <v>0</v>
      </c>
      <c r="L31" s="48">
        <v>0</v>
      </c>
      <c r="M31" s="48">
        <v>0</v>
      </c>
      <c r="N31" s="48">
        <v>1</v>
      </c>
      <c r="O31" s="48">
        <v>0</v>
      </c>
      <c r="P31" s="48">
        <v>0</v>
      </c>
      <c r="Q31" s="48">
        <f t="shared" si="5"/>
        <v>3</v>
      </c>
      <c r="R31" s="26">
        <f t="shared" si="0"/>
        <v>0.32751091703056767</v>
      </c>
      <c r="T31" s="52"/>
    </row>
    <row r="32" spans="2:20" ht="15" customHeight="1" x14ac:dyDescent="0.2">
      <c r="B32" s="157"/>
      <c r="C32" s="154"/>
      <c r="D32" s="45" t="s">
        <v>20</v>
      </c>
      <c r="E32" s="48">
        <v>0</v>
      </c>
      <c r="F32" s="48">
        <v>0</v>
      </c>
      <c r="G32" s="48">
        <v>1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1</v>
      </c>
      <c r="O32" s="48">
        <v>0</v>
      </c>
      <c r="P32" s="48">
        <v>0</v>
      </c>
      <c r="Q32" s="48">
        <f t="shared" si="5"/>
        <v>2</v>
      </c>
      <c r="R32" s="26">
        <f t="shared" si="0"/>
        <v>0.21834061135371177</v>
      </c>
      <c r="T32" s="52"/>
    </row>
    <row r="33" spans="1:20" ht="15" customHeight="1" x14ac:dyDescent="0.2">
      <c r="B33" s="157"/>
      <c r="C33" s="154"/>
      <c r="D33" s="67" t="s">
        <v>16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1</v>
      </c>
      <c r="K33" s="48">
        <v>0</v>
      </c>
      <c r="L33" s="48">
        <v>1</v>
      </c>
      <c r="M33" s="48">
        <v>0</v>
      </c>
      <c r="N33" s="48">
        <v>0</v>
      </c>
      <c r="O33" s="48">
        <v>0</v>
      </c>
      <c r="P33" s="48">
        <v>0</v>
      </c>
      <c r="Q33" s="48">
        <f t="shared" si="5"/>
        <v>2</v>
      </c>
      <c r="R33" s="26">
        <f t="shared" si="0"/>
        <v>0.21834061135371177</v>
      </c>
      <c r="T33" s="52"/>
    </row>
    <row r="34" spans="1:20" ht="15" customHeight="1" x14ac:dyDescent="0.2">
      <c r="B34" s="157"/>
      <c r="C34" s="154"/>
      <c r="D34" s="45" t="s">
        <v>15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1</v>
      </c>
      <c r="M34" s="48">
        <v>0</v>
      </c>
      <c r="N34" s="48">
        <v>0</v>
      </c>
      <c r="O34" s="48">
        <v>0</v>
      </c>
      <c r="P34" s="48">
        <v>1</v>
      </c>
      <c r="Q34" s="48">
        <f t="shared" si="5"/>
        <v>2</v>
      </c>
      <c r="R34" s="26">
        <f t="shared" si="0"/>
        <v>0.21834061135371177</v>
      </c>
      <c r="T34" s="52"/>
    </row>
    <row r="35" spans="1:20" ht="15" customHeight="1" x14ac:dyDescent="0.2">
      <c r="B35" s="157"/>
      <c r="C35" s="154"/>
      <c r="D35" s="141" t="s">
        <v>19</v>
      </c>
      <c r="E35" s="48">
        <v>1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1</v>
      </c>
      <c r="P35" s="48">
        <v>0</v>
      </c>
      <c r="Q35" s="48">
        <f t="shared" si="5"/>
        <v>2</v>
      </c>
      <c r="R35" s="26">
        <f t="shared" si="0"/>
        <v>0.21834061135371177</v>
      </c>
      <c r="T35" s="52"/>
    </row>
    <row r="36" spans="1:20" ht="15" customHeight="1" x14ac:dyDescent="0.2">
      <c r="B36" s="157"/>
      <c r="C36" s="154"/>
      <c r="D36" s="45" t="s">
        <v>18</v>
      </c>
      <c r="E36" s="48">
        <v>0</v>
      </c>
      <c r="F36" s="48">
        <v>0</v>
      </c>
      <c r="G36" s="48">
        <v>0</v>
      </c>
      <c r="H36" s="48">
        <v>0</v>
      </c>
      <c r="I36" s="48">
        <v>1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f t="shared" si="5"/>
        <v>1</v>
      </c>
      <c r="R36" s="26">
        <f t="shared" si="0"/>
        <v>0.10917030567685589</v>
      </c>
      <c r="T36" s="52"/>
    </row>
    <row r="37" spans="1:20" ht="15" customHeight="1" x14ac:dyDescent="0.2">
      <c r="B37" s="157"/>
      <c r="C37" s="154"/>
      <c r="D37" s="141" t="s">
        <v>12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1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f t="shared" si="5"/>
        <v>1</v>
      </c>
      <c r="R37" s="26">
        <f t="shared" ref="R37:R59" si="6">100*(Q37/$Q$60)</f>
        <v>0.10917030567685589</v>
      </c>
      <c r="T37" s="52"/>
    </row>
    <row r="38" spans="1:20" ht="15" customHeight="1" x14ac:dyDescent="0.2">
      <c r="B38" s="158"/>
      <c r="C38" s="155"/>
      <c r="D38" s="15" t="s">
        <v>95</v>
      </c>
      <c r="E38" s="49">
        <f>+SUM(E27:E37)</f>
        <v>6</v>
      </c>
      <c r="F38" s="49">
        <f t="shared" ref="F38:P38" si="7">+SUM(F27:F37)</f>
        <v>2</v>
      </c>
      <c r="G38" s="49">
        <f t="shared" si="7"/>
        <v>2</v>
      </c>
      <c r="H38" s="49">
        <f t="shared" si="7"/>
        <v>4</v>
      </c>
      <c r="I38" s="49">
        <f t="shared" si="7"/>
        <v>8</v>
      </c>
      <c r="J38" s="49">
        <f t="shared" si="7"/>
        <v>6</v>
      </c>
      <c r="K38" s="49">
        <f t="shared" si="7"/>
        <v>5</v>
      </c>
      <c r="L38" s="49">
        <f t="shared" si="7"/>
        <v>5</v>
      </c>
      <c r="M38" s="49">
        <f t="shared" si="7"/>
        <v>1</v>
      </c>
      <c r="N38" s="49">
        <f t="shared" si="7"/>
        <v>6</v>
      </c>
      <c r="O38" s="49">
        <f t="shared" si="7"/>
        <v>4</v>
      </c>
      <c r="P38" s="49">
        <f t="shared" si="7"/>
        <v>5</v>
      </c>
      <c r="Q38" s="49">
        <f>+SUM(Q27:Q37)</f>
        <v>54</v>
      </c>
      <c r="R38" s="27">
        <f t="shared" si="6"/>
        <v>5.8951965065502181</v>
      </c>
      <c r="T38" s="52"/>
    </row>
    <row r="39" spans="1:20" ht="15" customHeight="1" x14ac:dyDescent="0.2">
      <c r="B39" s="156">
        <v>4</v>
      </c>
      <c r="C39" s="159" t="s">
        <v>36</v>
      </c>
      <c r="D39" s="67" t="s">
        <v>98</v>
      </c>
      <c r="E39" s="19">
        <v>3</v>
      </c>
      <c r="F39" s="19">
        <v>2</v>
      </c>
      <c r="G39" s="19">
        <v>2</v>
      </c>
      <c r="H39" s="19">
        <v>3</v>
      </c>
      <c r="I39" s="19">
        <v>8</v>
      </c>
      <c r="J39" s="19">
        <v>2</v>
      </c>
      <c r="K39" s="19">
        <v>3</v>
      </c>
      <c r="L39" s="19">
        <v>1</v>
      </c>
      <c r="M39" s="19">
        <v>1</v>
      </c>
      <c r="N39" s="19">
        <v>5</v>
      </c>
      <c r="O39" s="19">
        <v>2</v>
      </c>
      <c r="P39" s="19">
        <v>1</v>
      </c>
      <c r="Q39" s="19">
        <f>+SUM(E39:P39)</f>
        <v>33</v>
      </c>
      <c r="R39" s="61">
        <f t="shared" si="6"/>
        <v>3.6026200873362448</v>
      </c>
      <c r="T39" s="52"/>
    </row>
    <row r="40" spans="1:20" ht="15" customHeight="1" x14ac:dyDescent="0.2">
      <c r="B40" s="157"/>
      <c r="C40" s="162"/>
      <c r="D40" s="45" t="s">
        <v>11</v>
      </c>
      <c r="E40" s="48">
        <v>1</v>
      </c>
      <c r="F40" s="48">
        <v>0</v>
      </c>
      <c r="G40" s="48">
        <v>0</v>
      </c>
      <c r="H40" s="48">
        <v>0</v>
      </c>
      <c r="I40" s="48">
        <v>1</v>
      </c>
      <c r="J40" s="48">
        <v>1</v>
      </c>
      <c r="K40" s="48">
        <v>0</v>
      </c>
      <c r="L40" s="48">
        <v>2</v>
      </c>
      <c r="M40" s="48">
        <v>1</v>
      </c>
      <c r="N40" s="48">
        <v>0</v>
      </c>
      <c r="O40" s="48">
        <v>0</v>
      </c>
      <c r="P40" s="48">
        <v>2</v>
      </c>
      <c r="Q40" s="48">
        <v>8</v>
      </c>
      <c r="R40" s="61">
        <f t="shared" si="6"/>
        <v>0.87336244541484709</v>
      </c>
      <c r="T40" s="52"/>
    </row>
    <row r="41" spans="1:20" ht="15" customHeight="1" x14ac:dyDescent="0.2">
      <c r="B41" s="157"/>
      <c r="C41" s="162"/>
      <c r="D41" s="113" t="s">
        <v>80</v>
      </c>
      <c r="E41" s="48">
        <v>0</v>
      </c>
      <c r="F41" s="48">
        <v>1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3</v>
      </c>
      <c r="M41" s="48">
        <v>0</v>
      </c>
      <c r="N41" s="48">
        <v>1</v>
      </c>
      <c r="O41" s="48">
        <v>0</v>
      </c>
      <c r="P41" s="48">
        <v>0</v>
      </c>
      <c r="Q41" s="48">
        <v>5</v>
      </c>
      <c r="R41" s="61">
        <f t="shared" si="6"/>
        <v>0.54585152838427942</v>
      </c>
      <c r="T41" s="52"/>
    </row>
    <row r="42" spans="1:20" s="51" customFormat="1" ht="15" customHeight="1" x14ac:dyDescent="0.2">
      <c r="A42"/>
      <c r="B42" s="157"/>
      <c r="C42" s="162"/>
      <c r="D42" s="45" t="s">
        <v>16</v>
      </c>
      <c r="E42" s="48">
        <v>0</v>
      </c>
      <c r="F42" s="48">
        <v>0</v>
      </c>
      <c r="G42" s="48">
        <v>1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1</v>
      </c>
      <c r="Q42" s="48">
        <v>2</v>
      </c>
      <c r="R42" s="61">
        <f t="shared" si="6"/>
        <v>0.21834061135371177</v>
      </c>
      <c r="T42" s="52"/>
    </row>
    <row r="43" spans="1:20" s="51" customFormat="1" ht="15" customHeight="1" x14ac:dyDescent="0.2">
      <c r="A43"/>
      <c r="B43" s="157"/>
      <c r="C43" s="162"/>
      <c r="D43" s="141" t="s">
        <v>13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2</v>
      </c>
      <c r="M43" s="48">
        <v>0</v>
      </c>
      <c r="N43" s="48">
        <v>0</v>
      </c>
      <c r="O43" s="48">
        <v>0</v>
      </c>
      <c r="P43" s="48">
        <v>0</v>
      </c>
      <c r="Q43" s="48">
        <v>2</v>
      </c>
      <c r="R43" s="61">
        <f t="shared" si="6"/>
        <v>0.21834061135371177</v>
      </c>
      <c r="T43" s="52"/>
    </row>
    <row r="44" spans="1:20" s="51" customFormat="1" ht="15" customHeight="1" x14ac:dyDescent="0.2">
      <c r="A44"/>
      <c r="B44" s="157"/>
      <c r="C44" s="162"/>
      <c r="D44" s="118" t="s">
        <v>14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1</v>
      </c>
      <c r="O44" s="48">
        <v>0</v>
      </c>
      <c r="P44" s="48">
        <v>0</v>
      </c>
      <c r="Q44" s="48">
        <v>1</v>
      </c>
      <c r="R44" s="61">
        <f t="shared" si="6"/>
        <v>0.10917030567685589</v>
      </c>
      <c r="T44" s="52"/>
    </row>
    <row r="45" spans="1:20" s="51" customFormat="1" ht="15" customHeight="1" x14ac:dyDescent="0.2">
      <c r="A45"/>
      <c r="B45" s="157"/>
      <c r="C45" s="162"/>
      <c r="D45" s="45" t="s">
        <v>18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1</v>
      </c>
      <c r="M45" s="48">
        <v>0</v>
      </c>
      <c r="N45" s="48">
        <v>0</v>
      </c>
      <c r="O45" s="48">
        <v>0</v>
      </c>
      <c r="P45" s="48">
        <v>0</v>
      </c>
      <c r="Q45" s="48">
        <v>1</v>
      </c>
      <c r="R45" s="61">
        <f t="shared" si="6"/>
        <v>0.10917030567685589</v>
      </c>
      <c r="T45" s="52"/>
    </row>
    <row r="46" spans="1:20" s="51" customFormat="1" ht="15" customHeight="1" x14ac:dyDescent="0.2">
      <c r="A46"/>
      <c r="B46" s="157"/>
      <c r="C46" s="162"/>
      <c r="D46" s="118" t="s">
        <v>17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1</v>
      </c>
      <c r="Q46" s="48">
        <v>1</v>
      </c>
      <c r="R46" s="61">
        <f t="shared" si="6"/>
        <v>0.10917030567685589</v>
      </c>
      <c r="T46" s="52"/>
    </row>
    <row r="47" spans="1:20" s="51" customFormat="1" ht="15" customHeight="1" x14ac:dyDescent="0.2">
      <c r="A47"/>
      <c r="B47" s="157"/>
      <c r="C47" s="162"/>
      <c r="D47" s="69" t="s">
        <v>95</v>
      </c>
      <c r="E47" s="70">
        <f>+SUM(E39:E46)</f>
        <v>4</v>
      </c>
      <c r="F47" s="70">
        <f t="shared" ref="F47:P47" si="8">+SUM(F39:F46)</f>
        <v>3</v>
      </c>
      <c r="G47" s="70">
        <f t="shared" si="8"/>
        <v>3</v>
      </c>
      <c r="H47" s="70">
        <f t="shared" si="8"/>
        <v>3</v>
      </c>
      <c r="I47" s="70">
        <f t="shared" si="8"/>
        <v>9</v>
      </c>
      <c r="J47" s="70">
        <f t="shared" si="8"/>
        <v>3</v>
      </c>
      <c r="K47" s="70">
        <f t="shared" si="8"/>
        <v>3</v>
      </c>
      <c r="L47" s="70">
        <f t="shared" si="8"/>
        <v>9</v>
      </c>
      <c r="M47" s="70">
        <f t="shared" si="8"/>
        <v>2</v>
      </c>
      <c r="N47" s="70">
        <f t="shared" si="8"/>
        <v>7</v>
      </c>
      <c r="O47" s="70">
        <f t="shared" si="8"/>
        <v>2</v>
      </c>
      <c r="P47" s="70">
        <f t="shared" si="8"/>
        <v>5</v>
      </c>
      <c r="Q47" s="70">
        <f>+SUM(Q39:Q46)</f>
        <v>53</v>
      </c>
      <c r="R47" s="28">
        <f t="shared" si="6"/>
        <v>5.7860262008733629</v>
      </c>
      <c r="T47" s="52"/>
    </row>
    <row r="48" spans="1:20" s="51" customFormat="1" ht="15" customHeight="1" x14ac:dyDescent="0.2">
      <c r="A48"/>
      <c r="B48" s="164">
        <v>5</v>
      </c>
      <c r="C48" s="143" t="s">
        <v>81</v>
      </c>
      <c r="D48" s="127" t="s">
        <v>98</v>
      </c>
      <c r="E48" s="128">
        <f>+E5+E17+E27+E39</f>
        <v>101</v>
      </c>
      <c r="F48" s="128">
        <f t="shared" ref="F48:P48" si="9">+F5+F17+F27+F39</f>
        <v>176</v>
      </c>
      <c r="G48" s="128">
        <f t="shared" si="9"/>
        <v>137</v>
      </c>
      <c r="H48" s="128">
        <f t="shared" si="9"/>
        <v>81</v>
      </c>
      <c r="I48" s="128">
        <f t="shared" si="9"/>
        <v>66</v>
      </c>
      <c r="J48" s="128">
        <f t="shared" si="9"/>
        <v>36</v>
      </c>
      <c r="K48" s="128">
        <f t="shared" si="9"/>
        <v>20</v>
      </c>
      <c r="L48" s="128">
        <f t="shared" si="9"/>
        <v>42</v>
      </c>
      <c r="M48" s="128">
        <f t="shared" si="9"/>
        <v>20</v>
      </c>
      <c r="N48" s="128">
        <f t="shared" si="9"/>
        <v>24</v>
      </c>
      <c r="O48" s="128">
        <f t="shared" si="9"/>
        <v>22</v>
      </c>
      <c r="P48" s="128">
        <f t="shared" si="9"/>
        <v>23</v>
      </c>
      <c r="Q48" s="128">
        <f>+SUM(E48:P48)</f>
        <v>748</v>
      </c>
      <c r="R48" s="129">
        <f t="shared" si="6"/>
        <v>81.659388646288207</v>
      </c>
      <c r="T48" s="52"/>
    </row>
    <row r="49" spans="1:33" s="51" customFormat="1" ht="15" customHeight="1" x14ac:dyDescent="0.2">
      <c r="A49"/>
      <c r="B49" s="165"/>
      <c r="C49" s="144"/>
      <c r="D49" s="69" t="s">
        <v>80</v>
      </c>
      <c r="E49" s="70">
        <f>+E6+E18+E28+E41</f>
        <v>2</v>
      </c>
      <c r="F49" s="70">
        <f t="shared" ref="F49:P49" si="10">+F6+F18+F28+F41</f>
        <v>3</v>
      </c>
      <c r="G49" s="70">
        <f t="shared" si="10"/>
        <v>4</v>
      </c>
      <c r="H49" s="70">
        <f t="shared" si="10"/>
        <v>7</v>
      </c>
      <c r="I49" s="70">
        <f t="shared" si="10"/>
        <v>6</v>
      </c>
      <c r="J49" s="70">
        <f t="shared" si="10"/>
        <v>2</v>
      </c>
      <c r="K49" s="70">
        <f t="shared" si="10"/>
        <v>8</v>
      </c>
      <c r="L49" s="70">
        <f t="shared" si="10"/>
        <v>4</v>
      </c>
      <c r="M49" s="70">
        <f t="shared" si="10"/>
        <v>8</v>
      </c>
      <c r="N49" s="70">
        <f t="shared" si="10"/>
        <v>11</v>
      </c>
      <c r="O49" s="70">
        <f t="shared" si="10"/>
        <v>5</v>
      </c>
      <c r="P49" s="70">
        <f t="shared" si="10"/>
        <v>7</v>
      </c>
      <c r="Q49" s="58">
        <f t="shared" ref="Q49:Q60" si="11">+SUM(E49:P49)</f>
        <v>67</v>
      </c>
      <c r="R49" s="28">
        <f t="shared" si="6"/>
        <v>7.3144104803493457</v>
      </c>
      <c r="T49" s="52"/>
    </row>
    <row r="50" spans="1:33" s="51" customFormat="1" ht="15" customHeight="1" x14ac:dyDescent="0.2">
      <c r="A50"/>
      <c r="B50" s="165"/>
      <c r="C50" s="144"/>
      <c r="D50" s="69" t="s">
        <v>11</v>
      </c>
      <c r="E50" s="140">
        <f>+E8+E31+E40</f>
        <v>3</v>
      </c>
      <c r="F50" s="140">
        <f t="shared" ref="F50:P50" si="12">+F8+F31+F40</f>
        <v>2</v>
      </c>
      <c r="G50" s="140">
        <f t="shared" si="12"/>
        <v>2</v>
      </c>
      <c r="H50" s="140">
        <f t="shared" si="12"/>
        <v>1</v>
      </c>
      <c r="I50" s="140">
        <f t="shared" si="12"/>
        <v>2</v>
      </c>
      <c r="J50" s="140">
        <f t="shared" si="12"/>
        <v>2</v>
      </c>
      <c r="K50" s="140">
        <f t="shared" si="12"/>
        <v>0</v>
      </c>
      <c r="L50" s="140">
        <f t="shared" si="12"/>
        <v>3</v>
      </c>
      <c r="M50" s="140">
        <f t="shared" si="12"/>
        <v>1</v>
      </c>
      <c r="N50" s="140">
        <f t="shared" si="12"/>
        <v>2</v>
      </c>
      <c r="O50" s="140">
        <f t="shared" si="12"/>
        <v>0</v>
      </c>
      <c r="P50" s="140">
        <f t="shared" si="12"/>
        <v>3</v>
      </c>
      <c r="Q50" s="58">
        <f t="shared" si="11"/>
        <v>21</v>
      </c>
      <c r="R50" s="28">
        <f t="shared" si="6"/>
        <v>2.2925764192139741</v>
      </c>
      <c r="T50" s="52"/>
    </row>
    <row r="51" spans="1:33" s="51" customFormat="1" ht="15" customHeight="1" x14ac:dyDescent="0.2">
      <c r="A51"/>
      <c r="B51" s="165"/>
      <c r="C51" s="144"/>
      <c r="D51" s="69" t="s">
        <v>13</v>
      </c>
      <c r="E51" s="140">
        <f>+E7+E22+E29+E43</f>
        <v>0</v>
      </c>
      <c r="F51" s="140">
        <f t="shared" ref="F51:P51" si="13">+F7+F22+F29+F43</f>
        <v>5</v>
      </c>
      <c r="G51" s="140">
        <f t="shared" si="13"/>
        <v>4</v>
      </c>
      <c r="H51" s="140">
        <f t="shared" si="13"/>
        <v>2</v>
      </c>
      <c r="I51" s="140">
        <f t="shared" si="13"/>
        <v>1</v>
      </c>
      <c r="J51" s="140">
        <f t="shared" si="13"/>
        <v>2</v>
      </c>
      <c r="K51" s="140">
        <f t="shared" si="13"/>
        <v>1</v>
      </c>
      <c r="L51" s="140">
        <f t="shared" si="13"/>
        <v>2</v>
      </c>
      <c r="M51" s="140">
        <f t="shared" si="13"/>
        <v>0</v>
      </c>
      <c r="N51" s="140">
        <f t="shared" si="13"/>
        <v>2</v>
      </c>
      <c r="O51" s="140">
        <f t="shared" si="13"/>
        <v>1</v>
      </c>
      <c r="P51" s="140">
        <f t="shared" si="13"/>
        <v>0</v>
      </c>
      <c r="Q51" s="58">
        <f t="shared" si="11"/>
        <v>20</v>
      </c>
      <c r="R51" s="28">
        <f t="shared" si="6"/>
        <v>2.1834061135371177</v>
      </c>
      <c r="T51" s="52"/>
    </row>
    <row r="52" spans="1:33" s="51" customFormat="1" ht="15" customHeight="1" x14ac:dyDescent="0.2">
      <c r="A52"/>
      <c r="B52" s="165"/>
      <c r="C52" s="144"/>
      <c r="D52" s="69" t="s">
        <v>16</v>
      </c>
      <c r="E52" s="140">
        <f>+E9+E20+E33+E42</f>
        <v>0</v>
      </c>
      <c r="F52" s="140">
        <f t="shared" ref="F52:P52" si="14">+F9+F20+F33+F42</f>
        <v>0</v>
      </c>
      <c r="G52" s="140">
        <f t="shared" si="14"/>
        <v>1</v>
      </c>
      <c r="H52" s="140">
        <f t="shared" si="14"/>
        <v>0</v>
      </c>
      <c r="I52" s="140">
        <f t="shared" si="14"/>
        <v>1</v>
      </c>
      <c r="J52" s="140">
        <f t="shared" si="14"/>
        <v>1</v>
      </c>
      <c r="K52" s="140">
        <f t="shared" si="14"/>
        <v>0</v>
      </c>
      <c r="L52" s="140">
        <f t="shared" si="14"/>
        <v>2</v>
      </c>
      <c r="M52" s="140">
        <f t="shared" si="14"/>
        <v>0</v>
      </c>
      <c r="N52" s="140">
        <f t="shared" si="14"/>
        <v>1</v>
      </c>
      <c r="O52" s="140">
        <f t="shared" si="14"/>
        <v>3</v>
      </c>
      <c r="P52" s="140">
        <f t="shared" si="14"/>
        <v>6</v>
      </c>
      <c r="Q52" s="58">
        <f t="shared" si="11"/>
        <v>15</v>
      </c>
      <c r="R52" s="28">
        <f t="shared" si="6"/>
        <v>1.6375545851528384</v>
      </c>
      <c r="T52" s="52"/>
    </row>
    <row r="53" spans="1:33" s="51" customFormat="1" ht="15" customHeight="1" x14ac:dyDescent="0.2">
      <c r="A53"/>
      <c r="B53" s="165"/>
      <c r="C53" s="144"/>
      <c r="D53" s="69" t="s">
        <v>14</v>
      </c>
      <c r="E53" s="140">
        <f>+E12+E19+E30+E44</f>
        <v>3</v>
      </c>
      <c r="F53" s="140">
        <f t="shared" ref="F53:P53" si="15">+F12+F19+F30+F44</f>
        <v>1</v>
      </c>
      <c r="G53" s="140">
        <f t="shared" si="15"/>
        <v>0</v>
      </c>
      <c r="H53" s="140">
        <f t="shared" si="15"/>
        <v>1</v>
      </c>
      <c r="I53" s="140">
        <f t="shared" si="15"/>
        <v>1</v>
      </c>
      <c r="J53" s="140">
        <f t="shared" si="15"/>
        <v>2</v>
      </c>
      <c r="K53" s="140">
        <f t="shared" si="15"/>
        <v>0</v>
      </c>
      <c r="L53" s="140">
        <f t="shared" si="15"/>
        <v>1</v>
      </c>
      <c r="M53" s="140">
        <f t="shared" si="15"/>
        <v>1</v>
      </c>
      <c r="N53" s="140">
        <f t="shared" si="15"/>
        <v>2</v>
      </c>
      <c r="O53" s="140">
        <f t="shared" si="15"/>
        <v>1</v>
      </c>
      <c r="P53" s="140">
        <f t="shared" si="15"/>
        <v>0</v>
      </c>
      <c r="Q53" s="58">
        <f>+SUM(E53:P53)</f>
        <v>13</v>
      </c>
      <c r="R53" s="28">
        <f t="shared" si="6"/>
        <v>1.4192139737991267</v>
      </c>
      <c r="T53" s="52"/>
    </row>
    <row r="54" spans="1:33" s="51" customFormat="1" ht="15" customHeight="1" x14ac:dyDescent="0.2">
      <c r="A54"/>
      <c r="B54" s="165"/>
      <c r="C54" s="144"/>
      <c r="D54" s="69" t="s">
        <v>20</v>
      </c>
      <c r="E54" s="140">
        <f>+E11+E21+E32</f>
        <v>0</v>
      </c>
      <c r="F54" s="140">
        <f t="shared" ref="F54:P54" si="16">+F11+F21+F32</f>
        <v>0</v>
      </c>
      <c r="G54" s="140">
        <f t="shared" si="16"/>
        <v>2</v>
      </c>
      <c r="H54" s="140">
        <f t="shared" si="16"/>
        <v>1</v>
      </c>
      <c r="I54" s="140">
        <f t="shared" si="16"/>
        <v>0</v>
      </c>
      <c r="J54" s="140">
        <f t="shared" si="16"/>
        <v>0</v>
      </c>
      <c r="K54" s="140">
        <f t="shared" si="16"/>
        <v>0</v>
      </c>
      <c r="L54" s="140">
        <f t="shared" si="16"/>
        <v>1</v>
      </c>
      <c r="M54" s="140">
        <f t="shared" si="16"/>
        <v>0</v>
      </c>
      <c r="N54" s="140">
        <f t="shared" si="16"/>
        <v>3</v>
      </c>
      <c r="O54" s="140">
        <f t="shared" si="16"/>
        <v>1</v>
      </c>
      <c r="P54" s="140">
        <f t="shared" si="16"/>
        <v>1</v>
      </c>
      <c r="Q54" s="58">
        <f>+SUM(E54:P54)</f>
        <v>9</v>
      </c>
      <c r="R54" s="28">
        <f t="shared" si="6"/>
        <v>0.98253275109170313</v>
      </c>
      <c r="T54" s="52"/>
    </row>
    <row r="55" spans="1:33" s="51" customFormat="1" ht="15" customHeight="1" x14ac:dyDescent="0.2">
      <c r="A55"/>
      <c r="B55" s="165"/>
      <c r="C55" s="144"/>
      <c r="D55" s="69" t="s">
        <v>18</v>
      </c>
      <c r="E55" s="140">
        <f>+E10+E23+E36+E45</f>
        <v>0</v>
      </c>
      <c r="F55" s="140">
        <f t="shared" ref="F55:P55" si="17">+F10+F23+F36+F45</f>
        <v>0</v>
      </c>
      <c r="G55" s="140">
        <f t="shared" si="17"/>
        <v>1</v>
      </c>
      <c r="H55" s="140">
        <f t="shared" si="17"/>
        <v>0</v>
      </c>
      <c r="I55" s="140">
        <f t="shared" si="17"/>
        <v>2</v>
      </c>
      <c r="J55" s="140">
        <f t="shared" si="17"/>
        <v>0</v>
      </c>
      <c r="K55" s="140">
        <f t="shared" si="17"/>
        <v>1</v>
      </c>
      <c r="L55" s="140">
        <f t="shared" si="17"/>
        <v>1</v>
      </c>
      <c r="M55" s="140">
        <f t="shared" si="17"/>
        <v>1</v>
      </c>
      <c r="N55" s="140">
        <f t="shared" si="17"/>
        <v>0</v>
      </c>
      <c r="O55" s="140">
        <f t="shared" si="17"/>
        <v>0</v>
      </c>
      <c r="P55" s="140">
        <f t="shared" si="17"/>
        <v>3</v>
      </c>
      <c r="Q55" s="58">
        <f>+SUM(E55:P55)</f>
        <v>9</v>
      </c>
      <c r="R55" s="28">
        <f t="shared" si="6"/>
        <v>0.98253275109170313</v>
      </c>
      <c r="T55" s="52"/>
    </row>
    <row r="56" spans="1:33" s="51" customFormat="1" ht="15" customHeight="1" x14ac:dyDescent="0.2">
      <c r="A56"/>
      <c r="B56" s="165"/>
      <c r="C56" s="144"/>
      <c r="D56" s="69" t="s">
        <v>15</v>
      </c>
      <c r="E56" s="140">
        <f>+E13+E34</f>
        <v>0</v>
      </c>
      <c r="F56" s="140">
        <f t="shared" ref="F56:P56" si="18">+F13+F34</f>
        <v>0</v>
      </c>
      <c r="G56" s="140">
        <f t="shared" si="18"/>
        <v>0</v>
      </c>
      <c r="H56" s="140">
        <f t="shared" si="18"/>
        <v>0</v>
      </c>
      <c r="I56" s="140">
        <f t="shared" si="18"/>
        <v>0</v>
      </c>
      <c r="J56" s="140">
        <f t="shared" si="18"/>
        <v>0</v>
      </c>
      <c r="K56" s="140">
        <f t="shared" si="18"/>
        <v>0</v>
      </c>
      <c r="L56" s="140">
        <f t="shared" si="18"/>
        <v>2</v>
      </c>
      <c r="M56" s="140">
        <f t="shared" si="18"/>
        <v>0</v>
      </c>
      <c r="N56" s="140">
        <f t="shared" si="18"/>
        <v>0</v>
      </c>
      <c r="O56" s="140">
        <f t="shared" si="18"/>
        <v>2</v>
      </c>
      <c r="P56" s="140">
        <f t="shared" si="18"/>
        <v>1</v>
      </c>
      <c r="Q56" s="58">
        <f>+SUM(E56:P56)</f>
        <v>5</v>
      </c>
      <c r="R56" s="28">
        <f t="shared" si="6"/>
        <v>0.54585152838427942</v>
      </c>
      <c r="T56" s="52"/>
    </row>
    <row r="57" spans="1:33" s="51" customFormat="1" ht="15" customHeight="1" x14ac:dyDescent="0.2">
      <c r="A57"/>
      <c r="B57" s="165"/>
      <c r="C57" s="144"/>
      <c r="D57" s="69" t="s">
        <v>19</v>
      </c>
      <c r="E57" s="140">
        <f>+E15+E24+E35</f>
        <v>1</v>
      </c>
      <c r="F57" s="140">
        <f t="shared" ref="F57:P57" si="19">+F15+F24+F35</f>
        <v>0</v>
      </c>
      <c r="G57" s="140">
        <f t="shared" si="19"/>
        <v>0</v>
      </c>
      <c r="H57" s="140">
        <f t="shared" si="19"/>
        <v>0</v>
      </c>
      <c r="I57" s="140">
        <f t="shared" si="19"/>
        <v>0</v>
      </c>
      <c r="J57" s="140">
        <f t="shared" si="19"/>
        <v>0</v>
      </c>
      <c r="K57" s="140">
        <f t="shared" si="19"/>
        <v>0</v>
      </c>
      <c r="L57" s="140">
        <f t="shared" si="19"/>
        <v>0</v>
      </c>
      <c r="M57" s="140">
        <f t="shared" si="19"/>
        <v>0</v>
      </c>
      <c r="N57" s="140">
        <f t="shared" si="19"/>
        <v>1</v>
      </c>
      <c r="O57" s="140">
        <f t="shared" si="19"/>
        <v>1</v>
      </c>
      <c r="P57" s="140">
        <f t="shared" si="19"/>
        <v>1</v>
      </c>
      <c r="Q57" s="58">
        <f>+SUM(E57:P57)</f>
        <v>4</v>
      </c>
      <c r="R57" s="28">
        <f t="shared" si="6"/>
        <v>0.43668122270742354</v>
      </c>
      <c r="T57" s="52"/>
    </row>
    <row r="58" spans="1:33" s="51" customFormat="1" ht="15" customHeight="1" x14ac:dyDescent="0.2">
      <c r="A58"/>
      <c r="B58" s="165"/>
      <c r="C58" s="144"/>
      <c r="D58" s="69" t="s">
        <v>17</v>
      </c>
      <c r="E58" s="140">
        <f>+E14+E25+E46</f>
        <v>0</v>
      </c>
      <c r="F58" s="140">
        <f t="shared" ref="F58:P58" si="20">+F14+F25+F46</f>
        <v>0</v>
      </c>
      <c r="G58" s="140">
        <f t="shared" si="20"/>
        <v>0</v>
      </c>
      <c r="H58" s="140">
        <f t="shared" si="20"/>
        <v>0</v>
      </c>
      <c r="I58" s="140">
        <f t="shared" si="20"/>
        <v>0</v>
      </c>
      <c r="J58" s="140">
        <f t="shared" si="20"/>
        <v>0</v>
      </c>
      <c r="K58" s="140">
        <f t="shared" si="20"/>
        <v>1</v>
      </c>
      <c r="L58" s="140">
        <f t="shared" si="20"/>
        <v>0</v>
      </c>
      <c r="M58" s="140">
        <f t="shared" si="20"/>
        <v>1</v>
      </c>
      <c r="N58" s="140">
        <f t="shared" si="20"/>
        <v>1</v>
      </c>
      <c r="O58" s="140">
        <f t="shared" si="20"/>
        <v>0</v>
      </c>
      <c r="P58" s="140">
        <f t="shared" si="20"/>
        <v>1</v>
      </c>
      <c r="Q58" s="58">
        <f t="shared" si="11"/>
        <v>4</v>
      </c>
      <c r="R58" s="28">
        <f t="shared" si="6"/>
        <v>0.43668122270742354</v>
      </c>
      <c r="T58" s="52"/>
    </row>
    <row r="59" spans="1:33" s="51" customFormat="1" ht="15" customHeight="1" x14ac:dyDescent="0.2">
      <c r="A59"/>
      <c r="B59" s="165"/>
      <c r="C59" s="144"/>
      <c r="D59" s="69" t="s">
        <v>12</v>
      </c>
      <c r="E59" s="140">
        <f>+E37</f>
        <v>0</v>
      </c>
      <c r="F59" s="140">
        <f t="shared" ref="F59:P59" si="21">+F37</f>
        <v>0</v>
      </c>
      <c r="G59" s="140">
        <f t="shared" si="21"/>
        <v>0</v>
      </c>
      <c r="H59" s="140">
        <f t="shared" si="21"/>
        <v>0</v>
      </c>
      <c r="I59" s="140">
        <f t="shared" si="21"/>
        <v>0</v>
      </c>
      <c r="J59" s="140">
        <f t="shared" si="21"/>
        <v>0</v>
      </c>
      <c r="K59" s="140">
        <f t="shared" si="21"/>
        <v>1</v>
      </c>
      <c r="L59" s="140">
        <f t="shared" si="21"/>
        <v>0</v>
      </c>
      <c r="M59" s="140">
        <f t="shared" si="21"/>
        <v>0</v>
      </c>
      <c r="N59" s="140">
        <f t="shared" si="21"/>
        <v>0</v>
      </c>
      <c r="O59" s="140">
        <f t="shared" si="21"/>
        <v>0</v>
      </c>
      <c r="P59" s="140">
        <f t="shared" si="21"/>
        <v>0</v>
      </c>
      <c r="Q59" s="58">
        <f t="shared" si="11"/>
        <v>1</v>
      </c>
      <c r="R59" s="28">
        <f t="shared" si="6"/>
        <v>0.10917030567685589</v>
      </c>
      <c r="T59" s="52"/>
    </row>
    <row r="60" spans="1:33" s="51" customFormat="1" ht="15" customHeight="1" x14ac:dyDescent="0.2">
      <c r="A60"/>
      <c r="B60" s="166"/>
      <c r="C60" s="145"/>
      <c r="D60" s="15" t="s">
        <v>1</v>
      </c>
      <c r="E60" s="16">
        <f t="shared" ref="E60:P60" si="22">+SUM(E48:E59)</f>
        <v>110</v>
      </c>
      <c r="F60" s="16">
        <f t="shared" si="22"/>
        <v>187</v>
      </c>
      <c r="G60" s="16">
        <f t="shared" si="22"/>
        <v>151</v>
      </c>
      <c r="H60" s="16">
        <f t="shared" si="22"/>
        <v>93</v>
      </c>
      <c r="I60" s="16">
        <f t="shared" si="22"/>
        <v>79</v>
      </c>
      <c r="J60" s="16">
        <f t="shared" si="22"/>
        <v>45</v>
      </c>
      <c r="K60" s="16">
        <f t="shared" si="22"/>
        <v>32</v>
      </c>
      <c r="L60" s="16">
        <f t="shared" si="22"/>
        <v>58</v>
      </c>
      <c r="M60" s="16">
        <f t="shared" si="22"/>
        <v>32</v>
      </c>
      <c r="N60" s="16">
        <f t="shared" si="22"/>
        <v>47</v>
      </c>
      <c r="O60" s="16">
        <f t="shared" si="22"/>
        <v>36</v>
      </c>
      <c r="P60" s="16">
        <f t="shared" si="22"/>
        <v>46</v>
      </c>
      <c r="Q60" s="122">
        <f t="shared" si="11"/>
        <v>916</v>
      </c>
      <c r="R60" s="17">
        <f>SUM(R48:R59)</f>
        <v>99.999999999999986</v>
      </c>
      <c r="T60" s="52"/>
    </row>
    <row r="61" spans="1:33" s="114" customFormat="1" ht="12.75" customHeight="1" x14ac:dyDescent="0.2">
      <c r="B61" s="114" t="s">
        <v>96</v>
      </c>
    </row>
    <row r="62" spans="1:33" s="114" customFormat="1" ht="12.75" customHeight="1" x14ac:dyDescent="0.2">
      <c r="B62" s="114" t="s">
        <v>105</v>
      </c>
    </row>
    <row r="63" spans="1:33" s="114" customFormat="1" ht="12.75" customHeight="1" x14ac:dyDescent="0.2">
      <c r="B63" s="114" t="s">
        <v>106</v>
      </c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</row>
  </sheetData>
  <mergeCells count="10">
    <mergeCell ref="B39:B47"/>
    <mergeCell ref="C39:C47"/>
    <mergeCell ref="B48:B60"/>
    <mergeCell ref="C48:C60"/>
    <mergeCell ref="B5:B16"/>
    <mergeCell ref="C5:C16"/>
    <mergeCell ref="B17:B26"/>
    <mergeCell ref="C17:C26"/>
    <mergeCell ref="B27:B38"/>
    <mergeCell ref="C27:C38"/>
  </mergeCells>
  <hyperlinks>
    <hyperlink ref="A1" location="Indice!A1" display="volver" xr:uid="{FB0A0ED9-330C-4703-B366-04799DB84FC9}"/>
  </hyperlinks>
  <pageMargins left="0.75" right="0.75" top="1" bottom="1" header="0.5" footer="0.5"/>
  <headerFooter alignWithMargins="0"/>
  <ignoredErrors>
    <ignoredError sqref="Q26 Q16 Q38 Q4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BDE66-6126-4ACC-ADDE-EE42350C597A}">
  <dimension ref="A1:AG63"/>
  <sheetViews>
    <sheetView showGridLines="0" zoomScale="85" zoomScaleNormal="85" workbookViewId="0"/>
  </sheetViews>
  <sheetFormatPr baseColWidth="10" defaultColWidth="7.85546875" defaultRowHeight="15" customHeight="1" x14ac:dyDescent="0.2"/>
  <cols>
    <col min="1" max="1" width="5.42578125" customWidth="1"/>
    <col min="2" max="2" width="3.7109375" customWidth="1"/>
    <col min="3" max="3" width="11" customWidth="1"/>
    <col min="4" max="4" width="16.7109375" customWidth="1"/>
    <col min="5" max="17" width="6.7109375" customWidth="1"/>
    <col min="18" max="18" width="7.7109375" customWidth="1"/>
  </cols>
  <sheetData>
    <row r="1" spans="1:33" ht="15.95" customHeight="1" x14ac:dyDescent="0.2">
      <c r="A1" s="109" t="s">
        <v>9</v>
      </c>
      <c r="B1" s="54"/>
      <c r="C1" s="1"/>
      <c r="D1" s="1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1"/>
    </row>
    <row r="2" spans="1:33" ht="15.95" customHeight="1" x14ac:dyDescent="0.2">
      <c r="A2" s="1"/>
      <c r="B2" s="2" t="str">
        <f>+Indice!B8</f>
        <v>6.3. CEB-PERÚ: DENUNCIADOS EN PROCEDIMIENTOS DECLARADOS FUNDADOS, SEGÚN NIVEL DE GOBIERNO Y SEDE U OFICINA REGIONAL, ENERO-DICIEMBRE 2023</v>
      </c>
      <c r="C2" s="31"/>
      <c r="D2" s="31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  <c r="P2" s="34"/>
      <c r="Q2" s="34"/>
      <c r="R2" s="35"/>
    </row>
    <row r="3" spans="1:33" ht="15.95" customHeight="1" x14ac:dyDescent="0.2">
      <c r="A3" s="1"/>
      <c r="B3" s="24"/>
      <c r="C3" s="24"/>
      <c r="D3" s="24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24"/>
    </row>
    <row r="4" spans="1:33" ht="27.95" customHeight="1" x14ac:dyDescent="0.2">
      <c r="B4" s="10" t="s">
        <v>101</v>
      </c>
      <c r="C4" s="4" t="s">
        <v>99</v>
      </c>
      <c r="D4" s="4" t="s">
        <v>23</v>
      </c>
      <c r="E4" s="36" t="s">
        <v>83</v>
      </c>
      <c r="F4" s="36" t="s">
        <v>84</v>
      </c>
      <c r="G4" s="36" t="s">
        <v>85</v>
      </c>
      <c r="H4" s="36" t="s">
        <v>86</v>
      </c>
      <c r="I4" s="36" t="s">
        <v>87</v>
      </c>
      <c r="J4" s="36" t="s">
        <v>88</v>
      </c>
      <c r="K4" s="36" t="s">
        <v>89</v>
      </c>
      <c r="L4" s="36" t="s">
        <v>90</v>
      </c>
      <c r="M4" s="36" t="s">
        <v>91</v>
      </c>
      <c r="N4" s="36" t="s">
        <v>92</v>
      </c>
      <c r="O4" s="36" t="s">
        <v>93</v>
      </c>
      <c r="P4" s="36" t="s">
        <v>94</v>
      </c>
      <c r="Q4" s="6" t="s">
        <v>1</v>
      </c>
      <c r="R4" s="6" t="s">
        <v>22</v>
      </c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</row>
    <row r="5" spans="1:33" ht="18.75" customHeight="1" x14ac:dyDescent="0.2">
      <c r="B5" s="171">
        <v>1</v>
      </c>
      <c r="C5" s="150" t="s">
        <v>6</v>
      </c>
      <c r="D5" s="116" t="s">
        <v>98</v>
      </c>
      <c r="E5" s="12">
        <v>86</v>
      </c>
      <c r="F5" s="12">
        <v>172</v>
      </c>
      <c r="G5" s="12">
        <v>126</v>
      </c>
      <c r="H5" s="12">
        <v>60</v>
      </c>
      <c r="I5" s="12">
        <v>36</v>
      </c>
      <c r="J5" s="12">
        <v>21</v>
      </c>
      <c r="K5" s="12">
        <v>6</v>
      </c>
      <c r="L5" s="12">
        <v>24</v>
      </c>
      <c r="M5" s="12">
        <v>8</v>
      </c>
      <c r="N5" s="12">
        <v>1</v>
      </c>
      <c r="O5" s="12">
        <v>2</v>
      </c>
      <c r="P5" s="12">
        <v>3</v>
      </c>
      <c r="Q5" s="12">
        <f>+SUM(E5:P5)</f>
        <v>545</v>
      </c>
      <c r="R5" s="26">
        <f t="shared" ref="R5:R34" si="0">100*(Q5/$Q$41)</f>
        <v>77.414772727272734</v>
      </c>
    </row>
    <row r="6" spans="1:33" ht="18.75" customHeight="1" x14ac:dyDescent="0.2">
      <c r="B6" s="171"/>
      <c r="C6" s="150"/>
      <c r="D6" s="116" t="s">
        <v>20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1</v>
      </c>
      <c r="P6" s="12">
        <v>0</v>
      </c>
      <c r="Q6" s="5">
        <f>+SUM(E6:P6)</f>
        <v>1</v>
      </c>
      <c r="R6" s="26">
        <f t="shared" si="0"/>
        <v>0.14204545454545456</v>
      </c>
    </row>
    <row r="7" spans="1:33" ht="18.75" customHeight="1" x14ac:dyDescent="0.2">
      <c r="B7" s="172"/>
      <c r="C7" s="151"/>
      <c r="D7" s="15" t="s">
        <v>95</v>
      </c>
      <c r="E7" s="49">
        <f t="shared" ref="E7:Q7" si="1">+SUM(E5:E6)</f>
        <v>86</v>
      </c>
      <c r="F7" s="49">
        <f t="shared" si="1"/>
        <v>172</v>
      </c>
      <c r="G7" s="49">
        <f t="shared" si="1"/>
        <v>126</v>
      </c>
      <c r="H7" s="49">
        <f t="shared" si="1"/>
        <v>60</v>
      </c>
      <c r="I7" s="49">
        <f t="shared" si="1"/>
        <v>36</v>
      </c>
      <c r="J7" s="49">
        <f t="shared" si="1"/>
        <v>21</v>
      </c>
      <c r="K7" s="49">
        <f t="shared" si="1"/>
        <v>6</v>
      </c>
      <c r="L7" s="49">
        <f t="shared" si="1"/>
        <v>24</v>
      </c>
      <c r="M7" s="49">
        <f t="shared" si="1"/>
        <v>8</v>
      </c>
      <c r="N7" s="49">
        <f t="shared" si="1"/>
        <v>1</v>
      </c>
      <c r="O7" s="49">
        <f t="shared" si="1"/>
        <v>3</v>
      </c>
      <c r="P7" s="49">
        <f t="shared" si="1"/>
        <v>3</v>
      </c>
      <c r="Q7" s="49">
        <f t="shared" si="1"/>
        <v>546</v>
      </c>
      <c r="R7" s="27">
        <f t="shared" si="0"/>
        <v>77.556818181818173</v>
      </c>
    </row>
    <row r="8" spans="1:33" ht="18.75" customHeight="1" x14ac:dyDescent="0.2">
      <c r="B8" s="148">
        <v>2</v>
      </c>
      <c r="C8" s="150" t="s">
        <v>5</v>
      </c>
      <c r="D8" s="141" t="s">
        <v>98</v>
      </c>
      <c r="E8" s="5">
        <v>3</v>
      </c>
      <c r="F8" s="5">
        <v>4</v>
      </c>
      <c r="G8" s="5">
        <v>3</v>
      </c>
      <c r="H8" s="5">
        <v>6</v>
      </c>
      <c r="I8" s="5">
        <v>5</v>
      </c>
      <c r="J8" s="5">
        <v>1</v>
      </c>
      <c r="K8" s="5">
        <v>4</v>
      </c>
      <c r="L8" s="5">
        <v>5</v>
      </c>
      <c r="M8" s="5">
        <v>4</v>
      </c>
      <c r="N8" s="5">
        <v>4</v>
      </c>
      <c r="O8" s="5">
        <v>14</v>
      </c>
      <c r="P8" s="5">
        <v>11</v>
      </c>
      <c r="Q8" s="5">
        <f t="shared" ref="Q8:Q18" si="2">+SUM(E8:P8)</f>
        <v>64</v>
      </c>
      <c r="R8" s="26">
        <f t="shared" si="0"/>
        <v>9.0909090909090917</v>
      </c>
    </row>
    <row r="9" spans="1:33" ht="18.75" customHeight="1" x14ac:dyDescent="0.2">
      <c r="B9" s="148"/>
      <c r="C9" s="150" t="s">
        <v>3</v>
      </c>
      <c r="D9" s="116" t="s">
        <v>79</v>
      </c>
      <c r="E9" s="5">
        <v>0</v>
      </c>
      <c r="F9" s="5">
        <v>2</v>
      </c>
      <c r="G9" s="5">
        <v>2</v>
      </c>
      <c r="H9" s="5">
        <v>2</v>
      </c>
      <c r="I9" s="5">
        <v>4</v>
      </c>
      <c r="J9" s="5">
        <v>1</v>
      </c>
      <c r="K9" s="5">
        <v>4</v>
      </c>
      <c r="L9" s="5">
        <v>0</v>
      </c>
      <c r="M9" s="5">
        <v>6</v>
      </c>
      <c r="N9" s="5">
        <v>3</v>
      </c>
      <c r="O9" s="5">
        <v>3</v>
      </c>
      <c r="P9" s="5">
        <v>4</v>
      </c>
      <c r="Q9" s="5">
        <f t="shared" si="2"/>
        <v>31</v>
      </c>
      <c r="R9" s="26">
        <f t="shared" si="0"/>
        <v>4.4034090909090908</v>
      </c>
    </row>
    <row r="10" spans="1:33" ht="18.75" customHeight="1" x14ac:dyDescent="0.2">
      <c r="B10" s="148"/>
      <c r="C10" s="150"/>
      <c r="D10" s="116" t="s">
        <v>11</v>
      </c>
      <c r="E10" s="5">
        <v>2</v>
      </c>
      <c r="F10" s="5">
        <v>1</v>
      </c>
      <c r="G10" s="5">
        <v>2</v>
      </c>
      <c r="H10" s="5">
        <v>0</v>
      </c>
      <c r="I10" s="5">
        <v>0</v>
      </c>
      <c r="J10" s="5">
        <v>0</v>
      </c>
      <c r="K10" s="5">
        <v>0</v>
      </c>
      <c r="L10" s="5">
        <v>1</v>
      </c>
      <c r="M10" s="5">
        <v>0</v>
      </c>
      <c r="N10" s="5">
        <v>1</v>
      </c>
      <c r="O10" s="5">
        <v>0</v>
      </c>
      <c r="P10" s="5">
        <v>1</v>
      </c>
      <c r="Q10" s="5">
        <f t="shared" si="2"/>
        <v>8</v>
      </c>
      <c r="R10" s="26">
        <f t="shared" si="0"/>
        <v>1.1363636363636365</v>
      </c>
    </row>
    <row r="11" spans="1:33" ht="18.75" customHeight="1" x14ac:dyDescent="0.2">
      <c r="B11" s="148"/>
      <c r="C11" s="150" t="s">
        <v>3</v>
      </c>
      <c r="D11" s="116" t="s">
        <v>13</v>
      </c>
      <c r="E11" s="5">
        <v>0</v>
      </c>
      <c r="F11" s="5">
        <v>2</v>
      </c>
      <c r="G11" s="5">
        <v>3</v>
      </c>
      <c r="H11" s="5">
        <v>1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1</v>
      </c>
      <c r="O11" s="5">
        <v>1</v>
      </c>
      <c r="P11" s="5">
        <v>0</v>
      </c>
      <c r="Q11" s="5">
        <f t="shared" si="2"/>
        <v>8</v>
      </c>
      <c r="R11" s="26">
        <f t="shared" si="0"/>
        <v>1.1363636363636365</v>
      </c>
    </row>
    <row r="12" spans="1:33" ht="18.75" customHeight="1" x14ac:dyDescent="0.2">
      <c r="B12" s="148"/>
      <c r="C12" s="150" t="s">
        <v>3</v>
      </c>
      <c r="D12" s="113" t="s">
        <v>16</v>
      </c>
      <c r="E12" s="5">
        <v>0</v>
      </c>
      <c r="F12" s="5">
        <v>0</v>
      </c>
      <c r="G12" s="5">
        <v>0</v>
      </c>
      <c r="H12" s="5">
        <v>0</v>
      </c>
      <c r="I12" s="5">
        <v>1</v>
      </c>
      <c r="J12" s="5">
        <v>0</v>
      </c>
      <c r="K12" s="5">
        <v>0</v>
      </c>
      <c r="L12" s="5">
        <v>0</v>
      </c>
      <c r="M12" s="5">
        <v>0</v>
      </c>
      <c r="N12" s="5">
        <v>1</v>
      </c>
      <c r="O12" s="5">
        <v>1</v>
      </c>
      <c r="P12" s="5">
        <v>4</v>
      </c>
      <c r="Q12" s="5">
        <f t="shared" si="2"/>
        <v>7</v>
      </c>
      <c r="R12" s="26">
        <f t="shared" si="0"/>
        <v>0.99431818181818177</v>
      </c>
    </row>
    <row r="13" spans="1:33" ht="18.75" customHeight="1" x14ac:dyDescent="0.2">
      <c r="B13" s="148"/>
      <c r="C13" s="150" t="s">
        <v>3</v>
      </c>
      <c r="D13" s="116" t="s">
        <v>18</v>
      </c>
      <c r="E13" s="5">
        <v>0</v>
      </c>
      <c r="F13" s="5">
        <v>0</v>
      </c>
      <c r="G13" s="5">
        <v>1</v>
      </c>
      <c r="H13" s="5">
        <v>0</v>
      </c>
      <c r="I13" s="5">
        <v>1</v>
      </c>
      <c r="J13" s="5">
        <v>0</v>
      </c>
      <c r="K13" s="5">
        <v>1</v>
      </c>
      <c r="L13" s="5">
        <v>0</v>
      </c>
      <c r="M13" s="5">
        <v>1</v>
      </c>
      <c r="N13" s="5">
        <v>0</v>
      </c>
      <c r="O13" s="5">
        <v>0</v>
      </c>
      <c r="P13" s="5">
        <v>1</v>
      </c>
      <c r="Q13" s="5">
        <f t="shared" si="2"/>
        <v>5</v>
      </c>
      <c r="R13" s="26">
        <f t="shared" si="0"/>
        <v>0.71022727272727271</v>
      </c>
    </row>
    <row r="14" spans="1:33" ht="18.75" customHeight="1" x14ac:dyDescent="0.2">
      <c r="B14" s="148"/>
      <c r="C14" s="150" t="s">
        <v>3</v>
      </c>
      <c r="D14" s="117" t="s">
        <v>20</v>
      </c>
      <c r="E14" s="5">
        <v>0</v>
      </c>
      <c r="F14" s="5">
        <v>0</v>
      </c>
      <c r="G14" s="5">
        <v>0</v>
      </c>
      <c r="H14" s="5">
        <v>1</v>
      </c>
      <c r="I14" s="5">
        <v>0</v>
      </c>
      <c r="J14" s="5">
        <v>0</v>
      </c>
      <c r="K14" s="5">
        <v>0</v>
      </c>
      <c r="L14" s="5">
        <v>1</v>
      </c>
      <c r="M14" s="5">
        <v>0</v>
      </c>
      <c r="N14" s="5">
        <v>0</v>
      </c>
      <c r="O14" s="5">
        <v>0</v>
      </c>
      <c r="P14" s="5">
        <v>1</v>
      </c>
      <c r="Q14" s="5">
        <f t="shared" si="2"/>
        <v>3</v>
      </c>
      <c r="R14" s="26">
        <f t="shared" si="0"/>
        <v>0.42613636363636359</v>
      </c>
    </row>
    <row r="15" spans="1:33" ht="18.75" customHeight="1" x14ac:dyDescent="0.2">
      <c r="B15" s="148"/>
      <c r="C15" s="150" t="s">
        <v>3</v>
      </c>
      <c r="D15" s="117" t="s">
        <v>15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1</v>
      </c>
      <c r="M15" s="5">
        <v>0</v>
      </c>
      <c r="N15" s="5">
        <v>0</v>
      </c>
      <c r="O15" s="5">
        <v>2</v>
      </c>
      <c r="P15" s="5">
        <v>0</v>
      </c>
      <c r="Q15" s="5">
        <f t="shared" si="2"/>
        <v>3</v>
      </c>
      <c r="R15" s="26">
        <f t="shared" si="0"/>
        <v>0.42613636363636359</v>
      </c>
    </row>
    <row r="16" spans="1:33" ht="18.75" customHeight="1" x14ac:dyDescent="0.2">
      <c r="B16" s="148"/>
      <c r="C16" s="150" t="s">
        <v>3</v>
      </c>
      <c r="D16" s="116" t="s">
        <v>14</v>
      </c>
      <c r="E16" s="5">
        <v>0</v>
      </c>
      <c r="F16" s="5">
        <v>1</v>
      </c>
      <c r="G16" s="5">
        <v>0</v>
      </c>
      <c r="H16" s="5">
        <v>1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f t="shared" si="2"/>
        <v>2</v>
      </c>
      <c r="R16" s="26">
        <f t="shared" si="0"/>
        <v>0.28409090909090912</v>
      </c>
    </row>
    <row r="17" spans="2:18" ht="18.75" customHeight="1" x14ac:dyDescent="0.2">
      <c r="B17" s="148"/>
      <c r="C17" s="150"/>
      <c r="D17" s="133" t="s">
        <v>17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1</v>
      </c>
      <c r="L17" s="5">
        <v>0</v>
      </c>
      <c r="M17" s="5">
        <v>1</v>
      </c>
      <c r="N17" s="5">
        <v>0</v>
      </c>
      <c r="O17" s="5">
        <v>0</v>
      </c>
      <c r="P17" s="5">
        <v>0</v>
      </c>
      <c r="Q17" s="5">
        <f t="shared" si="2"/>
        <v>2</v>
      </c>
      <c r="R17" s="26">
        <f t="shared" si="0"/>
        <v>0.28409090909090912</v>
      </c>
    </row>
    <row r="18" spans="2:18" ht="18.75" customHeight="1" x14ac:dyDescent="0.2">
      <c r="B18" s="148"/>
      <c r="C18" s="150" t="s">
        <v>3</v>
      </c>
      <c r="D18" s="65" t="s">
        <v>19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1</v>
      </c>
      <c r="Q18" s="5">
        <f t="shared" si="2"/>
        <v>1</v>
      </c>
      <c r="R18" s="26">
        <f t="shared" si="0"/>
        <v>0.14204545454545456</v>
      </c>
    </row>
    <row r="19" spans="2:18" ht="18.75" customHeight="1" x14ac:dyDescent="0.2">
      <c r="B19" s="149"/>
      <c r="C19" s="151"/>
      <c r="D19" s="15" t="s">
        <v>95</v>
      </c>
      <c r="E19" s="16">
        <f t="shared" ref="E19:Q19" si="3">+SUM(E8:E18)</f>
        <v>5</v>
      </c>
      <c r="F19" s="16">
        <f t="shared" si="3"/>
        <v>10</v>
      </c>
      <c r="G19" s="16">
        <f t="shared" si="3"/>
        <v>11</v>
      </c>
      <c r="H19" s="16">
        <f t="shared" si="3"/>
        <v>11</v>
      </c>
      <c r="I19" s="16">
        <f t="shared" si="3"/>
        <v>11</v>
      </c>
      <c r="J19" s="16">
        <f t="shared" si="3"/>
        <v>2</v>
      </c>
      <c r="K19" s="16">
        <f t="shared" si="3"/>
        <v>10</v>
      </c>
      <c r="L19" s="16">
        <f t="shared" si="3"/>
        <v>8</v>
      </c>
      <c r="M19" s="16">
        <f t="shared" si="3"/>
        <v>12</v>
      </c>
      <c r="N19" s="16">
        <f t="shared" si="3"/>
        <v>10</v>
      </c>
      <c r="O19" s="16">
        <f t="shared" si="3"/>
        <v>21</v>
      </c>
      <c r="P19" s="16">
        <f t="shared" si="3"/>
        <v>23</v>
      </c>
      <c r="Q19" s="16">
        <f t="shared" si="3"/>
        <v>134</v>
      </c>
      <c r="R19" s="27">
        <f t="shared" si="0"/>
        <v>19.03409090909091</v>
      </c>
    </row>
    <row r="20" spans="2:18" ht="18.75" customHeight="1" x14ac:dyDescent="0.2">
      <c r="B20" s="156">
        <v>3</v>
      </c>
      <c r="C20" s="159" t="s">
        <v>36</v>
      </c>
      <c r="D20" s="141" t="s">
        <v>98</v>
      </c>
      <c r="E20" s="19">
        <v>0</v>
      </c>
      <c r="F20" s="19">
        <v>3</v>
      </c>
      <c r="G20" s="19">
        <v>1</v>
      </c>
      <c r="H20" s="19">
        <v>1</v>
      </c>
      <c r="I20" s="19">
        <v>2</v>
      </c>
      <c r="J20" s="19">
        <v>2</v>
      </c>
      <c r="K20" s="19">
        <v>1</v>
      </c>
      <c r="L20" s="19">
        <v>2</v>
      </c>
      <c r="M20" s="19">
        <v>0</v>
      </c>
      <c r="N20" s="19">
        <v>2</v>
      </c>
      <c r="O20" s="19">
        <v>0</v>
      </c>
      <c r="P20" s="19">
        <v>1</v>
      </c>
      <c r="Q20" s="107">
        <f>+SUM(E20:P20)</f>
        <v>15</v>
      </c>
      <c r="R20" s="26">
        <f t="shared" si="0"/>
        <v>2.1306818181818179</v>
      </c>
    </row>
    <row r="21" spans="2:18" ht="18.75" customHeight="1" x14ac:dyDescent="0.2">
      <c r="B21" s="157"/>
      <c r="C21" s="154"/>
      <c r="D21" s="108" t="s">
        <v>13</v>
      </c>
      <c r="E21" s="5">
        <v>0</v>
      </c>
      <c r="F21" s="5">
        <v>1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1</v>
      </c>
      <c r="O21" s="5">
        <v>0</v>
      </c>
      <c r="P21" s="5">
        <v>0</v>
      </c>
      <c r="Q21" s="12">
        <f>+SUM(E21:P21)</f>
        <v>2</v>
      </c>
      <c r="R21" s="26">
        <f t="shared" si="0"/>
        <v>0.28409090909090912</v>
      </c>
    </row>
    <row r="22" spans="2:18" ht="18.75" customHeight="1" x14ac:dyDescent="0.2">
      <c r="B22" s="157"/>
      <c r="C22" s="154"/>
      <c r="D22" s="69" t="s">
        <v>95</v>
      </c>
      <c r="E22" s="70">
        <f t="shared" ref="E22:Q22" si="4">+SUM(E20:E21)</f>
        <v>0</v>
      </c>
      <c r="F22" s="70">
        <f t="shared" si="4"/>
        <v>4</v>
      </c>
      <c r="G22" s="70">
        <f t="shared" si="4"/>
        <v>1</v>
      </c>
      <c r="H22" s="70">
        <f t="shared" si="4"/>
        <v>1</v>
      </c>
      <c r="I22" s="70">
        <f t="shared" si="4"/>
        <v>2</v>
      </c>
      <c r="J22" s="70">
        <f t="shared" si="4"/>
        <v>2</v>
      </c>
      <c r="K22" s="70">
        <f t="shared" si="4"/>
        <v>1</v>
      </c>
      <c r="L22" s="70">
        <f t="shared" si="4"/>
        <v>2</v>
      </c>
      <c r="M22" s="70">
        <f t="shared" si="4"/>
        <v>0</v>
      </c>
      <c r="N22" s="70">
        <f t="shared" si="4"/>
        <v>3</v>
      </c>
      <c r="O22" s="70">
        <f t="shared" si="4"/>
        <v>0</v>
      </c>
      <c r="P22" s="70">
        <f t="shared" si="4"/>
        <v>1</v>
      </c>
      <c r="Q22" s="70">
        <f t="shared" si="4"/>
        <v>17</v>
      </c>
      <c r="R22" s="28">
        <f t="shared" si="0"/>
        <v>2.4147727272727271</v>
      </c>
    </row>
    <row r="23" spans="2:18" ht="18.75" customHeight="1" x14ac:dyDescent="0.2">
      <c r="B23" s="156">
        <v>4</v>
      </c>
      <c r="C23" s="159" t="s">
        <v>7</v>
      </c>
      <c r="D23" s="44" t="s">
        <v>11</v>
      </c>
      <c r="E23" s="19">
        <v>0</v>
      </c>
      <c r="F23" s="19">
        <v>1</v>
      </c>
      <c r="G23" s="19">
        <v>0</v>
      </c>
      <c r="H23" s="19">
        <v>0</v>
      </c>
      <c r="I23" s="19">
        <v>0</v>
      </c>
      <c r="J23" s="19">
        <v>1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ref="Q23:Q28" si="5">+SUM(E23:P23)</f>
        <v>2</v>
      </c>
      <c r="R23" s="111">
        <f t="shared" si="0"/>
        <v>0.28409090909090912</v>
      </c>
    </row>
    <row r="24" spans="2:18" ht="18.75" customHeight="1" x14ac:dyDescent="0.2">
      <c r="B24" s="157"/>
      <c r="C24" s="162"/>
      <c r="D24" s="135" t="s">
        <v>14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1</v>
      </c>
      <c r="O24" s="12">
        <v>0</v>
      </c>
      <c r="P24" s="12">
        <v>0</v>
      </c>
      <c r="Q24" s="12">
        <f t="shared" si="5"/>
        <v>1</v>
      </c>
      <c r="R24" s="26">
        <f t="shared" si="0"/>
        <v>0.14204545454545456</v>
      </c>
    </row>
    <row r="25" spans="2:18" ht="18.75" customHeight="1" x14ac:dyDescent="0.2">
      <c r="B25" s="157"/>
      <c r="C25" s="162"/>
      <c r="D25" s="135" t="s">
        <v>18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1</v>
      </c>
      <c r="Q25" s="12">
        <f t="shared" si="5"/>
        <v>1</v>
      </c>
      <c r="R25" s="26">
        <f t="shared" si="0"/>
        <v>0.14204545454545456</v>
      </c>
    </row>
    <row r="26" spans="2:18" ht="18.75" customHeight="1" x14ac:dyDescent="0.2">
      <c r="B26" s="157"/>
      <c r="C26" s="162"/>
      <c r="D26" s="135" t="s">
        <v>79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1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f t="shared" si="5"/>
        <v>1</v>
      </c>
      <c r="R26" s="26">
        <f t="shared" si="0"/>
        <v>0.14204545454545456</v>
      </c>
    </row>
    <row r="27" spans="2:18" ht="18.75" customHeight="1" x14ac:dyDescent="0.2">
      <c r="B27" s="157"/>
      <c r="C27" s="162"/>
      <c r="D27" s="135" t="s">
        <v>13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f t="shared" si="5"/>
        <v>1</v>
      </c>
      <c r="R27" s="26">
        <f t="shared" si="0"/>
        <v>0.14204545454545456</v>
      </c>
    </row>
    <row r="28" spans="2:18" ht="18.75" customHeight="1" x14ac:dyDescent="0.2">
      <c r="B28" s="157"/>
      <c r="C28" s="162"/>
      <c r="D28" s="141" t="s">
        <v>98</v>
      </c>
      <c r="E28" s="12">
        <v>0</v>
      </c>
      <c r="F28" s="12">
        <v>0</v>
      </c>
      <c r="G28" s="12">
        <v>0</v>
      </c>
      <c r="H28" s="12">
        <v>1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f t="shared" si="5"/>
        <v>1</v>
      </c>
      <c r="R28" s="26">
        <f t="shared" si="0"/>
        <v>0.14204545454545456</v>
      </c>
    </row>
    <row r="29" spans="2:18" ht="18.75" customHeight="1" x14ac:dyDescent="0.2">
      <c r="B29" s="158"/>
      <c r="C29" s="155"/>
      <c r="D29" s="15" t="s">
        <v>95</v>
      </c>
      <c r="E29" s="49">
        <f t="shared" ref="E29:Q29" si="6">+SUM(E23:E28)</f>
        <v>0</v>
      </c>
      <c r="F29" s="49">
        <f t="shared" si="6"/>
        <v>1</v>
      </c>
      <c r="G29" s="49">
        <f t="shared" si="6"/>
        <v>0</v>
      </c>
      <c r="H29" s="49">
        <f t="shared" si="6"/>
        <v>1</v>
      </c>
      <c r="I29" s="49">
        <f t="shared" si="6"/>
        <v>0</v>
      </c>
      <c r="J29" s="49">
        <f t="shared" si="6"/>
        <v>2</v>
      </c>
      <c r="K29" s="49">
        <f t="shared" si="6"/>
        <v>1</v>
      </c>
      <c r="L29" s="49">
        <f t="shared" si="6"/>
        <v>0</v>
      </c>
      <c r="M29" s="49">
        <f t="shared" si="6"/>
        <v>0</v>
      </c>
      <c r="N29" s="49">
        <f t="shared" si="6"/>
        <v>1</v>
      </c>
      <c r="O29" s="49">
        <f t="shared" si="6"/>
        <v>0</v>
      </c>
      <c r="P29" s="49">
        <f t="shared" si="6"/>
        <v>1</v>
      </c>
      <c r="Q29" s="49">
        <f t="shared" si="6"/>
        <v>7</v>
      </c>
      <c r="R29" s="27">
        <f t="shared" si="0"/>
        <v>0.99431818181818177</v>
      </c>
    </row>
    <row r="30" spans="2:18" ht="18.75" customHeight="1" x14ac:dyDescent="0.2">
      <c r="B30" s="146">
        <v>5</v>
      </c>
      <c r="C30" s="167" t="s">
        <v>81</v>
      </c>
      <c r="D30" s="130" t="s">
        <v>98</v>
      </c>
      <c r="E30" s="128">
        <f>+E5+E8+E20+E28</f>
        <v>89</v>
      </c>
      <c r="F30" s="128">
        <f t="shared" ref="F30:P30" si="7">+F5+F8+F20+F28</f>
        <v>179</v>
      </c>
      <c r="G30" s="128">
        <f t="shared" si="7"/>
        <v>130</v>
      </c>
      <c r="H30" s="128">
        <f t="shared" si="7"/>
        <v>68</v>
      </c>
      <c r="I30" s="128">
        <f t="shared" si="7"/>
        <v>43</v>
      </c>
      <c r="J30" s="128">
        <f t="shared" si="7"/>
        <v>24</v>
      </c>
      <c r="K30" s="128">
        <f t="shared" si="7"/>
        <v>11</v>
      </c>
      <c r="L30" s="128">
        <f t="shared" si="7"/>
        <v>31</v>
      </c>
      <c r="M30" s="128">
        <f t="shared" si="7"/>
        <v>12</v>
      </c>
      <c r="N30" s="128">
        <f t="shared" si="7"/>
        <v>7</v>
      </c>
      <c r="O30" s="128">
        <f t="shared" si="7"/>
        <v>16</v>
      </c>
      <c r="P30" s="128">
        <f t="shared" si="7"/>
        <v>15</v>
      </c>
      <c r="Q30" s="128">
        <f>+SUM(E30:P30)</f>
        <v>625</v>
      </c>
      <c r="R30" s="129">
        <f t="shared" si="0"/>
        <v>88.778409090909093</v>
      </c>
    </row>
    <row r="31" spans="2:18" ht="18.75" customHeight="1" x14ac:dyDescent="0.2">
      <c r="B31" s="146"/>
      <c r="C31" s="168"/>
      <c r="D31" s="121" t="s">
        <v>79</v>
      </c>
      <c r="E31" s="120">
        <f>+E9+E26</f>
        <v>0</v>
      </c>
      <c r="F31" s="120">
        <f t="shared" ref="F31:P31" si="8">+F9+F26</f>
        <v>2</v>
      </c>
      <c r="G31" s="120">
        <f t="shared" si="8"/>
        <v>2</v>
      </c>
      <c r="H31" s="120">
        <f t="shared" si="8"/>
        <v>2</v>
      </c>
      <c r="I31" s="120">
        <f t="shared" si="8"/>
        <v>4</v>
      </c>
      <c r="J31" s="120">
        <f t="shared" si="8"/>
        <v>1</v>
      </c>
      <c r="K31" s="120">
        <f t="shared" si="8"/>
        <v>5</v>
      </c>
      <c r="L31" s="120">
        <f t="shared" si="8"/>
        <v>0</v>
      </c>
      <c r="M31" s="120">
        <f t="shared" si="8"/>
        <v>6</v>
      </c>
      <c r="N31" s="120">
        <f t="shared" si="8"/>
        <v>3</v>
      </c>
      <c r="O31" s="120">
        <f t="shared" si="8"/>
        <v>3</v>
      </c>
      <c r="P31" s="120">
        <f t="shared" si="8"/>
        <v>4</v>
      </c>
      <c r="Q31" s="120">
        <f t="shared" ref="Q31:Q40" si="9">+SUM(E31:P31)</f>
        <v>32</v>
      </c>
      <c r="R31" s="28">
        <f t="shared" si="0"/>
        <v>4.5454545454545459</v>
      </c>
    </row>
    <row r="32" spans="2:18" ht="18.75" customHeight="1" x14ac:dyDescent="0.2">
      <c r="B32" s="146"/>
      <c r="C32" s="168"/>
      <c r="D32" s="121" t="s">
        <v>13</v>
      </c>
      <c r="E32" s="120">
        <f>+E11+E21+E27</f>
        <v>0</v>
      </c>
      <c r="F32" s="120">
        <f t="shared" ref="F32:P32" si="10">+F11+F21+F27</f>
        <v>3</v>
      </c>
      <c r="G32" s="120">
        <f t="shared" si="10"/>
        <v>3</v>
      </c>
      <c r="H32" s="120">
        <f t="shared" si="10"/>
        <v>1</v>
      </c>
      <c r="I32" s="120">
        <f t="shared" si="10"/>
        <v>0</v>
      </c>
      <c r="J32" s="120">
        <f t="shared" si="10"/>
        <v>1</v>
      </c>
      <c r="K32" s="120">
        <f t="shared" si="10"/>
        <v>0</v>
      </c>
      <c r="L32" s="120">
        <f t="shared" si="10"/>
        <v>0</v>
      </c>
      <c r="M32" s="120">
        <f t="shared" si="10"/>
        <v>0</v>
      </c>
      <c r="N32" s="120">
        <f t="shared" si="10"/>
        <v>2</v>
      </c>
      <c r="O32" s="120">
        <f t="shared" si="10"/>
        <v>1</v>
      </c>
      <c r="P32" s="120">
        <f t="shared" si="10"/>
        <v>0</v>
      </c>
      <c r="Q32" s="120">
        <f t="shared" si="9"/>
        <v>11</v>
      </c>
      <c r="R32" s="28">
        <f t="shared" si="0"/>
        <v>1.5625</v>
      </c>
    </row>
    <row r="33" spans="2:18" ht="18.75" customHeight="1" x14ac:dyDescent="0.2">
      <c r="B33" s="146"/>
      <c r="C33" s="169" t="s">
        <v>3</v>
      </c>
      <c r="D33" s="121" t="s">
        <v>11</v>
      </c>
      <c r="E33" s="120">
        <f>+E10+E23</f>
        <v>2</v>
      </c>
      <c r="F33" s="120">
        <f t="shared" ref="F33:P33" si="11">+F10+F23</f>
        <v>2</v>
      </c>
      <c r="G33" s="120">
        <f t="shared" si="11"/>
        <v>2</v>
      </c>
      <c r="H33" s="120">
        <f t="shared" si="11"/>
        <v>0</v>
      </c>
      <c r="I33" s="120">
        <f t="shared" si="11"/>
        <v>0</v>
      </c>
      <c r="J33" s="120">
        <f t="shared" si="11"/>
        <v>1</v>
      </c>
      <c r="K33" s="120">
        <f t="shared" si="11"/>
        <v>0</v>
      </c>
      <c r="L33" s="120">
        <f t="shared" si="11"/>
        <v>1</v>
      </c>
      <c r="M33" s="120">
        <f t="shared" si="11"/>
        <v>0</v>
      </c>
      <c r="N33" s="120">
        <f t="shared" si="11"/>
        <v>1</v>
      </c>
      <c r="O33" s="120">
        <f t="shared" si="11"/>
        <v>0</v>
      </c>
      <c r="P33" s="120">
        <f t="shared" si="11"/>
        <v>1</v>
      </c>
      <c r="Q33" s="120">
        <f t="shared" si="9"/>
        <v>10</v>
      </c>
      <c r="R33" s="28">
        <f t="shared" si="0"/>
        <v>1.4204545454545454</v>
      </c>
    </row>
    <row r="34" spans="2:18" ht="18.75" customHeight="1" x14ac:dyDescent="0.2">
      <c r="B34" s="146"/>
      <c r="C34" s="169" t="s">
        <v>3</v>
      </c>
      <c r="D34" s="131" t="s">
        <v>16</v>
      </c>
      <c r="E34" s="120">
        <f>+E12</f>
        <v>0</v>
      </c>
      <c r="F34" s="120">
        <f t="shared" ref="F34:P34" si="12">+F12</f>
        <v>0</v>
      </c>
      <c r="G34" s="120">
        <f t="shared" si="12"/>
        <v>0</v>
      </c>
      <c r="H34" s="120">
        <f t="shared" si="12"/>
        <v>0</v>
      </c>
      <c r="I34" s="120">
        <f t="shared" si="12"/>
        <v>1</v>
      </c>
      <c r="J34" s="120">
        <f t="shared" si="12"/>
        <v>0</v>
      </c>
      <c r="K34" s="120">
        <f t="shared" si="12"/>
        <v>0</v>
      </c>
      <c r="L34" s="120">
        <f t="shared" si="12"/>
        <v>0</v>
      </c>
      <c r="M34" s="120">
        <f t="shared" si="12"/>
        <v>0</v>
      </c>
      <c r="N34" s="120">
        <f t="shared" si="12"/>
        <v>1</v>
      </c>
      <c r="O34" s="120">
        <f t="shared" si="12"/>
        <v>1</v>
      </c>
      <c r="P34" s="120">
        <f t="shared" si="12"/>
        <v>4</v>
      </c>
      <c r="Q34" s="120">
        <f t="shared" si="9"/>
        <v>7</v>
      </c>
      <c r="R34" s="28">
        <f t="shared" si="0"/>
        <v>0.99431818181818177</v>
      </c>
    </row>
    <row r="35" spans="2:18" ht="18.75" customHeight="1" x14ac:dyDescent="0.2">
      <c r="B35" s="146"/>
      <c r="C35" s="169" t="s">
        <v>3</v>
      </c>
      <c r="D35" s="121" t="s">
        <v>18</v>
      </c>
      <c r="E35" s="120">
        <f>+E13+E25</f>
        <v>0</v>
      </c>
      <c r="F35" s="120">
        <f t="shared" ref="F35:P35" si="13">+F13+F25</f>
        <v>0</v>
      </c>
      <c r="G35" s="120">
        <f t="shared" si="13"/>
        <v>1</v>
      </c>
      <c r="H35" s="120">
        <f t="shared" si="13"/>
        <v>0</v>
      </c>
      <c r="I35" s="120">
        <f t="shared" si="13"/>
        <v>1</v>
      </c>
      <c r="J35" s="120">
        <f t="shared" si="13"/>
        <v>0</v>
      </c>
      <c r="K35" s="120">
        <f t="shared" si="13"/>
        <v>1</v>
      </c>
      <c r="L35" s="120">
        <f t="shared" si="13"/>
        <v>0</v>
      </c>
      <c r="M35" s="120">
        <f t="shared" si="13"/>
        <v>1</v>
      </c>
      <c r="N35" s="120">
        <f t="shared" si="13"/>
        <v>0</v>
      </c>
      <c r="O35" s="120">
        <f t="shared" si="13"/>
        <v>0</v>
      </c>
      <c r="P35" s="120">
        <f t="shared" si="13"/>
        <v>2</v>
      </c>
      <c r="Q35" s="120">
        <f t="shared" si="9"/>
        <v>6</v>
      </c>
      <c r="R35" s="28">
        <f t="shared" ref="R35:R40" si="14">100*(Q35/$Q$41)</f>
        <v>0.85227272727272718</v>
      </c>
    </row>
    <row r="36" spans="2:18" ht="18.75" customHeight="1" x14ac:dyDescent="0.2">
      <c r="B36" s="146"/>
      <c r="C36" s="169" t="s">
        <v>3</v>
      </c>
      <c r="D36" s="121" t="s">
        <v>20</v>
      </c>
      <c r="E36" s="120">
        <f>+E6+E14</f>
        <v>0</v>
      </c>
      <c r="F36" s="120">
        <f t="shared" ref="F36:P36" si="15">+F6+F14</f>
        <v>0</v>
      </c>
      <c r="G36" s="120">
        <f t="shared" si="15"/>
        <v>0</v>
      </c>
      <c r="H36" s="120">
        <f t="shared" si="15"/>
        <v>1</v>
      </c>
      <c r="I36" s="120">
        <f t="shared" si="15"/>
        <v>0</v>
      </c>
      <c r="J36" s="120">
        <f t="shared" si="15"/>
        <v>0</v>
      </c>
      <c r="K36" s="120">
        <f t="shared" si="15"/>
        <v>0</v>
      </c>
      <c r="L36" s="120">
        <f t="shared" si="15"/>
        <v>1</v>
      </c>
      <c r="M36" s="120">
        <f t="shared" si="15"/>
        <v>0</v>
      </c>
      <c r="N36" s="120">
        <f t="shared" si="15"/>
        <v>0</v>
      </c>
      <c r="O36" s="120">
        <f t="shared" si="15"/>
        <v>1</v>
      </c>
      <c r="P36" s="120">
        <f t="shared" si="15"/>
        <v>1</v>
      </c>
      <c r="Q36" s="120">
        <f t="shared" si="9"/>
        <v>4</v>
      </c>
      <c r="R36" s="28">
        <f t="shared" si="14"/>
        <v>0.56818181818181823</v>
      </c>
    </row>
    <row r="37" spans="2:18" ht="18.75" customHeight="1" x14ac:dyDescent="0.2">
      <c r="B37" s="146"/>
      <c r="C37" s="169" t="s">
        <v>3</v>
      </c>
      <c r="D37" s="121" t="s">
        <v>14</v>
      </c>
      <c r="E37" s="120">
        <f>+E16+E24</f>
        <v>0</v>
      </c>
      <c r="F37" s="120">
        <f t="shared" ref="F37:P37" si="16">+F16+F24</f>
        <v>1</v>
      </c>
      <c r="G37" s="120">
        <f t="shared" si="16"/>
        <v>0</v>
      </c>
      <c r="H37" s="120">
        <f t="shared" si="16"/>
        <v>1</v>
      </c>
      <c r="I37" s="120">
        <f t="shared" si="16"/>
        <v>0</v>
      </c>
      <c r="J37" s="120">
        <f t="shared" si="16"/>
        <v>0</v>
      </c>
      <c r="K37" s="120">
        <f t="shared" si="16"/>
        <v>0</v>
      </c>
      <c r="L37" s="120">
        <f t="shared" si="16"/>
        <v>0</v>
      </c>
      <c r="M37" s="120">
        <f t="shared" si="16"/>
        <v>0</v>
      </c>
      <c r="N37" s="120">
        <f t="shared" si="16"/>
        <v>1</v>
      </c>
      <c r="O37" s="120">
        <f t="shared" si="16"/>
        <v>0</v>
      </c>
      <c r="P37" s="120">
        <f t="shared" si="16"/>
        <v>0</v>
      </c>
      <c r="Q37" s="120">
        <f>+SUM(E37:P37)</f>
        <v>3</v>
      </c>
      <c r="R37" s="28">
        <f t="shared" si="14"/>
        <v>0.42613636363636359</v>
      </c>
    </row>
    <row r="38" spans="2:18" ht="18.75" customHeight="1" x14ac:dyDescent="0.2">
      <c r="B38" s="146"/>
      <c r="C38" s="169"/>
      <c r="D38" s="121" t="s">
        <v>15</v>
      </c>
      <c r="E38" s="120">
        <f>+E15</f>
        <v>0</v>
      </c>
      <c r="F38" s="120">
        <f t="shared" ref="F38:P38" si="17">+F15</f>
        <v>0</v>
      </c>
      <c r="G38" s="120">
        <f t="shared" si="17"/>
        <v>0</v>
      </c>
      <c r="H38" s="120">
        <f t="shared" si="17"/>
        <v>0</v>
      </c>
      <c r="I38" s="120">
        <f t="shared" si="17"/>
        <v>0</v>
      </c>
      <c r="J38" s="120">
        <f t="shared" si="17"/>
        <v>0</v>
      </c>
      <c r="K38" s="120">
        <f t="shared" si="17"/>
        <v>0</v>
      </c>
      <c r="L38" s="120">
        <f t="shared" si="17"/>
        <v>1</v>
      </c>
      <c r="M38" s="120">
        <f t="shared" si="17"/>
        <v>0</v>
      </c>
      <c r="N38" s="120">
        <f t="shared" si="17"/>
        <v>0</v>
      </c>
      <c r="O38" s="120">
        <f t="shared" si="17"/>
        <v>2</v>
      </c>
      <c r="P38" s="120">
        <f t="shared" si="17"/>
        <v>0</v>
      </c>
      <c r="Q38" s="120">
        <f>+SUM(E38:P38)</f>
        <v>3</v>
      </c>
      <c r="R38" s="28">
        <f t="shared" si="14"/>
        <v>0.42613636363636359</v>
      </c>
    </row>
    <row r="39" spans="2:18" ht="18.75" customHeight="1" x14ac:dyDescent="0.2">
      <c r="B39" s="146"/>
      <c r="C39" s="169"/>
      <c r="D39" s="121" t="s">
        <v>17</v>
      </c>
      <c r="E39" s="120">
        <f>+E17</f>
        <v>0</v>
      </c>
      <c r="F39" s="120">
        <f t="shared" ref="F39:P39" si="18">+F17</f>
        <v>0</v>
      </c>
      <c r="G39" s="120">
        <f t="shared" si="18"/>
        <v>0</v>
      </c>
      <c r="H39" s="120">
        <f t="shared" si="18"/>
        <v>0</v>
      </c>
      <c r="I39" s="120">
        <f t="shared" si="18"/>
        <v>0</v>
      </c>
      <c r="J39" s="120">
        <f t="shared" si="18"/>
        <v>0</v>
      </c>
      <c r="K39" s="120">
        <f t="shared" si="18"/>
        <v>1</v>
      </c>
      <c r="L39" s="120">
        <f t="shared" si="18"/>
        <v>0</v>
      </c>
      <c r="M39" s="120">
        <f t="shared" si="18"/>
        <v>1</v>
      </c>
      <c r="N39" s="120">
        <f t="shared" si="18"/>
        <v>0</v>
      </c>
      <c r="O39" s="120">
        <f t="shared" si="18"/>
        <v>0</v>
      </c>
      <c r="P39" s="120">
        <f t="shared" si="18"/>
        <v>0</v>
      </c>
      <c r="Q39" s="120">
        <f t="shared" si="9"/>
        <v>2</v>
      </c>
      <c r="R39" s="28">
        <f t="shared" si="14"/>
        <v>0.28409090909090912</v>
      </c>
    </row>
    <row r="40" spans="2:18" ht="18.75" customHeight="1" x14ac:dyDescent="0.2">
      <c r="B40" s="146"/>
      <c r="C40" s="169" t="s">
        <v>3</v>
      </c>
      <c r="D40" s="121" t="s">
        <v>19</v>
      </c>
      <c r="E40" s="120">
        <f>+E18</f>
        <v>0</v>
      </c>
      <c r="F40" s="120">
        <f t="shared" ref="F40:P40" si="19">+F18</f>
        <v>0</v>
      </c>
      <c r="G40" s="120">
        <f t="shared" si="19"/>
        <v>0</v>
      </c>
      <c r="H40" s="120">
        <f t="shared" si="19"/>
        <v>0</v>
      </c>
      <c r="I40" s="120">
        <f t="shared" si="19"/>
        <v>0</v>
      </c>
      <c r="J40" s="120">
        <f t="shared" si="19"/>
        <v>0</v>
      </c>
      <c r="K40" s="120">
        <f t="shared" si="19"/>
        <v>0</v>
      </c>
      <c r="L40" s="120">
        <f t="shared" si="19"/>
        <v>0</v>
      </c>
      <c r="M40" s="120">
        <f t="shared" si="19"/>
        <v>0</v>
      </c>
      <c r="N40" s="120">
        <f t="shared" si="19"/>
        <v>0</v>
      </c>
      <c r="O40" s="120">
        <f t="shared" si="19"/>
        <v>0</v>
      </c>
      <c r="P40" s="120">
        <f t="shared" si="19"/>
        <v>1</v>
      </c>
      <c r="Q40" s="120">
        <f t="shared" si="9"/>
        <v>1</v>
      </c>
      <c r="R40" s="28">
        <f t="shared" si="14"/>
        <v>0.14204545454545456</v>
      </c>
    </row>
    <row r="41" spans="2:18" ht="18.75" customHeight="1" x14ac:dyDescent="0.2">
      <c r="B41" s="145"/>
      <c r="C41" s="170"/>
      <c r="D41" s="15" t="s">
        <v>1</v>
      </c>
      <c r="E41" s="132">
        <f t="shared" ref="E41:Q41" si="20">SUM(E30:E40)</f>
        <v>91</v>
      </c>
      <c r="F41" s="132">
        <f t="shared" si="20"/>
        <v>187</v>
      </c>
      <c r="G41" s="132">
        <f t="shared" si="20"/>
        <v>138</v>
      </c>
      <c r="H41" s="132">
        <f t="shared" si="20"/>
        <v>73</v>
      </c>
      <c r="I41" s="132">
        <f t="shared" si="20"/>
        <v>49</v>
      </c>
      <c r="J41" s="132">
        <f t="shared" si="20"/>
        <v>27</v>
      </c>
      <c r="K41" s="132">
        <f t="shared" si="20"/>
        <v>18</v>
      </c>
      <c r="L41" s="132">
        <f t="shared" si="20"/>
        <v>34</v>
      </c>
      <c r="M41" s="132">
        <f t="shared" si="20"/>
        <v>20</v>
      </c>
      <c r="N41" s="132">
        <f t="shared" si="20"/>
        <v>15</v>
      </c>
      <c r="O41" s="132">
        <f t="shared" si="20"/>
        <v>24</v>
      </c>
      <c r="P41" s="132">
        <f t="shared" si="20"/>
        <v>28</v>
      </c>
      <c r="Q41" s="132">
        <f t="shared" si="20"/>
        <v>704</v>
      </c>
      <c r="R41" s="27">
        <f>100*(Q41/$Q$41)</f>
        <v>100</v>
      </c>
    </row>
    <row r="42" spans="2:18" s="114" customFormat="1" ht="43.5" customHeight="1" x14ac:dyDescent="0.2">
      <c r="B42" s="173" t="s">
        <v>97</v>
      </c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</row>
    <row r="43" spans="2:18" s="114" customFormat="1" ht="12.75" customHeight="1" x14ac:dyDescent="0.2">
      <c r="B43" s="114" t="s">
        <v>105</v>
      </c>
    </row>
    <row r="44" spans="2:18" s="114" customFormat="1" ht="12.75" customHeight="1" x14ac:dyDescent="0.2">
      <c r="B44" s="114" t="s">
        <v>106</v>
      </c>
    </row>
    <row r="45" spans="2:18" ht="15" customHeight="1" x14ac:dyDescent="0.2">
      <c r="C45" s="110"/>
      <c r="D45" s="51"/>
      <c r="E45" s="51"/>
      <c r="Q45" s="137"/>
    </row>
    <row r="46" spans="2:18" ht="15" customHeight="1" x14ac:dyDescent="0.2">
      <c r="B46" s="63"/>
      <c r="C46" s="51"/>
      <c r="D46" s="51"/>
      <c r="E46" s="51"/>
    </row>
    <row r="47" spans="2:18" ht="15" customHeight="1" x14ac:dyDescent="0.2">
      <c r="B47" s="63"/>
      <c r="C47" s="51"/>
      <c r="D47" s="51"/>
      <c r="E47" s="51"/>
    </row>
    <row r="48" spans="2:18" ht="15" customHeight="1" x14ac:dyDescent="0.2">
      <c r="B48" s="63"/>
      <c r="C48" s="51"/>
      <c r="D48" s="51"/>
      <c r="E48" s="51"/>
    </row>
    <row r="49" spans="2:5" ht="15" customHeight="1" x14ac:dyDescent="0.2">
      <c r="B49" s="63"/>
      <c r="C49" s="51"/>
      <c r="D49" s="51"/>
      <c r="E49" s="51"/>
    </row>
    <row r="50" spans="2:5" ht="15" customHeight="1" x14ac:dyDescent="0.2">
      <c r="B50" s="63"/>
      <c r="C50" s="51"/>
      <c r="D50" s="51"/>
      <c r="E50" s="51"/>
    </row>
    <row r="51" spans="2:5" ht="15" customHeight="1" x14ac:dyDescent="0.2">
      <c r="C51" s="51"/>
      <c r="D51" s="51"/>
      <c r="E51" s="51"/>
    </row>
    <row r="52" spans="2:5" ht="15" customHeight="1" x14ac:dyDescent="0.2">
      <c r="C52" s="51"/>
      <c r="D52" s="51"/>
      <c r="E52" s="51"/>
    </row>
    <row r="53" spans="2:5" ht="15" customHeight="1" x14ac:dyDescent="0.2">
      <c r="C53" s="51"/>
      <c r="D53" s="51"/>
      <c r="E53" s="51"/>
    </row>
    <row r="54" spans="2:5" ht="15" customHeight="1" x14ac:dyDescent="0.2">
      <c r="C54" s="51"/>
      <c r="D54" s="51"/>
      <c r="E54" s="51"/>
    </row>
    <row r="55" spans="2:5" ht="15" customHeight="1" x14ac:dyDescent="0.2">
      <c r="C55" s="51"/>
      <c r="D55" s="51"/>
      <c r="E55" s="51"/>
    </row>
    <row r="56" spans="2:5" ht="15" customHeight="1" x14ac:dyDescent="0.2">
      <c r="C56" s="51"/>
      <c r="D56" s="51"/>
      <c r="E56" s="51"/>
    </row>
    <row r="57" spans="2:5" ht="15" customHeight="1" x14ac:dyDescent="0.2">
      <c r="C57" s="51"/>
      <c r="D57" s="51"/>
      <c r="E57" s="51"/>
    </row>
    <row r="58" spans="2:5" ht="15" customHeight="1" x14ac:dyDescent="0.2">
      <c r="C58" s="51"/>
      <c r="D58" s="51"/>
      <c r="E58" s="51"/>
    </row>
    <row r="59" spans="2:5" ht="15" customHeight="1" x14ac:dyDescent="0.2">
      <c r="C59" s="51"/>
      <c r="D59" s="51"/>
      <c r="E59" s="51"/>
    </row>
    <row r="60" spans="2:5" ht="15" customHeight="1" x14ac:dyDescent="0.2">
      <c r="C60" s="51"/>
      <c r="D60" s="51"/>
      <c r="E60" s="51"/>
    </row>
    <row r="61" spans="2:5" ht="15" customHeight="1" x14ac:dyDescent="0.2">
      <c r="C61" s="51"/>
      <c r="D61" s="51"/>
      <c r="E61" s="51"/>
    </row>
    <row r="62" spans="2:5" ht="15" customHeight="1" x14ac:dyDescent="0.2">
      <c r="C62" s="51"/>
      <c r="D62" s="51"/>
      <c r="E62" s="51"/>
    </row>
    <row r="63" spans="2:5" ht="15" customHeight="1" x14ac:dyDescent="0.2">
      <c r="C63" s="51"/>
      <c r="D63" s="51"/>
      <c r="E63" s="51"/>
    </row>
  </sheetData>
  <mergeCells count="11">
    <mergeCell ref="B30:B41"/>
    <mergeCell ref="C30:C41"/>
    <mergeCell ref="B5:B7"/>
    <mergeCell ref="C5:C7"/>
    <mergeCell ref="B23:B29"/>
    <mergeCell ref="C23:C29"/>
    <mergeCell ref="B42:R42"/>
    <mergeCell ref="B20:B22"/>
    <mergeCell ref="C20:C22"/>
    <mergeCell ref="B8:B19"/>
    <mergeCell ref="C8:C19"/>
  </mergeCells>
  <phoneticPr fontId="0" type="noConversion"/>
  <hyperlinks>
    <hyperlink ref="A1" location="Indice!A1" display="volver" xr:uid="{1B2E30BC-906F-4D5C-AE46-936EE092FE5A}"/>
  </hyperlinks>
  <pageMargins left="0.75" right="0.75" top="1" bottom="1" header="0.5" footer="0.5"/>
  <pageSetup paperSize="9" orientation="portrait" r:id="rId1"/>
  <headerFooter alignWithMargins="0"/>
  <ignoredErrors>
    <ignoredError sqref="Q19 Q7 Q22 Q2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B19E8-E36A-4824-A534-DDB605C813AC}">
  <dimension ref="A1:AG87"/>
  <sheetViews>
    <sheetView showGridLines="0" topLeftCell="A70" zoomScale="90" zoomScaleNormal="90" workbookViewId="0">
      <selection activeCell="B1" sqref="B1"/>
    </sheetView>
  </sheetViews>
  <sheetFormatPr baseColWidth="10" defaultColWidth="9.140625" defaultRowHeight="12.75" x14ac:dyDescent="0.2"/>
  <cols>
    <col min="2" max="2" width="4.85546875" customWidth="1"/>
    <col min="3" max="3" width="27.140625" customWidth="1"/>
    <col min="4" max="4" width="16" customWidth="1"/>
    <col min="5" max="5" width="8.5703125" customWidth="1"/>
    <col min="6" max="6" width="7" customWidth="1"/>
    <col min="7" max="7" width="7" bestFit="1" customWidth="1"/>
    <col min="8" max="8" width="6.7109375" bestFit="1" customWidth="1"/>
    <col min="9" max="9" width="7.28515625" bestFit="1" customWidth="1"/>
    <col min="10" max="10" width="6.85546875" bestFit="1" customWidth="1"/>
    <col min="11" max="11" width="6.28515625" bestFit="1" customWidth="1"/>
    <col min="12" max="12" width="7.140625" bestFit="1" customWidth="1"/>
    <col min="13" max="13" width="7.85546875" customWidth="1"/>
    <col min="14" max="14" width="6.5703125" bestFit="1" customWidth="1"/>
    <col min="15" max="15" width="7" bestFit="1" customWidth="1"/>
    <col min="16" max="16" width="6.42578125" bestFit="1" customWidth="1"/>
    <col min="17" max="17" width="6.7109375" customWidth="1"/>
    <col min="18" max="18" width="7.7109375" customWidth="1"/>
    <col min="19" max="19" width="12" style="51" customWidth="1"/>
    <col min="20" max="33" width="9.140625" style="51"/>
  </cols>
  <sheetData>
    <row r="1" spans="1:20" x14ac:dyDescent="0.2">
      <c r="A1" s="72" t="s">
        <v>9</v>
      </c>
      <c r="B1" s="1"/>
      <c r="C1" s="2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x14ac:dyDescent="0.2">
      <c r="A2" s="64"/>
      <c r="B2" s="2" t="e">
        <f>+Indice!#REF!</f>
        <v>#REF!</v>
      </c>
      <c r="C2" s="23"/>
      <c r="D2" s="24"/>
      <c r="E2" s="24"/>
      <c r="F2" s="24"/>
      <c r="G2" s="24"/>
      <c r="H2" s="24"/>
      <c r="I2" s="24"/>
      <c r="J2" s="24"/>
      <c r="K2" s="24"/>
      <c r="L2" s="64"/>
      <c r="M2" s="64"/>
      <c r="N2" s="64"/>
      <c r="O2" s="64"/>
      <c r="P2" s="64"/>
      <c r="Q2" s="64"/>
    </row>
    <row r="3" spans="1:20" x14ac:dyDescent="0.2">
      <c r="A3" s="64"/>
      <c r="B3" s="24"/>
      <c r="C3" s="25"/>
      <c r="D3" s="24"/>
      <c r="E3" s="24"/>
      <c r="F3" s="24"/>
      <c r="G3" s="24"/>
      <c r="H3" s="24"/>
      <c r="I3" s="24"/>
      <c r="J3" s="24"/>
      <c r="K3" s="24"/>
      <c r="L3" s="64"/>
      <c r="M3" s="64"/>
      <c r="N3" s="64"/>
      <c r="O3" s="64"/>
      <c r="P3" s="64"/>
      <c r="Q3" s="64"/>
    </row>
    <row r="4" spans="1:20" ht="29.1" customHeight="1" x14ac:dyDescent="0.2">
      <c r="B4" s="10" t="s">
        <v>24</v>
      </c>
      <c r="C4" s="103" t="s">
        <v>50</v>
      </c>
      <c r="D4" s="104" t="s">
        <v>23</v>
      </c>
      <c r="E4" s="4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6" t="s">
        <v>42</v>
      </c>
      <c r="K4" s="36" t="s">
        <v>43</v>
      </c>
      <c r="L4" s="36" t="s">
        <v>44</v>
      </c>
      <c r="M4" s="36" t="s">
        <v>45</v>
      </c>
      <c r="N4" s="36" t="s">
        <v>46</v>
      </c>
      <c r="O4" s="36" t="s">
        <v>47</v>
      </c>
      <c r="P4" s="36" t="s">
        <v>48</v>
      </c>
      <c r="Q4" s="6" t="s">
        <v>1</v>
      </c>
      <c r="R4" s="105" t="s">
        <v>22</v>
      </c>
    </row>
    <row r="5" spans="1:20" ht="15.75" customHeight="1" x14ac:dyDescent="0.2">
      <c r="B5" s="174">
        <v>1</v>
      </c>
      <c r="C5" s="150" t="s">
        <v>51</v>
      </c>
      <c r="D5" s="102" t="s">
        <v>0</v>
      </c>
      <c r="E5" s="60">
        <v>2</v>
      </c>
      <c r="F5" s="60">
        <v>2</v>
      </c>
      <c r="G5" s="60">
        <v>4</v>
      </c>
      <c r="H5" s="60">
        <v>8</v>
      </c>
      <c r="I5" s="60">
        <v>6</v>
      </c>
      <c r="J5" s="60">
        <v>5</v>
      </c>
      <c r="K5" s="60">
        <v>6</v>
      </c>
      <c r="L5" s="60">
        <v>2</v>
      </c>
      <c r="M5" s="60">
        <v>3</v>
      </c>
      <c r="N5" s="60">
        <v>3</v>
      </c>
      <c r="O5" s="60">
        <v>4</v>
      </c>
      <c r="P5" s="60">
        <v>7</v>
      </c>
      <c r="Q5" s="60">
        <f t="shared" ref="Q5:Q14" si="0">+SUM(E5:P5)</f>
        <v>52</v>
      </c>
      <c r="R5" s="26">
        <f t="shared" ref="R5:R36" si="1">100*(Q5/$Q$84)</f>
        <v>15.805471124620061</v>
      </c>
      <c r="T5" s="77"/>
    </row>
    <row r="6" spans="1:20" ht="15.75" customHeight="1" x14ac:dyDescent="0.2">
      <c r="B6" s="148"/>
      <c r="C6" s="150" t="s">
        <v>3</v>
      </c>
      <c r="D6" s="65" t="s">
        <v>17</v>
      </c>
      <c r="E6" s="50">
        <v>1</v>
      </c>
      <c r="F6" s="50">
        <v>1</v>
      </c>
      <c r="G6" s="50">
        <v>0</v>
      </c>
      <c r="H6" s="50">
        <v>0</v>
      </c>
      <c r="I6" s="50">
        <v>0</v>
      </c>
      <c r="J6" s="50">
        <v>1</v>
      </c>
      <c r="K6" s="50">
        <v>1</v>
      </c>
      <c r="L6" s="50">
        <v>0</v>
      </c>
      <c r="M6" s="50">
        <v>2</v>
      </c>
      <c r="N6" s="50">
        <v>0</v>
      </c>
      <c r="O6" s="50">
        <v>0</v>
      </c>
      <c r="P6" s="50">
        <v>0</v>
      </c>
      <c r="Q6" s="50">
        <f t="shared" si="0"/>
        <v>6</v>
      </c>
      <c r="R6" s="26">
        <f t="shared" si="1"/>
        <v>1.8237082066869299</v>
      </c>
      <c r="T6" s="77"/>
    </row>
    <row r="7" spans="1:20" ht="15.75" customHeight="1" x14ac:dyDescent="0.2">
      <c r="B7" s="148"/>
      <c r="C7" s="150"/>
      <c r="D7" s="65" t="s">
        <v>16</v>
      </c>
      <c r="E7" s="50">
        <v>0</v>
      </c>
      <c r="F7" s="50">
        <v>1</v>
      </c>
      <c r="G7" s="50">
        <v>2</v>
      </c>
      <c r="H7" s="50">
        <v>0</v>
      </c>
      <c r="I7" s="50">
        <v>1</v>
      </c>
      <c r="J7" s="50">
        <v>0</v>
      </c>
      <c r="K7" s="50">
        <v>0</v>
      </c>
      <c r="L7" s="50">
        <v>1</v>
      </c>
      <c r="M7" s="50">
        <v>1</v>
      </c>
      <c r="N7" s="50">
        <v>0</v>
      </c>
      <c r="O7" s="50">
        <v>0</v>
      </c>
      <c r="P7" s="50">
        <v>0</v>
      </c>
      <c r="Q7" s="50">
        <f t="shared" si="0"/>
        <v>6</v>
      </c>
      <c r="R7" s="26">
        <f t="shared" si="1"/>
        <v>1.8237082066869299</v>
      </c>
      <c r="T7" s="74"/>
    </row>
    <row r="8" spans="1:20" ht="15.75" customHeight="1" x14ac:dyDescent="0.2">
      <c r="B8" s="148"/>
      <c r="C8" s="150" t="s">
        <v>3</v>
      </c>
      <c r="D8" s="65" t="s">
        <v>20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3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f t="shared" si="0"/>
        <v>3</v>
      </c>
      <c r="R8" s="26">
        <f t="shared" si="1"/>
        <v>0.91185410334346495</v>
      </c>
      <c r="T8" s="74"/>
    </row>
    <row r="9" spans="1:20" ht="15.75" customHeight="1" x14ac:dyDescent="0.2">
      <c r="B9" s="148"/>
      <c r="C9" s="150"/>
      <c r="D9" s="65" t="s">
        <v>15</v>
      </c>
      <c r="E9" s="50">
        <v>0</v>
      </c>
      <c r="F9" s="50">
        <v>0</v>
      </c>
      <c r="G9" s="50">
        <v>0</v>
      </c>
      <c r="H9" s="50">
        <v>0</v>
      </c>
      <c r="I9" s="50">
        <v>1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1</v>
      </c>
      <c r="P9" s="50">
        <v>0</v>
      </c>
      <c r="Q9" s="50">
        <f t="shared" si="0"/>
        <v>2</v>
      </c>
      <c r="R9" s="26">
        <f t="shared" si="1"/>
        <v>0.60790273556231</v>
      </c>
      <c r="T9" s="74"/>
    </row>
    <row r="10" spans="1:20" ht="15.75" customHeight="1" x14ac:dyDescent="0.2">
      <c r="B10" s="148"/>
      <c r="C10" s="150"/>
      <c r="D10" s="65" t="s">
        <v>11</v>
      </c>
      <c r="E10" s="50">
        <v>0</v>
      </c>
      <c r="F10" s="50">
        <v>0</v>
      </c>
      <c r="G10" s="50">
        <v>0</v>
      </c>
      <c r="H10" s="50">
        <v>1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1</v>
      </c>
      <c r="P10" s="50">
        <v>0</v>
      </c>
      <c r="Q10" s="50">
        <f t="shared" si="0"/>
        <v>2</v>
      </c>
      <c r="R10" s="26">
        <f t="shared" si="1"/>
        <v>0.60790273556231</v>
      </c>
      <c r="T10" s="74"/>
    </row>
    <row r="11" spans="1:20" ht="15.75" customHeight="1" x14ac:dyDescent="0.2">
      <c r="B11" s="148"/>
      <c r="C11" s="150" t="s">
        <v>3</v>
      </c>
      <c r="D11" s="65" t="s">
        <v>10</v>
      </c>
      <c r="E11" s="50">
        <v>1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1</v>
      </c>
      <c r="O11" s="50">
        <v>0</v>
      </c>
      <c r="P11" s="50">
        <v>0</v>
      </c>
      <c r="Q11" s="50">
        <f t="shared" si="0"/>
        <v>2</v>
      </c>
      <c r="R11" s="26">
        <f t="shared" si="1"/>
        <v>0.60790273556231</v>
      </c>
      <c r="T11" s="74"/>
    </row>
    <row r="12" spans="1:20" ht="15.75" customHeight="1" x14ac:dyDescent="0.2">
      <c r="B12" s="148"/>
      <c r="C12" s="150" t="s">
        <v>3</v>
      </c>
      <c r="D12" s="65" t="s">
        <v>18</v>
      </c>
      <c r="E12" s="50">
        <v>0</v>
      </c>
      <c r="F12" s="50">
        <v>2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f t="shared" si="0"/>
        <v>2</v>
      </c>
      <c r="R12" s="26">
        <f t="shared" si="1"/>
        <v>0.60790273556231</v>
      </c>
      <c r="T12" s="74"/>
    </row>
    <row r="13" spans="1:20" ht="15.75" customHeight="1" x14ac:dyDescent="0.2">
      <c r="B13" s="148"/>
      <c r="C13" s="150" t="s">
        <v>3</v>
      </c>
      <c r="D13" s="65" t="s">
        <v>19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1</v>
      </c>
      <c r="O13" s="50">
        <v>0</v>
      </c>
      <c r="P13" s="50">
        <v>0</v>
      </c>
      <c r="Q13" s="50">
        <f t="shared" si="0"/>
        <v>1</v>
      </c>
      <c r="R13" s="26">
        <f t="shared" si="1"/>
        <v>0.303951367781155</v>
      </c>
      <c r="S13" s="62"/>
      <c r="T13" s="74"/>
    </row>
    <row r="14" spans="1:20" ht="15.75" customHeight="1" x14ac:dyDescent="0.2">
      <c r="B14" s="148"/>
      <c r="C14" s="150" t="s">
        <v>3</v>
      </c>
      <c r="D14" s="65" t="s">
        <v>13</v>
      </c>
      <c r="E14" s="50">
        <v>0</v>
      </c>
      <c r="F14" s="50">
        <v>0</v>
      </c>
      <c r="G14" s="50">
        <v>1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f t="shared" si="0"/>
        <v>1</v>
      </c>
      <c r="R14" s="26">
        <f t="shared" si="1"/>
        <v>0.303951367781155</v>
      </c>
      <c r="T14" s="74"/>
    </row>
    <row r="15" spans="1:20" s="51" customFormat="1" ht="15.75" customHeight="1" x14ac:dyDescent="0.2">
      <c r="A15"/>
      <c r="B15" s="149"/>
      <c r="C15" s="150"/>
      <c r="D15" s="69" t="s">
        <v>26</v>
      </c>
      <c r="E15" s="71">
        <f t="shared" ref="E15:Q15" si="2">+SUM(E5:E14)</f>
        <v>4</v>
      </c>
      <c r="F15" s="71">
        <f t="shared" si="2"/>
        <v>6</v>
      </c>
      <c r="G15" s="71">
        <f t="shared" si="2"/>
        <v>7</v>
      </c>
      <c r="H15" s="71">
        <f t="shared" si="2"/>
        <v>9</v>
      </c>
      <c r="I15" s="71">
        <f t="shared" si="2"/>
        <v>8</v>
      </c>
      <c r="J15" s="71">
        <f t="shared" si="2"/>
        <v>9</v>
      </c>
      <c r="K15" s="71">
        <f t="shared" si="2"/>
        <v>7</v>
      </c>
      <c r="L15" s="71">
        <f t="shared" si="2"/>
        <v>3</v>
      </c>
      <c r="M15" s="71">
        <f t="shared" si="2"/>
        <v>6</v>
      </c>
      <c r="N15" s="71">
        <f t="shared" si="2"/>
        <v>5</v>
      </c>
      <c r="O15" s="71">
        <f t="shared" si="2"/>
        <v>6</v>
      </c>
      <c r="P15" s="71">
        <f t="shared" si="2"/>
        <v>7</v>
      </c>
      <c r="Q15" s="71">
        <f t="shared" si="2"/>
        <v>77</v>
      </c>
      <c r="R15" s="27">
        <f t="shared" si="1"/>
        <v>23.404255319148938</v>
      </c>
      <c r="T15" s="80"/>
    </row>
    <row r="16" spans="1:20" s="51" customFormat="1" ht="15.75" customHeight="1" x14ac:dyDescent="0.2">
      <c r="A16"/>
      <c r="B16" s="147">
        <v>2</v>
      </c>
      <c r="C16" s="152" t="s">
        <v>52</v>
      </c>
      <c r="D16" s="81" t="s">
        <v>0</v>
      </c>
      <c r="E16" s="82">
        <v>1</v>
      </c>
      <c r="F16" s="82">
        <v>10</v>
      </c>
      <c r="G16" s="82">
        <v>2</v>
      </c>
      <c r="H16" s="82">
        <v>1</v>
      </c>
      <c r="I16" s="82">
        <v>9</v>
      </c>
      <c r="J16" s="82">
        <v>3</v>
      </c>
      <c r="K16" s="82">
        <v>4</v>
      </c>
      <c r="L16" s="82">
        <v>2</v>
      </c>
      <c r="M16" s="82">
        <v>2</v>
      </c>
      <c r="N16" s="82">
        <v>12</v>
      </c>
      <c r="O16" s="82">
        <v>7</v>
      </c>
      <c r="P16" s="82">
        <v>6</v>
      </c>
      <c r="Q16" s="82">
        <f>+SUM(E16:P16)</f>
        <v>59</v>
      </c>
      <c r="R16" s="61">
        <f t="shared" si="1"/>
        <v>17.933130699088146</v>
      </c>
      <c r="T16" s="75"/>
    </row>
    <row r="17" spans="1:20" s="51" customFormat="1" ht="15.75" customHeight="1" x14ac:dyDescent="0.2">
      <c r="A17"/>
      <c r="B17" s="149"/>
      <c r="C17" s="151"/>
      <c r="D17" s="15" t="s">
        <v>26</v>
      </c>
      <c r="E17" s="71">
        <f>+SUM(E16)</f>
        <v>1</v>
      </c>
      <c r="F17" s="71">
        <f t="shared" ref="F17:P17" si="3">+SUM(F16)</f>
        <v>10</v>
      </c>
      <c r="G17" s="71">
        <f t="shared" si="3"/>
        <v>2</v>
      </c>
      <c r="H17" s="71">
        <f t="shared" si="3"/>
        <v>1</v>
      </c>
      <c r="I17" s="71">
        <f t="shared" si="3"/>
        <v>9</v>
      </c>
      <c r="J17" s="71">
        <f t="shared" si="3"/>
        <v>3</v>
      </c>
      <c r="K17" s="71">
        <f t="shared" si="3"/>
        <v>4</v>
      </c>
      <c r="L17" s="71">
        <f t="shared" si="3"/>
        <v>2</v>
      </c>
      <c r="M17" s="71">
        <f t="shared" si="3"/>
        <v>2</v>
      </c>
      <c r="N17" s="71">
        <f t="shared" si="3"/>
        <v>12</v>
      </c>
      <c r="O17" s="71">
        <f t="shared" si="3"/>
        <v>7</v>
      </c>
      <c r="P17" s="71">
        <f t="shared" si="3"/>
        <v>6</v>
      </c>
      <c r="Q17" s="71">
        <f>+SUM(Q16:Q16)</f>
        <v>59</v>
      </c>
      <c r="R17" s="27">
        <f t="shared" si="1"/>
        <v>17.933130699088146</v>
      </c>
      <c r="T17" s="75"/>
    </row>
    <row r="18" spans="1:20" s="51" customFormat="1" ht="15.75" customHeight="1" x14ac:dyDescent="0.2">
      <c r="A18"/>
      <c r="B18" s="156">
        <v>3</v>
      </c>
      <c r="C18" s="152" t="s">
        <v>54</v>
      </c>
      <c r="D18" s="66" t="s">
        <v>0</v>
      </c>
      <c r="E18" s="82">
        <v>1</v>
      </c>
      <c r="F18" s="82">
        <v>1</v>
      </c>
      <c r="G18" s="82">
        <v>0</v>
      </c>
      <c r="H18" s="82">
        <v>0</v>
      </c>
      <c r="I18" s="82">
        <v>4</v>
      </c>
      <c r="J18" s="82">
        <v>2</v>
      </c>
      <c r="K18" s="82">
        <v>4</v>
      </c>
      <c r="L18" s="82">
        <v>1</v>
      </c>
      <c r="M18" s="82">
        <v>3</v>
      </c>
      <c r="N18" s="82">
        <v>3</v>
      </c>
      <c r="O18" s="82">
        <v>2</v>
      </c>
      <c r="P18" s="82">
        <v>0</v>
      </c>
      <c r="Q18" s="82">
        <f t="shared" ref="Q18:Q23" si="4">+SUM(E18:P18)</f>
        <v>21</v>
      </c>
      <c r="R18" s="26">
        <f t="shared" si="1"/>
        <v>6.3829787234042552</v>
      </c>
      <c r="T18" s="75"/>
    </row>
    <row r="19" spans="1:20" s="51" customFormat="1" ht="15.75" customHeight="1" x14ac:dyDescent="0.2">
      <c r="A19"/>
      <c r="B19" s="157"/>
      <c r="C19" s="150" t="s">
        <v>4</v>
      </c>
      <c r="D19" s="65" t="s">
        <v>18</v>
      </c>
      <c r="E19" s="50">
        <v>2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1</v>
      </c>
      <c r="P19" s="50">
        <v>0</v>
      </c>
      <c r="Q19" s="50">
        <f t="shared" si="4"/>
        <v>3</v>
      </c>
      <c r="R19" s="26">
        <f t="shared" si="1"/>
        <v>0.91185410334346495</v>
      </c>
      <c r="T19" s="76"/>
    </row>
    <row r="20" spans="1:20" s="51" customFormat="1" ht="15.75" customHeight="1" x14ac:dyDescent="0.2">
      <c r="A20"/>
      <c r="B20" s="157"/>
      <c r="C20" s="150" t="s">
        <v>4</v>
      </c>
      <c r="D20" s="65" t="s">
        <v>14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1</v>
      </c>
      <c r="K20" s="50">
        <v>0</v>
      </c>
      <c r="L20" s="50">
        <v>0</v>
      </c>
      <c r="M20" s="50">
        <v>0</v>
      </c>
      <c r="N20" s="50">
        <v>0</v>
      </c>
      <c r="O20" s="50">
        <v>1</v>
      </c>
      <c r="P20" s="50">
        <v>0</v>
      </c>
      <c r="Q20" s="50">
        <f t="shared" si="4"/>
        <v>2</v>
      </c>
      <c r="R20" s="26">
        <f t="shared" si="1"/>
        <v>0.60790273556231</v>
      </c>
      <c r="T20" s="74"/>
    </row>
    <row r="21" spans="1:20" s="51" customFormat="1" ht="15.75" customHeight="1" x14ac:dyDescent="0.2">
      <c r="A21"/>
      <c r="B21" s="157"/>
      <c r="C21" s="150"/>
      <c r="D21" s="65" t="s">
        <v>17</v>
      </c>
      <c r="E21" s="50">
        <v>0</v>
      </c>
      <c r="F21" s="50">
        <v>0</v>
      </c>
      <c r="G21" s="50">
        <v>1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f t="shared" si="4"/>
        <v>1</v>
      </c>
      <c r="R21" s="26">
        <f t="shared" si="1"/>
        <v>0.303951367781155</v>
      </c>
      <c r="T21" s="74"/>
    </row>
    <row r="22" spans="1:20" s="51" customFormat="1" ht="15.75" customHeight="1" x14ac:dyDescent="0.2">
      <c r="A22"/>
      <c r="B22" s="157"/>
      <c r="C22" s="150" t="s">
        <v>4</v>
      </c>
      <c r="D22" s="65" t="s">
        <v>21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1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f t="shared" si="4"/>
        <v>1</v>
      </c>
      <c r="R22" s="26">
        <f t="shared" si="1"/>
        <v>0.303951367781155</v>
      </c>
      <c r="T22" s="52"/>
    </row>
    <row r="23" spans="1:20" s="51" customFormat="1" ht="15.75" customHeight="1" x14ac:dyDescent="0.2">
      <c r="A23"/>
      <c r="B23" s="157"/>
      <c r="C23" s="150" t="s">
        <v>4</v>
      </c>
      <c r="D23" s="65" t="s">
        <v>20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1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f t="shared" si="4"/>
        <v>1</v>
      </c>
      <c r="R23" s="26">
        <f t="shared" si="1"/>
        <v>0.303951367781155</v>
      </c>
      <c r="T23" s="52"/>
    </row>
    <row r="24" spans="1:20" s="51" customFormat="1" ht="15.75" customHeight="1" x14ac:dyDescent="0.2">
      <c r="A24"/>
      <c r="B24" s="158"/>
      <c r="C24" s="151"/>
      <c r="D24" s="15" t="s">
        <v>26</v>
      </c>
      <c r="E24" s="71">
        <f t="shared" ref="E24:Q24" si="5">+SUM(E18:E23)</f>
        <v>3</v>
      </c>
      <c r="F24" s="71">
        <f t="shared" si="5"/>
        <v>1</v>
      </c>
      <c r="G24" s="71">
        <f t="shared" si="5"/>
        <v>1</v>
      </c>
      <c r="H24" s="71">
        <f t="shared" si="5"/>
        <v>0</v>
      </c>
      <c r="I24" s="71">
        <f t="shared" si="5"/>
        <v>4</v>
      </c>
      <c r="J24" s="71">
        <f t="shared" si="5"/>
        <v>4</v>
      </c>
      <c r="K24" s="71">
        <f t="shared" si="5"/>
        <v>5</v>
      </c>
      <c r="L24" s="71">
        <f t="shared" si="5"/>
        <v>1</v>
      </c>
      <c r="M24" s="71">
        <f t="shared" si="5"/>
        <v>3</v>
      </c>
      <c r="N24" s="71">
        <f t="shared" si="5"/>
        <v>3</v>
      </c>
      <c r="O24" s="71">
        <f t="shared" si="5"/>
        <v>4</v>
      </c>
      <c r="P24" s="71">
        <f t="shared" si="5"/>
        <v>0</v>
      </c>
      <c r="Q24" s="71">
        <f t="shared" si="5"/>
        <v>29</v>
      </c>
      <c r="R24" s="27">
        <f t="shared" si="1"/>
        <v>8.8145896656534948</v>
      </c>
      <c r="T24" s="52"/>
    </row>
    <row r="25" spans="1:20" s="51" customFormat="1" ht="15.75" customHeight="1" x14ac:dyDescent="0.2">
      <c r="A25"/>
      <c r="B25" s="156">
        <v>4</v>
      </c>
      <c r="C25" s="159" t="s">
        <v>53</v>
      </c>
      <c r="D25" s="45" t="s">
        <v>10</v>
      </c>
      <c r="E25" s="82">
        <v>4</v>
      </c>
      <c r="F25" s="82">
        <v>0</v>
      </c>
      <c r="G25" s="82">
        <v>1</v>
      </c>
      <c r="H25" s="82">
        <v>0</v>
      </c>
      <c r="I25" s="82">
        <v>6</v>
      </c>
      <c r="J25" s="82">
        <v>0</v>
      </c>
      <c r="K25" s="82">
        <v>1</v>
      </c>
      <c r="L25" s="82">
        <v>2</v>
      </c>
      <c r="M25" s="82">
        <v>1</v>
      </c>
      <c r="N25" s="82">
        <v>0</v>
      </c>
      <c r="O25" s="82">
        <v>0</v>
      </c>
      <c r="P25" s="82">
        <v>0</v>
      </c>
      <c r="Q25" s="82">
        <f>+SUM(E25:P25)</f>
        <v>15</v>
      </c>
      <c r="R25" s="26">
        <f t="shared" si="1"/>
        <v>4.5592705167173255</v>
      </c>
      <c r="T25" s="52"/>
    </row>
    <row r="26" spans="1:20" s="51" customFormat="1" ht="15.75" customHeight="1" x14ac:dyDescent="0.2">
      <c r="A26"/>
      <c r="B26" s="157"/>
      <c r="C26" s="154"/>
      <c r="D26" s="67" t="s">
        <v>0</v>
      </c>
      <c r="E26" s="50">
        <v>2</v>
      </c>
      <c r="F26" s="50">
        <v>0</v>
      </c>
      <c r="G26" s="50">
        <v>2</v>
      </c>
      <c r="H26" s="50">
        <v>0</v>
      </c>
      <c r="I26" s="50">
        <v>0</v>
      </c>
      <c r="J26" s="50">
        <v>3</v>
      </c>
      <c r="K26" s="50">
        <v>1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f>+SUM(E26:P26)</f>
        <v>8</v>
      </c>
      <c r="R26" s="26">
        <f t="shared" si="1"/>
        <v>2.43161094224924</v>
      </c>
      <c r="T26" s="52"/>
    </row>
    <row r="27" spans="1:20" s="51" customFormat="1" ht="15.75" customHeight="1" x14ac:dyDescent="0.2">
      <c r="A27"/>
      <c r="B27" s="157"/>
      <c r="C27" s="154"/>
      <c r="D27" s="45" t="s">
        <v>13</v>
      </c>
      <c r="E27" s="50">
        <v>0</v>
      </c>
      <c r="F27" s="50">
        <v>1</v>
      </c>
      <c r="G27" s="50">
        <v>2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f>+SUM(E27:P27)</f>
        <v>3</v>
      </c>
      <c r="R27" s="26">
        <f t="shared" si="1"/>
        <v>0.91185410334346495</v>
      </c>
      <c r="T27" s="52"/>
    </row>
    <row r="28" spans="1:20" s="51" customFormat="1" ht="15.75" customHeight="1" x14ac:dyDescent="0.2">
      <c r="A28"/>
      <c r="B28" s="157"/>
      <c r="C28" s="154"/>
      <c r="D28" s="67" t="s">
        <v>18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1</v>
      </c>
      <c r="O28" s="50">
        <v>0</v>
      </c>
      <c r="P28" s="50">
        <v>0</v>
      </c>
      <c r="Q28" s="50">
        <f>+SUM(E28:P28)</f>
        <v>1</v>
      </c>
      <c r="R28" s="26">
        <f t="shared" si="1"/>
        <v>0.303951367781155</v>
      </c>
      <c r="T28" s="52"/>
    </row>
    <row r="29" spans="1:20" s="51" customFormat="1" ht="15.75" customHeight="1" x14ac:dyDescent="0.2">
      <c r="A29"/>
      <c r="B29" s="157"/>
      <c r="C29" s="154"/>
      <c r="D29" s="45" t="s">
        <v>14</v>
      </c>
      <c r="E29" s="50">
        <v>1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f>+SUM(E29:P29)</f>
        <v>1</v>
      </c>
      <c r="R29" s="26">
        <f t="shared" si="1"/>
        <v>0.303951367781155</v>
      </c>
      <c r="T29" s="52"/>
    </row>
    <row r="30" spans="1:20" s="51" customFormat="1" ht="15.75" customHeight="1" x14ac:dyDescent="0.2">
      <c r="A30"/>
      <c r="B30" s="158"/>
      <c r="C30" s="155"/>
      <c r="D30" s="15" t="s">
        <v>26</v>
      </c>
      <c r="E30" s="71">
        <f t="shared" ref="E30:Q30" si="6">+SUM(E25:E29)</f>
        <v>7</v>
      </c>
      <c r="F30" s="71">
        <f t="shared" si="6"/>
        <v>1</v>
      </c>
      <c r="G30" s="71">
        <f t="shared" si="6"/>
        <v>5</v>
      </c>
      <c r="H30" s="71">
        <f t="shared" si="6"/>
        <v>0</v>
      </c>
      <c r="I30" s="71">
        <f t="shared" si="6"/>
        <v>6</v>
      </c>
      <c r="J30" s="71">
        <f t="shared" si="6"/>
        <v>3</v>
      </c>
      <c r="K30" s="71">
        <f t="shared" si="6"/>
        <v>2</v>
      </c>
      <c r="L30" s="71">
        <f t="shared" si="6"/>
        <v>2</v>
      </c>
      <c r="M30" s="71">
        <f t="shared" si="6"/>
        <v>1</v>
      </c>
      <c r="N30" s="71">
        <f t="shared" si="6"/>
        <v>1</v>
      </c>
      <c r="O30" s="71">
        <f t="shared" si="6"/>
        <v>0</v>
      </c>
      <c r="P30" s="71">
        <f t="shared" si="6"/>
        <v>0</v>
      </c>
      <c r="Q30" s="71">
        <f t="shared" si="6"/>
        <v>28</v>
      </c>
      <c r="R30" s="27">
        <f t="shared" si="1"/>
        <v>8.5106382978723403</v>
      </c>
      <c r="T30" s="52"/>
    </row>
    <row r="31" spans="1:20" s="51" customFormat="1" ht="15.75" customHeight="1" x14ac:dyDescent="0.2">
      <c r="A31"/>
      <c r="B31" s="156">
        <v>5</v>
      </c>
      <c r="C31" s="159" t="s">
        <v>59</v>
      </c>
      <c r="D31" s="21" t="s">
        <v>0</v>
      </c>
      <c r="E31" s="82">
        <v>2</v>
      </c>
      <c r="F31" s="82">
        <v>4</v>
      </c>
      <c r="G31" s="82">
        <v>1</v>
      </c>
      <c r="H31" s="82">
        <v>0</v>
      </c>
      <c r="I31" s="82">
        <v>1</v>
      </c>
      <c r="J31" s="82">
        <v>0</v>
      </c>
      <c r="K31" s="82">
        <v>0</v>
      </c>
      <c r="L31" s="82">
        <v>0</v>
      </c>
      <c r="M31" s="82">
        <v>0</v>
      </c>
      <c r="N31" s="82">
        <v>1</v>
      </c>
      <c r="O31" s="82">
        <v>2</v>
      </c>
      <c r="P31" s="82">
        <v>13</v>
      </c>
      <c r="Q31" s="82">
        <f>+SUM(E31:P31)</f>
        <v>24</v>
      </c>
      <c r="R31" s="61">
        <f t="shared" si="1"/>
        <v>7.2948328267477196</v>
      </c>
      <c r="T31" s="52"/>
    </row>
    <row r="32" spans="1:20" s="51" customFormat="1" ht="15.75" customHeight="1" x14ac:dyDescent="0.2">
      <c r="A32"/>
      <c r="B32" s="157"/>
      <c r="C32" s="162"/>
      <c r="D32" s="65" t="s">
        <v>16</v>
      </c>
      <c r="E32" s="79">
        <v>0</v>
      </c>
      <c r="F32" s="79">
        <v>0</v>
      </c>
      <c r="G32" s="79">
        <v>1</v>
      </c>
      <c r="H32" s="79">
        <v>0</v>
      </c>
      <c r="I32" s="79">
        <v>1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8">
        <f>+SUM(E32:P32)</f>
        <v>2</v>
      </c>
      <c r="R32" s="61">
        <f t="shared" si="1"/>
        <v>0.60790273556231</v>
      </c>
      <c r="T32" s="52"/>
    </row>
    <row r="33" spans="1:20" s="51" customFormat="1" ht="15.75" customHeight="1" x14ac:dyDescent="0.2">
      <c r="A33"/>
      <c r="B33" s="157"/>
      <c r="C33" s="162"/>
      <c r="D33" s="21" t="s">
        <v>10</v>
      </c>
      <c r="E33" s="79">
        <v>0</v>
      </c>
      <c r="F33" s="79">
        <v>0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1</v>
      </c>
      <c r="M33" s="79">
        <v>0</v>
      </c>
      <c r="N33" s="79">
        <v>0</v>
      </c>
      <c r="O33" s="79">
        <v>0</v>
      </c>
      <c r="P33" s="79">
        <v>0</v>
      </c>
      <c r="Q33" s="78">
        <f>+SUM(E33:P33)</f>
        <v>1</v>
      </c>
      <c r="R33" s="61">
        <f t="shared" si="1"/>
        <v>0.303951367781155</v>
      </c>
      <c r="T33" s="52"/>
    </row>
    <row r="34" spans="1:20" s="51" customFormat="1" ht="15.75" customHeight="1" x14ac:dyDescent="0.2">
      <c r="A34"/>
      <c r="B34" s="158"/>
      <c r="C34" s="155"/>
      <c r="D34" s="15" t="s">
        <v>26</v>
      </c>
      <c r="E34" s="71">
        <f>+SUM(E31:E33)</f>
        <v>2</v>
      </c>
      <c r="F34" s="71">
        <f t="shared" ref="F34:O34" si="7">+SUM(F31:F33)</f>
        <v>4</v>
      </c>
      <c r="G34" s="71">
        <f t="shared" si="7"/>
        <v>2</v>
      </c>
      <c r="H34" s="71">
        <f t="shared" si="7"/>
        <v>0</v>
      </c>
      <c r="I34" s="71">
        <f t="shared" si="7"/>
        <v>2</v>
      </c>
      <c r="J34" s="71">
        <f t="shared" si="7"/>
        <v>0</v>
      </c>
      <c r="K34" s="71">
        <f t="shared" si="7"/>
        <v>0</v>
      </c>
      <c r="L34" s="71">
        <f t="shared" si="7"/>
        <v>1</v>
      </c>
      <c r="M34" s="71">
        <f t="shared" si="7"/>
        <v>0</v>
      </c>
      <c r="N34" s="71">
        <f t="shared" si="7"/>
        <v>1</v>
      </c>
      <c r="O34" s="71">
        <f t="shared" si="7"/>
        <v>2</v>
      </c>
      <c r="P34" s="71">
        <f>+SUM(P31:P33)</f>
        <v>13</v>
      </c>
      <c r="Q34" s="71">
        <f>+SUM(Q31:Q33)</f>
        <v>27</v>
      </c>
      <c r="R34" s="27">
        <f t="shared" si="1"/>
        <v>8.2066869300911858</v>
      </c>
      <c r="T34" s="52"/>
    </row>
    <row r="35" spans="1:20" s="51" customFormat="1" ht="15.75" customHeight="1" x14ac:dyDescent="0.2">
      <c r="A35"/>
      <c r="B35" s="156">
        <v>6</v>
      </c>
      <c r="C35" s="159" t="s">
        <v>55</v>
      </c>
      <c r="D35" s="66" t="s">
        <v>0</v>
      </c>
      <c r="E35" s="82">
        <v>0</v>
      </c>
      <c r="F35" s="82">
        <v>3</v>
      </c>
      <c r="G35" s="82">
        <v>0</v>
      </c>
      <c r="H35" s="82">
        <v>4</v>
      </c>
      <c r="I35" s="82">
        <v>2</v>
      </c>
      <c r="J35" s="82">
        <v>0</v>
      </c>
      <c r="K35" s="82">
        <v>3</v>
      </c>
      <c r="L35" s="82">
        <v>3</v>
      </c>
      <c r="M35" s="82">
        <v>2</v>
      </c>
      <c r="N35" s="82">
        <v>0</v>
      </c>
      <c r="O35" s="82">
        <v>0</v>
      </c>
      <c r="P35" s="82">
        <v>0</v>
      </c>
      <c r="Q35" s="82">
        <f>+SUM(E35:P35)</f>
        <v>17</v>
      </c>
      <c r="R35" s="26">
        <f t="shared" si="1"/>
        <v>5.1671732522796354</v>
      </c>
      <c r="T35" s="52"/>
    </row>
    <row r="36" spans="1:20" s="51" customFormat="1" ht="15.75" customHeight="1" x14ac:dyDescent="0.2">
      <c r="A36"/>
      <c r="B36" s="157"/>
      <c r="C36" s="154"/>
      <c r="D36" s="65" t="s">
        <v>15</v>
      </c>
      <c r="E36" s="50">
        <v>0</v>
      </c>
      <c r="F36" s="50">
        <v>0</v>
      </c>
      <c r="G36" s="50">
        <v>0</v>
      </c>
      <c r="H36" s="50">
        <v>1</v>
      </c>
      <c r="I36" s="50">
        <v>0</v>
      </c>
      <c r="J36" s="50">
        <v>0</v>
      </c>
      <c r="K36" s="50">
        <v>0</v>
      </c>
      <c r="L36" s="50">
        <v>2</v>
      </c>
      <c r="M36" s="50">
        <v>0</v>
      </c>
      <c r="N36" s="50">
        <v>0</v>
      </c>
      <c r="O36" s="50">
        <v>0</v>
      </c>
      <c r="P36" s="50">
        <v>0</v>
      </c>
      <c r="Q36" s="50">
        <f>+SUM(E36:P36)</f>
        <v>3</v>
      </c>
      <c r="R36" s="26">
        <f t="shared" si="1"/>
        <v>0.91185410334346495</v>
      </c>
      <c r="T36" s="53"/>
    </row>
    <row r="37" spans="1:20" s="51" customFormat="1" ht="15.75" customHeight="1" x14ac:dyDescent="0.2">
      <c r="A37"/>
      <c r="B37" s="157"/>
      <c r="C37" s="154"/>
      <c r="D37" s="65" t="s">
        <v>13</v>
      </c>
      <c r="E37" s="50">
        <v>0</v>
      </c>
      <c r="F37" s="50">
        <v>0</v>
      </c>
      <c r="G37" s="50">
        <v>1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f>+SUM(E37:P37)</f>
        <v>1</v>
      </c>
      <c r="R37" s="26">
        <f t="shared" ref="R37:R65" si="8">100*(Q37/$Q$84)</f>
        <v>0.303951367781155</v>
      </c>
      <c r="T37" s="52"/>
    </row>
    <row r="38" spans="1:20" s="51" customFormat="1" ht="15.75" customHeight="1" x14ac:dyDescent="0.2">
      <c r="A38"/>
      <c r="B38" s="157"/>
      <c r="C38" s="154"/>
      <c r="D38" s="65" t="s">
        <v>10</v>
      </c>
      <c r="E38" s="50">
        <v>0</v>
      </c>
      <c r="F38" s="50">
        <v>0</v>
      </c>
      <c r="G38" s="50">
        <v>0</v>
      </c>
      <c r="H38" s="50">
        <v>0</v>
      </c>
      <c r="I38" s="50">
        <v>1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f>+SUM(E38:P38)</f>
        <v>1</v>
      </c>
      <c r="R38" s="26">
        <f t="shared" si="8"/>
        <v>0.303951367781155</v>
      </c>
      <c r="T38" s="52"/>
    </row>
    <row r="39" spans="1:20" s="51" customFormat="1" ht="15.75" customHeight="1" x14ac:dyDescent="0.2">
      <c r="A39"/>
      <c r="B39" s="158"/>
      <c r="C39" s="155"/>
      <c r="D39" s="15" t="s">
        <v>26</v>
      </c>
      <c r="E39" s="71">
        <f t="shared" ref="E39:P39" si="9">+SUM(E35:E38)</f>
        <v>0</v>
      </c>
      <c r="F39" s="71">
        <f t="shared" si="9"/>
        <v>3</v>
      </c>
      <c r="G39" s="71">
        <f t="shared" si="9"/>
        <v>1</v>
      </c>
      <c r="H39" s="71">
        <f t="shared" si="9"/>
        <v>5</v>
      </c>
      <c r="I39" s="71">
        <f t="shared" si="9"/>
        <v>3</v>
      </c>
      <c r="J39" s="71">
        <f t="shared" si="9"/>
        <v>0</v>
      </c>
      <c r="K39" s="71">
        <f t="shared" si="9"/>
        <v>3</v>
      </c>
      <c r="L39" s="71">
        <f t="shared" si="9"/>
        <v>5</v>
      </c>
      <c r="M39" s="71">
        <f t="shared" si="9"/>
        <v>2</v>
      </c>
      <c r="N39" s="71">
        <f t="shared" si="9"/>
        <v>0</v>
      </c>
      <c r="O39" s="71">
        <f t="shared" si="9"/>
        <v>0</v>
      </c>
      <c r="P39" s="71">
        <f t="shared" si="9"/>
        <v>0</v>
      </c>
      <c r="Q39" s="71">
        <f>SUM(Q35:Q38)</f>
        <v>22</v>
      </c>
      <c r="R39" s="27">
        <f t="shared" si="8"/>
        <v>6.6869300911854097</v>
      </c>
      <c r="T39" s="52"/>
    </row>
    <row r="40" spans="1:20" s="51" customFormat="1" ht="15.75" customHeight="1" x14ac:dyDescent="0.2">
      <c r="A40"/>
      <c r="B40" s="156">
        <v>7</v>
      </c>
      <c r="C40" s="159" t="s">
        <v>64</v>
      </c>
      <c r="D40" s="44" t="s">
        <v>10</v>
      </c>
      <c r="E40" s="82">
        <v>0</v>
      </c>
      <c r="F40" s="82">
        <v>0</v>
      </c>
      <c r="G40" s="82">
        <v>3</v>
      </c>
      <c r="H40" s="82">
        <v>0</v>
      </c>
      <c r="I40" s="82">
        <v>0</v>
      </c>
      <c r="J40" s="82">
        <v>0</v>
      </c>
      <c r="K40" s="82">
        <v>0</v>
      </c>
      <c r="L40" s="82">
        <v>1</v>
      </c>
      <c r="M40" s="82">
        <v>1</v>
      </c>
      <c r="N40" s="82">
        <v>2</v>
      </c>
      <c r="O40" s="82">
        <v>3</v>
      </c>
      <c r="P40" s="82">
        <v>0</v>
      </c>
      <c r="Q40" s="82">
        <f>+SUM(E40:P40)</f>
        <v>10</v>
      </c>
      <c r="R40" s="26">
        <f t="shared" si="8"/>
        <v>3.0395136778115504</v>
      </c>
      <c r="T40" s="52"/>
    </row>
    <row r="41" spans="1:20" s="51" customFormat="1" ht="15.75" customHeight="1" x14ac:dyDescent="0.2">
      <c r="A41"/>
      <c r="B41" s="157"/>
      <c r="C41" s="154"/>
      <c r="D41" s="45" t="s">
        <v>14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1</v>
      </c>
      <c r="L41" s="50">
        <v>0</v>
      </c>
      <c r="M41" s="50">
        <v>0</v>
      </c>
      <c r="N41" s="50">
        <v>0</v>
      </c>
      <c r="O41" s="50">
        <v>3</v>
      </c>
      <c r="P41" s="50">
        <v>0</v>
      </c>
      <c r="Q41" s="78">
        <f>+SUM(E41:P41)</f>
        <v>4</v>
      </c>
      <c r="R41" s="26">
        <f t="shared" si="8"/>
        <v>1.21580547112462</v>
      </c>
      <c r="T41" s="53"/>
    </row>
    <row r="42" spans="1:20" s="51" customFormat="1" ht="15.75" customHeight="1" x14ac:dyDescent="0.2">
      <c r="A42"/>
      <c r="B42" s="157"/>
      <c r="C42" s="154"/>
      <c r="D42" s="65" t="s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1</v>
      </c>
      <c r="M42" s="50">
        <v>0</v>
      </c>
      <c r="N42" s="50">
        <v>0</v>
      </c>
      <c r="O42" s="50">
        <v>0</v>
      </c>
      <c r="P42" s="50">
        <v>0</v>
      </c>
      <c r="Q42" s="78">
        <f>+SUM(E42:P42)</f>
        <v>1</v>
      </c>
      <c r="R42" s="26">
        <f t="shared" si="8"/>
        <v>0.303951367781155</v>
      </c>
      <c r="T42" s="53"/>
    </row>
    <row r="43" spans="1:20" s="51" customFormat="1" ht="15.75" customHeight="1" x14ac:dyDescent="0.2">
      <c r="A43"/>
      <c r="B43" s="157"/>
      <c r="C43" s="154"/>
      <c r="D43" s="65" t="s">
        <v>13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1</v>
      </c>
      <c r="O43" s="50">
        <v>0</v>
      </c>
      <c r="P43" s="50">
        <v>0</v>
      </c>
      <c r="Q43" s="78">
        <f>+SUM(E43:P43)</f>
        <v>1</v>
      </c>
      <c r="R43" s="26">
        <f t="shared" si="8"/>
        <v>0.303951367781155</v>
      </c>
      <c r="T43" s="53"/>
    </row>
    <row r="44" spans="1:20" s="51" customFormat="1" ht="15.75" customHeight="1" x14ac:dyDescent="0.2">
      <c r="A44"/>
      <c r="B44" s="157"/>
      <c r="C44" s="154"/>
      <c r="D44" s="65" t="s">
        <v>18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1</v>
      </c>
      <c r="M44" s="50">
        <v>0</v>
      </c>
      <c r="N44" s="50">
        <v>0</v>
      </c>
      <c r="O44" s="50">
        <v>0</v>
      </c>
      <c r="P44" s="50">
        <v>0</v>
      </c>
      <c r="Q44" s="78">
        <f>+SUM(E44:P44)</f>
        <v>1</v>
      </c>
      <c r="R44" s="26">
        <f t="shared" si="8"/>
        <v>0.303951367781155</v>
      </c>
      <c r="T44" s="53"/>
    </row>
    <row r="45" spans="1:20" s="51" customFormat="1" ht="15.75" customHeight="1" x14ac:dyDescent="0.2">
      <c r="A45"/>
      <c r="B45" s="158"/>
      <c r="C45" s="155"/>
      <c r="D45" s="15" t="s">
        <v>26</v>
      </c>
      <c r="E45" s="71">
        <f t="shared" ref="E45:Q45" si="10">+SUM(E40:E44)</f>
        <v>0</v>
      </c>
      <c r="F45" s="71">
        <f t="shared" si="10"/>
        <v>0</v>
      </c>
      <c r="G45" s="71">
        <f t="shared" si="10"/>
        <v>3</v>
      </c>
      <c r="H45" s="71">
        <f t="shared" si="10"/>
        <v>0</v>
      </c>
      <c r="I45" s="71">
        <f t="shared" si="10"/>
        <v>0</v>
      </c>
      <c r="J45" s="71">
        <f t="shared" si="10"/>
        <v>0</v>
      </c>
      <c r="K45" s="71">
        <f t="shared" si="10"/>
        <v>1</v>
      </c>
      <c r="L45" s="71">
        <f t="shared" si="10"/>
        <v>3</v>
      </c>
      <c r="M45" s="71">
        <f t="shared" si="10"/>
        <v>1</v>
      </c>
      <c r="N45" s="71">
        <f t="shared" si="10"/>
        <v>3</v>
      </c>
      <c r="O45" s="71">
        <f t="shared" si="10"/>
        <v>6</v>
      </c>
      <c r="P45" s="71">
        <f t="shared" si="10"/>
        <v>0</v>
      </c>
      <c r="Q45" s="71">
        <f t="shared" si="10"/>
        <v>17</v>
      </c>
      <c r="R45" s="27">
        <f t="shared" si="8"/>
        <v>5.1671732522796354</v>
      </c>
      <c r="T45" s="52"/>
    </row>
    <row r="46" spans="1:20" s="51" customFormat="1" ht="15.75" customHeight="1" x14ac:dyDescent="0.2">
      <c r="A46"/>
      <c r="B46" s="156">
        <v>8</v>
      </c>
      <c r="C46" s="159" t="s">
        <v>56</v>
      </c>
      <c r="D46" s="21" t="s">
        <v>0</v>
      </c>
      <c r="E46" s="82">
        <v>2</v>
      </c>
      <c r="F46" s="82">
        <v>1</v>
      </c>
      <c r="G46" s="82">
        <v>1</v>
      </c>
      <c r="H46" s="82">
        <v>0</v>
      </c>
      <c r="I46" s="82">
        <v>1</v>
      </c>
      <c r="J46" s="82">
        <v>0</v>
      </c>
      <c r="K46" s="82">
        <v>1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f t="shared" ref="Q46:Q51" si="11">+SUM(E46:P46)</f>
        <v>6</v>
      </c>
      <c r="R46" s="61">
        <f t="shared" si="8"/>
        <v>1.8237082066869299</v>
      </c>
      <c r="T46" s="52"/>
    </row>
    <row r="47" spans="1:20" s="51" customFormat="1" ht="15.75" customHeight="1" x14ac:dyDescent="0.2">
      <c r="A47"/>
      <c r="B47" s="157"/>
      <c r="C47" s="162"/>
      <c r="D47" s="21" t="s">
        <v>13</v>
      </c>
      <c r="E47" s="79">
        <v>0</v>
      </c>
      <c r="F47" s="79">
        <v>0</v>
      </c>
      <c r="G47" s="79">
        <v>0</v>
      </c>
      <c r="H47" s="79">
        <v>0</v>
      </c>
      <c r="I47" s="79">
        <v>0</v>
      </c>
      <c r="J47" s="79">
        <v>2</v>
      </c>
      <c r="K47" s="79">
        <v>0</v>
      </c>
      <c r="L47" s="79">
        <v>0</v>
      </c>
      <c r="M47" s="79">
        <v>0</v>
      </c>
      <c r="N47" s="79">
        <v>1</v>
      </c>
      <c r="O47" s="79">
        <v>0</v>
      </c>
      <c r="P47" s="79">
        <v>0</v>
      </c>
      <c r="Q47" s="79">
        <f t="shared" si="11"/>
        <v>3</v>
      </c>
      <c r="R47" s="61">
        <f t="shared" si="8"/>
        <v>0.91185410334346495</v>
      </c>
      <c r="T47" s="52"/>
    </row>
    <row r="48" spans="1:20" s="51" customFormat="1" ht="15.75" customHeight="1" x14ac:dyDescent="0.2">
      <c r="A48"/>
      <c r="B48" s="157"/>
      <c r="C48" s="162"/>
      <c r="D48" s="21" t="s">
        <v>11</v>
      </c>
      <c r="E48" s="79">
        <v>1</v>
      </c>
      <c r="F48" s="79">
        <v>0</v>
      </c>
      <c r="G48" s="79">
        <v>0</v>
      </c>
      <c r="H48" s="79">
        <v>0</v>
      </c>
      <c r="I48" s="79">
        <v>1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79">
        <f t="shared" si="11"/>
        <v>2</v>
      </c>
      <c r="R48" s="61">
        <f t="shared" si="8"/>
        <v>0.60790273556231</v>
      </c>
      <c r="T48" s="52"/>
    </row>
    <row r="49" spans="1:20" s="51" customFormat="1" ht="15.75" customHeight="1" x14ac:dyDescent="0.2">
      <c r="A49"/>
      <c r="B49" s="157"/>
      <c r="C49" s="162"/>
      <c r="D49" s="21" t="s">
        <v>17</v>
      </c>
      <c r="E49" s="79">
        <v>0</v>
      </c>
      <c r="F49" s="79">
        <v>0</v>
      </c>
      <c r="G49" s="79">
        <v>1</v>
      </c>
      <c r="H49" s="79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f t="shared" si="11"/>
        <v>1</v>
      </c>
      <c r="R49" s="61">
        <f t="shared" si="8"/>
        <v>0.303951367781155</v>
      </c>
      <c r="T49" s="52"/>
    </row>
    <row r="50" spans="1:20" s="51" customFormat="1" ht="15.75" customHeight="1" x14ac:dyDescent="0.2">
      <c r="A50"/>
      <c r="B50" s="157"/>
      <c r="C50" s="162"/>
      <c r="D50" s="21" t="s">
        <v>16</v>
      </c>
      <c r="E50" s="79">
        <v>0</v>
      </c>
      <c r="F50" s="79">
        <v>0</v>
      </c>
      <c r="G50" s="79">
        <v>0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1</v>
      </c>
      <c r="Q50" s="79">
        <f t="shared" si="11"/>
        <v>1</v>
      </c>
      <c r="R50" s="61">
        <f t="shared" si="8"/>
        <v>0.303951367781155</v>
      </c>
      <c r="T50" s="52"/>
    </row>
    <row r="51" spans="1:20" s="51" customFormat="1" ht="15.75" customHeight="1" x14ac:dyDescent="0.2">
      <c r="A51"/>
      <c r="B51" s="157"/>
      <c r="C51" s="162"/>
      <c r="D51" s="21" t="s">
        <v>14</v>
      </c>
      <c r="E51" s="79">
        <v>1</v>
      </c>
      <c r="F51" s="79">
        <v>0</v>
      </c>
      <c r="G51" s="79">
        <v>0</v>
      </c>
      <c r="H51" s="79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79">
        <f t="shared" si="11"/>
        <v>1</v>
      </c>
      <c r="R51" s="61">
        <f t="shared" si="8"/>
        <v>0.303951367781155</v>
      </c>
      <c r="T51" s="52"/>
    </row>
    <row r="52" spans="1:20" s="51" customFormat="1" ht="15.75" customHeight="1" x14ac:dyDescent="0.2">
      <c r="A52"/>
      <c r="B52" s="158"/>
      <c r="C52" s="163"/>
      <c r="D52" s="15" t="s">
        <v>26</v>
      </c>
      <c r="E52" s="71">
        <f>+SUM(E46:E51)</f>
        <v>4</v>
      </c>
      <c r="F52" s="71">
        <f t="shared" ref="F52:P52" si="12">+SUM(F46:F51)</f>
        <v>1</v>
      </c>
      <c r="G52" s="71">
        <f t="shared" si="12"/>
        <v>2</v>
      </c>
      <c r="H52" s="71">
        <f t="shared" si="12"/>
        <v>0</v>
      </c>
      <c r="I52" s="71">
        <f t="shared" si="12"/>
        <v>2</v>
      </c>
      <c r="J52" s="71">
        <f t="shared" si="12"/>
        <v>2</v>
      </c>
      <c r="K52" s="71">
        <f t="shared" si="12"/>
        <v>1</v>
      </c>
      <c r="L52" s="71">
        <f t="shared" si="12"/>
        <v>0</v>
      </c>
      <c r="M52" s="71">
        <f t="shared" si="12"/>
        <v>0</v>
      </c>
      <c r="N52" s="71">
        <f t="shared" si="12"/>
        <v>1</v>
      </c>
      <c r="O52" s="71">
        <f t="shared" si="12"/>
        <v>0</v>
      </c>
      <c r="P52" s="71">
        <f t="shared" si="12"/>
        <v>1</v>
      </c>
      <c r="Q52" s="71">
        <f>+SUM(Q46:Q51)</f>
        <v>14</v>
      </c>
      <c r="R52" s="27">
        <f t="shared" si="8"/>
        <v>4.2553191489361701</v>
      </c>
      <c r="T52" s="52"/>
    </row>
    <row r="53" spans="1:20" s="51" customFormat="1" ht="15.75" customHeight="1" x14ac:dyDescent="0.2">
      <c r="A53"/>
      <c r="B53" s="156">
        <v>9</v>
      </c>
      <c r="C53" s="162" t="s">
        <v>65</v>
      </c>
      <c r="D53" s="45" t="s">
        <v>10</v>
      </c>
      <c r="E53" s="82">
        <v>2</v>
      </c>
      <c r="F53" s="82">
        <v>1</v>
      </c>
      <c r="G53" s="82">
        <v>0</v>
      </c>
      <c r="H53" s="82">
        <v>0</v>
      </c>
      <c r="I53" s="82">
        <v>2</v>
      </c>
      <c r="J53" s="82">
        <v>0</v>
      </c>
      <c r="K53" s="82">
        <v>1</v>
      </c>
      <c r="L53" s="82">
        <v>0</v>
      </c>
      <c r="M53" s="82">
        <v>2</v>
      </c>
      <c r="N53" s="82">
        <v>1</v>
      </c>
      <c r="O53" s="82">
        <v>1</v>
      </c>
      <c r="P53" s="82">
        <v>2</v>
      </c>
      <c r="Q53" s="82">
        <f>+SUM(E53:P53)</f>
        <v>12</v>
      </c>
      <c r="R53" s="61">
        <f t="shared" si="8"/>
        <v>3.6474164133738598</v>
      </c>
      <c r="T53" s="52"/>
    </row>
    <row r="54" spans="1:20" s="51" customFormat="1" ht="15.75" customHeight="1" x14ac:dyDescent="0.2">
      <c r="A54"/>
      <c r="B54" s="157"/>
      <c r="C54" s="162"/>
      <c r="D54" s="45" t="s">
        <v>13</v>
      </c>
      <c r="E54" s="60">
        <v>0</v>
      </c>
      <c r="F54" s="60">
        <v>0</v>
      </c>
      <c r="G54" s="60">
        <v>1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79">
        <f>+SUM(E54:P54)</f>
        <v>1</v>
      </c>
      <c r="R54" s="61">
        <f t="shared" si="8"/>
        <v>0.303951367781155</v>
      </c>
      <c r="T54" s="52"/>
    </row>
    <row r="55" spans="1:20" s="51" customFormat="1" ht="15.75" customHeight="1" x14ac:dyDescent="0.2">
      <c r="A55"/>
      <c r="B55" s="157"/>
      <c r="C55" s="162"/>
      <c r="D55" s="45" t="s"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1</v>
      </c>
      <c r="Q55" s="79">
        <f>+SUM(E55:P55)</f>
        <v>1</v>
      </c>
      <c r="R55" s="61">
        <f t="shared" si="8"/>
        <v>0.303951367781155</v>
      </c>
      <c r="T55" s="52"/>
    </row>
    <row r="56" spans="1:20" s="51" customFormat="1" ht="15.75" customHeight="1" x14ac:dyDescent="0.2">
      <c r="A56"/>
      <c r="B56" s="158"/>
      <c r="C56" s="163"/>
      <c r="D56" s="69" t="s">
        <v>26</v>
      </c>
      <c r="E56" s="59">
        <f>+SUM(E53:E55)</f>
        <v>2</v>
      </c>
      <c r="F56" s="59">
        <f t="shared" ref="F56:P56" si="13">+SUM(F53:F55)</f>
        <v>1</v>
      </c>
      <c r="G56" s="59">
        <f t="shared" si="13"/>
        <v>1</v>
      </c>
      <c r="H56" s="59">
        <f t="shared" si="13"/>
        <v>0</v>
      </c>
      <c r="I56" s="59">
        <f t="shared" si="13"/>
        <v>2</v>
      </c>
      <c r="J56" s="59">
        <f t="shared" si="13"/>
        <v>0</v>
      </c>
      <c r="K56" s="59">
        <f t="shared" si="13"/>
        <v>1</v>
      </c>
      <c r="L56" s="59">
        <f t="shared" si="13"/>
        <v>0</v>
      </c>
      <c r="M56" s="59">
        <f t="shared" si="13"/>
        <v>2</v>
      </c>
      <c r="N56" s="59">
        <f t="shared" si="13"/>
        <v>1</v>
      </c>
      <c r="O56" s="59">
        <f t="shared" si="13"/>
        <v>1</v>
      </c>
      <c r="P56" s="59">
        <f t="shared" si="13"/>
        <v>3</v>
      </c>
      <c r="Q56" s="29">
        <f>+SUM(Q53:Q55)</f>
        <v>14</v>
      </c>
      <c r="R56" s="28">
        <f t="shared" si="8"/>
        <v>4.2553191489361701</v>
      </c>
      <c r="T56" s="52"/>
    </row>
    <row r="57" spans="1:20" s="51" customFormat="1" ht="15.75" customHeight="1" x14ac:dyDescent="0.2">
      <c r="A57"/>
      <c r="B57" s="156">
        <v>10</v>
      </c>
      <c r="C57" s="159" t="s">
        <v>61</v>
      </c>
      <c r="D57" s="81" t="s"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6</v>
      </c>
      <c r="K57" s="82">
        <v>0</v>
      </c>
      <c r="L57" s="82">
        <v>1</v>
      </c>
      <c r="M57" s="82">
        <v>0</v>
      </c>
      <c r="N57" s="82">
        <v>0</v>
      </c>
      <c r="O57" s="82">
        <v>0</v>
      </c>
      <c r="P57" s="82">
        <v>0</v>
      </c>
      <c r="Q57" s="82">
        <f>+SUM(E57:P57)</f>
        <v>7</v>
      </c>
      <c r="R57" s="83">
        <f t="shared" si="8"/>
        <v>2.1276595744680851</v>
      </c>
      <c r="T57" s="52"/>
    </row>
    <row r="58" spans="1:20" s="51" customFormat="1" ht="15.75" customHeight="1" x14ac:dyDescent="0.2">
      <c r="A58"/>
      <c r="B58" s="157"/>
      <c r="C58" s="162"/>
      <c r="D58" s="21" t="s">
        <v>19</v>
      </c>
      <c r="E58" s="60">
        <v>0</v>
      </c>
      <c r="F58" s="60">
        <v>0</v>
      </c>
      <c r="G58" s="60">
        <v>1</v>
      </c>
      <c r="H58" s="60">
        <v>0</v>
      </c>
      <c r="I58" s="60">
        <v>1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f>+SUM(E58:P58)</f>
        <v>2</v>
      </c>
      <c r="R58" s="61">
        <f t="shared" si="8"/>
        <v>0.60790273556231</v>
      </c>
      <c r="T58" s="52"/>
    </row>
    <row r="59" spans="1:20" s="51" customFormat="1" ht="15.75" customHeight="1" x14ac:dyDescent="0.2">
      <c r="A59"/>
      <c r="B59" s="157"/>
      <c r="C59" s="162"/>
      <c r="D59" s="21" t="s">
        <v>15</v>
      </c>
      <c r="E59" s="60">
        <v>1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1</v>
      </c>
      <c r="P59" s="60">
        <v>0</v>
      </c>
      <c r="Q59" s="60">
        <f>+SUM(E59:P59)</f>
        <v>2</v>
      </c>
      <c r="R59" s="61">
        <f t="shared" si="8"/>
        <v>0.60790273556231</v>
      </c>
      <c r="T59" s="52"/>
    </row>
    <row r="60" spans="1:20" s="51" customFormat="1" ht="15.75" customHeight="1" x14ac:dyDescent="0.2">
      <c r="A60"/>
      <c r="B60" s="157"/>
      <c r="C60" s="162"/>
      <c r="D60" s="21" t="s">
        <v>10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2</v>
      </c>
      <c r="N60" s="60">
        <v>0</v>
      </c>
      <c r="O60" s="60">
        <v>0</v>
      </c>
      <c r="P60" s="60">
        <v>0</v>
      </c>
      <c r="Q60" s="60">
        <f>+SUM(E60:P60)</f>
        <v>2</v>
      </c>
      <c r="R60" s="61">
        <f t="shared" si="8"/>
        <v>0.60790273556231</v>
      </c>
      <c r="T60" s="52"/>
    </row>
    <row r="61" spans="1:20" s="51" customFormat="1" ht="15.75" customHeight="1" x14ac:dyDescent="0.2">
      <c r="A61"/>
      <c r="B61" s="158"/>
      <c r="C61" s="163"/>
      <c r="D61" s="15" t="s">
        <v>26</v>
      </c>
      <c r="E61" s="29">
        <f>+SUM(E57:E60)</f>
        <v>1</v>
      </c>
      <c r="F61" s="29">
        <f t="shared" ref="F61:P61" si="14">+SUM(F57:F60)</f>
        <v>0</v>
      </c>
      <c r="G61" s="29">
        <f t="shared" si="14"/>
        <v>1</v>
      </c>
      <c r="H61" s="29">
        <f t="shared" si="14"/>
        <v>0</v>
      </c>
      <c r="I61" s="29">
        <f t="shared" si="14"/>
        <v>1</v>
      </c>
      <c r="J61" s="29">
        <f t="shared" si="14"/>
        <v>6</v>
      </c>
      <c r="K61" s="29">
        <f t="shared" si="14"/>
        <v>0</v>
      </c>
      <c r="L61" s="29">
        <f t="shared" si="14"/>
        <v>1</v>
      </c>
      <c r="M61" s="29">
        <f t="shared" si="14"/>
        <v>2</v>
      </c>
      <c r="N61" s="29">
        <f t="shared" si="14"/>
        <v>0</v>
      </c>
      <c r="O61" s="29">
        <f t="shared" si="14"/>
        <v>1</v>
      </c>
      <c r="P61" s="29">
        <f t="shared" si="14"/>
        <v>0</v>
      </c>
      <c r="Q61" s="29">
        <f>+SUM(Q57:Q60)</f>
        <v>13</v>
      </c>
      <c r="R61" s="27">
        <f t="shared" si="8"/>
        <v>3.9513677811550152</v>
      </c>
      <c r="T61" s="52"/>
    </row>
    <row r="62" spans="1:20" ht="15.75" customHeight="1" x14ac:dyDescent="0.2">
      <c r="B62" s="156">
        <v>11</v>
      </c>
      <c r="C62" s="159" t="s">
        <v>60</v>
      </c>
      <c r="D62" s="46" t="s">
        <v>0</v>
      </c>
      <c r="E62" s="82">
        <v>2</v>
      </c>
      <c r="F62" s="82">
        <v>1</v>
      </c>
      <c r="G62" s="82">
        <v>1</v>
      </c>
      <c r="H62" s="82">
        <v>0</v>
      </c>
      <c r="I62" s="82">
        <v>1</v>
      </c>
      <c r="J62" s="82">
        <v>0</v>
      </c>
      <c r="K62" s="82">
        <v>1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f>+SUM(E62:P62)</f>
        <v>6</v>
      </c>
      <c r="R62" s="26">
        <f t="shared" si="8"/>
        <v>1.8237082066869299</v>
      </c>
      <c r="T62" s="52"/>
    </row>
    <row r="63" spans="1:20" ht="18.75" customHeight="1" x14ac:dyDescent="0.2">
      <c r="B63" s="157"/>
      <c r="C63" s="154"/>
      <c r="D63" s="45" t="s">
        <v>13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2</v>
      </c>
      <c r="K63" s="50">
        <v>0</v>
      </c>
      <c r="L63" s="50">
        <v>0</v>
      </c>
      <c r="M63" s="50">
        <v>0</v>
      </c>
      <c r="N63" s="50">
        <v>1</v>
      </c>
      <c r="O63" s="50">
        <v>0</v>
      </c>
      <c r="P63" s="50">
        <v>0</v>
      </c>
      <c r="Q63" s="50">
        <f>+SUM(E63:P63)</f>
        <v>3</v>
      </c>
      <c r="R63" s="26">
        <f t="shared" si="8"/>
        <v>0.91185410334346495</v>
      </c>
      <c r="T63" s="53"/>
    </row>
    <row r="64" spans="1:20" ht="15.75" customHeight="1" x14ac:dyDescent="0.2">
      <c r="B64" s="158"/>
      <c r="C64" s="155"/>
      <c r="D64" s="15" t="s">
        <v>26</v>
      </c>
      <c r="E64" s="29">
        <f t="shared" ref="E64:Q64" si="15">+SUM(E62:E63)</f>
        <v>2</v>
      </c>
      <c r="F64" s="29">
        <f t="shared" si="15"/>
        <v>1</v>
      </c>
      <c r="G64" s="29">
        <f t="shared" si="15"/>
        <v>1</v>
      </c>
      <c r="H64" s="29">
        <f t="shared" si="15"/>
        <v>0</v>
      </c>
      <c r="I64" s="29">
        <f t="shared" si="15"/>
        <v>1</v>
      </c>
      <c r="J64" s="29">
        <f t="shared" si="15"/>
        <v>2</v>
      </c>
      <c r="K64" s="29">
        <f t="shared" si="15"/>
        <v>1</v>
      </c>
      <c r="L64" s="29">
        <f t="shared" si="15"/>
        <v>0</v>
      </c>
      <c r="M64" s="29">
        <f t="shared" si="15"/>
        <v>0</v>
      </c>
      <c r="N64" s="29">
        <f t="shared" si="15"/>
        <v>1</v>
      </c>
      <c r="O64" s="29">
        <f t="shared" si="15"/>
        <v>0</v>
      </c>
      <c r="P64" s="29">
        <f t="shared" si="15"/>
        <v>0</v>
      </c>
      <c r="Q64" s="29">
        <f t="shared" si="15"/>
        <v>9</v>
      </c>
      <c r="R64" s="27">
        <f t="shared" si="8"/>
        <v>2.735562310030395</v>
      </c>
    </row>
    <row r="65" spans="2:18" ht="15.75" customHeight="1" x14ac:dyDescent="0.2">
      <c r="B65" s="156">
        <v>12</v>
      </c>
      <c r="C65" s="159" t="s">
        <v>58</v>
      </c>
      <c r="D65" s="81" t="s">
        <v>0</v>
      </c>
      <c r="E65" s="82">
        <v>0</v>
      </c>
      <c r="F65" s="82">
        <v>3</v>
      </c>
      <c r="G65" s="82">
        <v>0</v>
      </c>
      <c r="H65" s="82">
        <v>0</v>
      </c>
      <c r="I65" s="82">
        <v>0</v>
      </c>
      <c r="J65" s="82">
        <v>0</v>
      </c>
      <c r="K65" s="82">
        <v>2</v>
      </c>
      <c r="L65" s="82">
        <v>0</v>
      </c>
      <c r="M65" s="82">
        <v>0</v>
      </c>
      <c r="N65" s="82">
        <v>0</v>
      </c>
      <c r="O65" s="82">
        <v>1</v>
      </c>
      <c r="P65" s="82">
        <v>0</v>
      </c>
      <c r="Q65" s="82">
        <f>+SUM(E65:P65)</f>
        <v>6</v>
      </c>
      <c r="R65" s="61">
        <f t="shared" si="8"/>
        <v>1.8237082066869299</v>
      </c>
    </row>
    <row r="66" spans="2:18" ht="15.75" customHeight="1" x14ac:dyDescent="0.2">
      <c r="B66" s="157"/>
      <c r="C66" s="162"/>
      <c r="D66" s="69" t="s">
        <v>26</v>
      </c>
      <c r="E66" s="59">
        <f>+SUM(E65:E65)</f>
        <v>0</v>
      </c>
      <c r="F66" s="59">
        <f t="shared" ref="F66:O66" si="16">+SUM(F65:F65)</f>
        <v>3</v>
      </c>
      <c r="G66" s="59">
        <f t="shared" si="16"/>
        <v>0</v>
      </c>
      <c r="H66" s="59">
        <f t="shared" si="16"/>
        <v>0</v>
      </c>
      <c r="I66" s="59">
        <f t="shared" si="16"/>
        <v>0</v>
      </c>
      <c r="J66" s="59">
        <f t="shared" si="16"/>
        <v>0</v>
      </c>
      <c r="K66" s="59">
        <f t="shared" si="16"/>
        <v>2</v>
      </c>
      <c r="L66" s="59">
        <f t="shared" si="16"/>
        <v>0</v>
      </c>
      <c r="M66" s="59">
        <f t="shared" si="16"/>
        <v>0</v>
      </c>
      <c r="N66" s="59">
        <f t="shared" si="16"/>
        <v>0</v>
      </c>
      <c r="O66" s="59">
        <f t="shared" si="16"/>
        <v>1</v>
      </c>
      <c r="P66" s="59">
        <f>+SUM(P65:P65)</f>
        <v>0</v>
      </c>
      <c r="Q66" s="59">
        <f>+SUM(Q65:Q65)</f>
        <v>6</v>
      </c>
      <c r="R66" s="27">
        <f t="shared" ref="R66:R83" si="17">100*(Q66/$Q$84)</f>
        <v>1.8237082066869299</v>
      </c>
    </row>
    <row r="67" spans="2:18" ht="15.75" customHeight="1" x14ac:dyDescent="0.2">
      <c r="B67" s="156">
        <v>13</v>
      </c>
      <c r="C67" s="159" t="s">
        <v>63</v>
      </c>
      <c r="D67" s="81" t="s">
        <v>13</v>
      </c>
      <c r="E67" s="82">
        <v>0</v>
      </c>
      <c r="F67" s="82">
        <v>1</v>
      </c>
      <c r="G67" s="82">
        <v>2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f>+SUM(E67:P67)</f>
        <v>3</v>
      </c>
      <c r="R67" s="61">
        <f t="shared" si="17"/>
        <v>0.91185410334346495</v>
      </c>
    </row>
    <row r="68" spans="2:18" ht="15.75" customHeight="1" x14ac:dyDescent="0.2">
      <c r="B68" s="158"/>
      <c r="C68" s="163"/>
      <c r="D68" s="15" t="s">
        <v>26</v>
      </c>
      <c r="E68" s="29">
        <f>+SUM(E67:E67)</f>
        <v>0</v>
      </c>
      <c r="F68" s="29">
        <f>+SUM(F67:F67)</f>
        <v>1</v>
      </c>
      <c r="G68" s="29">
        <f t="shared" ref="G68:Q68" si="18">+SUM(G67:G67)</f>
        <v>2</v>
      </c>
      <c r="H68" s="29">
        <f t="shared" si="18"/>
        <v>0</v>
      </c>
      <c r="I68" s="29">
        <f t="shared" si="18"/>
        <v>0</v>
      </c>
      <c r="J68" s="29">
        <f t="shared" si="18"/>
        <v>0</v>
      </c>
      <c r="K68" s="29">
        <f t="shared" si="18"/>
        <v>0</v>
      </c>
      <c r="L68" s="29">
        <f t="shared" si="18"/>
        <v>0</v>
      </c>
      <c r="M68" s="29">
        <f t="shared" si="18"/>
        <v>0</v>
      </c>
      <c r="N68" s="29">
        <f t="shared" si="18"/>
        <v>0</v>
      </c>
      <c r="O68" s="29">
        <f t="shared" si="18"/>
        <v>0</v>
      </c>
      <c r="P68" s="29">
        <f t="shared" si="18"/>
        <v>0</v>
      </c>
      <c r="Q68" s="29">
        <f t="shared" si="18"/>
        <v>3</v>
      </c>
      <c r="R68" s="27">
        <f t="shared" si="17"/>
        <v>0.91185410334346495</v>
      </c>
    </row>
    <row r="69" spans="2:18" ht="15.75" customHeight="1" x14ac:dyDescent="0.2">
      <c r="B69" s="156">
        <v>14</v>
      </c>
      <c r="C69" s="159" t="s">
        <v>57</v>
      </c>
      <c r="D69" s="46" t="s">
        <v>0</v>
      </c>
      <c r="E69" s="82">
        <v>0</v>
      </c>
      <c r="F69" s="82">
        <v>0</v>
      </c>
      <c r="G69" s="82">
        <v>1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  <c r="P69" s="82">
        <v>0</v>
      </c>
      <c r="Q69" s="82">
        <f>+SUM(E69:P69)</f>
        <v>1</v>
      </c>
      <c r="R69" s="61">
        <f t="shared" si="17"/>
        <v>0.303951367781155</v>
      </c>
    </row>
    <row r="70" spans="2:18" ht="15.75" customHeight="1" x14ac:dyDescent="0.2">
      <c r="B70" s="157"/>
      <c r="C70" s="162"/>
      <c r="D70" s="21" t="s">
        <v>21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1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f>+SUM(E70:P70)</f>
        <v>1</v>
      </c>
      <c r="R70" s="61">
        <f t="shared" si="17"/>
        <v>0.303951367781155</v>
      </c>
    </row>
    <row r="71" spans="2:18" ht="15.75" customHeight="1" x14ac:dyDescent="0.2">
      <c r="B71" s="157"/>
      <c r="C71" s="162"/>
      <c r="D71" s="21" t="s">
        <v>18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1</v>
      </c>
      <c r="P71" s="60">
        <v>0</v>
      </c>
      <c r="Q71" s="60">
        <f>+SUM(E71:P71)</f>
        <v>1</v>
      </c>
      <c r="R71" s="61">
        <f t="shared" si="17"/>
        <v>0.303951367781155</v>
      </c>
    </row>
    <row r="72" spans="2:18" ht="15.75" customHeight="1" x14ac:dyDescent="0.2">
      <c r="B72" s="158"/>
      <c r="C72" s="163"/>
      <c r="D72" s="15" t="s">
        <v>26</v>
      </c>
      <c r="E72" s="29">
        <f>+SUM(E69:E71)</f>
        <v>0</v>
      </c>
      <c r="F72" s="29">
        <f>+SUM(F69:F71)</f>
        <v>0</v>
      </c>
      <c r="G72" s="29">
        <f>+SUM(G69:G71)</f>
        <v>1</v>
      </c>
      <c r="H72" s="29">
        <f t="shared" ref="H72:Q72" si="19">+SUM(H69:H71)</f>
        <v>0</v>
      </c>
      <c r="I72" s="29">
        <f t="shared" si="19"/>
        <v>0</v>
      </c>
      <c r="J72" s="29">
        <f t="shared" si="19"/>
        <v>0</v>
      </c>
      <c r="K72" s="29">
        <f t="shared" si="19"/>
        <v>1</v>
      </c>
      <c r="L72" s="29">
        <f t="shared" si="19"/>
        <v>0</v>
      </c>
      <c r="M72" s="29">
        <f t="shared" si="19"/>
        <v>0</v>
      </c>
      <c r="N72" s="29">
        <f t="shared" si="19"/>
        <v>0</v>
      </c>
      <c r="O72" s="29">
        <f t="shared" si="19"/>
        <v>1</v>
      </c>
      <c r="P72" s="29">
        <f t="shared" si="19"/>
        <v>0</v>
      </c>
      <c r="Q72" s="29">
        <f t="shared" si="19"/>
        <v>3</v>
      </c>
      <c r="R72" s="27">
        <f t="shared" si="17"/>
        <v>0.91185410334346495</v>
      </c>
    </row>
    <row r="73" spans="2:18" ht="15.75" customHeight="1" x14ac:dyDescent="0.2">
      <c r="B73" s="156">
        <v>15</v>
      </c>
      <c r="C73" s="159" t="s">
        <v>66</v>
      </c>
      <c r="D73" s="81" t="s">
        <v>0</v>
      </c>
      <c r="E73" s="82">
        <v>0</v>
      </c>
      <c r="F73" s="82">
        <v>0</v>
      </c>
      <c r="G73" s="82">
        <v>0</v>
      </c>
      <c r="H73" s="82">
        <v>0</v>
      </c>
      <c r="I73" s="82">
        <v>1</v>
      </c>
      <c r="J73" s="82">
        <v>0</v>
      </c>
      <c r="K73" s="82">
        <v>0</v>
      </c>
      <c r="L73" s="82">
        <v>0</v>
      </c>
      <c r="M73" s="82">
        <v>0</v>
      </c>
      <c r="N73" s="82">
        <v>1</v>
      </c>
      <c r="O73" s="82">
        <v>0</v>
      </c>
      <c r="P73" s="82">
        <v>0</v>
      </c>
      <c r="Q73" s="82">
        <f>+SUM(E73:P73)</f>
        <v>2</v>
      </c>
      <c r="R73" s="61">
        <f t="shared" si="17"/>
        <v>0.60790273556231</v>
      </c>
    </row>
    <row r="74" spans="2:18" ht="15.75" customHeight="1" x14ac:dyDescent="0.2">
      <c r="B74" s="158"/>
      <c r="C74" s="163"/>
      <c r="D74" s="15" t="s">
        <v>26</v>
      </c>
      <c r="E74" s="29">
        <f>+SUM(E73:E73)</f>
        <v>0</v>
      </c>
      <c r="F74" s="29">
        <f t="shared" ref="F74:Q74" si="20">+SUM(F73:F73)</f>
        <v>0</v>
      </c>
      <c r="G74" s="29">
        <f t="shared" si="20"/>
        <v>0</v>
      </c>
      <c r="H74" s="29">
        <f t="shared" si="20"/>
        <v>0</v>
      </c>
      <c r="I74" s="29">
        <f t="shared" si="20"/>
        <v>1</v>
      </c>
      <c r="J74" s="29">
        <f t="shared" si="20"/>
        <v>0</v>
      </c>
      <c r="K74" s="29">
        <f t="shared" si="20"/>
        <v>0</v>
      </c>
      <c r="L74" s="29">
        <f t="shared" si="20"/>
        <v>0</v>
      </c>
      <c r="M74" s="29">
        <f t="shared" si="20"/>
        <v>0</v>
      </c>
      <c r="N74" s="29">
        <f t="shared" si="20"/>
        <v>1</v>
      </c>
      <c r="O74" s="29">
        <f t="shared" si="20"/>
        <v>0</v>
      </c>
      <c r="P74" s="29">
        <f t="shared" si="20"/>
        <v>0</v>
      </c>
      <c r="Q74" s="29">
        <f t="shared" si="20"/>
        <v>2</v>
      </c>
      <c r="R74" s="27">
        <f t="shared" si="17"/>
        <v>0.60790273556231</v>
      </c>
    </row>
    <row r="75" spans="2:18" ht="15.75" customHeight="1" x14ac:dyDescent="0.2">
      <c r="B75" s="156">
        <v>16</v>
      </c>
      <c r="C75" s="159" t="s">
        <v>62</v>
      </c>
      <c r="D75" s="81" t="s">
        <v>0</v>
      </c>
      <c r="E75" s="82">
        <v>1</v>
      </c>
      <c r="F75" s="82">
        <v>0</v>
      </c>
      <c r="G75" s="82">
        <v>0</v>
      </c>
      <c r="H75" s="82">
        <v>0</v>
      </c>
      <c r="I75" s="82">
        <v>0</v>
      </c>
      <c r="J75" s="82">
        <v>1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f>+SUM(E75:P75)</f>
        <v>2</v>
      </c>
      <c r="R75" s="61">
        <f t="shared" si="17"/>
        <v>0.60790273556231</v>
      </c>
    </row>
    <row r="76" spans="2:18" ht="15.75" customHeight="1" x14ac:dyDescent="0.2">
      <c r="B76" s="158"/>
      <c r="C76" s="163"/>
      <c r="D76" s="15" t="s">
        <v>26</v>
      </c>
      <c r="E76" s="29">
        <f>+SUM(E75:E75)</f>
        <v>1</v>
      </c>
      <c r="F76" s="29">
        <f t="shared" ref="F76:Q76" si="21">+SUM(F75:F75)</f>
        <v>0</v>
      </c>
      <c r="G76" s="29">
        <f t="shared" si="21"/>
        <v>0</v>
      </c>
      <c r="H76" s="29">
        <f t="shared" si="21"/>
        <v>0</v>
      </c>
      <c r="I76" s="29">
        <f t="shared" si="21"/>
        <v>0</v>
      </c>
      <c r="J76" s="29">
        <f t="shared" si="21"/>
        <v>1</v>
      </c>
      <c r="K76" s="29">
        <f t="shared" si="21"/>
        <v>0</v>
      </c>
      <c r="L76" s="29">
        <f t="shared" si="21"/>
        <v>0</v>
      </c>
      <c r="M76" s="29">
        <f t="shared" si="21"/>
        <v>0</v>
      </c>
      <c r="N76" s="29">
        <f t="shared" si="21"/>
        <v>0</v>
      </c>
      <c r="O76" s="29">
        <f t="shared" si="21"/>
        <v>0</v>
      </c>
      <c r="P76" s="29">
        <f t="shared" si="21"/>
        <v>0</v>
      </c>
      <c r="Q76" s="29">
        <f t="shared" si="21"/>
        <v>2</v>
      </c>
      <c r="R76" s="27">
        <f t="shared" si="17"/>
        <v>0.60790273556231</v>
      </c>
    </row>
    <row r="77" spans="2:18" ht="15.75" customHeight="1" x14ac:dyDescent="0.2">
      <c r="B77" s="156">
        <v>17</v>
      </c>
      <c r="C77" s="159" t="s">
        <v>67</v>
      </c>
      <c r="D77" s="81" t="s">
        <v>19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v>0</v>
      </c>
      <c r="M77" s="82">
        <v>0</v>
      </c>
      <c r="N77" s="82">
        <v>1</v>
      </c>
      <c r="O77" s="82">
        <v>0</v>
      </c>
      <c r="P77" s="82">
        <v>0</v>
      </c>
      <c r="Q77" s="82">
        <f>+SUM(E77:P77)</f>
        <v>1</v>
      </c>
      <c r="R77" s="61">
        <f t="shared" si="17"/>
        <v>0.303951367781155</v>
      </c>
    </row>
    <row r="78" spans="2:18" ht="15.75" customHeight="1" x14ac:dyDescent="0.2">
      <c r="B78" s="157"/>
      <c r="C78" s="162"/>
      <c r="D78" s="21" t="s">
        <v>10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1</v>
      </c>
      <c r="Q78" s="60">
        <f>+SUM(E78:P78)</f>
        <v>1</v>
      </c>
      <c r="R78" s="61">
        <f t="shared" si="17"/>
        <v>0.303951367781155</v>
      </c>
    </row>
    <row r="79" spans="2:18" ht="15.75" customHeight="1" x14ac:dyDescent="0.2">
      <c r="B79" s="158"/>
      <c r="C79" s="163"/>
      <c r="D79" s="15" t="s">
        <v>26</v>
      </c>
      <c r="E79" s="29">
        <f>+SUM(E77:E78)</f>
        <v>0</v>
      </c>
      <c r="F79" s="29">
        <f t="shared" ref="F79:P79" si="22">+SUM(F77:F78)</f>
        <v>0</v>
      </c>
      <c r="G79" s="29">
        <f t="shared" si="22"/>
        <v>0</v>
      </c>
      <c r="H79" s="29">
        <f t="shared" si="22"/>
        <v>0</v>
      </c>
      <c r="I79" s="29">
        <f t="shared" si="22"/>
        <v>0</v>
      </c>
      <c r="J79" s="29">
        <f t="shared" si="22"/>
        <v>0</v>
      </c>
      <c r="K79" s="29">
        <f t="shared" si="22"/>
        <v>0</v>
      </c>
      <c r="L79" s="29">
        <f t="shared" si="22"/>
        <v>0</v>
      </c>
      <c r="M79" s="29">
        <f t="shared" si="22"/>
        <v>0</v>
      </c>
      <c r="N79" s="29">
        <f t="shared" si="22"/>
        <v>1</v>
      </c>
      <c r="O79" s="29">
        <f t="shared" si="22"/>
        <v>0</v>
      </c>
      <c r="P79" s="29">
        <f t="shared" si="22"/>
        <v>1</v>
      </c>
      <c r="Q79" s="29">
        <f>+SUM(Q77:Q78)</f>
        <v>2</v>
      </c>
      <c r="R79" s="27">
        <f t="shared" si="17"/>
        <v>0.60790273556231</v>
      </c>
    </row>
    <row r="80" spans="2:18" ht="15.75" customHeight="1" x14ac:dyDescent="0.2">
      <c r="B80" s="156">
        <v>18</v>
      </c>
      <c r="C80" s="159" t="s">
        <v>68</v>
      </c>
      <c r="D80" s="81" t="s">
        <v>11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1</v>
      </c>
      <c r="P80" s="82">
        <v>0</v>
      </c>
      <c r="Q80" s="82">
        <f>+SUM(E80:P80)</f>
        <v>1</v>
      </c>
      <c r="R80" s="61">
        <f t="shared" si="17"/>
        <v>0.303951367781155</v>
      </c>
    </row>
    <row r="81" spans="2:33" ht="15.75" customHeight="1" x14ac:dyDescent="0.2">
      <c r="B81" s="158"/>
      <c r="C81" s="163"/>
      <c r="D81" s="15" t="s">
        <v>26</v>
      </c>
      <c r="E81" s="29">
        <f>+SUM(E80:E80)</f>
        <v>0</v>
      </c>
      <c r="F81" s="29">
        <f t="shared" ref="F81:Q81" si="23">+SUM(F80:F80)</f>
        <v>0</v>
      </c>
      <c r="G81" s="29">
        <f t="shared" si="23"/>
        <v>0</v>
      </c>
      <c r="H81" s="29">
        <f t="shared" si="23"/>
        <v>0</v>
      </c>
      <c r="I81" s="29">
        <f t="shared" si="23"/>
        <v>0</v>
      </c>
      <c r="J81" s="29">
        <f t="shared" si="23"/>
        <v>0</v>
      </c>
      <c r="K81" s="29">
        <f t="shared" si="23"/>
        <v>0</v>
      </c>
      <c r="L81" s="29">
        <f t="shared" si="23"/>
        <v>0</v>
      </c>
      <c r="M81" s="29">
        <f t="shared" si="23"/>
        <v>0</v>
      </c>
      <c r="N81" s="29">
        <f t="shared" si="23"/>
        <v>0</v>
      </c>
      <c r="O81" s="29">
        <f t="shared" si="23"/>
        <v>1</v>
      </c>
      <c r="P81" s="29">
        <f t="shared" si="23"/>
        <v>0</v>
      </c>
      <c r="Q81" s="29">
        <f t="shared" si="23"/>
        <v>1</v>
      </c>
      <c r="R81" s="27">
        <f t="shared" si="17"/>
        <v>0.303951367781155</v>
      </c>
    </row>
    <row r="82" spans="2:33" ht="15.75" customHeight="1" x14ac:dyDescent="0.2">
      <c r="B82" s="157">
        <v>19</v>
      </c>
      <c r="C82" s="159" t="s">
        <v>69</v>
      </c>
      <c r="D82" s="81" t="s">
        <v>10</v>
      </c>
      <c r="E82" s="82">
        <v>0</v>
      </c>
      <c r="F82" s="82">
        <v>1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f>+SUM(E82:P82)</f>
        <v>1</v>
      </c>
      <c r="R82" s="61">
        <f t="shared" si="17"/>
        <v>0.303951367781155</v>
      </c>
    </row>
    <row r="83" spans="2:33" ht="15.75" customHeight="1" x14ac:dyDescent="0.2">
      <c r="B83" s="157"/>
      <c r="C83" s="162"/>
      <c r="D83" s="69" t="s">
        <v>26</v>
      </c>
      <c r="E83" s="59">
        <f>+SUM(E82:E82)</f>
        <v>0</v>
      </c>
      <c r="F83" s="59">
        <f t="shared" ref="F83:Q83" si="24">+SUM(F82:F82)</f>
        <v>1</v>
      </c>
      <c r="G83" s="59">
        <f t="shared" si="24"/>
        <v>0</v>
      </c>
      <c r="H83" s="59">
        <f t="shared" si="24"/>
        <v>0</v>
      </c>
      <c r="I83" s="59">
        <f t="shared" si="24"/>
        <v>0</v>
      </c>
      <c r="J83" s="59">
        <f t="shared" si="24"/>
        <v>0</v>
      </c>
      <c r="K83" s="59">
        <f t="shared" si="24"/>
        <v>0</v>
      </c>
      <c r="L83" s="59">
        <f t="shared" si="24"/>
        <v>0</v>
      </c>
      <c r="M83" s="59">
        <f t="shared" si="24"/>
        <v>0</v>
      </c>
      <c r="N83" s="59">
        <f t="shared" si="24"/>
        <v>0</v>
      </c>
      <c r="O83" s="59">
        <f t="shared" si="24"/>
        <v>0</v>
      </c>
      <c r="P83" s="59">
        <f t="shared" si="24"/>
        <v>0</v>
      </c>
      <c r="Q83" s="59">
        <f t="shared" si="24"/>
        <v>1</v>
      </c>
      <c r="R83" s="28">
        <f t="shared" si="17"/>
        <v>0.303951367781155</v>
      </c>
    </row>
    <row r="84" spans="2:33" s="56" customFormat="1" ht="15.75" customHeight="1" x14ac:dyDescent="0.2">
      <c r="B84" s="161" t="s">
        <v>1</v>
      </c>
      <c r="C84" s="161"/>
      <c r="D84" s="161"/>
      <c r="E84" s="100">
        <f>E15+E56+E17+E64+E30+E34+E45+E52+E39+E61+E24+E66+E68+E72+E74+E76+E79+E81+E83</f>
        <v>27</v>
      </c>
      <c r="F84" s="100">
        <f t="shared" ref="F84:P84" si="25">F15+F56+F17+F64+F30+F34+F45+F52+F39+F61+F24+F66+F68+F72+F74+F76+F79+F81+F83</f>
        <v>33</v>
      </c>
      <c r="G84" s="100">
        <f t="shared" si="25"/>
        <v>29</v>
      </c>
      <c r="H84" s="100">
        <f t="shared" si="25"/>
        <v>15</v>
      </c>
      <c r="I84" s="100">
        <f t="shared" si="25"/>
        <v>39</v>
      </c>
      <c r="J84" s="100">
        <f t="shared" si="25"/>
        <v>30</v>
      </c>
      <c r="K84" s="100">
        <f t="shared" si="25"/>
        <v>28</v>
      </c>
      <c r="L84" s="100">
        <f t="shared" si="25"/>
        <v>18</v>
      </c>
      <c r="M84" s="100">
        <f t="shared" si="25"/>
        <v>19</v>
      </c>
      <c r="N84" s="100">
        <f t="shared" si="25"/>
        <v>30</v>
      </c>
      <c r="O84" s="100">
        <f t="shared" si="25"/>
        <v>30</v>
      </c>
      <c r="P84" s="100">
        <f t="shared" si="25"/>
        <v>31</v>
      </c>
      <c r="Q84" s="100">
        <f>Q15+Q56+Q17+Q64+Q30+Q34+Q45+Q52+Q39+Q61+Q24+Q66+Q68+Q72+Q74+Q76+Q79+Q81+Q83</f>
        <v>329</v>
      </c>
      <c r="R84" s="101">
        <f>R15+R56+R17+R64+R30+R34+R45+R52+R39+R61+R24+R66+R68+R72+R74+R76+R79+R81+R83</f>
        <v>99.999999999999972</v>
      </c>
      <c r="S84" s="53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</row>
    <row r="85" spans="2:33" x14ac:dyDescent="0.2">
      <c r="S85" s="53"/>
    </row>
    <row r="87" spans="2:33" x14ac:dyDescent="0.2">
      <c r="B87" s="63"/>
    </row>
  </sheetData>
  <mergeCells count="39">
    <mergeCell ref="C53:C56"/>
    <mergeCell ref="B5:B15"/>
    <mergeCell ref="C5:C15"/>
    <mergeCell ref="B18:B24"/>
    <mergeCell ref="C18:C24"/>
    <mergeCell ref="B25:B30"/>
    <mergeCell ref="C25:C30"/>
    <mergeCell ref="B84:D84"/>
    <mergeCell ref="C16:C17"/>
    <mergeCell ref="B16:B17"/>
    <mergeCell ref="B31:B34"/>
    <mergeCell ref="C31:C34"/>
    <mergeCell ref="B57:B61"/>
    <mergeCell ref="B35:B39"/>
    <mergeCell ref="C35:C39"/>
    <mergeCell ref="B40:B45"/>
    <mergeCell ref="C40:C45"/>
    <mergeCell ref="C57:C61"/>
    <mergeCell ref="B46:B52"/>
    <mergeCell ref="C46:C52"/>
    <mergeCell ref="B65:B66"/>
    <mergeCell ref="C65:C66"/>
    <mergeCell ref="B67:B68"/>
    <mergeCell ref="C67:C68"/>
    <mergeCell ref="B62:B64"/>
    <mergeCell ref="C62:C64"/>
    <mergeCell ref="B53:B56"/>
    <mergeCell ref="B69:B72"/>
    <mergeCell ref="C69:C72"/>
    <mergeCell ref="B73:B74"/>
    <mergeCell ref="C73:C74"/>
    <mergeCell ref="B75:B76"/>
    <mergeCell ref="C75:C76"/>
    <mergeCell ref="B77:B79"/>
    <mergeCell ref="C77:C79"/>
    <mergeCell ref="C80:C81"/>
    <mergeCell ref="C82:C83"/>
    <mergeCell ref="B80:B81"/>
    <mergeCell ref="B82:B83"/>
  </mergeCells>
  <hyperlinks>
    <hyperlink ref="A1" location="'6.4'!A1" display="volver" xr:uid="{CFEA81F5-45EB-487C-A548-B06E4F2F2311}"/>
  </hyperlinks>
  <pageMargins left="0.75" right="0.75" top="1" bottom="1" header="0.5" footer="0.5"/>
  <headerFooter alignWithMargins="0"/>
  <ignoredErrors>
    <ignoredError sqref="Q15 Q17 Q24 Q30 Q34 Q39 Q45 Q52 Q56 Q61 Q64:Q8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C551-4365-4EA2-9F45-A71E9F78DDCA}">
  <dimension ref="B1:AE41"/>
  <sheetViews>
    <sheetView showGridLines="0" zoomScale="90" zoomScaleNormal="90" workbookViewId="0">
      <selection activeCell="B4" sqref="B4"/>
    </sheetView>
  </sheetViews>
  <sheetFormatPr baseColWidth="10" defaultRowHeight="18.75" customHeight="1" x14ac:dyDescent="0.2"/>
  <cols>
    <col min="1" max="1" width="5.140625" style="84" customWidth="1"/>
    <col min="2" max="2" width="4" style="84" customWidth="1"/>
    <col min="3" max="3" width="38.7109375" style="84" customWidth="1"/>
    <col min="4" max="15" width="7" style="84" customWidth="1"/>
    <col min="16" max="16" width="6.7109375" style="84" customWidth="1"/>
    <col min="17" max="17" width="7.7109375" style="84" bestFit="1" customWidth="1"/>
    <col min="18" max="18" width="11.42578125" style="84"/>
    <col min="19" max="19" width="13.42578125" style="84" customWidth="1"/>
    <col min="20" max="16384" width="11.42578125" style="84"/>
  </cols>
  <sheetData>
    <row r="1" spans="2:31" ht="12.75" x14ac:dyDescent="0.2"/>
    <row r="2" spans="2:31" s="85" customFormat="1" ht="18.75" customHeight="1" x14ac:dyDescent="0.2">
      <c r="B2" s="86" t="s">
        <v>71</v>
      </c>
      <c r="C2" s="87"/>
    </row>
    <row r="3" spans="2:31" s="85" customFormat="1" ht="12.75" customHeight="1" x14ac:dyDescent="0.2"/>
    <row r="4" spans="2:31" s="85" customFormat="1" ht="24" customHeight="1" x14ac:dyDescent="0.2">
      <c r="B4" s="4" t="s">
        <v>8</v>
      </c>
      <c r="C4" s="4" t="s">
        <v>50</v>
      </c>
      <c r="D4" s="4" t="str">
        <f>+"Ene-18"</f>
        <v>Ene-18</v>
      </c>
      <c r="E4" s="4" t="str">
        <f>+"Feb-18"</f>
        <v>Feb-18</v>
      </c>
      <c r="F4" s="4" t="str">
        <f>+"Mar-18"</f>
        <v>Mar-18</v>
      </c>
      <c r="G4" s="4" t="str">
        <f>+"Abr-18"</f>
        <v>Abr-18</v>
      </c>
      <c r="H4" s="4" t="str">
        <f>+"May-18"</f>
        <v>May-18</v>
      </c>
      <c r="I4" s="4" t="str">
        <f>+"Jun-18"</f>
        <v>Jun-18</v>
      </c>
      <c r="J4" s="4" t="str">
        <f>+"Jul-18"</f>
        <v>Jul-18</v>
      </c>
      <c r="K4" s="4" t="str">
        <f>+"Ago-18"</f>
        <v>Ago-18</v>
      </c>
      <c r="L4" s="4" t="str">
        <f>+"Sep-18"</f>
        <v>Sep-18</v>
      </c>
      <c r="M4" s="4" t="str">
        <f>+"Oct-18"</f>
        <v>Oct-18</v>
      </c>
      <c r="N4" s="4" t="str">
        <f>+"Nov-18"</f>
        <v>Nov-18</v>
      </c>
      <c r="O4" s="4" t="str">
        <f>+"Dic-18"</f>
        <v>Dic-18</v>
      </c>
      <c r="P4" s="4" t="s">
        <v>1</v>
      </c>
      <c r="Q4" s="4" t="s">
        <v>22</v>
      </c>
    </row>
    <row r="5" spans="2:31" s="88" customFormat="1" ht="15.75" customHeight="1" x14ac:dyDescent="0.25">
      <c r="B5" s="89">
        <v>1</v>
      </c>
      <c r="C5" s="90" t="s">
        <v>51</v>
      </c>
      <c r="D5" s="91">
        <v>4</v>
      </c>
      <c r="E5" s="91">
        <v>6</v>
      </c>
      <c r="F5" s="91">
        <v>7</v>
      </c>
      <c r="G5" s="91">
        <v>9</v>
      </c>
      <c r="H5" s="91">
        <v>8</v>
      </c>
      <c r="I5" s="91">
        <v>9</v>
      </c>
      <c r="J5" s="91">
        <v>7</v>
      </c>
      <c r="K5" s="91">
        <v>3</v>
      </c>
      <c r="L5" s="91">
        <v>6</v>
      </c>
      <c r="M5" s="91">
        <v>5</v>
      </c>
      <c r="N5" s="91">
        <v>6</v>
      </c>
      <c r="O5" s="91">
        <v>7</v>
      </c>
      <c r="P5" s="91">
        <f>+SUM(D5:O5)</f>
        <v>77</v>
      </c>
      <c r="Q5" s="92">
        <f t="shared" ref="Q5:Q23" si="0">+P5/$P$24*100</f>
        <v>23.404255319148938</v>
      </c>
      <c r="R5" s="93"/>
      <c r="S5" s="94"/>
    </row>
    <row r="6" spans="2:31" s="88" customFormat="1" ht="25.5" customHeight="1" x14ac:dyDescent="0.25">
      <c r="B6" s="89">
        <v>2</v>
      </c>
      <c r="C6" s="90" t="s">
        <v>52</v>
      </c>
      <c r="D6" s="91">
        <v>1</v>
      </c>
      <c r="E6" s="91">
        <v>10</v>
      </c>
      <c r="F6" s="91">
        <v>2</v>
      </c>
      <c r="G6" s="91">
        <v>1</v>
      </c>
      <c r="H6" s="91">
        <v>9</v>
      </c>
      <c r="I6" s="91">
        <v>3</v>
      </c>
      <c r="J6" s="91">
        <v>4</v>
      </c>
      <c r="K6" s="91">
        <v>2</v>
      </c>
      <c r="L6" s="91">
        <v>2</v>
      </c>
      <c r="M6" s="91">
        <v>12</v>
      </c>
      <c r="N6" s="91">
        <v>7</v>
      </c>
      <c r="O6" s="91">
        <v>6</v>
      </c>
      <c r="P6" s="91">
        <f>+SUM(D6:O6)</f>
        <v>59</v>
      </c>
      <c r="Q6" s="92">
        <f t="shared" si="0"/>
        <v>17.933130699088146</v>
      </c>
      <c r="R6" s="93"/>
      <c r="S6" s="94"/>
    </row>
    <row r="7" spans="2:31" s="88" customFormat="1" ht="15.75" customHeight="1" x14ac:dyDescent="0.25">
      <c r="B7" s="89">
        <v>3</v>
      </c>
      <c r="C7" s="90" t="s">
        <v>54</v>
      </c>
      <c r="D7" s="91">
        <v>3</v>
      </c>
      <c r="E7" s="91">
        <v>1</v>
      </c>
      <c r="F7" s="91">
        <v>1</v>
      </c>
      <c r="G7" s="91">
        <v>0</v>
      </c>
      <c r="H7" s="91">
        <v>4</v>
      </c>
      <c r="I7" s="91">
        <v>4</v>
      </c>
      <c r="J7" s="91">
        <v>5</v>
      </c>
      <c r="K7" s="91">
        <v>1</v>
      </c>
      <c r="L7" s="91">
        <v>3</v>
      </c>
      <c r="M7" s="91">
        <v>3</v>
      </c>
      <c r="N7" s="91">
        <v>4</v>
      </c>
      <c r="O7" s="91">
        <v>0</v>
      </c>
      <c r="P7" s="91">
        <f>+SUM(D7:O7)</f>
        <v>29</v>
      </c>
      <c r="Q7" s="92">
        <f t="shared" si="0"/>
        <v>8.8145896656534948</v>
      </c>
      <c r="R7" s="93"/>
      <c r="S7" s="94"/>
    </row>
    <row r="8" spans="2:31" s="88" customFormat="1" ht="29.25" customHeight="1" x14ac:dyDescent="0.25">
      <c r="B8" s="89">
        <v>4</v>
      </c>
      <c r="C8" s="90" t="s">
        <v>53</v>
      </c>
      <c r="D8" s="91">
        <v>7</v>
      </c>
      <c r="E8" s="91">
        <v>1</v>
      </c>
      <c r="F8" s="91">
        <v>5</v>
      </c>
      <c r="G8" s="91">
        <v>0</v>
      </c>
      <c r="H8" s="91">
        <v>6</v>
      </c>
      <c r="I8" s="91">
        <v>3</v>
      </c>
      <c r="J8" s="91">
        <v>2</v>
      </c>
      <c r="K8" s="91">
        <v>2</v>
      </c>
      <c r="L8" s="91">
        <v>1</v>
      </c>
      <c r="M8" s="91">
        <v>1</v>
      </c>
      <c r="N8" s="91">
        <v>0</v>
      </c>
      <c r="O8" s="91">
        <v>0</v>
      </c>
      <c r="P8" s="91">
        <f>+SUM(D8:O8)</f>
        <v>28</v>
      </c>
      <c r="Q8" s="92">
        <f t="shared" si="0"/>
        <v>8.5106382978723403</v>
      </c>
      <c r="R8" s="93"/>
      <c r="S8" s="94"/>
    </row>
    <row r="9" spans="2:31" s="88" customFormat="1" ht="15.75" customHeight="1" x14ac:dyDescent="0.25">
      <c r="B9" s="89">
        <v>5</v>
      </c>
      <c r="C9" s="90" t="s">
        <v>59</v>
      </c>
      <c r="D9" s="91">
        <v>2</v>
      </c>
      <c r="E9" s="91">
        <v>4</v>
      </c>
      <c r="F9" s="91">
        <v>2</v>
      </c>
      <c r="G9" s="91">
        <v>0</v>
      </c>
      <c r="H9" s="91">
        <v>2</v>
      </c>
      <c r="I9" s="91">
        <v>0</v>
      </c>
      <c r="J9" s="91">
        <v>0</v>
      </c>
      <c r="K9" s="91">
        <v>1</v>
      </c>
      <c r="L9" s="91">
        <v>0</v>
      </c>
      <c r="M9" s="91">
        <v>1</v>
      </c>
      <c r="N9" s="91">
        <v>2</v>
      </c>
      <c r="O9" s="91">
        <v>13</v>
      </c>
      <c r="P9" s="91">
        <f>+SUM(D9:O9)</f>
        <v>27</v>
      </c>
      <c r="Q9" s="92">
        <f t="shared" si="0"/>
        <v>8.2066869300911858</v>
      </c>
      <c r="R9" s="93"/>
      <c r="S9" s="94"/>
    </row>
    <row r="10" spans="2:31" s="88" customFormat="1" ht="15.75" customHeight="1" x14ac:dyDescent="0.25">
      <c r="B10" s="89">
        <v>6</v>
      </c>
      <c r="C10" s="90" t="s">
        <v>55</v>
      </c>
      <c r="D10" s="91">
        <v>0</v>
      </c>
      <c r="E10" s="91">
        <v>3</v>
      </c>
      <c r="F10" s="91">
        <v>1</v>
      </c>
      <c r="G10" s="91">
        <v>5</v>
      </c>
      <c r="H10" s="91">
        <v>3</v>
      </c>
      <c r="I10" s="91">
        <v>0</v>
      </c>
      <c r="J10" s="91">
        <v>3</v>
      </c>
      <c r="K10" s="91">
        <v>5</v>
      </c>
      <c r="L10" s="91">
        <v>2</v>
      </c>
      <c r="M10" s="91">
        <v>0</v>
      </c>
      <c r="N10" s="91">
        <v>0</v>
      </c>
      <c r="O10" s="91">
        <v>0</v>
      </c>
      <c r="P10" s="91">
        <v>22</v>
      </c>
      <c r="Q10" s="92">
        <f t="shared" si="0"/>
        <v>6.6869300911854097</v>
      </c>
      <c r="R10" s="93"/>
      <c r="S10" s="94"/>
    </row>
    <row r="11" spans="2:31" s="88" customFormat="1" ht="15.75" customHeight="1" x14ac:dyDescent="0.25">
      <c r="B11" s="89">
        <v>7</v>
      </c>
      <c r="C11" s="88" t="s">
        <v>64</v>
      </c>
      <c r="D11" s="91">
        <v>0</v>
      </c>
      <c r="E11" s="91">
        <v>0</v>
      </c>
      <c r="F11" s="91">
        <v>3</v>
      </c>
      <c r="G11" s="91">
        <v>0</v>
      </c>
      <c r="H11" s="91">
        <v>0</v>
      </c>
      <c r="I11" s="91">
        <v>0</v>
      </c>
      <c r="J11" s="91">
        <v>1</v>
      </c>
      <c r="K11" s="91">
        <v>3</v>
      </c>
      <c r="L11" s="91">
        <v>1</v>
      </c>
      <c r="M11" s="91">
        <v>3</v>
      </c>
      <c r="N11" s="91">
        <v>6</v>
      </c>
      <c r="O11" s="91">
        <v>0</v>
      </c>
      <c r="P11" s="91">
        <v>17</v>
      </c>
      <c r="Q11" s="92">
        <f t="shared" si="0"/>
        <v>5.1671732522796354</v>
      </c>
      <c r="R11" s="93"/>
      <c r="S11" s="94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2:31" s="88" customFormat="1" ht="15.75" customHeight="1" x14ac:dyDescent="0.25">
      <c r="B12" s="89">
        <v>8</v>
      </c>
      <c r="C12" s="90" t="s">
        <v>56</v>
      </c>
      <c r="D12" s="91">
        <v>4</v>
      </c>
      <c r="E12" s="91">
        <v>1</v>
      </c>
      <c r="F12" s="91">
        <v>2</v>
      </c>
      <c r="G12" s="91">
        <v>0</v>
      </c>
      <c r="H12" s="91">
        <v>2</v>
      </c>
      <c r="I12" s="91">
        <v>2</v>
      </c>
      <c r="J12" s="91">
        <v>1</v>
      </c>
      <c r="K12" s="91">
        <v>0</v>
      </c>
      <c r="L12" s="91">
        <v>0</v>
      </c>
      <c r="M12" s="91">
        <v>1</v>
      </c>
      <c r="N12" s="91">
        <v>0</v>
      </c>
      <c r="O12" s="91">
        <v>1</v>
      </c>
      <c r="P12" s="91">
        <v>14</v>
      </c>
      <c r="Q12" s="92">
        <f t="shared" si="0"/>
        <v>4.2553191489361701</v>
      </c>
      <c r="R12" s="93"/>
      <c r="S12" s="94"/>
    </row>
    <row r="13" spans="2:31" s="88" customFormat="1" ht="15.75" customHeight="1" x14ac:dyDescent="0.25">
      <c r="B13" s="89">
        <v>9</v>
      </c>
      <c r="C13" s="90" t="s">
        <v>65</v>
      </c>
      <c r="D13" s="91">
        <v>2</v>
      </c>
      <c r="E13" s="91">
        <v>1</v>
      </c>
      <c r="F13" s="91">
        <v>1</v>
      </c>
      <c r="G13" s="91">
        <v>0</v>
      </c>
      <c r="H13" s="91">
        <v>2</v>
      </c>
      <c r="I13" s="91">
        <v>0</v>
      </c>
      <c r="J13" s="91">
        <v>1</v>
      </c>
      <c r="K13" s="91">
        <v>0</v>
      </c>
      <c r="L13" s="91">
        <v>2</v>
      </c>
      <c r="M13" s="91">
        <v>1</v>
      </c>
      <c r="N13" s="91">
        <v>1</v>
      </c>
      <c r="O13" s="91">
        <v>3</v>
      </c>
      <c r="P13" s="91">
        <v>14</v>
      </c>
      <c r="Q13" s="92">
        <f t="shared" si="0"/>
        <v>4.2553191489361701</v>
      </c>
      <c r="R13" s="93"/>
      <c r="S13" s="94"/>
    </row>
    <row r="14" spans="2:31" s="88" customFormat="1" ht="29.25" customHeight="1" x14ac:dyDescent="0.25">
      <c r="B14" s="89">
        <v>10</v>
      </c>
      <c r="C14" s="90" t="s">
        <v>61</v>
      </c>
      <c r="D14" s="91">
        <v>1</v>
      </c>
      <c r="E14" s="91">
        <v>0</v>
      </c>
      <c r="F14" s="91">
        <v>1</v>
      </c>
      <c r="G14" s="91">
        <v>0</v>
      </c>
      <c r="H14" s="91">
        <v>1</v>
      </c>
      <c r="I14" s="91">
        <v>6</v>
      </c>
      <c r="J14" s="91">
        <v>0</v>
      </c>
      <c r="K14" s="91">
        <v>1</v>
      </c>
      <c r="L14" s="91">
        <v>2</v>
      </c>
      <c r="M14" s="91">
        <v>0</v>
      </c>
      <c r="N14" s="91">
        <v>1</v>
      </c>
      <c r="O14" s="91">
        <v>0</v>
      </c>
      <c r="P14" s="91">
        <v>13</v>
      </c>
      <c r="Q14" s="92">
        <f t="shared" si="0"/>
        <v>3.9513677811550152</v>
      </c>
      <c r="R14" s="93"/>
      <c r="S14" s="94"/>
    </row>
    <row r="15" spans="2:31" s="88" customFormat="1" ht="15.75" customHeight="1" x14ac:dyDescent="0.25">
      <c r="B15" s="89">
        <v>11</v>
      </c>
      <c r="C15" s="90" t="s">
        <v>60</v>
      </c>
      <c r="D15" s="91">
        <v>2</v>
      </c>
      <c r="E15" s="91">
        <v>1</v>
      </c>
      <c r="F15" s="91">
        <v>1</v>
      </c>
      <c r="G15" s="91">
        <v>0</v>
      </c>
      <c r="H15" s="91">
        <v>1</v>
      </c>
      <c r="I15" s="91">
        <v>2</v>
      </c>
      <c r="J15" s="91">
        <v>1</v>
      </c>
      <c r="K15" s="91">
        <v>0</v>
      </c>
      <c r="L15" s="91">
        <v>0</v>
      </c>
      <c r="M15" s="91">
        <v>1</v>
      </c>
      <c r="N15" s="91">
        <v>0</v>
      </c>
      <c r="O15" s="91">
        <v>0</v>
      </c>
      <c r="P15" s="91">
        <v>9</v>
      </c>
      <c r="Q15" s="92">
        <f t="shared" si="0"/>
        <v>2.735562310030395</v>
      </c>
      <c r="R15" s="93"/>
      <c r="S15" s="94"/>
    </row>
    <row r="16" spans="2:31" s="88" customFormat="1" ht="15.75" customHeight="1" x14ac:dyDescent="0.25">
      <c r="B16" s="89">
        <v>12</v>
      </c>
      <c r="C16" s="90" t="s">
        <v>58</v>
      </c>
      <c r="D16" s="91">
        <v>0</v>
      </c>
      <c r="E16" s="91">
        <v>3</v>
      </c>
      <c r="F16" s="91">
        <v>0</v>
      </c>
      <c r="G16" s="91">
        <v>0</v>
      </c>
      <c r="H16" s="91">
        <v>0</v>
      </c>
      <c r="I16" s="91">
        <v>0</v>
      </c>
      <c r="J16" s="91">
        <v>2</v>
      </c>
      <c r="K16" s="91">
        <v>0</v>
      </c>
      <c r="L16" s="91">
        <v>0</v>
      </c>
      <c r="M16" s="91">
        <v>0</v>
      </c>
      <c r="N16" s="91">
        <v>1</v>
      </c>
      <c r="O16" s="91">
        <v>0</v>
      </c>
      <c r="P16" s="91">
        <v>6</v>
      </c>
      <c r="Q16" s="92">
        <f t="shared" si="0"/>
        <v>1.8237082066869299</v>
      </c>
      <c r="R16" s="93"/>
      <c r="S16" s="94"/>
    </row>
    <row r="17" spans="2:19" s="88" customFormat="1" ht="15.75" customHeight="1" x14ac:dyDescent="0.25">
      <c r="B17" s="89">
        <v>13</v>
      </c>
      <c r="C17" s="88" t="s">
        <v>63</v>
      </c>
      <c r="D17" s="91">
        <v>0</v>
      </c>
      <c r="E17" s="91">
        <v>1</v>
      </c>
      <c r="F17" s="91">
        <v>2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3</v>
      </c>
      <c r="Q17" s="92">
        <f t="shared" si="0"/>
        <v>0.91185410334346495</v>
      </c>
      <c r="R17" s="93"/>
      <c r="S17" s="94"/>
    </row>
    <row r="18" spans="2:19" ht="15.75" customHeight="1" x14ac:dyDescent="0.25">
      <c r="B18" s="89">
        <v>14</v>
      </c>
      <c r="C18" s="96" t="s">
        <v>57</v>
      </c>
      <c r="D18" s="91">
        <v>0</v>
      </c>
      <c r="E18" s="91">
        <v>0</v>
      </c>
      <c r="F18" s="91">
        <v>1</v>
      </c>
      <c r="G18" s="91">
        <v>0</v>
      </c>
      <c r="H18" s="91">
        <v>0</v>
      </c>
      <c r="I18" s="91">
        <v>0</v>
      </c>
      <c r="J18" s="91">
        <v>1</v>
      </c>
      <c r="K18" s="91">
        <v>0</v>
      </c>
      <c r="L18" s="91">
        <v>0</v>
      </c>
      <c r="M18" s="91">
        <v>0</v>
      </c>
      <c r="N18" s="91">
        <v>1</v>
      </c>
      <c r="O18" s="91">
        <v>0</v>
      </c>
      <c r="P18" s="91">
        <v>3</v>
      </c>
      <c r="Q18" s="92">
        <f t="shared" si="0"/>
        <v>0.91185410334346495</v>
      </c>
      <c r="R18" s="93"/>
      <c r="S18" s="94"/>
    </row>
    <row r="19" spans="2:19" ht="15.75" customHeight="1" x14ac:dyDescent="0.25">
      <c r="B19" s="89">
        <v>15</v>
      </c>
      <c r="C19" s="96" t="s">
        <v>66</v>
      </c>
      <c r="D19" s="91">
        <v>0</v>
      </c>
      <c r="E19" s="91">
        <v>0</v>
      </c>
      <c r="F19" s="91">
        <v>0</v>
      </c>
      <c r="G19" s="91">
        <v>0</v>
      </c>
      <c r="H19" s="91">
        <v>1</v>
      </c>
      <c r="I19" s="91">
        <v>0</v>
      </c>
      <c r="J19" s="91">
        <v>0</v>
      </c>
      <c r="K19" s="91">
        <v>0</v>
      </c>
      <c r="L19" s="91">
        <v>0</v>
      </c>
      <c r="M19" s="91">
        <v>1</v>
      </c>
      <c r="N19" s="91">
        <v>0</v>
      </c>
      <c r="O19" s="91">
        <v>0</v>
      </c>
      <c r="P19" s="91">
        <v>2</v>
      </c>
      <c r="Q19" s="92">
        <f t="shared" si="0"/>
        <v>0.60790273556231</v>
      </c>
      <c r="R19" s="93"/>
      <c r="S19" s="94"/>
    </row>
    <row r="20" spans="2:19" ht="15.75" customHeight="1" x14ac:dyDescent="0.25">
      <c r="B20" s="89">
        <v>16</v>
      </c>
      <c r="C20" s="90" t="s">
        <v>62</v>
      </c>
      <c r="D20" s="91">
        <v>1</v>
      </c>
      <c r="E20" s="91">
        <v>0</v>
      </c>
      <c r="F20" s="91">
        <v>0</v>
      </c>
      <c r="G20" s="91">
        <v>0</v>
      </c>
      <c r="H20" s="91">
        <v>0</v>
      </c>
      <c r="I20" s="91">
        <v>1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2</v>
      </c>
      <c r="Q20" s="92">
        <f t="shared" si="0"/>
        <v>0.60790273556231</v>
      </c>
      <c r="R20" s="93"/>
      <c r="S20" s="94"/>
    </row>
    <row r="21" spans="2:19" ht="25.5" customHeight="1" x14ac:dyDescent="0.25">
      <c r="B21" s="89">
        <v>17</v>
      </c>
      <c r="C21" s="90" t="s">
        <v>67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1</v>
      </c>
      <c r="N21" s="91">
        <v>0</v>
      </c>
      <c r="O21" s="91">
        <v>1</v>
      </c>
      <c r="P21" s="91">
        <v>2</v>
      </c>
      <c r="Q21" s="92">
        <f t="shared" si="0"/>
        <v>0.60790273556231</v>
      </c>
      <c r="R21" s="93"/>
      <c r="S21" s="94"/>
    </row>
    <row r="22" spans="2:19" ht="15.75" customHeight="1" x14ac:dyDescent="0.25">
      <c r="B22" s="89">
        <v>18</v>
      </c>
      <c r="C22" s="90" t="s">
        <v>68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1</v>
      </c>
      <c r="O22" s="91">
        <v>0</v>
      </c>
      <c r="P22" s="91">
        <v>1</v>
      </c>
      <c r="Q22" s="92">
        <f t="shared" si="0"/>
        <v>0.303951367781155</v>
      </c>
      <c r="R22" s="93"/>
      <c r="S22" s="94"/>
    </row>
    <row r="23" spans="2:19" ht="15.75" customHeight="1" x14ac:dyDescent="0.25">
      <c r="B23" s="89">
        <v>19</v>
      </c>
      <c r="C23" s="90" t="s">
        <v>69</v>
      </c>
      <c r="D23" s="91">
        <v>0</v>
      </c>
      <c r="E23" s="91">
        <v>1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1">
        <v>1</v>
      </c>
      <c r="Q23" s="92">
        <f t="shared" si="0"/>
        <v>0.303951367781155</v>
      </c>
      <c r="R23" s="93"/>
      <c r="S23" s="94"/>
    </row>
    <row r="24" spans="2:19" ht="18.95" customHeight="1" x14ac:dyDescent="0.2">
      <c r="B24" s="175" t="s">
        <v>1</v>
      </c>
      <c r="C24" s="175"/>
      <c r="D24" s="98">
        <f>+SUM(D5:D23)</f>
        <v>27</v>
      </c>
      <c r="E24" s="98">
        <f t="shared" ref="E24:O24" si="1">+SUM(E5:E23)</f>
        <v>33</v>
      </c>
      <c r="F24" s="98">
        <f t="shared" si="1"/>
        <v>29</v>
      </c>
      <c r="G24" s="98">
        <f t="shared" si="1"/>
        <v>15</v>
      </c>
      <c r="H24" s="98">
        <f t="shared" si="1"/>
        <v>39</v>
      </c>
      <c r="I24" s="98">
        <f t="shared" si="1"/>
        <v>30</v>
      </c>
      <c r="J24" s="98">
        <f t="shared" si="1"/>
        <v>28</v>
      </c>
      <c r="K24" s="98">
        <f t="shared" si="1"/>
        <v>18</v>
      </c>
      <c r="L24" s="98">
        <f t="shared" si="1"/>
        <v>19</v>
      </c>
      <c r="M24" s="98">
        <f t="shared" si="1"/>
        <v>30</v>
      </c>
      <c r="N24" s="98">
        <f t="shared" si="1"/>
        <v>30</v>
      </c>
      <c r="O24" s="98">
        <f t="shared" si="1"/>
        <v>31</v>
      </c>
      <c r="P24" s="98">
        <f>+SUM(P5:P23)</f>
        <v>329</v>
      </c>
      <c r="Q24" s="99">
        <f>+SUM(Q5:Q23)</f>
        <v>99.999999999999943</v>
      </c>
    </row>
    <row r="25" spans="2:19" s="97" customFormat="1" ht="18.75" customHeight="1" x14ac:dyDescent="0.2"/>
    <row r="26" spans="2:19" ht="18.75" customHeight="1" x14ac:dyDescent="0.25">
      <c r="S26" s="94"/>
    </row>
    <row r="27" spans="2:19" ht="18.75" customHeight="1" x14ac:dyDescent="0.25">
      <c r="B27" s="94"/>
      <c r="C27" s="94"/>
    </row>
    <row r="28" spans="2:19" ht="18.75" customHeight="1" x14ac:dyDescent="0.25">
      <c r="B28" s="94"/>
      <c r="C28" s="88" t="s">
        <v>70</v>
      </c>
      <c r="L28" s="84">
        <v>1</v>
      </c>
      <c r="P28" s="84">
        <v>1</v>
      </c>
    </row>
    <row r="29" spans="2:19" ht="18.75" customHeight="1" x14ac:dyDescent="0.25">
      <c r="B29" s="94"/>
      <c r="C29" s="94"/>
    </row>
    <row r="30" spans="2:19" ht="18.75" customHeight="1" x14ac:dyDescent="0.25">
      <c r="B30" s="94"/>
      <c r="C30" s="94"/>
    </row>
    <row r="31" spans="2:19" ht="18.75" customHeight="1" x14ac:dyDescent="0.25">
      <c r="B31" s="94"/>
      <c r="C31" s="94"/>
    </row>
    <row r="32" spans="2:19" ht="18.75" customHeight="1" x14ac:dyDescent="0.25">
      <c r="B32" s="94"/>
      <c r="C32" s="94"/>
    </row>
    <row r="33" spans="2:3" ht="18.75" customHeight="1" x14ac:dyDescent="0.25">
      <c r="B33" s="94"/>
      <c r="C33" s="94"/>
    </row>
    <row r="34" spans="2:3" ht="18.75" customHeight="1" x14ac:dyDescent="0.25">
      <c r="B34" s="94"/>
      <c r="C34" s="94"/>
    </row>
    <row r="35" spans="2:3" ht="18.75" customHeight="1" x14ac:dyDescent="0.25">
      <c r="B35" s="94"/>
      <c r="C35" s="94"/>
    </row>
    <row r="36" spans="2:3" ht="18.75" customHeight="1" x14ac:dyDescent="0.25">
      <c r="B36" s="94"/>
      <c r="C36" s="94"/>
    </row>
    <row r="37" spans="2:3" ht="18.75" customHeight="1" x14ac:dyDescent="0.25">
      <c r="B37" s="94"/>
      <c r="C37" s="94"/>
    </row>
    <row r="38" spans="2:3" ht="18.75" customHeight="1" x14ac:dyDescent="0.25">
      <c r="B38" s="94"/>
      <c r="C38" s="94"/>
    </row>
    <row r="39" spans="2:3" ht="18.75" customHeight="1" x14ac:dyDescent="0.2">
      <c r="B39" s="89"/>
      <c r="C39" s="90"/>
    </row>
    <row r="40" spans="2:3" ht="18.75" customHeight="1" x14ac:dyDescent="0.2">
      <c r="B40" s="89"/>
      <c r="C40" s="90"/>
    </row>
    <row r="41" spans="2:3" ht="18.75" customHeight="1" x14ac:dyDescent="0.2">
      <c r="B41" s="89"/>
      <c r="C41" s="90"/>
    </row>
  </sheetData>
  <mergeCells count="1">
    <mergeCell ref="B24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Indice</vt:lpstr>
      <vt:lpstr>6.1</vt:lpstr>
      <vt:lpstr>6.2_v1</vt:lpstr>
      <vt:lpstr>6.2</vt:lpstr>
      <vt:lpstr>6.3</vt:lpstr>
      <vt:lpstr>6.4_v1</vt:lpstr>
      <vt:lpstr>6.4_v3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Victoria Fuentes Ramos</dc:creator>
  <cp:lastModifiedBy>Josep Carmelo Cerron Solano</cp:lastModifiedBy>
  <dcterms:created xsi:type="dcterms:W3CDTF">2023-04-13T20:33:21Z</dcterms:created>
  <dcterms:modified xsi:type="dcterms:W3CDTF">2024-08-16T00:39:22Z</dcterms:modified>
</cp:coreProperties>
</file>