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3102D42D-52D5-489C-A351-CA9EC68EF418}" xr6:coauthVersionLast="47" xr6:coauthVersionMax="47" xr10:uidLastSave="{00000000-0000-0000-0000-000000000000}"/>
  <bookViews>
    <workbookView xWindow="-120" yWindow="-120" windowWidth="23520" windowHeight="11520" tabRatio="753" xr2:uid="{00000000-000D-0000-FFFF-FFFF00000000}"/>
  </bookViews>
  <sheets>
    <sheet name="Índice" sheetId="118" r:id="rId1"/>
    <sheet name="3.1" sheetId="71" r:id="rId2"/>
    <sheet name="3.2" sheetId="143" r:id="rId3"/>
    <sheet name="3.3" sheetId="72" r:id="rId4"/>
    <sheet name="3.4" sheetId="141" r:id="rId5"/>
    <sheet name="3.5" sheetId="147" r:id="rId6"/>
    <sheet name="3.6" sheetId="144" r:id="rId7"/>
    <sheet name="3.7" sheetId="73" r:id="rId8"/>
    <sheet name="3.8" sheetId="105" r:id="rId9"/>
    <sheet name="3.9" sheetId="142" r:id="rId10"/>
    <sheet name="3.10" sheetId="148" r:id="rId11"/>
    <sheet name="3.11" sheetId="106" r:id="rId12"/>
    <sheet name="3.12" sheetId="146" r:id="rId13"/>
    <sheet name="3.13" sheetId="110" r:id="rId14"/>
    <sheet name="3.14" sheetId="124" r:id="rId15"/>
    <sheet name="3.15" sheetId="145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10" l="1"/>
  <c r="P7" i="110"/>
  <c r="P8" i="110"/>
  <c r="P9" i="110"/>
  <c r="P10" i="110"/>
  <c r="P11" i="110"/>
  <c r="P12" i="110"/>
  <c r="P13" i="110"/>
  <c r="P14" i="110"/>
  <c r="P6" i="106"/>
  <c r="P7" i="106"/>
  <c r="P8" i="106"/>
  <c r="P9" i="106"/>
  <c r="P10" i="106"/>
  <c r="P11" i="106"/>
  <c r="P12" i="106"/>
  <c r="P13" i="106"/>
  <c r="P14" i="106"/>
  <c r="E8" i="145"/>
  <c r="F8" i="145"/>
  <c r="G8" i="145"/>
  <c r="H8" i="145"/>
  <c r="I8" i="145"/>
  <c r="J8" i="145"/>
  <c r="K8" i="145"/>
  <c r="L8" i="145"/>
  <c r="M8" i="145"/>
  <c r="N8" i="145"/>
  <c r="O8" i="145"/>
  <c r="D8" i="145"/>
  <c r="E20" i="124"/>
  <c r="F20" i="124"/>
  <c r="G20" i="124"/>
  <c r="H20" i="124"/>
  <c r="I20" i="124"/>
  <c r="J20" i="124"/>
  <c r="K20" i="124"/>
  <c r="L20" i="124"/>
  <c r="M20" i="124"/>
  <c r="N20" i="124"/>
  <c r="O20" i="124"/>
  <c r="P6" i="124"/>
  <c r="P7" i="124"/>
  <c r="P8" i="124"/>
  <c r="P10" i="124"/>
  <c r="P9" i="124"/>
  <c r="P11" i="124"/>
  <c r="P12" i="124"/>
  <c r="P13" i="124"/>
  <c r="P14" i="124"/>
  <c r="P18" i="124"/>
  <c r="P15" i="124"/>
  <c r="P16" i="124"/>
  <c r="P17" i="124"/>
  <c r="P19" i="124"/>
  <c r="D20" i="124"/>
  <c r="E21" i="146"/>
  <c r="F21" i="146"/>
  <c r="G21" i="146"/>
  <c r="H21" i="146"/>
  <c r="I21" i="146"/>
  <c r="J21" i="146"/>
  <c r="K21" i="146"/>
  <c r="L21" i="146"/>
  <c r="M21" i="146"/>
  <c r="N21" i="146"/>
  <c r="O21" i="146"/>
  <c r="Q20" i="105"/>
  <c r="Q21" i="105"/>
  <c r="Q22" i="105"/>
  <c r="Q23" i="105"/>
  <c r="Q24" i="105"/>
  <c r="F25" i="105"/>
  <c r="G25" i="105"/>
  <c r="H25" i="105"/>
  <c r="I25" i="105"/>
  <c r="J25" i="105"/>
  <c r="K25" i="105"/>
  <c r="L25" i="105"/>
  <c r="M25" i="105"/>
  <c r="N25" i="105"/>
  <c r="O25" i="105"/>
  <c r="P25" i="105"/>
  <c r="P6" i="148" l="1"/>
  <c r="P7" i="148"/>
  <c r="P8" i="148"/>
  <c r="P9" i="148"/>
  <c r="P10" i="148"/>
  <c r="P11" i="148"/>
  <c r="P12" i="148"/>
  <c r="P13" i="148"/>
  <c r="P14" i="148"/>
  <c r="P15" i="148"/>
  <c r="P16" i="148"/>
  <c r="P17" i="148"/>
  <c r="P18" i="148"/>
  <c r="P19" i="148"/>
  <c r="P20" i="148"/>
  <c r="P21" i="148"/>
  <c r="P22" i="148"/>
  <c r="P23" i="148"/>
  <c r="P24" i="148"/>
  <c r="P6" i="142"/>
  <c r="P7" i="142"/>
  <c r="P8" i="142"/>
  <c r="P9" i="142"/>
  <c r="P10" i="142"/>
  <c r="P11" i="142"/>
  <c r="P12" i="142"/>
  <c r="P13" i="142"/>
  <c r="P14" i="142"/>
  <c r="P15" i="142"/>
  <c r="P16" i="142"/>
  <c r="P17" i="142"/>
  <c r="P18" i="142"/>
  <c r="P19" i="142"/>
  <c r="P20" i="142"/>
  <c r="P21" i="142"/>
  <c r="P22" i="142"/>
  <c r="F12" i="105"/>
  <c r="G12" i="105"/>
  <c r="H12" i="105"/>
  <c r="I12" i="105"/>
  <c r="J12" i="105"/>
  <c r="K12" i="105"/>
  <c r="L12" i="105"/>
  <c r="M12" i="105"/>
  <c r="N12" i="105"/>
  <c r="O12" i="105"/>
  <c r="P12" i="105"/>
  <c r="E12" i="105"/>
  <c r="F44" i="105"/>
  <c r="G44" i="105"/>
  <c r="H44" i="105"/>
  <c r="I44" i="105"/>
  <c r="J44" i="105"/>
  <c r="K44" i="105"/>
  <c r="L44" i="105"/>
  <c r="M44" i="105"/>
  <c r="N44" i="105"/>
  <c r="O44" i="105"/>
  <c r="P44" i="105"/>
  <c r="E44" i="105"/>
  <c r="F37" i="105"/>
  <c r="G37" i="105"/>
  <c r="H37" i="105"/>
  <c r="I37" i="105"/>
  <c r="J37" i="105"/>
  <c r="K37" i="105"/>
  <c r="L37" i="105"/>
  <c r="M37" i="105"/>
  <c r="N37" i="105"/>
  <c r="O37" i="105"/>
  <c r="P37" i="105"/>
  <c r="F38" i="105"/>
  <c r="G38" i="105"/>
  <c r="H38" i="105"/>
  <c r="I38" i="105"/>
  <c r="J38" i="105"/>
  <c r="K38" i="105"/>
  <c r="L38" i="105"/>
  <c r="M38" i="105"/>
  <c r="N38" i="105"/>
  <c r="O38" i="105"/>
  <c r="P38" i="105"/>
  <c r="F39" i="105"/>
  <c r="G39" i="105"/>
  <c r="H39" i="105"/>
  <c r="I39" i="105"/>
  <c r="J39" i="105"/>
  <c r="K39" i="105"/>
  <c r="L39" i="105"/>
  <c r="M39" i="105"/>
  <c r="N39" i="105"/>
  <c r="O39" i="105"/>
  <c r="P39" i="105"/>
  <c r="F41" i="105"/>
  <c r="G41" i="105"/>
  <c r="H41" i="105"/>
  <c r="I41" i="105"/>
  <c r="J41" i="105"/>
  <c r="K41" i="105"/>
  <c r="L41" i="105"/>
  <c r="M41" i="105"/>
  <c r="N41" i="105"/>
  <c r="O41" i="105"/>
  <c r="P41" i="105"/>
  <c r="F40" i="105"/>
  <c r="G40" i="105"/>
  <c r="H40" i="105"/>
  <c r="I40" i="105"/>
  <c r="J40" i="105"/>
  <c r="K40" i="105"/>
  <c r="L40" i="105"/>
  <c r="M40" i="105"/>
  <c r="N40" i="105"/>
  <c r="O40" i="105"/>
  <c r="P40" i="105"/>
  <c r="F42" i="105"/>
  <c r="G42" i="105"/>
  <c r="H42" i="105"/>
  <c r="I42" i="105"/>
  <c r="J42" i="105"/>
  <c r="K42" i="105"/>
  <c r="L42" i="105"/>
  <c r="M42" i="105"/>
  <c r="N42" i="105"/>
  <c r="O42" i="105"/>
  <c r="P42" i="105"/>
  <c r="F43" i="105"/>
  <c r="G43" i="105"/>
  <c r="H43" i="105"/>
  <c r="I43" i="105"/>
  <c r="J43" i="105"/>
  <c r="K43" i="105"/>
  <c r="L43" i="105"/>
  <c r="M43" i="105"/>
  <c r="N43" i="105"/>
  <c r="O43" i="105"/>
  <c r="P43" i="105"/>
  <c r="E40" i="105"/>
  <c r="F36" i="105"/>
  <c r="G36" i="105"/>
  <c r="H36" i="105"/>
  <c r="I36" i="105"/>
  <c r="J36" i="105"/>
  <c r="K36" i="105"/>
  <c r="L36" i="105"/>
  <c r="M36" i="105"/>
  <c r="N36" i="105"/>
  <c r="O36" i="105"/>
  <c r="P36" i="105"/>
  <c r="E36" i="105"/>
  <c r="F33" i="105"/>
  <c r="G33" i="105"/>
  <c r="H33" i="105"/>
  <c r="I33" i="105"/>
  <c r="J33" i="105"/>
  <c r="K33" i="105"/>
  <c r="L33" i="105"/>
  <c r="M33" i="105"/>
  <c r="N33" i="105"/>
  <c r="O33" i="105"/>
  <c r="P33" i="105"/>
  <c r="E33" i="105"/>
  <c r="Q32" i="105"/>
  <c r="Q11" i="105"/>
  <c r="O45" i="105" l="1"/>
  <c r="Q44" i="105"/>
  <c r="N45" i="105"/>
  <c r="M45" i="105"/>
  <c r="L45" i="105"/>
  <c r="P45" i="105"/>
  <c r="K45" i="105"/>
  <c r="J45" i="105"/>
  <c r="I45" i="105"/>
  <c r="H45" i="105"/>
  <c r="G45" i="105"/>
  <c r="F45" i="105"/>
  <c r="Q40" i="105"/>
  <c r="E23" i="142"/>
  <c r="F23" i="142"/>
  <c r="G23" i="142"/>
  <c r="H23" i="142"/>
  <c r="I23" i="142"/>
  <c r="J23" i="142"/>
  <c r="K23" i="142"/>
  <c r="L23" i="142"/>
  <c r="M23" i="142"/>
  <c r="N23" i="142"/>
  <c r="O23" i="142"/>
  <c r="D23" i="142"/>
  <c r="P6" i="73"/>
  <c r="P7" i="73"/>
  <c r="P8" i="73"/>
  <c r="P9" i="73"/>
  <c r="P10" i="73"/>
  <c r="P12" i="73"/>
  <c r="P13" i="73"/>
  <c r="P11" i="73"/>
  <c r="P14" i="73"/>
  <c r="P15" i="73"/>
  <c r="P19" i="73"/>
  <c r="P16" i="73"/>
  <c r="P18" i="73"/>
  <c r="P17" i="73"/>
  <c r="P21" i="73"/>
  <c r="P20" i="73"/>
  <c r="P22" i="73"/>
  <c r="P23" i="73"/>
  <c r="P24" i="73"/>
  <c r="E25" i="73"/>
  <c r="F25" i="73"/>
  <c r="G25" i="73"/>
  <c r="H25" i="73"/>
  <c r="I25" i="73"/>
  <c r="J25" i="73"/>
  <c r="K25" i="73"/>
  <c r="L25" i="73"/>
  <c r="M25" i="73"/>
  <c r="N25" i="73"/>
  <c r="O25" i="73"/>
  <c r="D25" i="73"/>
  <c r="P6" i="147"/>
  <c r="P7" i="147"/>
  <c r="P8" i="147"/>
  <c r="P9" i="147"/>
  <c r="P10" i="147"/>
  <c r="P11" i="147"/>
  <c r="P12" i="147"/>
  <c r="P13" i="147"/>
  <c r="P14" i="147"/>
  <c r="P15" i="147"/>
  <c r="P16" i="147"/>
  <c r="P17" i="147"/>
  <c r="P18" i="147"/>
  <c r="P19" i="147"/>
  <c r="P20" i="147"/>
  <c r="P21" i="147"/>
  <c r="P22" i="147"/>
  <c r="P23" i="147"/>
  <c r="P24" i="147"/>
  <c r="D25" i="147"/>
  <c r="P6" i="72"/>
  <c r="P7" i="72"/>
  <c r="P8" i="72"/>
  <c r="P9" i="72"/>
  <c r="P10" i="72"/>
  <c r="P11" i="72"/>
  <c r="P12" i="72"/>
  <c r="P13" i="72"/>
  <c r="P14" i="72"/>
  <c r="P15" i="72"/>
  <c r="P16" i="72"/>
  <c r="P17" i="72"/>
  <c r="P18" i="72"/>
  <c r="P19" i="72"/>
  <c r="P20" i="72"/>
  <c r="P21" i="72"/>
  <c r="P22" i="72"/>
  <c r="P23" i="72"/>
  <c r="P24" i="72"/>
  <c r="P6" i="143"/>
  <c r="P7" i="143"/>
  <c r="P8" i="143"/>
  <c r="P9" i="143"/>
  <c r="P10" i="143"/>
  <c r="P11" i="143"/>
  <c r="P12" i="143"/>
  <c r="P13" i="143"/>
  <c r="P14" i="143"/>
  <c r="P15" i="143"/>
  <c r="P16" i="143"/>
  <c r="P17" i="143"/>
  <c r="P18" i="143"/>
  <c r="P19" i="143"/>
  <c r="P20" i="143"/>
  <c r="P21" i="143"/>
  <c r="P22" i="143"/>
  <c r="E23" i="143"/>
  <c r="F23" i="143"/>
  <c r="G23" i="143"/>
  <c r="H23" i="143"/>
  <c r="I23" i="143"/>
  <c r="J23" i="143"/>
  <c r="K23" i="143"/>
  <c r="L23" i="143"/>
  <c r="M23" i="143"/>
  <c r="N23" i="143"/>
  <c r="O23" i="143"/>
  <c r="D23" i="143"/>
  <c r="Q20" i="71"/>
  <c r="Q21" i="71"/>
  <c r="Q22" i="71"/>
  <c r="Q23" i="71"/>
  <c r="Q24" i="71"/>
  <c r="Q11" i="71"/>
  <c r="F44" i="71"/>
  <c r="G44" i="71"/>
  <c r="H44" i="71"/>
  <c r="I44" i="71"/>
  <c r="J44" i="71"/>
  <c r="K44" i="71"/>
  <c r="L44" i="71"/>
  <c r="M44" i="71"/>
  <c r="N44" i="71"/>
  <c r="O44" i="71"/>
  <c r="P44" i="71"/>
  <c r="E44" i="71"/>
  <c r="F25" i="71"/>
  <c r="G25" i="71"/>
  <c r="H25" i="71"/>
  <c r="I25" i="71"/>
  <c r="J25" i="71"/>
  <c r="K25" i="71"/>
  <c r="L25" i="71"/>
  <c r="M25" i="71"/>
  <c r="N25" i="71"/>
  <c r="O25" i="71"/>
  <c r="P25" i="71"/>
  <c r="E25" i="71"/>
  <c r="F12" i="71"/>
  <c r="G12" i="71"/>
  <c r="H12" i="71"/>
  <c r="I12" i="71"/>
  <c r="J12" i="71"/>
  <c r="K12" i="71"/>
  <c r="L12" i="71"/>
  <c r="M12" i="71"/>
  <c r="N12" i="71"/>
  <c r="O12" i="71"/>
  <c r="P12" i="71"/>
  <c r="E12" i="71"/>
  <c r="F37" i="71"/>
  <c r="G37" i="71"/>
  <c r="H37" i="71"/>
  <c r="I37" i="71"/>
  <c r="J37" i="71"/>
  <c r="K37" i="71"/>
  <c r="L37" i="71"/>
  <c r="M37" i="71"/>
  <c r="N37" i="71"/>
  <c r="O37" i="71"/>
  <c r="P37" i="71"/>
  <c r="F38" i="71"/>
  <c r="G38" i="71"/>
  <c r="H38" i="71"/>
  <c r="I38" i="71"/>
  <c r="J38" i="71"/>
  <c r="K38" i="71"/>
  <c r="L38" i="71"/>
  <c r="M38" i="71"/>
  <c r="N38" i="71"/>
  <c r="O38" i="71"/>
  <c r="P38" i="71"/>
  <c r="F39" i="71"/>
  <c r="G39" i="71"/>
  <c r="H39" i="71"/>
  <c r="I39" i="71"/>
  <c r="J39" i="71"/>
  <c r="K39" i="71"/>
  <c r="L39" i="71"/>
  <c r="M39" i="71"/>
  <c r="N39" i="71"/>
  <c r="O39" i="71"/>
  <c r="P39" i="71"/>
  <c r="F40" i="71"/>
  <c r="G40" i="71"/>
  <c r="H40" i="71"/>
  <c r="I40" i="71"/>
  <c r="J40" i="71"/>
  <c r="K40" i="71"/>
  <c r="L40" i="71"/>
  <c r="M40" i="71"/>
  <c r="N40" i="71"/>
  <c r="O40" i="71"/>
  <c r="P40" i="71"/>
  <c r="F42" i="71"/>
  <c r="G42" i="71"/>
  <c r="H42" i="71"/>
  <c r="I42" i="71"/>
  <c r="J42" i="71"/>
  <c r="K42" i="71"/>
  <c r="L42" i="71"/>
  <c r="M42" i="71"/>
  <c r="N42" i="71"/>
  <c r="O42" i="71"/>
  <c r="P42" i="71"/>
  <c r="F41" i="71"/>
  <c r="G41" i="71"/>
  <c r="H41" i="71"/>
  <c r="I41" i="71"/>
  <c r="J41" i="71"/>
  <c r="K41" i="71"/>
  <c r="L41" i="71"/>
  <c r="M41" i="71"/>
  <c r="N41" i="71"/>
  <c r="O41" i="71"/>
  <c r="P41" i="71"/>
  <c r="F43" i="71"/>
  <c r="G43" i="71"/>
  <c r="H43" i="71"/>
  <c r="I43" i="71"/>
  <c r="J43" i="71"/>
  <c r="K43" i="71"/>
  <c r="L43" i="71"/>
  <c r="M43" i="71"/>
  <c r="N43" i="71"/>
  <c r="O43" i="71"/>
  <c r="P43" i="71"/>
  <c r="E43" i="71"/>
  <c r="E42" i="71"/>
  <c r="Q30" i="71"/>
  <c r="P4" i="71"/>
  <c r="O4" i="71"/>
  <c r="N4" i="71"/>
  <c r="M4" i="71"/>
  <c r="L4" i="71"/>
  <c r="K4" i="71"/>
  <c r="J4" i="71"/>
  <c r="I4" i="71"/>
  <c r="H4" i="71"/>
  <c r="G4" i="71"/>
  <c r="F4" i="71"/>
  <c r="E4" i="71"/>
  <c r="F36" i="71"/>
  <c r="G36" i="71"/>
  <c r="H36" i="71"/>
  <c r="I36" i="71"/>
  <c r="J36" i="71"/>
  <c r="K36" i="71"/>
  <c r="L36" i="71"/>
  <c r="M36" i="71"/>
  <c r="N36" i="71"/>
  <c r="O36" i="71"/>
  <c r="P36" i="71"/>
  <c r="E36" i="71"/>
  <c r="E18" i="71"/>
  <c r="P14" i="144"/>
  <c r="P10" i="144"/>
  <c r="P11" i="144"/>
  <c r="P12" i="144"/>
  <c r="P9" i="144"/>
  <c r="P7" i="144"/>
  <c r="P17" i="144"/>
  <c r="P18" i="144"/>
  <c r="P15" i="144"/>
  <c r="P13" i="144"/>
  <c r="P19" i="144"/>
  <c r="P8" i="144"/>
  <c r="P6" i="144"/>
  <c r="P16" i="144"/>
  <c r="Q25" i="71" l="1"/>
  <c r="P45" i="71"/>
  <c r="Q42" i="71"/>
  <c r="O45" i="71"/>
  <c r="M45" i="71"/>
  <c r="L45" i="71"/>
  <c r="N45" i="71"/>
  <c r="K45" i="71"/>
  <c r="J45" i="71"/>
  <c r="H45" i="71"/>
  <c r="I45" i="71"/>
  <c r="Q44" i="71"/>
  <c r="Q43" i="71"/>
  <c r="G45" i="71"/>
  <c r="F45" i="71"/>
  <c r="P6" i="146"/>
  <c r="P7" i="146"/>
  <c r="P9" i="146"/>
  <c r="P13" i="146"/>
  <c r="P8" i="146"/>
  <c r="P10" i="146"/>
  <c r="P11" i="146"/>
  <c r="P12" i="146"/>
  <c r="P15" i="146"/>
  <c r="P18" i="146"/>
  <c r="P19" i="146"/>
  <c r="P17" i="146"/>
  <c r="P16" i="146"/>
  <c r="P14" i="146"/>
  <c r="P20" i="146"/>
  <c r="R21" i="71" l="1"/>
  <c r="R23" i="71"/>
  <c r="R22" i="71"/>
  <c r="R24" i="71"/>
  <c r="R20" i="71"/>
  <c r="D21" i="146"/>
  <c r="E43" i="105"/>
  <c r="Q43" i="105" s="1"/>
  <c r="E42" i="105"/>
  <c r="Q42" i="105" s="1"/>
  <c r="O20" i="144" l="1"/>
  <c r="N20" i="144"/>
  <c r="M20" i="144"/>
  <c r="L20" i="144"/>
  <c r="J20" i="144"/>
  <c r="I20" i="144"/>
  <c r="H20" i="144"/>
  <c r="G20" i="144"/>
  <c r="F20" i="144"/>
  <c r="E20" i="144"/>
  <c r="D20" i="144"/>
  <c r="E21" i="141" l="1"/>
  <c r="F21" i="141"/>
  <c r="G21" i="141"/>
  <c r="H21" i="141"/>
  <c r="I21" i="141"/>
  <c r="J21" i="141"/>
  <c r="K21" i="141"/>
  <c r="L21" i="141"/>
  <c r="M21" i="141"/>
  <c r="N21" i="141"/>
  <c r="O21" i="141"/>
  <c r="D21" i="141"/>
  <c r="B18" i="118"/>
  <c r="O25" i="148" l="1"/>
  <c r="N25" i="148"/>
  <c r="M25" i="148"/>
  <c r="L25" i="148"/>
  <c r="K25" i="148"/>
  <c r="J25" i="148"/>
  <c r="I25" i="148"/>
  <c r="H25" i="148"/>
  <c r="G25" i="148"/>
  <c r="F25" i="148"/>
  <c r="E25" i="148"/>
  <c r="D25" i="148"/>
  <c r="P5" i="148"/>
  <c r="Q4" i="148"/>
  <c r="P4" i="148"/>
  <c r="O4" i="148"/>
  <c r="N4" i="148"/>
  <c r="M4" i="148"/>
  <c r="L4" i="148"/>
  <c r="K4" i="148"/>
  <c r="J4" i="148"/>
  <c r="I4" i="148"/>
  <c r="H4" i="148"/>
  <c r="G4" i="148"/>
  <c r="F4" i="148"/>
  <c r="E4" i="148"/>
  <c r="D4" i="148"/>
  <c r="P25" i="148" l="1"/>
  <c r="Q27" i="71"/>
  <c r="Q24" i="148" l="1"/>
  <c r="Q13" i="148"/>
  <c r="Q16" i="148"/>
  <c r="Q14" i="148"/>
  <c r="Q17" i="148"/>
  <c r="Q19" i="148"/>
  <c r="Q15" i="148"/>
  <c r="Q18" i="148"/>
  <c r="Q12" i="148"/>
  <c r="Q6" i="148"/>
  <c r="Q10" i="148"/>
  <c r="Q8" i="148"/>
  <c r="Q9" i="148"/>
  <c r="Q11" i="148"/>
  <c r="Q21" i="148"/>
  <c r="Q20" i="148"/>
  <c r="Q7" i="148"/>
  <c r="Q23" i="148"/>
  <c r="Q22" i="148"/>
  <c r="Q5" i="148"/>
  <c r="E41" i="105"/>
  <c r="Q41" i="105" s="1"/>
  <c r="E39" i="105"/>
  <c r="Q39" i="105" s="1"/>
  <c r="E38" i="105"/>
  <c r="Q38" i="105" s="1"/>
  <c r="E37" i="105"/>
  <c r="E45" i="105" l="1"/>
  <c r="Q25" i="148"/>
  <c r="E40" i="71"/>
  <c r="Q40" i="71" s="1"/>
  <c r="E25" i="105"/>
  <c r="Q9" i="105"/>
  <c r="E25" i="147" l="1"/>
  <c r="F25" i="147"/>
  <c r="I25" i="147"/>
  <c r="J25" i="147"/>
  <c r="K25" i="147"/>
  <c r="L25" i="147"/>
  <c r="M25" i="147"/>
  <c r="N25" i="147"/>
  <c r="O25" i="147"/>
  <c r="Q31" i="71" l="1"/>
  <c r="F18" i="71"/>
  <c r="G18" i="71"/>
  <c r="H18" i="71"/>
  <c r="I18" i="71"/>
  <c r="J18" i="71"/>
  <c r="K18" i="71"/>
  <c r="L18" i="71"/>
  <c r="M18" i="71"/>
  <c r="N18" i="71"/>
  <c r="O18" i="71"/>
  <c r="P18" i="71"/>
  <c r="Q14" i="71"/>
  <c r="Q15" i="71"/>
  <c r="Q16" i="71"/>
  <c r="Q17" i="71"/>
  <c r="Q6" i="71"/>
  <c r="Q7" i="71"/>
  <c r="Q8" i="71"/>
  <c r="Q10" i="71"/>
  <c r="Q9" i="71"/>
  <c r="E25" i="72"/>
  <c r="F25" i="72"/>
  <c r="G25" i="72"/>
  <c r="H25" i="72"/>
  <c r="I25" i="72"/>
  <c r="J25" i="72"/>
  <c r="K25" i="72"/>
  <c r="L25" i="72"/>
  <c r="M25" i="72"/>
  <c r="N25" i="72"/>
  <c r="O25" i="72"/>
  <c r="D25" i="72"/>
  <c r="Q30" i="105" l="1"/>
  <c r="P5" i="73"/>
  <c r="P25" i="73" s="1"/>
  <c r="P5" i="143"/>
  <c r="E41" i="71"/>
  <c r="Q41" i="71" s="1"/>
  <c r="E39" i="71"/>
  <c r="Q39" i="71" s="1"/>
  <c r="O4" i="124"/>
  <c r="N4" i="143"/>
  <c r="M4" i="145"/>
  <c r="L4" i="110"/>
  <c r="L4" i="105"/>
  <c r="J4" i="146"/>
  <c r="I4" i="124"/>
  <c r="H4" i="106"/>
  <c r="H4" i="105"/>
  <c r="F4" i="72"/>
  <c r="E4" i="141"/>
  <c r="D4" i="147"/>
  <c r="B23" i="118"/>
  <c r="B22" i="118"/>
  <c r="B21" i="118"/>
  <c r="B20" i="118"/>
  <c r="B12" i="118"/>
  <c r="B11" i="118"/>
  <c r="B10" i="118"/>
  <c r="B9" i="118"/>
  <c r="P5" i="110"/>
  <c r="J15" i="110"/>
  <c r="N15" i="110"/>
  <c r="F15" i="110"/>
  <c r="I15" i="110"/>
  <c r="Q35" i="71"/>
  <c r="Q26" i="71"/>
  <c r="Q28" i="71"/>
  <c r="Q32" i="71"/>
  <c r="Q29" i="71"/>
  <c r="Q13" i="71"/>
  <c r="Q19" i="71"/>
  <c r="Q5" i="71"/>
  <c r="Q4" i="105"/>
  <c r="R4" i="105"/>
  <c r="G15" i="110"/>
  <c r="M15" i="110"/>
  <c r="G15" i="106"/>
  <c r="N15" i="106"/>
  <c r="O15" i="106"/>
  <c r="K15" i="106"/>
  <c r="Q26" i="105"/>
  <c r="Q28" i="105"/>
  <c r="Q29" i="105"/>
  <c r="F18" i="105"/>
  <c r="J18" i="105"/>
  <c r="N18" i="105"/>
  <c r="E18" i="105"/>
  <c r="P18" i="105"/>
  <c r="H18" i="105"/>
  <c r="O18" i="105"/>
  <c r="Q17" i="105"/>
  <c r="Q7" i="105"/>
  <c r="Q10" i="105"/>
  <c r="P5" i="72"/>
  <c r="K33" i="71"/>
  <c r="O33" i="71"/>
  <c r="E37" i="71"/>
  <c r="Q4" i="145"/>
  <c r="P4" i="145"/>
  <c r="Q4" i="124"/>
  <c r="P4" i="124"/>
  <c r="Q4" i="141"/>
  <c r="P4" i="141"/>
  <c r="Q4" i="144"/>
  <c r="P4" i="144"/>
  <c r="B19" i="118"/>
  <c r="B17" i="118"/>
  <c r="B16" i="118"/>
  <c r="B8" i="118"/>
  <c r="B7" i="118"/>
  <c r="B6" i="118"/>
  <c r="Q4" i="147"/>
  <c r="P4" i="147"/>
  <c r="P4" i="110"/>
  <c r="Q4" i="110"/>
  <c r="P4" i="146"/>
  <c r="Q4" i="146"/>
  <c r="P4" i="106"/>
  <c r="Q4" i="106"/>
  <c r="P4" i="142"/>
  <c r="Q4" i="142"/>
  <c r="P4" i="73"/>
  <c r="Q4" i="73"/>
  <c r="P4" i="72"/>
  <c r="Q4" i="72"/>
  <c r="P4" i="143"/>
  <c r="Q4" i="143"/>
  <c r="M15" i="106"/>
  <c r="J15" i="106"/>
  <c r="L15" i="106"/>
  <c r="K20" i="144"/>
  <c r="P5" i="106"/>
  <c r="F15" i="106"/>
  <c r="P5" i="146"/>
  <c r="P21" i="146" s="1"/>
  <c r="J33" i="71"/>
  <c r="F4" i="143"/>
  <c r="L33" i="71"/>
  <c r="H33" i="71"/>
  <c r="E33" i="71"/>
  <c r="G33" i="71"/>
  <c r="Q34" i="71"/>
  <c r="Q36" i="71" s="1"/>
  <c r="P33" i="71"/>
  <c r="P5" i="145"/>
  <c r="P5" i="147"/>
  <c r="P5" i="144"/>
  <c r="P20" i="141"/>
  <c r="E38" i="71"/>
  <c r="Q38" i="71" s="1"/>
  <c r="N33" i="71"/>
  <c r="F33" i="71"/>
  <c r="D15" i="106"/>
  <c r="H15" i="106"/>
  <c r="P14" i="141"/>
  <c r="I15" i="106"/>
  <c r="E15" i="106"/>
  <c r="P17" i="141"/>
  <c r="P16" i="141"/>
  <c r="P12" i="141"/>
  <c r="P7" i="141"/>
  <c r="P9" i="141"/>
  <c r="P8" i="141"/>
  <c r="P5" i="141"/>
  <c r="P15" i="141"/>
  <c r="P18" i="141"/>
  <c r="P19" i="141"/>
  <c r="P11" i="141"/>
  <c r="P13" i="141"/>
  <c r="P10" i="141"/>
  <c r="P6" i="141"/>
  <c r="M33" i="71"/>
  <c r="I33" i="71"/>
  <c r="P5" i="142"/>
  <c r="E15" i="110"/>
  <c r="P5" i="124"/>
  <c r="P20" i="124" s="1"/>
  <c r="L15" i="110"/>
  <c r="H15" i="110"/>
  <c r="K15" i="110"/>
  <c r="O15" i="110"/>
  <c r="D15" i="110"/>
  <c r="P6" i="145"/>
  <c r="P7" i="145"/>
  <c r="Q16" i="105"/>
  <c r="M18" i="105"/>
  <c r="L18" i="105"/>
  <c r="K18" i="105"/>
  <c r="Q35" i="105"/>
  <c r="Q19" i="105"/>
  <c r="I18" i="105"/>
  <c r="Q6" i="105"/>
  <c r="G18" i="105"/>
  <c r="Q5" i="105"/>
  <c r="Q27" i="105"/>
  <c r="Q15" i="105"/>
  <c r="Q13" i="105"/>
  <c r="Q14" i="105"/>
  <c r="Q31" i="105"/>
  <c r="Q8" i="105"/>
  <c r="Q34" i="105"/>
  <c r="R19" i="71" l="1"/>
  <c r="R25" i="71" s="1"/>
  <c r="P8" i="145"/>
  <c r="Q7" i="145" s="1"/>
  <c r="Q11" i="124"/>
  <c r="Q12" i="124"/>
  <c r="Q7" i="124"/>
  <c r="Q8" i="124"/>
  <c r="Q18" i="124"/>
  <c r="Q19" i="124"/>
  <c r="Q6" i="124"/>
  <c r="Q10" i="124"/>
  <c r="Q16" i="124"/>
  <c r="Q17" i="124"/>
  <c r="Q14" i="124"/>
  <c r="Q9" i="124"/>
  <c r="Q13" i="124"/>
  <c r="Q15" i="124"/>
  <c r="Q15" i="73"/>
  <c r="Q14" i="73"/>
  <c r="Q11" i="73"/>
  <c r="Q24" i="73"/>
  <c r="Q12" i="73"/>
  <c r="Q17" i="73"/>
  <c r="Q19" i="73"/>
  <c r="Q6" i="73"/>
  <c r="Q22" i="73"/>
  <c r="Q20" i="73"/>
  <c r="Q8" i="73"/>
  <c r="Q23" i="73"/>
  <c r="Q9" i="73"/>
  <c r="Q18" i="73"/>
  <c r="Q13" i="73"/>
  <c r="Q16" i="73"/>
  <c r="Q10" i="73"/>
  <c r="Q21" i="73"/>
  <c r="Q7" i="73"/>
  <c r="E45" i="71"/>
  <c r="P20" i="144"/>
  <c r="P21" i="141"/>
  <c r="Q13" i="141" s="1"/>
  <c r="Q11" i="146"/>
  <c r="G4" i="72"/>
  <c r="Q37" i="105"/>
  <c r="P15" i="110"/>
  <c r="Q6" i="110" s="1"/>
  <c r="P15" i="106"/>
  <c r="Q13" i="106" s="1"/>
  <c r="Q33" i="105"/>
  <c r="R32" i="105" s="1"/>
  <c r="Q12" i="105"/>
  <c r="R7" i="105" s="1"/>
  <c r="Q36" i="105"/>
  <c r="R34" i="105" s="1"/>
  <c r="Q25" i="105"/>
  <c r="Q18" i="105"/>
  <c r="J4" i="110"/>
  <c r="O4" i="141"/>
  <c r="K4" i="110"/>
  <c r="J4" i="106"/>
  <c r="J4" i="147"/>
  <c r="K4" i="106"/>
  <c r="K4" i="142"/>
  <c r="O4" i="146"/>
  <c r="G4" i="105"/>
  <c r="N4" i="106"/>
  <c r="K4" i="145"/>
  <c r="N4" i="146"/>
  <c r="F4" i="73"/>
  <c r="F4" i="110"/>
  <c r="F4" i="124"/>
  <c r="N4" i="144"/>
  <c r="F4" i="146"/>
  <c r="F4" i="147"/>
  <c r="F4" i="142"/>
  <c r="O4" i="144"/>
  <c r="K4" i="144"/>
  <c r="O4" i="147"/>
  <c r="K4" i="147"/>
  <c r="N4" i="72"/>
  <c r="N4" i="141"/>
  <c r="N4" i="142"/>
  <c r="J4" i="141"/>
  <c r="F4" i="106"/>
  <c r="O4" i="145"/>
  <c r="K4" i="143"/>
  <c r="O4" i="106"/>
  <c r="P4" i="105"/>
  <c r="K4" i="146"/>
  <c r="O4" i="72"/>
  <c r="G4" i="144"/>
  <c r="G4" i="147"/>
  <c r="K4" i="72"/>
  <c r="G4" i="145"/>
  <c r="O4" i="110"/>
  <c r="G4" i="146"/>
  <c r="M4" i="110"/>
  <c r="G4" i="143"/>
  <c r="F4" i="144"/>
  <c r="J4" i="73"/>
  <c r="J4" i="144"/>
  <c r="J4" i="143"/>
  <c r="K4" i="105"/>
  <c r="J4" i="72"/>
  <c r="N4" i="145"/>
  <c r="N4" i="110"/>
  <c r="J4" i="145"/>
  <c r="N4" i="73"/>
  <c r="J4" i="124"/>
  <c r="I4" i="72"/>
  <c r="N4" i="147"/>
  <c r="F4" i="141"/>
  <c r="J4" i="142"/>
  <c r="O4" i="105"/>
  <c r="F4" i="145"/>
  <c r="N4" i="124"/>
  <c r="M4" i="106"/>
  <c r="I4" i="110"/>
  <c r="I4" i="106"/>
  <c r="K4" i="73"/>
  <c r="O4" i="143"/>
  <c r="G4" i="106"/>
  <c r="G4" i="124"/>
  <c r="O4" i="73"/>
  <c r="G4" i="73"/>
  <c r="G4" i="142"/>
  <c r="J4" i="105"/>
  <c r="E4" i="146"/>
  <c r="M4" i="73"/>
  <c r="E4" i="106"/>
  <c r="E4" i="72"/>
  <c r="I4" i="143"/>
  <c r="E4" i="144"/>
  <c r="E4" i="73"/>
  <c r="M4" i="72"/>
  <c r="K4" i="124"/>
  <c r="O4" i="142"/>
  <c r="K4" i="141"/>
  <c r="G4" i="110"/>
  <c r="G4" i="141"/>
  <c r="I4" i="73"/>
  <c r="F4" i="105"/>
  <c r="N4" i="105"/>
  <c r="E4" i="145"/>
  <c r="M4" i="144"/>
  <c r="I4" i="146"/>
  <c r="E4" i="142"/>
  <c r="E4" i="105"/>
  <c r="I4" i="105"/>
  <c r="M4" i="105"/>
  <c r="Q37" i="71"/>
  <c r="Q18" i="71"/>
  <c r="Q12" i="71"/>
  <c r="D4" i="144"/>
  <c r="R35" i="71"/>
  <c r="D4" i="143"/>
  <c r="Q33" i="71"/>
  <c r="D4" i="124"/>
  <c r="I4" i="144"/>
  <c r="M4" i="143"/>
  <c r="E4" i="110"/>
  <c r="M4" i="147"/>
  <c r="I4" i="142"/>
  <c r="I4" i="147"/>
  <c r="I4" i="145"/>
  <c r="I4" i="141"/>
  <c r="E4" i="143"/>
  <c r="D4" i="110"/>
  <c r="H4" i="142"/>
  <c r="M4" i="146"/>
  <c r="M4" i="142"/>
  <c r="L4" i="144"/>
  <c r="H4" i="124"/>
  <c r="M4" i="124"/>
  <c r="M4" i="141"/>
  <c r="E4" i="124"/>
  <c r="E4" i="147"/>
  <c r="D4" i="145"/>
  <c r="D4" i="146"/>
  <c r="L4" i="142"/>
  <c r="L4" i="72"/>
  <c r="H4" i="141"/>
  <c r="L4" i="106"/>
  <c r="L4" i="124"/>
  <c r="H4" i="147"/>
  <c r="D4" i="72"/>
  <c r="H4" i="110"/>
  <c r="L4" i="73"/>
  <c r="L4" i="145"/>
  <c r="H4" i="73"/>
  <c r="L4" i="143"/>
  <c r="H4" i="143"/>
  <c r="L4" i="147"/>
  <c r="H4" i="146"/>
  <c r="L4" i="141"/>
  <c r="L4" i="146"/>
  <c r="H4" i="144"/>
  <c r="D4" i="142"/>
  <c r="D4" i="106"/>
  <c r="H4" i="145"/>
  <c r="D4" i="73"/>
  <c r="H4" i="72"/>
  <c r="D4" i="141"/>
  <c r="Q6" i="145" l="1"/>
  <c r="Q14" i="110"/>
  <c r="Q9" i="110"/>
  <c r="Q13" i="110"/>
  <c r="Q12" i="110"/>
  <c r="Q7" i="110"/>
  <c r="Q11" i="110"/>
  <c r="Q10" i="110"/>
  <c r="Q8" i="110"/>
  <c r="R30" i="105"/>
  <c r="R29" i="105"/>
  <c r="R27" i="105"/>
  <c r="R31" i="105"/>
  <c r="R28" i="105"/>
  <c r="R8" i="105"/>
  <c r="R10" i="105"/>
  <c r="R11" i="105"/>
  <c r="R9" i="105"/>
  <c r="R6" i="105"/>
  <c r="Q8" i="144"/>
  <c r="Q9" i="144"/>
  <c r="Q7" i="144"/>
  <c r="Q16" i="144"/>
  <c r="Q18" i="144"/>
  <c r="Q12" i="144"/>
  <c r="Q13" i="144"/>
  <c r="Q15" i="144"/>
  <c r="Q14" i="144"/>
  <c r="Q17" i="144"/>
  <c r="Q19" i="144"/>
  <c r="Q11" i="144"/>
  <c r="Q10" i="144"/>
  <c r="Q6" i="144"/>
  <c r="Q9" i="106"/>
  <c r="Q10" i="106"/>
  <c r="Q11" i="106"/>
  <c r="Q6" i="106"/>
  <c r="Q7" i="106"/>
  <c r="Q14" i="106"/>
  <c r="Q12" i="106"/>
  <c r="Q8" i="106"/>
  <c r="R22" i="105"/>
  <c r="R24" i="105"/>
  <c r="R23" i="105"/>
  <c r="R21" i="105"/>
  <c r="R20" i="105"/>
  <c r="R13" i="71"/>
  <c r="R14" i="71"/>
  <c r="R15" i="71"/>
  <c r="R17" i="71"/>
  <c r="R16" i="71"/>
  <c r="R27" i="71"/>
  <c r="R30" i="71"/>
  <c r="R31" i="71"/>
  <c r="R11" i="71"/>
  <c r="R28" i="71"/>
  <c r="R32" i="71"/>
  <c r="R29" i="71"/>
  <c r="R34" i="71"/>
  <c r="R36" i="71" s="1"/>
  <c r="R26" i="71"/>
  <c r="R9" i="71"/>
  <c r="R7" i="71"/>
  <c r="R10" i="71"/>
  <c r="R6" i="71"/>
  <c r="R8" i="71"/>
  <c r="R5" i="71"/>
  <c r="Q45" i="71"/>
  <c r="Q5" i="145"/>
  <c r="Q8" i="145" s="1"/>
  <c r="P25" i="72"/>
  <c r="R13" i="105"/>
  <c r="R5" i="105"/>
  <c r="Q5" i="124"/>
  <c r="Q20" i="124" s="1"/>
  <c r="Q5" i="110"/>
  <c r="Q6" i="146"/>
  <c r="Q5" i="146"/>
  <c r="Q8" i="146"/>
  <c r="Q9" i="146"/>
  <c r="Q18" i="146"/>
  <c r="Q19" i="146"/>
  <c r="Q15" i="146"/>
  <c r="Q17" i="146"/>
  <c r="Q10" i="146"/>
  <c r="Q20" i="146"/>
  <c r="Q13" i="146"/>
  <c r="Q12" i="146"/>
  <c r="Q16" i="146"/>
  <c r="Q7" i="146"/>
  <c r="Q14" i="146"/>
  <c r="Q5" i="106"/>
  <c r="R26" i="105"/>
  <c r="Q45" i="105"/>
  <c r="R16" i="105"/>
  <c r="R35" i="105"/>
  <c r="R36" i="105" s="1"/>
  <c r="R19" i="105"/>
  <c r="R14" i="105"/>
  <c r="R15" i="105"/>
  <c r="R17" i="105"/>
  <c r="Q5" i="144"/>
  <c r="Q6" i="141"/>
  <c r="Q7" i="141"/>
  <c r="Q15" i="141"/>
  <c r="Q10" i="141"/>
  <c r="Q19" i="141"/>
  <c r="Q17" i="141"/>
  <c r="Q18" i="141"/>
  <c r="Q11" i="141"/>
  <c r="Q9" i="141"/>
  <c r="Q20" i="141"/>
  <c r="Q8" i="141"/>
  <c r="Q5" i="141"/>
  <c r="Q16" i="141"/>
  <c r="Q12" i="141"/>
  <c r="Q14" i="141"/>
  <c r="R33" i="105" l="1"/>
  <c r="Q10" i="72"/>
  <c r="Q13" i="72"/>
  <c r="Q24" i="72"/>
  <c r="Q22" i="72"/>
  <c r="Q19" i="72"/>
  <c r="Q21" i="72"/>
  <c r="Q23" i="72"/>
  <c r="Q12" i="72"/>
  <c r="Q20" i="72"/>
  <c r="Q8" i="72"/>
  <c r="Q7" i="72"/>
  <c r="Q11" i="72"/>
  <c r="Q16" i="72"/>
  <c r="Q14" i="72"/>
  <c r="Q9" i="72"/>
  <c r="Q15" i="72"/>
  <c r="Q17" i="72"/>
  <c r="Q6" i="72"/>
  <c r="Q18" i="72"/>
  <c r="Q15" i="106"/>
  <c r="R12" i="105"/>
  <c r="R39" i="105"/>
  <c r="R38" i="105"/>
  <c r="R40" i="105"/>
  <c r="R41" i="105"/>
  <c r="R42" i="105"/>
  <c r="R43" i="105"/>
  <c r="R44" i="105"/>
  <c r="R38" i="71"/>
  <c r="R41" i="71"/>
  <c r="R43" i="71"/>
  <c r="R42" i="71"/>
  <c r="R44" i="71"/>
  <c r="R39" i="71"/>
  <c r="R40" i="71"/>
  <c r="R12" i="71"/>
  <c r="R37" i="71"/>
  <c r="Q21" i="146"/>
  <c r="Q20" i="144"/>
  <c r="Q21" i="141"/>
  <c r="R18" i="71"/>
  <c r="R33" i="71"/>
  <c r="Q5" i="72"/>
  <c r="R25" i="105"/>
  <c r="R18" i="105"/>
  <c r="Q15" i="110"/>
  <c r="R37" i="105"/>
  <c r="R45" i="105" l="1"/>
  <c r="R45" i="71"/>
  <c r="Q25" i="72"/>
  <c r="H25" i="147" l="1"/>
  <c r="G25" i="147"/>
  <c r="Q5" i="73" l="1"/>
  <c r="Q25" i="73" s="1"/>
  <c r="P25" i="147"/>
  <c r="Q8" i="147" l="1"/>
  <c r="Q6" i="147"/>
  <c r="Q9" i="147"/>
  <c r="Q21" i="147"/>
  <c r="Q18" i="147"/>
  <c r="Q10" i="147"/>
  <c r="Q11" i="147"/>
  <c r="Q23" i="147"/>
  <c r="Q12" i="147"/>
  <c r="Q24" i="147"/>
  <c r="Q13" i="147"/>
  <c r="Q14" i="147"/>
  <c r="Q15" i="147"/>
  <c r="Q16" i="147"/>
  <c r="Q17" i="147"/>
  <c r="Q7" i="147"/>
  <c r="Q19" i="147"/>
  <c r="Q22" i="147"/>
  <c r="Q20" i="147"/>
  <c r="Q5" i="147"/>
  <c r="Q25" i="147" l="1"/>
  <c r="P23" i="143" l="1"/>
  <c r="Q13" i="143" l="1"/>
  <c r="Q14" i="143"/>
  <c r="Q15" i="143"/>
  <c r="Q17" i="143"/>
  <c r="Q6" i="143"/>
  <c r="Q18" i="143"/>
  <c r="Q7" i="143"/>
  <c r="Q19" i="143"/>
  <c r="Q8" i="143"/>
  <c r="Q20" i="143"/>
  <c r="Q9" i="143"/>
  <c r="Q21" i="143"/>
  <c r="Q11" i="143"/>
  <c r="Q10" i="143"/>
  <c r="Q22" i="143"/>
  <c r="Q12" i="143"/>
  <c r="Q16" i="143"/>
  <c r="Q5" i="143"/>
  <c r="Q23" i="143" l="1"/>
  <c r="P23" i="142" l="1"/>
  <c r="Q15" i="142" l="1"/>
  <c r="Q14" i="142"/>
  <c r="Q13" i="142"/>
  <c r="Q12" i="142"/>
  <c r="Q6" i="142"/>
  <c r="Q10" i="142"/>
  <c r="Q16" i="142"/>
  <c r="Q9" i="142"/>
  <c r="Q21" i="142"/>
  <c r="Q20" i="142"/>
  <c r="Q8" i="142"/>
  <c r="Q11" i="142"/>
  <c r="Q7" i="142"/>
  <c r="Q17" i="142"/>
  <c r="Q22" i="142"/>
  <c r="Q18" i="142"/>
  <c r="Q19" i="142"/>
  <c r="Q5" i="142"/>
  <c r="Q23" i="142" l="1"/>
</calcChain>
</file>

<file path=xl/sharedStrings.xml><?xml version="1.0" encoding="utf-8"?>
<sst xmlns="http://schemas.openxmlformats.org/spreadsheetml/2006/main" count="439" uniqueCount="135">
  <si>
    <t>Total</t>
  </si>
  <si>
    <t>%</t>
  </si>
  <si>
    <t>volver</t>
  </si>
  <si>
    <t>Actividad económica</t>
  </si>
  <si>
    <t>Tipo de expediente</t>
  </si>
  <si>
    <t>Tipo de conclusión</t>
  </si>
  <si>
    <t>COMISIÓN DE PROTECCIÓN AL CONSUMIDOR A NIVEL NACIONAL</t>
  </si>
  <si>
    <t>EXPEDIENTES CONCLUIDOS</t>
  </si>
  <si>
    <t xml:space="preserve"> </t>
  </si>
  <si>
    <t>Nota: Incluye expedientes reingresados a trámite por mandato expreso de la Sala Especializada en Protección al Consumidor del Indecopi.</t>
  </si>
  <si>
    <t>Denuncia</t>
  </si>
  <si>
    <t>Apelación</t>
  </si>
  <si>
    <t>Queja</t>
  </si>
  <si>
    <t>Sancionador por incumplimiento del artículo 5 Decreto Legislativo 807</t>
  </si>
  <si>
    <t>Nulidad de oficio</t>
  </si>
  <si>
    <t>ORI Piura</t>
  </si>
  <si>
    <t>Sede Lima Norte</t>
  </si>
  <si>
    <t>ORI Arequipa</t>
  </si>
  <si>
    <t>ORI La Libertad</t>
  </si>
  <si>
    <t>ORI Lambayeque</t>
  </si>
  <si>
    <t>ORI Junín</t>
  </si>
  <si>
    <t>ORI Ica</t>
  </si>
  <si>
    <t>ORI Cusco</t>
  </si>
  <si>
    <t>ORI Loreto</t>
  </si>
  <si>
    <t>ORI Tacna</t>
  </si>
  <si>
    <t>ORI San Martín</t>
  </si>
  <si>
    <t>ORI Cajamarca</t>
  </si>
  <si>
    <t>ORI Puno</t>
  </si>
  <si>
    <t>Seguros</t>
  </si>
  <si>
    <t>Venta, mantenimiento y reparación de vehículos</t>
  </si>
  <si>
    <t>Transporte terrestre y otros tipos de transporte</t>
  </si>
  <si>
    <t>Transporte por vía aérea</t>
  </si>
  <si>
    <t>Agencias de viaje y otros servicios de transporte</t>
  </si>
  <si>
    <t>Actividades artísticas, de entretenimiento y esparcimiento</t>
  </si>
  <si>
    <t>Restaurantes, bares y cantinas</t>
  </si>
  <si>
    <t>Comercio mayorista de otros productos</t>
  </si>
  <si>
    <t>Comercio minorista de otros productos</t>
  </si>
  <si>
    <t>Telecomunicaciones</t>
  </si>
  <si>
    <t>Improcedente</t>
  </si>
  <si>
    <t>Derivado</t>
  </si>
  <si>
    <t>Inadmisible</t>
  </si>
  <si>
    <t>Conciliación</t>
  </si>
  <si>
    <t>Desistimiento</t>
  </si>
  <si>
    <t>Acuerdo extraproceso</t>
  </si>
  <si>
    <t>Nota: Incluye las denuncias reingresadas a trámite por mandato expreso de la Sala Especializada en Protección al Consumidor del Indecopi.</t>
  </si>
  <si>
    <t>Confirma</t>
  </si>
  <si>
    <t>Revoca</t>
  </si>
  <si>
    <t>Nulidad</t>
  </si>
  <si>
    <t>Nulidad de concesorio de apelación</t>
  </si>
  <si>
    <t>Oficinas regionales (a)</t>
  </si>
  <si>
    <t>Sede Lima Norte (d)</t>
  </si>
  <si>
    <t>Sede central: CC3 (e)</t>
  </si>
  <si>
    <t>Total nacional (a)+(b)+(c)+
(d)+(e)</t>
  </si>
  <si>
    <t>Infundado</t>
  </si>
  <si>
    <t>Sanción con medida correctiva</t>
  </si>
  <si>
    <t>Sanción sin medida correctiva</t>
  </si>
  <si>
    <t>Servicios varios 1/</t>
  </si>
  <si>
    <t>Medida de advertencia</t>
  </si>
  <si>
    <t>Servicios profesionales, técnicos y otros</t>
  </si>
  <si>
    <t>Archivo</t>
  </si>
  <si>
    <t xml:space="preserve">Sancionador por iniciativa de la autoridad 1/  </t>
  </si>
  <si>
    <t>Otras actividades económicas 2/</t>
  </si>
  <si>
    <t>Sancionador por iniciativa de la autoridad 1/</t>
  </si>
  <si>
    <t>Notas:</t>
  </si>
  <si>
    <t>Nota: A partir del 2018, se tiene información del tipo de conclusión desagregada, por lo que un expediente puede tener más de una conclusión por hecho denunciado.</t>
  </si>
  <si>
    <t>1/ Conforme a la Resolución de Presidencia del Consejo Directivo del Indecopi N° 102-2015-INDECOPI/COD la CC3 es competente para tramitar procedimientos sancionadores por iniciativa de la propia autoridad.</t>
  </si>
  <si>
    <r>
      <t>Sancionador por iniciativa de la autoridad</t>
    </r>
    <r>
      <rPr>
        <vertAlign val="superscript"/>
        <sz val="10"/>
        <color indexed="8"/>
        <rFont val="Arial"/>
        <family val="2"/>
      </rPr>
      <t xml:space="preserve"> </t>
    </r>
    <r>
      <rPr>
        <sz val="10"/>
        <color rgb="FF000000"/>
        <rFont val="Arial"/>
        <family val="2"/>
      </rPr>
      <t>1/</t>
    </r>
  </si>
  <si>
    <t>ORI Madre de Dios</t>
  </si>
  <si>
    <t>Otras actividades manufactureras</t>
  </si>
  <si>
    <t>ORI Áncash - Chimbote</t>
  </si>
  <si>
    <t>ORI Áncash - Huaraz</t>
  </si>
  <si>
    <t>Sede central: CC1 (b)</t>
  </si>
  <si>
    <t>Sede central: CC2 (c)</t>
  </si>
  <si>
    <t>Otros 1/</t>
  </si>
  <si>
    <t>-   La información incluye las denuncias reingresadas a trámite por mandato expreso de la Sala Especializada en Protección al Consumidor del Indecopi.</t>
  </si>
  <si>
    <t>Sede u oficina
regional</t>
  </si>
  <si>
    <t>-   A partir del 2018, se tiene información del tipo de conclusión desagregada, por lo que un expediente puede tener más de una conclusión por hecho denunciado.</t>
  </si>
  <si>
    <t>-   Incluye las denuncias reingresadas a trámite por mandato expreso de la Sala Especializada en Protección al Consumidor del Indecopi.</t>
  </si>
  <si>
    <t>Fundada</t>
  </si>
  <si>
    <t>Sancionador por incumplimiento del artículo 5 DL 807</t>
  </si>
  <si>
    <t>Recusación</t>
  </si>
  <si>
    <t>1/ Incluye actividades de la administración pública en general; actividades de organizaciones religiosas; otras actividades de servicios no clasificados previamente; entre otros servicios.</t>
  </si>
  <si>
    <t>-   La información incluye los expedientes reingresados a trámite por mandato expreso de la Sala Especializada en Protección al Consumidor del Indecopi.</t>
  </si>
  <si>
    <t>-    La clasificación de actividades económicas utilizada toma en cuenta el CIIU (Clasificación Industrial Internacional Uniforme) revisión 3.0. que el denunciado tiene registrado en la Sunat. Un expediente puede incluir a empresas denunciadas de más de una actividad económica.</t>
  </si>
  <si>
    <t>Nota: La clasificación de actividades económicas utilizada toma en cuenta el CIIU (Clasificación Industrial Internacional Uniforme) revisión 3.0. que el denunciado tiene registrado en la Sunat. Un expediente puede incluir a empresas denunciadas de más de una actividad económica.</t>
  </si>
  <si>
    <t>1/ Incluye otras actividades de servicios no clasificados previamente; peluquería y otros; actividades de organizaciones religiosas; entre otros servicios.</t>
  </si>
  <si>
    <t>1/ Incluye otras actividades de servicios no clasificadas previamente; actividades de correo distintas; peluquería y otros; entre otros servicios.</t>
  </si>
  <si>
    <t>1/ Incluye otras actividades de servicios no clasificados previamente; actividades de organizaciones religiosas; peluquería y otros; entre otros servicios.</t>
  </si>
  <si>
    <t>-   Incluyen las medidas preventivas y los procedimientos reingresados a trámite por mandato expreso de la Sala Especializada en Protección al Consumidor del Indecopi.</t>
  </si>
  <si>
    <t>1/ Incluye derivado, infundado, nulidad e integración: fundada entre otros tipos de conclusión.</t>
  </si>
  <si>
    <t>Bancos</t>
  </si>
  <si>
    <t>Actividades inmobiliarias</t>
  </si>
  <si>
    <t>Otras empresas del sistema financiero</t>
  </si>
  <si>
    <t>Construcción</t>
  </si>
  <si>
    <t>Cajas municipales y rurales</t>
  </si>
  <si>
    <t>Financieras</t>
  </si>
  <si>
    <t>Cooperativas de ahorro y crédito</t>
  </si>
  <si>
    <t>Comercio interno</t>
  </si>
  <si>
    <t>Educación básica</t>
  </si>
  <si>
    <t>Educación superior universitaria</t>
  </si>
  <si>
    <t>Edpymes</t>
  </si>
  <si>
    <t>Educación superior no universitaria</t>
  </si>
  <si>
    <t>2/ Incluye telecomunicaciones; hoteles y otros tipos de hospedaje; otros tipos de enseñanza; entre otras actividades económicas.</t>
  </si>
  <si>
    <t>2/ Incluye telecomunicaciones; edpymes; transporte terrestre y otros tipos de transporte; entre otras actividades económicas.</t>
  </si>
  <si>
    <t>Sede u oficina regional</t>
  </si>
  <si>
    <t>Sede central: CC1</t>
  </si>
  <si>
    <t>Sede central: CC2</t>
  </si>
  <si>
    <t>2/ Incluye actividades artísticas, de entretenimiento y esparcimiento; telecomunicaciones; restaurantes, bares y cantinas; transporte terrestre y otros tipos de transporte; entre otras actividades económicas.</t>
  </si>
  <si>
    <t>Sede central: CC3</t>
  </si>
  <si>
    <t>2/ Incluye comercio minorista de textiles, prendas de vestir y calzado; afocat y asociaciones diversas; construcción; entre otras actividades económicas.</t>
  </si>
  <si>
    <t>Archivo del expediente</t>
  </si>
  <si>
    <t>Consentido</t>
  </si>
  <si>
    <t>Nota: Son procedimientos ingresados de oficio que, desde el 1 de enero de 2014, se denominan “sancionador por iniciativa de la autoridad”. Incluyen los procedimientos reingresados a trámite por mandato expreso de la Sala Especializada en Protección al Consumidor del Indecopi.</t>
  </si>
  <si>
    <t>Nota: Son procedimientos ingresados de oficio que, desde el 1 de enero de 2014, se denominan “sancionador por iniciativa de la autoridad”. Incluyen las medidas preventivas y los procedimientos reingresados a trámite por mandato expreso de la Sala Especializada en Protección al Consumidor del Indecopi.</t>
  </si>
  <si>
    <t>EXPEDIENTES INGRESADOS</t>
  </si>
  <si>
    <t>Subtotal</t>
  </si>
  <si>
    <t>n.°</t>
  </si>
  <si>
    <t>3.1 CPC-PERÚ: PROCEDIMIENTOS INGRESADOS, SEGÚN SEDE U OFICINA REGIONAL Y TIPO DE EXPEDIENTE, ENERO-DICIEMBRE 2023</t>
  </si>
  <si>
    <t>3.2 CPC-PERÚ: DENUNCIAS INGRESADAS, SEGÚN SEDE U OFICINA REGIONAL, ENERO-DICIEMBRE 2023</t>
  </si>
  <si>
    <t>3.3 CPC-PERÚ: DENUNCIAS INGRESADAS, SEGÚN ACTIVIDAD ECONÓMICA, ENERO-DICIEMBRE 2023</t>
  </si>
  <si>
    <t>3.4 CPC-PERÚ: APELACIONES INGRESADAS, SEGÚN SEDE U OFICINA REGIONAL, ENERO-DICIEMBRE 2023</t>
  </si>
  <si>
    <t>3.5 CPC-PERÚ: APELACIONES INGRESADAS, SEGÚN ACTIVIDAD ECONÓMICA, ENERO-DICIEMBRE 2023</t>
  </si>
  <si>
    <t>3.6 CPC-PERÚ: PROCEDIMIENTOS SANCIONADORES POR INICIATIVA DE LA AUTORIDAD INGRESADOS, SEGÚN SEDE U OFICINA REGIONAL, ENERO-DICIEMBRE 2023</t>
  </si>
  <si>
    <t>3.7 CPC-PERÚ: PROCEDIMIENTOS SANCIONADORES POR INICIATIVA DE LA AUTORIDAD INGRESADOS, SEGÚN ACTIVIDAD ECONÓMICA, ENERO-DICIEMBRE 2023</t>
  </si>
  <si>
    <t>3.8 CPC-PERÚ: PROCEDIMIENTOS CONCLUIDOS, SEGÚN SEDE U OFICINA REGIONAL Y TIPO DE EXPEDIENTE, ENERO-DICIEMBRE 2023</t>
  </si>
  <si>
    <t>3.9 CPC-PERÚ: DENUNCIAS CONCLUIDAS, SEGÚN SEDE U OFICINA REGIONAL, ENERO-DICIEMBRE 2023</t>
  </si>
  <si>
    <t>3.11 CPC-PERÚ: HECHOS DENUNCIADOS CONCLUIDOS, SEGÚN TIPO DE CONCLUSIÓN, ENERO-DICIEMBRE 2023</t>
  </si>
  <si>
    <t>3.12 CPC-PERÚ: APELACIONES CONCLUIDAS, SEGÚN SEDE U OFICINA REGIONAL, ENERO-DICIEMBRE 2023</t>
  </si>
  <si>
    <t>3.13 CPC-PERÚ: HECHOS APELADOS CONCLUIDOS, SEGÚN TIPO DE CONCLUSIÓN, ENERO-DICIEMBRE 2023</t>
  </si>
  <si>
    <t>3.15 CPC-PERÚ: HECHOS DENUNCIADOS POR INICIATIVA DE LA AUTORIDAD CONCLUIDOS, SEGÚN TIPO DE CONCLUSIÓN, ENERO-DICIEMBRE 2023</t>
  </si>
  <si>
    <t>Fuente: Sistema Integrado Resolutivo (SIR)</t>
  </si>
  <si>
    <t>Elaboración: Oficina de Estudios Económicos</t>
  </si>
  <si>
    <t>3.10 CPC-PERÚ: DENUNCIAS CONCLUIDAS, SEGÚN ACTIVIDAD ECONÓMICA, ENERO-DICIEMBRE 2023</t>
  </si>
  <si>
    <t>1/ Incluye archivo del expediente, abandono e inhibición.</t>
  </si>
  <si>
    <t>3.14 CPC-PERÚ: PROCEDIMIENTOS SANCIONADORES POR INICIATIVA DE LA AUTORIDAD, CONCLUIDOS, SEGÚN SEDE U OFICINA REGIONAL, ENERO-DICIEMBRE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</si>
</sst>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 * #,##0_ ;_ * \-#,##0_ ;_ * &quot;-&quot;_ ;_ @_ "/>
    <numFmt numFmtId="165" formatCode="_ &quot;S/.&quot;\ * #,##0.00_ ;_ &quot;S/.&quot;\ * \-#,##0.00_ ;_ &quot;S/.&quot;\ * &quot;-&quot;??_ ;_ @_ "/>
    <numFmt numFmtId="166" formatCode="_ * #,##0.00_ ;_ * \-#,##0.00_ ;_ * &quot;-&quot;??_ ;_ @_ "/>
    <numFmt numFmtId="167" formatCode="_-* #,##0.00\ _€_-;\-* #,##0.00\ _€_-;_-* &quot;-&quot;??\ _€_-;_-@_-"/>
    <numFmt numFmtId="168" formatCode="[$-C0A]mmm/yy;@"/>
    <numFmt numFmtId="169" formatCode="_ * #,##0.00_ ;_ * \-#,##0.00_ ;_ * &quot;-&quot;_ ;_ @_ "/>
  </numFmts>
  <fonts count="5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u/>
      <sz val="7.7"/>
      <color indexed="12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20"/>
      <name val="Arial"/>
      <family val="2"/>
    </font>
    <font>
      <sz val="11"/>
      <color indexed="20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u/>
      <sz val="11"/>
      <color indexed="20"/>
      <name val="Arial"/>
      <family val="2"/>
    </font>
    <font>
      <u/>
      <sz val="11"/>
      <name val="Arial"/>
      <family val="2"/>
    </font>
    <font>
      <u/>
      <sz val="11"/>
      <color indexed="8"/>
      <name val="Arial"/>
      <family val="2"/>
    </font>
    <font>
      <sz val="7.5"/>
      <name val="Arial"/>
      <family val="2"/>
    </font>
    <font>
      <sz val="8"/>
      <name val="Arial"/>
      <family val="2"/>
    </font>
    <font>
      <vertAlign val="superscript"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rgb="FF990033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7.5"/>
      <color indexed="8"/>
      <name val="Arial"/>
      <family val="2"/>
    </font>
    <font>
      <sz val="7.5"/>
      <color theme="1"/>
      <name val="Arial"/>
      <family val="2"/>
    </font>
    <font>
      <b/>
      <sz val="10"/>
      <color theme="1"/>
      <name val="Arial"/>
      <family val="2"/>
    </font>
    <font>
      <u/>
      <sz val="9"/>
      <color indexed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7.5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970033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7" fillId="3" borderId="0" applyNumberFormat="0" applyBorder="0" applyAlignment="0" applyProtection="0"/>
    <xf numFmtId="0" fontId="13" fillId="13" borderId="1" applyNumberFormat="0" applyAlignment="0" applyProtection="0"/>
    <xf numFmtId="0" fontId="14" fillId="22" borderId="2" applyNumberFormat="0" applyAlignment="0" applyProtection="0"/>
    <xf numFmtId="0" fontId="20" fillId="0" borderId="0" applyNumberForma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12" fillId="4" borderId="0" applyNumberFormat="0" applyBorder="0" applyAlignment="0" applyProtection="0"/>
    <xf numFmtId="0" fontId="10" fillId="0" borderId="4" applyNumberFormat="0" applyFill="0" applyAlignment="0" applyProtection="0"/>
    <xf numFmtId="0" fontId="21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16" fillId="7" borderId="1" applyNumberFormat="0" applyAlignment="0" applyProtection="0"/>
    <xf numFmtId="0" fontId="15" fillId="0" borderId="3" applyNumberFormat="0" applyFill="0" applyAlignment="0" applyProtection="0"/>
    <xf numFmtId="167" fontId="3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2" fillId="0" borderId="0"/>
    <xf numFmtId="0" fontId="7" fillId="0" borderId="0"/>
    <xf numFmtId="0" fontId="2" fillId="0" borderId="0"/>
    <xf numFmtId="0" fontId="37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8" borderId="7" applyNumberFormat="0" applyFont="0" applyAlignment="0" applyProtection="0"/>
    <xf numFmtId="0" fontId="18" fillId="13" borderId="8" applyNumberFormat="0" applyAlignment="0" applyProtection="0"/>
    <xf numFmtId="9" fontId="3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10">
    <xf numFmtId="0" fontId="0" fillId="0" borderId="0" xfId="0"/>
    <xf numFmtId="0" fontId="6" fillId="25" borderId="0" xfId="41" applyFont="1" applyFill="1" applyAlignment="1" applyProtection="1">
      <alignment vertical="center"/>
    </xf>
    <xf numFmtId="0" fontId="5" fillId="25" borderId="0" xfId="0" applyFont="1" applyFill="1" applyAlignment="1">
      <alignment vertical="center"/>
    </xf>
    <xf numFmtId="0" fontId="5" fillId="25" borderId="0" xfId="0" applyFont="1" applyFill="1" applyAlignment="1">
      <alignment horizontal="left" vertical="center"/>
    </xf>
    <xf numFmtId="0" fontId="5" fillId="23" borderId="0" xfId="0" applyFont="1" applyFill="1" applyAlignment="1">
      <alignment horizontal="center" vertical="center" wrapText="1"/>
    </xf>
    <xf numFmtId="0" fontId="5" fillId="23" borderId="0" xfId="0" applyFont="1" applyFill="1" applyAlignment="1">
      <alignment horizontal="left" vertical="center" wrapText="1"/>
    </xf>
    <xf numFmtId="0" fontId="5" fillId="23" borderId="0" xfId="0" applyFont="1" applyFill="1" applyAlignment="1">
      <alignment horizontal="center" vertical="center"/>
    </xf>
    <xf numFmtId="168" fontId="4" fillId="24" borderId="0" xfId="0" applyNumberFormat="1" applyFont="1" applyFill="1" applyAlignment="1">
      <alignment horizontal="center" vertical="center" wrapText="1"/>
    </xf>
    <xf numFmtId="17" fontId="4" fillId="24" borderId="0" xfId="0" applyNumberFormat="1" applyFont="1" applyFill="1" applyAlignment="1">
      <alignment horizontal="center" vertical="center"/>
    </xf>
    <xf numFmtId="168" fontId="4" fillId="23" borderId="0" xfId="0" applyNumberFormat="1" applyFont="1" applyFill="1" applyAlignment="1">
      <alignment horizontal="center" vertical="center" wrapText="1"/>
    </xf>
    <xf numFmtId="3" fontId="4" fillId="23" borderId="0" xfId="0" applyNumberFormat="1" applyFont="1" applyFill="1" applyAlignment="1">
      <alignment horizontal="right" vertical="center" wrapText="1"/>
    </xf>
    <xf numFmtId="164" fontId="5" fillId="23" borderId="0" xfId="0" applyNumberFormat="1" applyFont="1" applyFill="1" applyAlignment="1">
      <alignment horizontal="center" vertical="center" wrapText="1"/>
    </xf>
    <xf numFmtId="168" fontId="4" fillId="26" borderId="0" xfId="0" applyNumberFormat="1" applyFont="1" applyFill="1" applyAlignment="1">
      <alignment horizontal="center" vertical="center" wrapText="1"/>
    </xf>
    <xf numFmtId="0" fontId="40" fillId="25" borderId="0" xfId="0" applyFont="1" applyFill="1" applyAlignment="1">
      <alignment horizontal="left" vertical="center"/>
    </xf>
    <xf numFmtId="169" fontId="5" fillId="23" borderId="0" xfId="46" applyNumberFormat="1" applyFont="1" applyFill="1" applyAlignment="1">
      <alignment horizontal="right" vertical="center" wrapText="1"/>
    </xf>
    <xf numFmtId="169" fontId="5" fillId="23" borderId="0" xfId="0" applyNumberFormat="1" applyFont="1" applyFill="1" applyAlignment="1">
      <alignment horizontal="center" vertical="center" wrapText="1"/>
    </xf>
    <xf numFmtId="168" fontId="41" fillId="26" borderId="0" xfId="0" applyNumberFormat="1" applyFont="1" applyFill="1" applyAlignment="1">
      <alignment horizontal="center" vertical="center" wrapText="1"/>
    </xf>
    <xf numFmtId="17" fontId="41" fillId="26" borderId="0" xfId="0" applyNumberFormat="1" applyFont="1" applyFill="1" applyAlignment="1">
      <alignment horizontal="center" vertical="center"/>
    </xf>
    <xf numFmtId="0" fontId="25" fillId="23" borderId="0" xfId="0" applyFont="1" applyFill="1" applyAlignment="1">
      <alignment horizontal="center" vertical="center" wrapText="1"/>
    </xf>
    <xf numFmtId="3" fontId="4" fillId="26" borderId="0" xfId="0" applyNumberFormat="1" applyFont="1" applyFill="1" applyAlignment="1">
      <alignment horizontal="right" vertical="center" wrapText="1"/>
    </xf>
    <xf numFmtId="169" fontId="5" fillId="23" borderId="0" xfId="50" applyNumberFormat="1" applyFont="1" applyFill="1" applyAlignment="1">
      <alignment horizontal="right" vertical="center" wrapText="1"/>
    </xf>
    <xf numFmtId="169" fontId="41" fillId="26" borderId="0" xfId="50" applyNumberFormat="1" applyFont="1" applyFill="1" applyAlignment="1">
      <alignment horizontal="right" vertical="center" wrapText="1"/>
    </xf>
    <xf numFmtId="0" fontId="42" fillId="0" borderId="0" xfId="0" applyFont="1"/>
    <xf numFmtId="0" fontId="7" fillId="25" borderId="0" xfId="0" applyFont="1" applyFill="1"/>
    <xf numFmtId="169" fontId="41" fillId="26" borderId="0" xfId="46" applyNumberFormat="1" applyFont="1" applyFill="1" applyAlignment="1">
      <alignment horizontal="right" vertical="center" wrapText="1"/>
    </xf>
    <xf numFmtId="0" fontId="0" fillId="25" borderId="0" xfId="0" applyFill="1"/>
    <xf numFmtId="0" fontId="5" fillId="25" borderId="0" xfId="0" applyFont="1" applyFill="1" applyAlignment="1">
      <alignment horizontal="center" vertical="center" wrapText="1"/>
    </xf>
    <xf numFmtId="2" fontId="37" fillId="25" borderId="0" xfId="67" applyNumberFormat="1" applyFill="1"/>
    <xf numFmtId="4" fontId="4" fillId="26" borderId="0" xfId="0" applyNumberFormat="1" applyFont="1" applyFill="1" applyAlignment="1">
      <alignment horizontal="right" vertical="center" wrapText="1"/>
    </xf>
    <xf numFmtId="164" fontId="5" fillId="23" borderId="0" xfId="0" applyNumberFormat="1" applyFont="1" applyFill="1" applyAlignment="1">
      <alignment horizontal="right" vertical="center" wrapText="1"/>
    </xf>
    <xf numFmtId="164" fontId="41" fillId="26" borderId="0" xfId="0" applyNumberFormat="1" applyFont="1" applyFill="1" applyAlignment="1">
      <alignment horizontal="right" vertical="center" wrapText="1"/>
    </xf>
    <xf numFmtId="169" fontId="41" fillId="26" borderId="0" xfId="0" applyNumberFormat="1" applyFont="1" applyFill="1" applyAlignment="1">
      <alignment horizontal="right" vertical="center" wrapText="1"/>
    </xf>
    <xf numFmtId="164" fontId="4" fillId="24" borderId="0" xfId="0" applyNumberFormat="1" applyFont="1" applyFill="1" applyAlignment="1">
      <alignment horizontal="right" vertical="center" wrapText="1"/>
    </xf>
    <xf numFmtId="169" fontId="4" fillId="24" borderId="0" xfId="0" applyNumberFormat="1" applyFont="1" applyFill="1" applyAlignment="1">
      <alignment horizontal="right" vertical="center" wrapText="1"/>
    </xf>
    <xf numFmtId="0" fontId="43" fillId="23" borderId="0" xfId="0" applyFont="1" applyFill="1" applyAlignment="1">
      <alignment horizontal="center" vertical="center" wrapText="1"/>
    </xf>
    <xf numFmtId="0" fontId="34" fillId="25" borderId="0" xfId="0" applyFont="1" applyFill="1"/>
    <xf numFmtId="164" fontId="34" fillId="25" borderId="0" xfId="0" applyNumberFormat="1" applyFont="1" applyFill="1"/>
    <xf numFmtId="0" fontId="34" fillId="25" borderId="0" xfId="0" applyFont="1" applyFill="1" applyAlignment="1">
      <alignment wrapText="1"/>
    </xf>
    <xf numFmtId="0" fontId="35" fillId="25" borderId="0" xfId="0" applyFont="1" applyFill="1"/>
    <xf numFmtId="164" fontId="5" fillId="25" borderId="0" xfId="0" applyNumberFormat="1" applyFont="1" applyFill="1" applyAlignment="1">
      <alignment horizontal="right" vertical="center" wrapText="1"/>
    </xf>
    <xf numFmtId="3" fontId="4" fillId="24" borderId="0" xfId="0" applyNumberFormat="1" applyFont="1" applyFill="1" applyAlignment="1">
      <alignment horizontal="left" vertical="center" wrapText="1"/>
    </xf>
    <xf numFmtId="3" fontId="4" fillId="24" borderId="0" xfId="0" applyNumberFormat="1" applyFont="1" applyFill="1" applyAlignment="1">
      <alignment horizontal="left" vertical="center"/>
    </xf>
    <xf numFmtId="0" fontId="40" fillId="0" borderId="0" xfId="0" applyFont="1" applyAlignment="1">
      <alignment vertical="center"/>
    </xf>
    <xf numFmtId="0" fontId="5" fillId="23" borderId="9" xfId="0" applyFont="1" applyFill="1" applyBorder="1" applyAlignment="1">
      <alignment horizontal="left" vertical="center" wrapText="1"/>
    </xf>
    <xf numFmtId="0" fontId="25" fillId="23" borderId="10" xfId="0" applyFont="1" applyFill="1" applyBorder="1" applyAlignment="1">
      <alignment horizontal="left" vertical="center" wrapText="1"/>
    </xf>
    <xf numFmtId="164" fontId="25" fillId="23" borderId="10" xfId="0" applyNumberFormat="1" applyFont="1" applyFill="1" applyBorder="1" applyAlignment="1">
      <alignment horizontal="right" vertical="center" wrapText="1"/>
    </xf>
    <xf numFmtId="169" fontId="25" fillId="23" borderId="10" xfId="50" applyNumberFormat="1" applyFont="1" applyFill="1" applyBorder="1" applyAlignment="1">
      <alignment horizontal="right" vertical="center" wrapText="1"/>
    </xf>
    <xf numFmtId="0" fontId="5" fillId="25" borderId="0" xfId="0" applyFont="1" applyFill="1" applyAlignment="1">
      <alignment horizontal="left" vertical="center" wrapText="1"/>
    </xf>
    <xf numFmtId="0" fontId="25" fillId="23" borderId="0" xfId="0" applyFont="1" applyFill="1" applyAlignment="1">
      <alignment horizontal="left" vertical="center" wrapText="1"/>
    </xf>
    <xf numFmtId="164" fontId="25" fillId="23" borderId="0" xfId="0" applyNumberFormat="1" applyFont="1" applyFill="1" applyAlignment="1">
      <alignment horizontal="right" vertical="center" wrapText="1"/>
    </xf>
    <xf numFmtId="164" fontId="5" fillId="23" borderId="9" xfId="0" applyNumberFormat="1" applyFont="1" applyFill="1" applyBorder="1" applyAlignment="1">
      <alignment horizontal="right" vertical="center" wrapText="1"/>
    </xf>
    <xf numFmtId="169" fontId="5" fillId="23" borderId="9" xfId="50" applyNumberFormat="1" applyFont="1" applyFill="1" applyBorder="1" applyAlignment="1">
      <alignment horizontal="right" vertical="center" wrapText="1"/>
    </xf>
    <xf numFmtId="169" fontId="5" fillId="23" borderId="0" xfId="50" applyNumberFormat="1" applyFont="1" applyFill="1" applyBorder="1" applyAlignment="1">
      <alignment horizontal="right" vertical="center" wrapText="1"/>
    </xf>
    <xf numFmtId="0" fontId="25" fillId="23" borderId="0" xfId="0" applyFont="1" applyFill="1" applyAlignment="1">
      <alignment horizontal="center" vertical="center"/>
    </xf>
    <xf numFmtId="0" fontId="42" fillId="25" borderId="0" xfId="0" applyFont="1" applyFill="1" applyAlignment="1">
      <alignment horizontal="left" vertical="center" wrapText="1"/>
    </xf>
    <xf numFmtId="0" fontId="45" fillId="25" borderId="0" xfId="0" applyFont="1" applyFill="1" applyAlignment="1">
      <alignment horizontal="left" vertical="center"/>
    </xf>
    <xf numFmtId="0" fontId="45" fillId="23" borderId="0" xfId="0" applyFont="1" applyFill="1" applyAlignment="1">
      <alignment horizontal="center" vertical="center" wrapText="1"/>
    </xf>
    <xf numFmtId="0" fontId="45" fillId="23" borderId="0" xfId="0" applyFont="1" applyFill="1" applyAlignment="1">
      <alignment horizontal="left" vertical="center" wrapText="1"/>
    </xf>
    <xf numFmtId="164" fontId="45" fillId="25" borderId="0" xfId="0" applyNumberFormat="1" applyFont="1" applyFill="1" applyAlignment="1">
      <alignment horizontal="center" vertical="center"/>
    </xf>
    <xf numFmtId="164" fontId="45" fillId="23" borderId="0" xfId="0" applyNumberFormat="1" applyFont="1" applyFill="1" applyAlignment="1">
      <alignment horizontal="center" vertical="center" wrapText="1"/>
    </xf>
    <xf numFmtId="0" fontId="46" fillId="25" borderId="0" xfId="0" applyFont="1" applyFill="1" applyAlignment="1">
      <alignment vertical="center"/>
    </xf>
    <xf numFmtId="41" fontId="41" fillId="27" borderId="0" xfId="0" applyNumberFormat="1" applyFont="1" applyFill="1" applyAlignment="1">
      <alignment horizontal="center" vertical="center" wrapText="1"/>
    </xf>
    <xf numFmtId="169" fontId="25" fillId="23" borderId="0" xfId="50" applyNumberFormat="1" applyFont="1" applyFill="1" applyAlignment="1">
      <alignment horizontal="right" vertical="center" wrapText="1"/>
    </xf>
    <xf numFmtId="0" fontId="47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/>
    </xf>
    <xf numFmtId="0" fontId="27" fillId="23" borderId="0" xfId="41" applyFont="1" applyFill="1" applyAlignment="1" applyProtection="1">
      <alignment vertical="center"/>
    </xf>
    <xf numFmtId="0" fontId="28" fillId="23" borderId="0" xfId="41" applyFont="1" applyFill="1" applyAlignment="1" applyProtection="1">
      <alignment horizontal="left" vertical="center"/>
    </xf>
    <xf numFmtId="0" fontId="29" fillId="23" borderId="0" xfId="41" applyFont="1" applyFill="1" applyAlignment="1" applyProtection="1">
      <alignment horizontal="left" vertical="center"/>
    </xf>
    <xf numFmtId="0" fontId="26" fillId="23" borderId="0" xfId="0" applyFont="1" applyFill="1" applyAlignment="1">
      <alignment vertical="center"/>
    </xf>
    <xf numFmtId="0" fontId="30" fillId="23" borderId="0" xfId="41" applyFont="1" applyFill="1" applyAlignment="1" applyProtection="1">
      <alignment vertical="center"/>
    </xf>
    <xf numFmtId="0" fontId="31" fillId="23" borderId="0" xfId="41" applyFont="1" applyFill="1" applyAlignment="1" applyProtection="1">
      <alignment horizontal="left" vertical="center"/>
    </xf>
    <xf numFmtId="0" fontId="32" fillId="23" borderId="0" xfId="0" applyFont="1" applyFill="1" applyAlignment="1">
      <alignment vertical="center"/>
    </xf>
    <xf numFmtId="0" fontId="33" fillId="23" borderId="0" xfId="0" applyFont="1" applyFill="1" applyAlignment="1">
      <alignment vertical="center"/>
    </xf>
    <xf numFmtId="0" fontId="28" fillId="23" borderId="0" xfId="41" applyFont="1" applyFill="1" applyAlignment="1" applyProtection="1">
      <alignment horizontal="center" vertical="center"/>
    </xf>
    <xf numFmtId="0" fontId="0" fillId="0" borderId="0" xfId="0" applyAlignment="1">
      <alignment vertical="center"/>
    </xf>
    <xf numFmtId="164" fontId="5" fillId="25" borderId="0" xfId="0" applyNumberFormat="1" applyFont="1" applyFill="1" applyAlignment="1">
      <alignment horizontal="center" vertical="center" wrapText="1"/>
    </xf>
    <xf numFmtId="0" fontId="48" fillId="25" borderId="0" xfId="41" applyFont="1" applyFill="1" applyAlignment="1" applyProtection="1">
      <alignment vertical="center"/>
    </xf>
    <xf numFmtId="0" fontId="49" fillId="23" borderId="0" xfId="0" applyFont="1" applyFill="1" applyAlignment="1">
      <alignment horizontal="center" vertical="center" wrapText="1"/>
    </xf>
    <xf numFmtId="0" fontId="49" fillId="25" borderId="0" xfId="0" applyFont="1" applyFill="1" applyAlignment="1">
      <alignment horizontal="center" vertical="center" wrapText="1"/>
    </xf>
    <xf numFmtId="0" fontId="50" fillId="25" borderId="0" xfId="0" applyFont="1" applyFill="1"/>
    <xf numFmtId="0" fontId="51" fillId="23" borderId="0" xfId="0" applyFont="1" applyFill="1" applyAlignment="1">
      <alignment horizontal="center" vertical="center" wrapText="1"/>
    </xf>
    <xf numFmtId="0" fontId="49" fillId="25" borderId="0" xfId="0" applyFont="1" applyFill="1" applyAlignment="1">
      <alignment horizontal="left" vertical="center"/>
    </xf>
    <xf numFmtId="0" fontId="52" fillId="25" borderId="0" xfId="0" applyFont="1" applyFill="1"/>
    <xf numFmtId="0" fontId="49" fillId="23" borderId="0" xfId="0" applyFont="1" applyFill="1" applyAlignment="1">
      <alignment horizontal="left" vertical="center" wrapText="1"/>
    </xf>
    <xf numFmtId="0" fontId="53" fillId="0" borderId="0" xfId="0" applyFont="1"/>
    <xf numFmtId="0" fontId="46" fillId="0" borderId="0" xfId="0" quotePrefix="1" applyFont="1" applyAlignment="1">
      <alignment horizontal="left" vertical="center" indent="2"/>
    </xf>
    <xf numFmtId="0" fontId="46" fillId="25" borderId="0" xfId="0" quotePrefix="1" applyFont="1" applyFill="1" applyAlignment="1">
      <alignment horizontal="left" vertical="center" indent="2"/>
    </xf>
    <xf numFmtId="0" fontId="45" fillId="25" borderId="0" xfId="0" applyFont="1" applyFill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/>
    <xf numFmtId="0" fontId="46" fillId="25" borderId="0" xfId="0" applyFont="1" applyFill="1"/>
    <xf numFmtId="164" fontId="42" fillId="0" borderId="0" xfId="0" applyNumberFormat="1" applyFont="1"/>
    <xf numFmtId="164" fontId="5" fillId="23" borderId="0" xfId="0" applyNumberFormat="1" applyFont="1" applyFill="1" applyAlignment="1">
      <alignment horizontal="center" vertical="center"/>
    </xf>
    <xf numFmtId="2" fontId="46" fillId="25" borderId="0" xfId="67" applyNumberFormat="1" applyFont="1" applyFill="1"/>
    <xf numFmtId="164" fontId="0" fillId="25" borderId="0" xfId="0" applyNumberFormat="1" applyFill="1"/>
    <xf numFmtId="0" fontId="54" fillId="25" borderId="0" xfId="0" applyFont="1" applyFill="1"/>
    <xf numFmtId="3" fontId="45" fillId="23" borderId="0" xfId="0" applyNumberFormat="1" applyFont="1" applyFill="1" applyAlignment="1">
      <alignment horizontal="center" vertical="center" wrapText="1"/>
    </xf>
    <xf numFmtId="169" fontId="45" fillId="23" borderId="0" xfId="0" applyNumberFormat="1" applyFont="1" applyFill="1" applyAlignment="1">
      <alignment horizontal="center" vertical="center" wrapText="1"/>
    </xf>
    <xf numFmtId="0" fontId="45" fillId="23" borderId="0" xfId="0" applyFont="1" applyFill="1" applyAlignment="1">
      <alignment horizontal="center" vertical="center"/>
    </xf>
    <xf numFmtId="0" fontId="25" fillId="23" borderId="0" xfId="0" applyFont="1" applyFill="1" applyAlignment="1">
      <alignment horizontal="center" vertical="center" wrapText="1"/>
    </xf>
    <xf numFmtId="0" fontId="25" fillId="25" borderId="0" xfId="0" applyFont="1" applyFill="1" applyAlignment="1">
      <alignment horizontal="center" vertical="center" wrapText="1"/>
    </xf>
    <xf numFmtId="0" fontId="25" fillId="23" borderId="10" xfId="0" applyFont="1" applyFill="1" applyBorder="1" applyAlignment="1">
      <alignment horizontal="center" vertical="center" wrapText="1"/>
    </xf>
    <xf numFmtId="0" fontId="5" fillId="25" borderId="0" xfId="0" applyFont="1" applyFill="1" applyAlignment="1">
      <alignment horizontal="center" vertical="center" wrapText="1"/>
    </xf>
    <xf numFmtId="0" fontId="5" fillId="23" borderId="10" xfId="0" applyFont="1" applyFill="1" applyBorder="1" applyAlignment="1">
      <alignment horizontal="center" vertical="center" wrapText="1"/>
    </xf>
    <xf numFmtId="0" fontId="5" fillId="23" borderId="9" xfId="0" applyFont="1" applyFill="1" applyBorder="1" applyAlignment="1">
      <alignment horizontal="center" vertical="center" wrapText="1"/>
    </xf>
    <xf numFmtId="0" fontId="5" fillId="23" borderId="0" xfId="0" applyFont="1" applyFill="1" applyAlignment="1">
      <alignment horizontal="center" vertical="center" wrapText="1"/>
    </xf>
    <xf numFmtId="3" fontId="41" fillId="26" borderId="0" xfId="0" applyNumberFormat="1" applyFont="1" applyFill="1" applyAlignment="1">
      <alignment horizontal="left" vertical="center" wrapText="1"/>
    </xf>
    <xf numFmtId="0" fontId="41" fillId="26" borderId="0" xfId="0" applyFont="1" applyFill="1" applyAlignment="1">
      <alignment horizontal="left" vertical="center"/>
    </xf>
    <xf numFmtId="3" fontId="4" fillId="24" borderId="0" xfId="0" applyNumberFormat="1" applyFont="1" applyFill="1" applyAlignment="1">
      <alignment horizontal="left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F2" xfId="29" xr:uid="{00000000-0005-0000-0000-00001C000000}"/>
    <cellStyle name="F3" xfId="30" xr:uid="{00000000-0005-0000-0000-00001D000000}"/>
    <cellStyle name="F4" xfId="31" xr:uid="{00000000-0005-0000-0000-00001E000000}"/>
    <cellStyle name="F5" xfId="32" xr:uid="{00000000-0005-0000-0000-00001F000000}"/>
    <cellStyle name="F6" xfId="33" xr:uid="{00000000-0005-0000-0000-000020000000}"/>
    <cellStyle name="F7" xfId="34" xr:uid="{00000000-0005-0000-0000-000021000000}"/>
    <cellStyle name="F8" xfId="35" xr:uid="{00000000-0005-0000-0000-000022000000}"/>
    <cellStyle name="Good" xfId="36" xr:uid="{00000000-0005-0000-0000-000023000000}"/>
    <cellStyle name="Heading 1" xfId="37" xr:uid="{00000000-0005-0000-0000-000024000000}"/>
    <cellStyle name="Heading 2" xfId="38" xr:uid="{00000000-0005-0000-0000-000025000000}"/>
    <cellStyle name="Heading 3" xfId="39" xr:uid="{00000000-0005-0000-0000-000026000000}"/>
    <cellStyle name="Heading 4" xfId="40" xr:uid="{00000000-0005-0000-0000-000027000000}"/>
    <cellStyle name="Hipervínculo" xfId="41" builtinId="8"/>
    <cellStyle name="Hipervínculo 2" xfId="42" xr:uid="{00000000-0005-0000-0000-000029000000}"/>
    <cellStyle name="Hipervínculo 3" xfId="43" xr:uid="{00000000-0005-0000-0000-00002A000000}"/>
    <cellStyle name="Input" xfId="44" xr:uid="{00000000-0005-0000-0000-00002B000000}"/>
    <cellStyle name="Linked Cell" xfId="45" xr:uid="{00000000-0005-0000-0000-00002C000000}"/>
    <cellStyle name="Millares" xfId="46" builtinId="3"/>
    <cellStyle name="Millares 2" xfId="47" xr:uid="{00000000-0005-0000-0000-00002E000000}"/>
    <cellStyle name="Millares 2 2" xfId="48" xr:uid="{00000000-0005-0000-0000-00002F000000}"/>
    <cellStyle name="Millares 3" xfId="49" xr:uid="{00000000-0005-0000-0000-000030000000}"/>
    <cellStyle name="Millares 4" xfId="50" xr:uid="{00000000-0005-0000-0000-000031000000}"/>
    <cellStyle name="Millares 4 2" xfId="51" xr:uid="{00000000-0005-0000-0000-000032000000}"/>
    <cellStyle name="Moneda 2" xfId="52" xr:uid="{00000000-0005-0000-0000-000033000000}"/>
    <cellStyle name="Normal" xfId="0" builtinId="0"/>
    <cellStyle name="Normal 2" xfId="53" xr:uid="{00000000-0005-0000-0000-000035000000}"/>
    <cellStyle name="Normal 2 2" xfId="54" xr:uid="{00000000-0005-0000-0000-000036000000}"/>
    <cellStyle name="Normal 3" xfId="55" xr:uid="{00000000-0005-0000-0000-000037000000}"/>
    <cellStyle name="Normal 3 2" xfId="56" xr:uid="{00000000-0005-0000-0000-000038000000}"/>
    <cellStyle name="Normal 3 3" xfId="57" xr:uid="{00000000-0005-0000-0000-000039000000}"/>
    <cellStyle name="Normal 4" xfId="58" xr:uid="{00000000-0005-0000-0000-00003A000000}"/>
    <cellStyle name="Normal 4 2" xfId="59" xr:uid="{00000000-0005-0000-0000-00003B000000}"/>
    <cellStyle name="Normal 4 3" xfId="60" xr:uid="{00000000-0005-0000-0000-00003C000000}"/>
    <cellStyle name="Normal 5" xfId="61" xr:uid="{00000000-0005-0000-0000-00003D000000}"/>
    <cellStyle name="Normal 5 2" xfId="62" xr:uid="{00000000-0005-0000-0000-00003E000000}"/>
    <cellStyle name="Normal 6" xfId="63" xr:uid="{00000000-0005-0000-0000-00003F000000}"/>
    <cellStyle name="Normal 6 2" xfId="64" xr:uid="{00000000-0005-0000-0000-000040000000}"/>
    <cellStyle name="Note" xfId="65" xr:uid="{00000000-0005-0000-0000-000041000000}"/>
    <cellStyle name="Output" xfId="66" xr:uid="{00000000-0005-0000-0000-000042000000}"/>
    <cellStyle name="Porcentaje" xfId="67" builtinId="5"/>
    <cellStyle name="Porcentual 2" xfId="68" xr:uid="{00000000-0005-0000-0000-000044000000}"/>
    <cellStyle name="Porcentual 2 2" xfId="69" xr:uid="{00000000-0005-0000-0000-000045000000}"/>
    <cellStyle name="Porcentual 3" xfId="70" xr:uid="{00000000-0005-0000-0000-000046000000}"/>
    <cellStyle name="Title" xfId="71" xr:uid="{00000000-0005-0000-0000-000047000000}"/>
    <cellStyle name="Warning Text" xfId="72" xr:uid="{00000000-0005-0000-0000-00004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90033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5"/>
  <sheetViews>
    <sheetView showGridLines="0" tabSelected="1" zoomScale="90" zoomScaleNormal="90" workbookViewId="0">
      <selection activeCell="D33" sqref="D33"/>
    </sheetView>
  </sheetViews>
  <sheetFormatPr baseColWidth="10" defaultRowHeight="15.95" customHeight="1" x14ac:dyDescent="0.25"/>
  <cols>
    <col min="1" max="1" width="4.28515625" style="69" customWidth="1"/>
    <col min="2" max="2" width="3.7109375" style="69" customWidth="1"/>
    <col min="3" max="3" width="11.42578125" style="67"/>
    <col min="4" max="16384" width="11.42578125" style="69"/>
  </cols>
  <sheetData>
    <row r="2" spans="2:10" ht="15.95" customHeight="1" x14ac:dyDescent="0.25">
      <c r="B2" s="66" t="s">
        <v>6</v>
      </c>
      <c r="D2" s="68"/>
    </row>
    <row r="3" spans="2:10" ht="15.95" customHeight="1" x14ac:dyDescent="0.25">
      <c r="B3" s="70"/>
      <c r="D3" s="68"/>
    </row>
    <row r="4" spans="2:10" ht="15.95" customHeight="1" x14ac:dyDescent="0.25">
      <c r="B4" s="66" t="s">
        <v>114</v>
      </c>
      <c r="D4" s="68"/>
    </row>
    <row r="5" spans="2:10" ht="15.95" customHeight="1" x14ac:dyDescent="0.25">
      <c r="B5" s="66"/>
      <c r="D5" s="68"/>
    </row>
    <row r="6" spans="2:10" ht="15.95" customHeight="1" x14ac:dyDescent="0.25">
      <c r="B6" s="71" t="str">
        <f>+'3.1'!B2</f>
        <v>3.1 CPC-PERÚ: PROCEDIMIENTOS INGRESADOS, SEGÚN SEDE U OFICINA REGIONAL Y TIPO DE EXPEDIENTE, ENERO-DICIEMBRE 2023</v>
      </c>
      <c r="C6" s="71"/>
      <c r="D6" s="72"/>
      <c r="E6" s="72"/>
      <c r="F6" s="72"/>
      <c r="G6" s="72"/>
      <c r="H6" s="72"/>
      <c r="I6" s="73"/>
      <c r="J6" s="73"/>
    </row>
    <row r="7" spans="2:10" ht="15.95" customHeight="1" x14ac:dyDescent="0.25">
      <c r="B7" s="71" t="str">
        <f>+'3.2'!B2</f>
        <v>3.2 CPC-PERÚ: DENUNCIAS INGRESADAS, SEGÚN SEDE U OFICINA REGIONAL, ENERO-DICIEMBRE 2023</v>
      </c>
      <c r="C7" s="71"/>
      <c r="D7" s="72"/>
      <c r="E7" s="72"/>
      <c r="F7" s="72"/>
      <c r="G7" s="72"/>
      <c r="H7" s="72"/>
      <c r="I7" s="73"/>
      <c r="J7" s="73"/>
    </row>
    <row r="8" spans="2:10" ht="15.95" customHeight="1" x14ac:dyDescent="0.25">
      <c r="B8" s="71" t="str">
        <f>+'3.3'!B2</f>
        <v>3.3 CPC-PERÚ: DENUNCIAS INGRESADAS, SEGÚN ACTIVIDAD ECONÓMICA, ENERO-DICIEMBRE 2023</v>
      </c>
      <c r="C8" s="71"/>
      <c r="D8" s="72"/>
      <c r="E8" s="72"/>
      <c r="F8" s="72"/>
      <c r="G8" s="72"/>
      <c r="H8" s="72"/>
      <c r="I8" s="73"/>
      <c r="J8" s="73"/>
    </row>
    <row r="9" spans="2:10" ht="15.95" customHeight="1" x14ac:dyDescent="0.25">
      <c r="B9" s="71" t="str">
        <f>+'3.4'!B2</f>
        <v>3.4 CPC-PERÚ: APELACIONES INGRESADAS, SEGÚN SEDE U OFICINA REGIONAL, ENERO-DICIEMBRE 2023</v>
      </c>
      <c r="C9" s="71"/>
      <c r="D9" s="72"/>
      <c r="E9" s="72"/>
      <c r="F9" s="72"/>
      <c r="G9" s="72"/>
      <c r="H9" s="72"/>
      <c r="I9" s="73"/>
      <c r="J9" s="73"/>
    </row>
    <row r="10" spans="2:10" ht="15.95" customHeight="1" x14ac:dyDescent="0.25">
      <c r="B10" s="71" t="str">
        <f>+'3.5'!B2</f>
        <v>3.5 CPC-PERÚ: APELACIONES INGRESADAS, SEGÚN ACTIVIDAD ECONÓMICA, ENERO-DICIEMBRE 2023</v>
      </c>
      <c r="C10" s="71"/>
      <c r="D10" s="72"/>
      <c r="E10" s="72"/>
      <c r="F10" s="72"/>
      <c r="G10" s="72"/>
      <c r="H10" s="72"/>
      <c r="I10" s="73"/>
      <c r="J10" s="73"/>
    </row>
    <row r="11" spans="2:10" ht="15.95" customHeight="1" x14ac:dyDescent="0.25">
      <c r="B11" s="71" t="str">
        <f>+'3.6'!B2</f>
        <v>3.6 CPC-PERÚ: PROCEDIMIENTOS SANCIONADORES POR INICIATIVA DE LA AUTORIDAD INGRESADOS, SEGÚN SEDE U OFICINA REGIONAL, ENERO-DICIEMBRE 2023</v>
      </c>
      <c r="C11" s="71"/>
      <c r="D11" s="72"/>
      <c r="E11" s="72"/>
      <c r="F11" s="72"/>
      <c r="G11" s="72"/>
      <c r="H11" s="72"/>
      <c r="I11" s="73"/>
      <c r="J11" s="73"/>
    </row>
    <row r="12" spans="2:10" ht="15.95" customHeight="1" x14ac:dyDescent="0.25">
      <c r="B12" s="71" t="str">
        <f>+'3.7'!B2</f>
        <v>3.7 CPC-PERÚ: PROCEDIMIENTOS SANCIONADORES POR INICIATIVA DE LA AUTORIDAD INGRESADOS, SEGÚN ACTIVIDAD ECONÓMICA, ENERO-DICIEMBRE 2023</v>
      </c>
      <c r="C12" s="71"/>
      <c r="D12" s="72"/>
      <c r="E12" s="72"/>
      <c r="F12" s="72"/>
      <c r="G12" s="72"/>
      <c r="H12" s="72"/>
      <c r="I12" s="73"/>
      <c r="J12" s="73"/>
    </row>
    <row r="13" spans="2:10" ht="15.95" customHeight="1" x14ac:dyDescent="0.25">
      <c r="B13" s="74"/>
    </row>
    <row r="14" spans="2:10" ht="15.95" customHeight="1" x14ac:dyDescent="0.25">
      <c r="B14" s="66" t="s">
        <v>7</v>
      </c>
    </row>
    <row r="15" spans="2:10" ht="15.95" customHeight="1" x14ac:dyDescent="0.25">
      <c r="B15" s="66"/>
    </row>
    <row r="16" spans="2:10" ht="15.95" customHeight="1" x14ac:dyDescent="0.25">
      <c r="B16" s="71" t="str">
        <f>+'3.8'!B2</f>
        <v>3.8 CPC-PERÚ: PROCEDIMIENTOS CONCLUIDOS, SEGÚN SEDE U OFICINA REGIONAL Y TIPO DE EXPEDIENTE, ENERO-DICIEMBRE 2023</v>
      </c>
      <c r="C16" s="71"/>
      <c r="D16" s="72"/>
      <c r="E16" s="72"/>
      <c r="F16" s="72"/>
      <c r="G16" s="72"/>
      <c r="H16" s="72"/>
      <c r="I16" s="73"/>
      <c r="J16" s="73"/>
    </row>
    <row r="17" spans="2:10" ht="15.95" customHeight="1" x14ac:dyDescent="0.25">
      <c r="B17" s="71" t="str">
        <f>+'3.9'!B2</f>
        <v>3.9 CPC-PERÚ: DENUNCIAS CONCLUIDAS, SEGÚN SEDE U OFICINA REGIONAL, ENERO-DICIEMBRE 2023</v>
      </c>
      <c r="C17" s="71"/>
      <c r="D17" s="72"/>
      <c r="E17" s="72"/>
      <c r="F17" s="72"/>
      <c r="G17" s="72"/>
      <c r="H17" s="72"/>
      <c r="I17" s="73"/>
      <c r="J17" s="73"/>
    </row>
    <row r="18" spans="2:10" s="75" customFormat="1" ht="15.95" customHeight="1" x14ac:dyDescent="0.25">
      <c r="B18" s="71" t="str">
        <f>+'3.10'!B2</f>
        <v>3.10 CPC-PERÚ: DENUNCIAS CONCLUIDAS, SEGÚN ACTIVIDAD ECONÓMICA, ENERO-DICIEMBRE 2023</v>
      </c>
    </row>
    <row r="19" spans="2:10" ht="15.95" customHeight="1" x14ac:dyDescent="0.25">
      <c r="B19" s="71" t="str">
        <f>+'3.11'!B2</f>
        <v>3.11 CPC-PERÚ: HECHOS DENUNCIADOS CONCLUIDOS, SEGÚN TIPO DE CONCLUSIÓN, ENERO-DICIEMBRE 2023</v>
      </c>
      <c r="C19" s="71"/>
      <c r="D19" s="72"/>
      <c r="E19" s="72"/>
      <c r="F19" s="72"/>
      <c r="G19" s="72"/>
      <c r="H19" s="72"/>
      <c r="I19" s="73"/>
      <c r="J19" s="73"/>
    </row>
    <row r="20" spans="2:10" ht="15.95" customHeight="1" x14ac:dyDescent="0.25">
      <c r="B20" s="71" t="str">
        <f>+'3.12'!B2</f>
        <v>3.12 CPC-PERÚ: APELACIONES CONCLUIDAS, SEGÚN SEDE U OFICINA REGIONAL, ENERO-DICIEMBRE 2023</v>
      </c>
      <c r="C20" s="71"/>
      <c r="D20" s="72"/>
      <c r="E20" s="72"/>
      <c r="F20" s="72"/>
      <c r="G20" s="72"/>
      <c r="H20" s="72"/>
      <c r="I20" s="73"/>
      <c r="J20" s="73"/>
    </row>
    <row r="21" spans="2:10" ht="15.95" customHeight="1" x14ac:dyDescent="0.25">
      <c r="B21" s="71" t="str">
        <f>+'3.13'!B2</f>
        <v>3.13 CPC-PERÚ: HECHOS APELADOS CONCLUIDOS, SEGÚN TIPO DE CONCLUSIÓN, ENERO-DICIEMBRE 2023</v>
      </c>
      <c r="C21" s="71"/>
      <c r="D21" s="72"/>
      <c r="E21" s="72"/>
      <c r="F21" s="72"/>
      <c r="G21" s="72"/>
      <c r="H21" s="72"/>
      <c r="I21" s="73"/>
      <c r="J21" s="73"/>
    </row>
    <row r="22" spans="2:10" ht="15.95" customHeight="1" x14ac:dyDescent="0.25">
      <c r="B22" s="71" t="str">
        <f>+'3.14'!B2</f>
        <v>3.14 CPC-PERÚ: PROCEDIMIENTOS SANCIONADORES POR INICIATIVA DE LA AUTORIDAD, CONCLUIDOS, SEGÚN SEDE U OFICINA REGIONAL, ENERO-DICIEMBRE 2023</v>
      </c>
      <c r="C22" s="71"/>
      <c r="D22" s="72"/>
      <c r="E22" s="72"/>
      <c r="F22" s="72"/>
      <c r="G22" s="72"/>
      <c r="H22" s="72"/>
      <c r="I22" s="73"/>
      <c r="J22" s="73"/>
    </row>
    <row r="23" spans="2:10" ht="15.95" customHeight="1" x14ac:dyDescent="0.25">
      <c r="B23" s="71" t="str">
        <f>+'3.15'!B2</f>
        <v>3.15 CPC-PERÚ: HECHOS DENUNCIADOS POR INICIATIVA DE LA AUTORIDAD CONCLUIDOS, SEGÚN TIPO DE CONCLUSIÓN, ENERO-DICIEMBRE 2023</v>
      </c>
      <c r="C23" s="71"/>
      <c r="D23" s="72"/>
      <c r="E23" s="72"/>
      <c r="F23" s="72"/>
      <c r="G23" s="72"/>
      <c r="H23" s="72"/>
      <c r="I23" s="73"/>
      <c r="J23" s="73"/>
    </row>
    <row r="24" spans="2:10" ht="15.95" customHeight="1" x14ac:dyDescent="0.25">
      <c r="B24" s="71"/>
      <c r="C24" s="71"/>
      <c r="D24" s="72"/>
      <c r="E24" s="72"/>
      <c r="F24" s="72"/>
      <c r="G24" s="72"/>
      <c r="H24" s="72"/>
      <c r="I24" s="73"/>
      <c r="J24" s="73"/>
    </row>
    <row r="25" spans="2:10" ht="15.95" customHeight="1" x14ac:dyDescent="0.25">
      <c r="B25" s="71"/>
      <c r="C25" s="71"/>
      <c r="D25" s="72"/>
      <c r="E25" s="72"/>
      <c r="F25" s="72"/>
      <c r="G25" s="72"/>
      <c r="H25" s="72"/>
      <c r="I25" s="73"/>
      <c r="J25" s="73"/>
    </row>
  </sheetData>
  <hyperlinks>
    <hyperlink ref="B6" location="'3.1'!A1" display="'3.1'!A1" xr:uid="{00000000-0004-0000-0000-000000000000}"/>
    <hyperlink ref="B8" location="'3.3'!A1" display="'3.3'!A1" xr:uid="{00000000-0004-0000-0000-000001000000}"/>
    <hyperlink ref="B19" location="'3.11'!A1" display="'3.11'!A1" xr:uid="{00000000-0004-0000-0000-000002000000}"/>
    <hyperlink ref="B10" location="'3.5'!A1" display="'3.5'!A1" xr:uid="{00000000-0004-0000-0000-000003000000}"/>
    <hyperlink ref="B16" location="'3.8'!A1" display="'3.8'!A1" xr:uid="{00000000-0004-0000-0000-000004000000}"/>
    <hyperlink ref="B11" location="'3.6'!A1" display="'3.6'!A1" xr:uid="{00000000-0004-0000-0000-000005000000}"/>
    <hyperlink ref="B20" location="'3.12'!A1" display="'3.12'!A1" xr:uid="{00000000-0004-0000-0000-000006000000}"/>
    <hyperlink ref="B23" location="'3.15'!A1" display="'3.15'!A1" xr:uid="{00000000-0004-0000-0000-000007000000}"/>
    <hyperlink ref="B7" location="'3.2'!A1" display="'3.2'!A1" xr:uid="{00000000-0004-0000-0000-000008000000}"/>
    <hyperlink ref="B9" location="'3.4'!A1" display="'3.4'!A1" xr:uid="{00000000-0004-0000-0000-000009000000}"/>
    <hyperlink ref="B17" location="'3.9'!A1" display="'3.9'!A1" xr:uid="{00000000-0004-0000-0000-00000A000000}"/>
    <hyperlink ref="B21" location="'3.13'!A1" display="'3.13'!A1" xr:uid="{00000000-0004-0000-0000-00000B000000}"/>
    <hyperlink ref="B22" location="'3.14'!A1" display="'3.14'!A1" xr:uid="{00000000-0004-0000-0000-00000C000000}"/>
    <hyperlink ref="B12" location="'3.7'!A1" display="'3.7'!A1" xr:uid="{00000000-0004-0000-0000-00000D000000}"/>
    <hyperlink ref="B18" location="'3.10'!A1" display="'3.10'!A1" xr:uid="{4605A4DD-A31E-4458-AB8A-762EEE1068CC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26"/>
  <sheetViews>
    <sheetView zoomScale="85" zoomScaleNormal="85" workbookViewId="0">
      <selection activeCell="S22" sqref="S22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20.7109375" style="5" customWidth="1"/>
    <col min="4" max="15" width="6.7109375" style="4" customWidth="1"/>
    <col min="16" max="17" width="7.7109375" style="4" customWidth="1"/>
    <col min="18" max="16384" width="11.42578125" style="4"/>
  </cols>
  <sheetData>
    <row r="1" spans="1:33" ht="15.95" customHeight="1" x14ac:dyDescent="0.25">
      <c r="A1" s="77" t="s">
        <v>2</v>
      </c>
    </row>
    <row r="2" spans="1:33" s="26" customFormat="1" ht="15.95" customHeight="1" x14ac:dyDescent="0.25">
      <c r="A2" s="78"/>
      <c r="B2" s="13" t="s">
        <v>125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4"/>
      <c r="Q2" s="4"/>
    </row>
    <row r="3" spans="1:33" ht="15.95" customHeight="1" x14ac:dyDescent="0.25"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33" s="9" customFormat="1" ht="27.95" customHeight="1" x14ac:dyDescent="0.25">
      <c r="A4" s="78"/>
      <c r="B4" s="7" t="s">
        <v>116</v>
      </c>
      <c r="C4" s="12" t="s">
        <v>104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33" ht="18.75" customHeight="1" x14ac:dyDescent="0.25">
      <c r="B5" s="4">
        <v>1</v>
      </c>
      <c r="C5" s="5" t="s">
        <v>105</v>
      </c>
      <c r="D5" s="29">
        <v>284</v>
      </c>
      <c r="E5" s="29">
        <v>212</v>
      </c>
      <c r="F5" s="29">
        <v>229</v>
      </c>
      <c r="G5" s="29">
        <v>244</v>
      </c>
      <c r="H5" s="29">
        <v>172</v>
      </c>
      <c r="I5" s="29">
        <v>207</v>
      </c>
      <c r="J5" s="29">
        <v>196</v>
      </c>
      <c r="K5" s="29">
        <v>209</v>
      </c>
      <c r="L5" s="29">
        <v>224</v>
      </c>
      <c r="M5" s="29">
        <v>378</v>
      </c>
      <c r="N5" s="29">
        <v>269</v>
      </c>
      <c r="O5" s="29">
        <v>194</v>
      </c>
      <c r="P5" s="29">
        <f t="shared" ref="P5:P22" si="0">+SUM(D5:O5)</f>
        <v>2818</v>
      </c>
      <c r="Q5" s="20">
        <f>(P5/P$23)*100</f>
        <v>31.370366247356117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8.75" customHeight="1" x14ac:dyDescent="0.25">
      <c r="B6" s="4">
        <v>2</v>
      </c>
      <c r="C6" s="5" t="s">
        <v>106</v>
      </c>
      <c r="D6" s="29">
        <v>126</v>
      </c>
      <c r="E6" s="29">
        <v>145</v>
      </c>
      <c r="F6" s="29">
        <v>152</v>
      </c>
      <c r="G6" s="29">
        <v>121</v>
      </c>
      <c r="H6" s="29">
        <v>169</v>
      </c>
      <c r="I6" s="29">
        <v>136</v>
      </c>
      <c r="J6" s="29">
        <v>151</v>
      </c>
      <c r="K6" s="29">
        <v>127</v>
      </c>
      <c r="L6" s="29">
        <v>231</v>
      </c>
      <c r="M6" s="29">
        <v>144</v>
      </c>
      <c r="N6" s="29">
        <v>158</v>
      </c>
      <c r="O6" s="29">
        <v>187</v>
      </c>
      <c r="P6" s="29">
        <f t="shared" si="0"/>
        <v>1847</v>
      </c>
      <c r="Q6" s="20">
        <f t="shared" ref="Q6:Q22" si="1">(P6/P$23)*100</f>
        <v>20.561059779583658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8.75" customHeight="1" x14ac:dyDescent="0.25">
      <c r="B7" s="4">
        <v>3</v>
      </c>
      <c r="C7" s="5" t="s">
        <v>18</v>
      </c>
      <c r="D7" s="29">
        <v>32</v>
      </c>
      <c r="E7" s="29">
        <v>66</v>
      </c>
      <c r="F7" s="29">
        <v>79</v>
      </c>
      <c r="G7" s="29">
        <v>29</v>
      </c>
      <c r="H7" s="29">
        <v>58</v>
      </c>
      <c r="I7" s="29">
        <v>51</v>
      </c>
      <c r="J7" s="29">
        <v>43</v>
      </c>
      <c r="K7" s="29">
        <v>77</v>
      </c>
      <c r="L7" s="29">
        <v>66</v>
      </c>
      <c r="M7" s="29">
        <v>58</v>
      </c>
      <c r="N7" s="29">
        <v>55</v>
      </c>
      <c r="O7" s="29">
        <v>51</v>
      </c>
      <c r="P7" s="29">
        <f t="shared" si="0"/>
        <v>665</v>
      </c>
      <c r="Q7" s="20">
        <f t="shared" si="1"/>
        <v>7.4028720917288213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8.75" customHeight="1" x14ac:dyDescent="0.25">
      <c r="B8" s="4">
        <v>4</v>
      </c>
      <c r="C8" s="5" t="s">
        <v>17</v>
      </c>
      <c r="D8" s="29">
        <v>41</v>
      </c>
      <c r="E8" s="29">
        <v>63</v>
      </c>
      <c r="F8" s="29">
        <v>50</v>
      </c>
      <c r="G8" s="29">
        <v>53</v>
      </c>
      <c r="H8" s="29">
        <v>58</v>
      </c>
      <c r="I8" s="29">
        <v>53</v>
      </c>
      <c r="J8" s="29">
        <v>40</v>
      </c>
      <c r="K8" s="29">
        <v>51</v>
      </c>
      <c r="L8" s="29">
        <v>49</v>
      </c>
      <c r="M8" s="29">
        <v>55</v>
      </c>
      <c r="N8" s="29">
        <v>62</v>
      </c>
      <c r="O8" s="29">
        <v>19</v>
      </c>
      <c r="P8" s="29">
        <f t="shared" si="0"/>
        <v>594</v>
      </c>
      <c r="Q8" s="20">
        <f t="shared" si="1"/>
        <v>6.6124902593788271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8.75" customHeight="1" x14ac:dyDescent="0.25">
      <c r="B9" s="4">
        <v>5</v>
      </c>
      <c r="C9" s="5" t="s">
        <v>16</v>
      </c>
      <c r="D9" s="29">
        <v>31</v>
      </c>
      <c r="E9" s="29">
        <v>17</v>
      </c>
      <c r="F9" s="29">
        <v>24</v>
      </c>
      <c r="G9" s="29">
        <v>18</v>
      </c>
      <c r="H9" s="29">
        <v>81</v>
      </c>
      <c r="I9" s="29">
        <v>46</v>
      </c>
      <c r="J9" s="29">
        <v>48</v>
      </c>
      <c r="K9" s="29">
        <v>54</v>
      </c>
      <c r="L9" s="29">
        <v>45</v>
      </c>
      <c r="M9" s="29">
        <v>47</v>
      </c>
      <c r="N9" s="29">
        <v>47</v>
      </c>
      <c r="O9" s="29">
        <v>63</v>
      </c>
      <c r="P9" s="29">
        <f t="shared" si="0"/>
        <v>521</v>
      </c>
      <c r="Q9" s="20">
        <f t="shared" si="1"/>
        <v>5.7998441500612268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8.75" customHeight="1" x14ac:dyDescent="0.25">
      <c r="B10" s="4">
        <v>6</v>
      </c>
      <c r="C10" s="5" t="s">
        <v>15</v>
      </c>
      <c r="D10" s="29">
        <v>74</v>
      </c>
      <c r="E10" s="29">
        <v>53</v>
      </c>
      <c r="F10" s="29">
        <v>28</v>
      </c>
      <c r="G10" s="29">
        <v>28</v>
      </c>
      <c r="H10" s="29">
        <v>53</v>
      </c>
      <c r="I10" s="29">
        <v>58</v>
      </c>
      <c r="J10" s="29">
        <v>29</v>
      </c>
      <c r="K10" s="29">
        <v>54</v>
      </c>
      <c r="L10" s="29">
        <v>34</v>
      </c>
      <c r="M10" s="29">
        <v>16</v>
      </c>
      <c r="N10" s="29">
        <v>32</v>
      </c>
      <c r="O10" s="29">
        <v>51</v>
      </c>
      <c r="P10" s="29">
        <f t="shared" si="0"/>
        <v>510</v>
      </c>
      <c r="Q10" s="20">
        <f t="shared" si="1"/>
        <v>5.6773906267393963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ht="18.75" customHeight="1" x14ac:dyDescent="0.25">
      <c r="B11" s="4">
        <v>7</v>
      </c>
      <c r="C11" s="5" t="s">
        <v>19</v>
      </c>
      <c r="D11" s="29">
        <v>25</v>
      </c>
      <c r="E11" s="29">
        <v>35</v>
      </c>
      <c r="F11" s="29">
        <v>33</v>
      </c>
      <c r="G11" s="29">
        <v>32</v>
      </c>
      <c r="H11" s="29">
        <v>29</v>
      </c>
      <c r="I11" s="29">
        <v>20</v>
      </c>
      <c r="J11" s="29">
        <v>36</v>
      </c>
      <c r="K11" s="29">
        <v>25</v>
      </c>
      <c r="L11" s="29">
        <v>53</v>
      </c>
      <c r="M11" s="29">
        <v>47</v>
      </c>
      <c r="N11" s="29">
        <v>41</v>
      </c>
      <c r="O11" s="29">
        <v>30</v>
      </c>
      <c r="P11" s="29">
        <f t="shared" si="0"/>
        <v>406</v>
      </c>
      <c r="Q11" s="20">
        <f t="shared" si="1"/>
        <v>4.5196482244239116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18.75" customHeight="1" x14ac:dyDescent="0.25">
      <c r="B12" s="4">
        <v>8</v>
      </c>
      <c r="C12" s="5" t="s">
        <v>22</v>
      </c>
      <c r="D12" s="29">
        <v>18</v>
      </c>
      <c r="E12" s="29">
        <v>31</v>
      </c>
      <c r="F12" s="29">
        <v>36</v>
      </c>
      <c r="G12" s="29">
        <v>24</v>
      </c>
      <c r="H12" s="29">
        <v>28</v>
      </c>
      <c r="I12" s="29">
        <v>17</v>
      </c>
      <c r="J12" s="29">
        <v>28</v>
      </c>
      <c r="K12" s="29">
        <v>41</v>
      </c>
      <c r="L12" s="29">
        <v>33</v>
      </c>
      <c r="M12" s="29">
        <v>33</v>
      </c>
      <c r="N12" s="29">
        <v>23</v>
      </c>
      <c r="O12" s="29">
        <v>17</v>
      </c>
      <c r="P12" s="29">
        <f t="shared" si="0"/>
        <v>329</v>
      </c>
      <c r="Q12" s="20">
        <f t="shared" si="1"/>
        <v>3.6624735611711006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33" ht="18.75" customHeight="1" x14ac:dyDescent="0.25">
      <c r="B13" s="4">
        <v>9</v>
      </c>
      <c r="C13" s="5" t="s">
        <v>20</v>
      </c>
      <c r="D13" s="29">
        <v>23</v>
      </c>
      <c r="E13" s="29">
        <v>20</v>
      </c>
      <c r="F13" s="29">
        <v>21</v>
      </c>
      <c r="G13" s="29">
        <v>30</v>
      </c>
      <c r="H13" s="29">
        <v>28</v>
      </c>
      <c r="I13" s="29">
        <v>17</v>
      </c>
      <c r="J13" s="29">
        <v>17</v>
      </c>
      <c r="K13" s="29">
        <v>43</v>
      </c>
      <c r="L13" s="29">
        <v>31</v>
      </c>
      <c r="M13" s="29">
        <v>29</v>
      </c>
      <c r="N13" s="29">
        <v>33</v>
      </c>
      <c r="O13" s="29">
        <v>36</v>
      </c>
      <c r="P13" s="29">
        <f t="shared" si="0"/>
        <v>328</v>
      </c>
      <c r="Q13" s="20">
        <f t="shared" si="1"/>
        <v>3.651341422687298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3" ht="18.75" customHeight="1" x14ac:dyDescent="0.25">
      <c r="B14" s="4">
        <v>10</v>
      </c>
      <c r="C14" s="5" t="s">
        <v>21</v>
      </c>
      <c r="D14" s="29">
        <v>22</v>
      </c>
      <c r="E14" s="29">
        <v>16</v>
      </c>
      <c r="F14" s="29">
        <v>23</v>
      </c>
      <c r="G14" s="29">
        <v>16</v>
      </c>
      <c r="H14" s="29">
        <v>20</v>
      </c>
      <c r="I14" s="29">
        <v>5</v>
      </c>
      <c r="J14" s="29">
        <v>13</v>
      </c>
      <c r="K14" s="29">
        <v>12</v>
      </c>
      <c r="L14" s="29">
        <v>17</v>
      </c>
      <c r="M14" s="29">
        <v>20</v>
      </c>
      <c r="N14" s="29">
        <v>8</v>
      </c>
      <c r="O14" s="29">
        <v>22</v>
      </c>
      <c r="P14" s="29">
        <f t="shared" si="0"/>
        <v>194</v>
      </c>
      <c r="Q14" s="20">
        <f t="shared" si="1"/>
        <v>2.1596348658577313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18.75" customHeight="1" x14ac:dyDescent="0.25">
      <c r="B15" s="4">
        <v>11</v>
      </c>
      <c r="C15" s="5" t="s">
        <v>25</v>
      </c>
      <c r="D15" s="29">
        <v>8</v>
      </c>
      <c r="E15" s="29">
        <v>10</v>
      </c>
      <c r="F15" s="29">
        <v>10</v>
      </c>
      <c r="G15" s="29">
        <v>5</v>
      </c>
      <c r="H15" s="29">
        <v>15</v>
      </c>
      <c r="I15" s="29">
        <v>16</v>
      </c>
      <c r="J15" s="29">
        <v>13</v>
      </c>
      <c r="K15" s="29">
        <v>12</v>
      </c>
      <c r="L15" s="29">
        <v>9</v>
      </c>
      <c r="M15" s="29">
        <v>16</v>
      </c>
      <c r="N15" s="29">
        <v>17</v>
      </c>
      <c r="O15" s="29">
        <v>4</v>
      </c>
      <c r="P15" s="29">
        <f t="shared" si="0"/>
        <v>135</v>
      </c>
      <c r="Q15" s="20">
        <f t="shared" si="1"/>
        <v>1.5028386953133697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customHeight="1" x14ac:dyDescent="0.25">
      <c r="B16" s="4">
        <v>12</v>
      </c>
      <c r="C16" s="5" t="s">
        <v>27</v>
      </c>
      <c r="D16" s="29">
        <v>10</v>
      </c>
      <c r="E16" s="29">
        <v>6</v>
      </c>
      <c r="F16" s="29">
        <v>11</v>
      </c>
      <c r="G16" s="29">
        <v>3</v>
      </c>
      <c r="H16" s="29">
        <v>15</v>
      </c>
      <c r="I16" s="29">
        <v>14</v>
      </c>
      <c r="J16" s="29">
        <v>24</v>
      </c>
      <c r="K16" s="29">
        <v>13</v>
      </c>
      <c r="L16" s="29">
        <v>16</v>
      </c>
      <c r="M16" s="29">
        <v>10</v>
      </c>
      <c r="N16" s="29">
        <v>11</v>
      </c>
      <c r="O16" s="29">
        <v>0</v>
      </c>
      <c r="P16" s="29">
        <f t="shared" si="0"/>
        <v>133</v>
      </c>
      <c r="Q16" s="20">
        <f t="shared" si="1"/>
        <v>1.4805744183457643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2:33" ht="18.75" customHeight="1" x14ac:dyDescent="0.25">
      <c r="B17" s="4">
        <v>13</v>
      </c>
      <c r="C17" s="5" t="s">
        <v>24</v>
      </c>
      <c r="D17" s="29">
        <v>12</v>
      </c>
      <c r="E17" s="29">
        <v>6</v>
      </c>
      <c r="F17" s="29">
        <v>16</v>
      </c>
      <c r="G17" s="29">
        <v>5</v>
      </c>
      <c r="H17" s="29">
        <v>12</v>
      </c>
      <c r="I17" s="29">
        <v>8</v>
      </c>
      <c r="J17" s="29">
        <v>11</v>
      </c>
      <c r="K17" s="29">
        <v>8</v>
      </c>
      <c r="L17" s="29">
        <v>13</v>
      </c>
      <c r="M17" s="29">
        <v>15</v>
      </c>
      <c r="N17" s="29">
        <v>12</v>
      </c>
      <c r="O17" s="29">
        <v>8</v>
      </c>
      <c r="P17" s="29">
        <f t="shared" si="0"/>
        <v>126</v>
      </c>
      <c r="Q17" s="20">
        <f t="shared" si="1"/>
        <v>1.4026494489591452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2:33" ht="18.75" customHeight="1" x14ac:dyDescent="0.25">
      <c r="B18" s="4">
        <v>14</v>
      </c>
      <c r="C18" s="5" t="s">
        <v>26</v>
      </c>
      <c r="D18" s="29">
        <v>10</v>
      </c>
      <c r="E18" s="29">
        <v>10</v>
      </c>
      <c r="F18" s="29">
        <v>14</v>
      </c>
      <c r="G18" s="29">
        <v>11</v>
      </c>
      <c r="H18" s="29">
        <v>5</v>
      </c>
      <c r="I18" s="29">
        <v>5</v>
      </c>
      <c r="J18" s="29">
        <v>14</v>
      </c>
      <c r="K18" s="29">
        <v>6</v>
      </c>
      <c r="L18" s="29">
        <v>7</v>
      </c>
      <c r="M18" s="29">
        <v>14</v>
      </c>
      <c r="N18" s="29">
        <v>11</v>
      </c>
      <c r="O18" s="29">
        <v>7</v>
      </c>
      <c r="P18" s="29">
        <f t="shared" si="0"/>
        <v>114</v>
      </c>
      <c r="Q18" s="20">
        <f t="shared" si="1"/>
        <v>1.2690637871535122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</row>
    <row r="19" spans="2:33" ht="18.75" customHeight="1" x14ac:dyDescent="0.25">
      <c r="B19" s="4">
        <v>15</v>
      </c>
      <c r="C19" s="5" t="s">
        <v>23</v>
      </c>
      <c r="D19" s="29">
        <v>13</v>
      </c>
      <c r="E19" s="29">
        <v>16</v>
      </c>
      <c r="F19" s="29">
        <v>10</v>
      </c>
      <c r="G19" s="29">
        <v>7</v>
      </c>
      <c r="H19" s="29">
        <v>6</v>
      </c>
      <c r="I19" s="29">
        <v>6</v>
      </c>
      <c r="J19" s="29">
        <v>6</v>
      </c>
      <c r="K19" s="29">
        <v>16</v>
      </c>
      <c r="L19" s="29">
        <v>9</v>
      </c>
      <c r="M19" s="29">
        <v>5</v>
      </c>
      <c r="N19" s="29">
        <v>8</v>
      </c>
      <c r="O19" s="29">
        <v>2</v>
      </c>
      <c r="P19" s="29">
        <f t="shared" si="0"/>
        <v>104</v>
      </c>
      <c r="Q19" s="20">
        <f t="shared" si="1"/>
        <v>1.1577424023154848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</row>
    <row r="20" spans="2:33" ht="18.75" customHeight="1" x14ac:dyDescent="0.25">
      <c r="B20" s="4">
        <v>16</v>
      </c>
      <c r="C20" s="5" t="s">
        <v>69</v>
      </c>
      <c r="D20" s="29">
        <v>7</v>
      </c>
      <c r="E20" s="29">
        <v>4</v>
      </c>
      <c r="F20" s="29">
        <v>19</v>
      </c>
      <c r="G20" s="29">
        <v>4</v>
      </c>
      <c r="H20" s="29">
        <v>9</v>
      </c>
      <c r="I20" s="29">
        <v>7</v>
      </c>
      <c r="J20" s="29">
        <v>11</v>
      </c>
      <c r="K20" s="29">
        <v>8</v>
      </c>
      <c r="L20" s="29">
        <v>8</v>
      </c>
      <c r="M20" s="29">
        <v>5</v>
      </c>
      <c r="N20" s="29">
        <v>6</v>
      </c>
      <c r="O20" s="29">
        <v>11</v>
      </c>
      <c r="P20" s="29">
        <f t="shared" si="0"/>
        <v>99</v>
      </c>
      <c r="Q20" s="20">
        <f t="shared" si="1"/>
        <v>1.1020817098964713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</row>
    <row r="21" spans="2:33" ht="18.75" customHeight="1" x14ac:dyDescent="0.25">
      <c r="B21" s="4">
        <v>17</v>
      </c>
      <c r="C21" s="5" t="s">
        <v>70</v>
      </c>
      <c r="D21" s="29">
        <v>3</v>
      </c>
      <c r="E21" s="29">
        <v>5</v>
      </c>
      <c r="F21" s="29">
        <v>2</v>
      </c>
      <c r="G21" s="29">
        <v>1</v>
      </c>
      <c r="H21" s="29">
        <v>2</v>
      </c>
      <c r="I21" s="29">
        <v>3</v>
      </c>
      <c r="J21" s="29">
        <v>6</v>
      </c>
      <c r="K21" s="29">
        <v>5</v>
      </c>
      <c r="L21" s="29">
        <v>3</v>
      </c>
      <c r="M21" s="29">
        <v>2</v>
      </c>
      <c r="N21" s="29">
        <v>5</v>
      </c>
      <c r="O21" s="29">
        <v>2</v>
      </c>
      <c r="P21" s="29">
        <f t="shared" si="0"/>
        <v>39</v>
      </c>
      <c r="Q21" s="20">
        <f t="shared" si="1"/>
        <v>0.43415340086830684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</row>
    <row r="22" spans="2:33" ht="18.75" customHeight="1" x14ac:dyDescent="0.25">
      <c r="B22" s="4">
        <v>18</v>
      </c>
      <c r="C22" s="5" t="s">
        <v>67</v>
      </c>
      <c r="D22" s="29">
        <v>3</v>
      </c>
      <c r="E22" s="29">
        <v>6</v>
      </c>
      <c r="F22" s="29">
        <v>1</v>
      </c>
      <c r="G22" s="29">
        <v>2</v>
      </c>
      <c r="H22" s="29">
        <v>2</v>
      </c>
      <c r="I22" s="29">
        <v>1</v>
      </c>
      <c r="J22" s="29">
        <v>0</v>
      </c>
      <c r="K22" s="29">
        <v>1</v>
      </c>
      <c r="L22" s="29">
        <v>0</v>
      </c>
      <c r="M22" s="29">
        <v>4</v>
      </c>
      <c r="N22" s="29">
        <v>1</v>
      </c>
      <c r="O22" s="29">
        <v>0</v>
      </c>
      <c r="P22" s="29">
        <f t="shared" si="0"/>
        <v>21</v>
      </c>
      <c r="Q22" s="20">
        <f t="shared" si="1"/>
        <v>0.23377490815985752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2:33" ht="18.75" customHeight="1" x14ac:dyDescent="0.25">
      <c r="B23" s="109" t="s">
        <v>0</v>
      </c>
      <c r="C23" s="109"/>
      <c r="D23" s="30">
        <f>SUM(D5:D22)</f>
        <v>742</v>
      </c>
      <c r="E23" s="30">
        <f t="shared" ref="E23:P23" si="2">SUM(E5:E22)</f>
        <v>721</v>
      </c>
      <c r="F23" s="30">
        <f t="shared" si="2"/>
        <v>758</v>
      </c>
      <c r="G23" s="30">
        <f t="shared" si="2"/>
        <v>633</v>
      </c>
      <c r="H23" s="30">
        <f t="shared" si="2"/>
        <v>762</v>
      </c>
      <c r="I23" s="30">
        <f t="shared" si="2"/>
        <v>670</v>
      </c>
      <c r="J23" s="30">
        <f t="shared" si="2"/>
        <v>686</v>
      </c>
      <c r="K23" s="30">
        <f t="shared" si="2"/>
        <v>762</v>
      </c>
      <c r="L23" s="30">
        <f t="shared" si="2"/>
        <v>848</v>
      </c>
      <c r="M23" s="30">
        <f t="shared" si="2"/>
        <v>898</v>
      </c>
      <c r="N23" s="30">
        <f t="shared" si="2"/>
        <v>799</v>
      </c>
      <c r="O23" s="30">
        <f t="shared" si="2"/>
        <v>704</v>
      </c>
      <c r="P23" s="30">
        <f t="shared" si="2"/>
        <v>8983</v>
      </c>
      <c r="Q23" s="28">
        <f>SUM(Q5:Q22)</f>
        <v>100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2:33" s="56" customFormat="1" ht="12.75" customHeight="1" x14ac:dyDescent="0.25">
      <c r="B24" s="55" t="s">
        <v>44</v>
      </c>
      <c r="C24" s="57"/>
    </row>
    <row r="25" spans="2:33" s="56" customFormat="1" ht="12.75" customHeight="1" x14ac:dyDescent="0.25">
      <c r="B25" s="55" t="s">
        <v>130</v>
      </c>
      <c r="C25" s="57"/>
    </row>
    <row r="26" spans="2:33" s="56" customFormat="1" ht="12.75" customHeight="1" x14ac:dyDescent="0.25">
      <c r="B26" s="55" t="s">
        <v>131</v>
      </c>
      <c r="C26" s="57"/>
    </row>
  </sheetData>
  <mergeCells count="1">
    <mergeCell ref="B23:C23"/>
  </mergeCells>
  <hyperlinks>
    <hyperlink ref="A1" location="índice!A1" display="volver" xr:uid="{00000000-0004-0000-09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E7FC1-8200-4FC8-AC50-689B6C065672}">
  <dimension ref="A1:AC30"/>
  <sheetViews>
    <sheetView zoomScale="85" zoomScaleNormal="85" workbookViewId="0">
      <selection activeCell="S19" sqref="S19"/>
    </sheetView>
  </sheetViews>
  <sheetFormatPr baseColWidth="10" defaultRowHeight="15.95" customHeight="1" x14ac:dyDescent="0.25"/>
  <cols>
    <col min="1" max="1" width="5.42578125" style="78" customWidth="1"/>
    <col min="2" max="2" width="3.7109375" style="4" customWidth="1"/>
    <col min="3" max="3" width="41.28515625" style="5" bestFit="1" customWidth="1"/>
    <col min="4" max="15" width="6.7109375" style="4" customWidth="1"/>
    <col min="16" max="17" width="7.7109375" style="4" customWidth="1"/>
    <col min="18" max="16384" width="11.42578125" style="4"/>
  </cols>
  <sheetData>
    <row r="1" spans="1:29" ht="15.95" customHeight="1" x14ac:dyDescent="0.25">
      <c r="A1" s="77" t="s">
        <v>2</v>
      </c>
    </row>
    <row r="2" spans="1:29" ht="15.95" customHeight="1" x14ac:dyDescent="0.25">
      <c r="B2" s="13" t="s">
        <v>132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4" spans="1:29" s="9" customFormat="1" ht="24" customHeight="1" x14ac:dyDescent="0.25">
      <c r="A4" s="78"/>
      <c r="B4" s="7" t="s">
        <v>116</v>
      </c>
      <c r="C4" s="16" t="s">
        <v>3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29" ht="18.75" customHeight="1" x14ac:dyDescent="0.25">
      <c r="B5" s="4">
        <v>1</v>
      </c>
      <c r="C5" s="5" t="s">
        <v>90</v>
      </c>
      <c r="D5" s="39">
        <v>256</v>
      </c>
      <c r="E5" s="39">
        <v>243</v>
      </c>
      <c r="F5" s="39">
        <v>269</v>
      </c>
      <c r="G5" s="39">
        <v>242</v>
      </c>
      <c r="H5" s="39">
        <v>221</v>
      </c>
      <c r="I5" s="39">
        <v>204</v>
      </c>
      <c r="J5" s="39">
        <v>253</v>
      </c>
      <c r="K5" s="39">
        <v>243</v>
      </c>
      <c r="L5" s="39">
        <v>252</v>
      </c>
      <c r="M5" s="39">
        <v>344</v>
      </c>
      <c r="N5" s="39">
        <v>282</v>
      </c>
      <c r="O5" s="39">
        <v>235</v>
      </c>
      <c r="P5" s="39">
        <f>SUM(D5:O5)</f>
        <v>3044</v>
      </c>
      <c r="Q5" s="20">
        <f>+P5/$P$25*100</f>
        <v>30.960130187144021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ht="18.75" customHeight="1" x14ac:dyDescent="0.25">
      <c r="B6" s="4">
        <v>2</v>
      </c>
      <c r="C6" s="5" t="s">
        <v>28</v>
      </c>
      <c r="D6" s="39">
        <v>88</v>
      </c>
      <c r="E6" s="39">
        <v>59</v>
      </c>
      <c r="F6" s="39">
        <v>76</v>
      </c>
      <c r="G6" s="39">
        <v>64</v>
      </c>
      <c r="H6" s="39">
        <v>60</v>
      </c>
      <c r="I6" s="39">
        <v>64</v>
      </c>
      <c r="J6" s="39">
        <v>67</v>
      </c>
      <c r="K6" s="39">
        <v>70</v>
      </c>
      <c r="L6" s="39">
        <v>68</v>
      </c>
      <c r="M6" s="39">
        <v>86</v>
      </c>
      <c r="N6" s="39">
        <v>88</v>
      </c>
      <c r="O6" s="39">
        <v>51</v>
      </c>
      <c r="P6" s="39">
        <f t="shared" ref="P6:P24" si="0">SUM(D6:O6)</f>
        <v>841</v>
      </c>
      <c r="Q6" s="20">
        <f t="shared" ref="Q6:Q24" si="1">+P6/$P$25*100</f>
        <v>8.5537021969080556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18.75" customHeight="1" x14ac:dyDescent="0.25">
      <c r="B7" s="4">
        <v>3</v>
      </c>
      <c r="C7" s="5" t="s">
        <v>91</v>
      </c>
      <c r="D7" s="39">
        <v>44</v>
      </c>
      <c r="E7" s="39">
        <v>62</v>
      </c>
      <c r="F7" s="39">
        <v>63</v>
      </c>
      <c r="G7" s="39">
        <v>44</v>
      </c>
      <c r="H7" s="39">
        <v>61</v>
      </c>
      <c r="I7" s="39">
        <v>73</v>
      </c>
      <c r="J7" s="39">
        <v>46</v>
      </c>
      <c r="K7" s="39">
        <v>68</v>
      </c>
      <c r="L7" s="39">
        <v>78</v>
      </c>
      <c r="M7" s="39">
        <v>83</v>
      </c>
      <c r="N7" s="39">
        <v>61</v>
      </c>
      <c r="O7" s="39">
        <v>93</v>
      </c>
      <c r="P7" s="39">
        <f t="shared" si="0"/>
        <v>776</v>
      </c>
      <c r="Q7" s="20">
        <f t="shared" si="1"/>
        <v>7.8925956061838889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s="18" customFormat="1" ht="18.75" customHeight="1" x14ac:dyDescent="0.25">
      <c r="A8" s="81"/>
      <c r="B8" s="4">
        <v>4</v>
      </c>
      <c r="C8" s="5" t="s">
        <v>92</v>
      </c>
      <c r="D8" s="39">
        <v>50</v>
      </c>
      <c r="E8" s="39">
        <v>37</v>
      </c>
      <c r="F8" s="39">
        <v>41</v>
      </c>
      <c r="G8" s="39">
        <v>44</v>
      </c>
      <c r="H8" s="39">
        <v>39</v>
      </c>
      <c r="I8" s="39">
        <v>35</v>
      </c>
      <c r="J8" s="39">
        <v>35</v>
      </c>
      <c r="K8" s="39">
        <v>42</v>
      </c>
      <c r="L8" s="39">
        <v>68</v>
      </c>
      <c r="M8" s="39">
        <v>46</v>
      </c>
      <c r="N8" s="39">
        <v>38</v>
      </c>
      <c r="O8" s="39">
        <v>34</v>
      </c>
      <c r="P8" s="39">
        <f t="shared" si="0"/>
        <v>509</v>
      </c>
      <c r="Q8" s="20">
        <f t="shared" si="1"/>
        <v>5.1769731489015456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ht="18.75" customHeight="1" x14ac:dyDescent="0.25">
      <c r="B9" s="4">
        <v>5</v>
      </c>
      <c r="C9" s="5" t="s">
        <v>96</v>
      </c>
      <c r="D9" s="39">
        <v>42</v>
      </c>
      <c r="E9" s="39">
        <v>48</v>
      </c>
      <c r="F9" s="39">
        <v>23</v>
      </c>
      <c r="G9" s="39">
        <v>31</v>
      </c>
      <c r="H9" s="39">
        <v>48</v>
      </c>
      <c r="I9" s="39">
        <v>36</v>
      </c>
      <c r="J9" s="39">
        <v>42</v>
      </c>
      <c r="K9" s="39">
        <v>46</v>
      </c>
      <c r="L9" s="39">
        <v>31</v>
      </c>
      <c r="M9" s="39">
        <v>38</v>
      </c>
      <c r="N9" s="39">
        <v>33</v>
      </c>
      <c r="O9" s="39">
        <v>14</v>
      </c>
      <c r="P9" s="39">
        <f t="shared" si="0"/>
        <v>432</v>
      </c>
      <c r="Q9" s="20">
        <f t="shared" si="1"/>
        <v>4.3938161106590723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8.75" customHeight="1" x14ac:dyDescent="0.25">
      <c r="B10" s="4">
        <v>6</v>
      </c>
      <c r="C10" s="5" t="s">
        <v>29</v>
      </c>
      <c r="D10" s="39">
        <v>27</v>
      </c>
      <c r="E10" s="39">
        <v>40</v>
      </c>
      <c r="F10" s="39">
        <v>45</v>
      </c>
      <c r="G10" s="39">
        <v>26</v>
      </c>
      <c r="H10" s="39">
        <v>36</v>
      </c>
      <c r="I10" s="39">
        <v>31</v>
      </c>
      <c r="J10" s="39">
        <v>29</v>
      </c>
      <c r="K10" s="39">
        <v>36</v>
      </c>
      <c r="L10" s="39">
        <v>33</v>
      </c>
      <c r="M10" s="39">
        <v>36</v>
      </c>
      <c r="N10" s="39">
        <v>46</v>
      </c>
      <c r="O10" s="39">
        <v>37</v>
      </c>
      <c r="P10" s="39">
        <f t="shared" si="0"/>
        <v>422</v>
      </c>
      <c r="Q10" s="20">
        <f t="shared" si="1"/>
        <v>4.2921074043938159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ht="18.75" customHeight="1" x14ac:dyDescent="0.25">
      <c r="B11" s="4">
        <v>7</v>
      </c>
      <c r="C11" s="5" t="s">
        <v>58</v>
      </c>
      <c r="D11" s="39">
        <v>30</v>
      </c>
      <c r="E11" s="39">
        <v>29</v>
      </c>
      <c r="F11" s="39">
        <v>35</v>
      </c>
      <c r="G11" s="39">
        <v>28</v>
      </c>
      <c r="H11" s="39">
        <v>40</v>
      </c>
      <c r="I11" s="39">
        <v>32</v>
      </c>
      <c r="J11" s="39">
        <v>31</v>
      </c>
      <c r="K11" s="39">
        <v>36</v>
      </c>
      <c r="L11" s="39">
        <v>32</v>
      </c>
      <c r="M11" s="39">
        <v>34</v>
      </c>
      <c r="N11" s="39">
        <v>33</v>
      </c>
      <c r="O11" s="39">
        <v>28</v>
      </c>
      <c r="P11" s="39">
        <f t="shared" si="0"/>
        <v>388</v>
      </c>
      <c r="Q11" s="20">
        <f t="shared" si="1"/>
        <v>3.9462978030919444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ht="18.75" customHeight="1" x14ac:dyDescent="0.25">
      <c r="B12" s="4">
        <v>8</v>
      </c>
      <c r="C12" s="5" t="s">
        <v>94</v>
      </c>
      <c r="D12" s="39">
        <v>31</v>
      </c>
      <c r="E12" s="39">
        <v>24</v>
      </c>
      <c r="F12" s="39">
        <v>26</v>
      </c>
      <c r="G12" s="39">
        <v>16</v>
      </c>
      <c r="H12" s="39">
        <v>28</v>
      </c>
      <c r="I12" s="39">
        <v>34</v>
      </c>
      <c r="J12" s="39">
        <v>16</v>
      </c>
      <c r="K12" s="39">
        <v>32</v>
      </c>
      <c r="L12" s="39">
        <v>34</v>
      </c>
      <c r="M12" s="39">
        <v>41</v>
      </c>
      <c r="N12" s="39">
        <v>26</v>
      </c>
      <c r="O12" s="39">
        <v>25</v>
      </c>
      <c r="P12" s="39">
        <f t="shared" si="0"/>
        <v>333</v>
      </c>
      <c r="Q12" s="20">
        <f t="shared" si="1"/>
        <v>3.3868999186330351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ht="18.75" customHeight="1" x14ac:dyDescent="0.25">
      <c r="B13" s="4">
        <v>9</v>
      </c>
      <c r="C13" s="5" t="s">
        <v>95</v>
      </c>
      <c r="D13" s="39">
        <v>23</v>
      </c>
      <c r="E13" s="39">
        <v>26</v>
      </c>
      <c r="F13" s="39">
        <v>21</v>
      </c>
      <c r="G13" s="39">
        <v>27</v>
      </c>
      <c r="H13" s="39">
        <v>24</v>
      </c>
      <c r="I13" s="39">
        <v>24</v>
      </c>
      <c r="J13" s="39">
        <v>23</v>
      </c>
      <c r="K13" s="39">
        <v>25</v>
      </c>
      <c r="L13" s="39">
        <v>30</v>
      </c>
      <c r="M13" s="39">
        <v>30</v>
      </c>
      <c r="N13" s="39">
        <v>23</v>
      </c>
      <c r="O13" s="39">
        <v>20</v>
      </c>
      <c r="P13" s="39">
        <f t="shared" si="0"/>
        <v>296</v>
      </c>
      <c r="Q13" s="20">
        <f t="shared" si="1"/>
        <v>3.010577705451587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8.75" customHeight="1" x14ac:dyDescent="0.25">
      <c r="B14" s="4">
        <v>10</v>
      </c>
      <c r="C14" s="5" t="s">
        <v>93</v>
      </c>
      <c r="D14" s="39">
        <v>21</v>
      </c>
      <c r="E14" s="39">
        <v>20</v>
      </c>
      <c r="F14" s="39">
        <v>20</v>
      </c>
      <c r="G14" s="39">
        <v>23</v>
      </c>
      <c r="H14" s="39">
        <v>37</v>
      </c>
      <c r="I14" s="39">
        <v>16</v>
      </c>
      <c r="J14" s="39">
        <v>20</v>
      </c>
      <c r="K14" s="39">
        <v>17</v>
      </c>
      <c r="L14" s="39">
        <v>41</v>
      </c>
      <c r="M14" s="39">
        <v>30</v>
      </c>
      <c r="N14" s="39">
        <v>27</v>
      </c>
      <c r="O14" s="39">
        <v>23</v>
      </c>
      <c r="P14" s="39">
        <f t="shared" si="0"/>
        <v>295</v>
      </c>
      <c r="Q14" s="20">
        <f t="shared" si="1"/>
        <v>3.000406834825061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ht="18.75" customHeight="1" x14ac:dyDescent="0.25">
      <c r="B15" s="4">
        <v>11</v>
      </c>
      <c r="C15" s="5" t="s">
        <v>97</v>
      </c>
      <c r="D15" s="39">
        <v>11</v>
      </c>
      <c r="E15" s="39">
        <v>27</v>
      </c>
      <c r="F15" s="39">
        <v>27</v>
      </c>
      <c r="G15" s="39">
        <v>20</v>
      </c>
      <c r="H15" s="39">
        <v>25</v>
      </c>
      <c r="I15" s="39">
        <v>21</v>
      </c>
      <c r="J15" s="39">
        <v>20</v>
      </c>
      <c r="K15" s="39">
        <v>25</v>
      </c>
      <c r="L15" s="39">
        <v>30</v>
      </c>
      <c r="M15" s="39">
        <v>21</v>
      </c>
      <c r="N15" s="39">
        <v>24</v>
      </c>
      <c r="O15" s="39">
        <v>14</v>
      </c>
      <c r="P15" s="39">
        <f t="shared" si="0"/>
        <v>265</v>
      </c>
      <c r="Q15" s="20">
        <f t="shared" si="1"/>
        <v>2.6952807160292922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ht="18.75" customHeight="1" x14ac:dyDescent="0.25">
      <c r="B16" s="4">
        <v>12</v>
      </c>
      <c r="C16" s="5" t="s">
        <v>56</v>
      </c>
      <c r="D16" s="39">
        <v>17</v>
      </c>
      <c r="E16" s="39">
        <v>12</v>
      </c>
      <c r="F16" s="39">
        <v>16</v>
      </c>
      <c r="G16" s="39">
        <v>14</v>
      </c>
      <c r="H16" s="39">
        <v>18</v>
      </c>
      <c r="I16" s="39">
        <v>18</v>
      </c>
      <c r="J16" s="39">
        <v>16</v>
      </c>
      <c r="K16" s="39">
        <v>23</v>
      </c>
      <c r="L16" s="39">
        <v>29</v>
      </c>
      <c r="M16" s="39">
        <v>18</v>
      </c>
      <c r="N16" s="39">
        <v>20</v>
      </c>
      <c r="O16" s="39">
        <v>25</v>
      </c>
      <c r="P16" s="39">
        <f t="shared" si="0"/>
        <v>226</v>
      </c>
      <c r="Q16" s="20">
        <f t="shared" si="1"/>
        <v>2.2986167615947926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1:29" ht="18.75" customHeight="1" x14ac:dyDescent="0.25">
      <c r="B17" s="4">
        <v>13</v>
      </c>
      <c r="C17" s="5" t="s">
        <v>32</v>
      </c>
      <c r="D17" s="39">
        <v>13</v>
      </c>
      <c r="E17" s="39">
        <v>7</v>
      </c>
      <c r="F17" s="39">
        <v>6</v>
      </c>
      <c r="G17" s="39">
        <v>7</v>
      </c>
      <c r="H17" s="39">
        <v>19</v>
      </c>
      <c r="I17" s="39">
        <v>14</v>
      </c>
      <c r="J17" s="39">
        <v>18</v>
      </c>
      <c r="K17" s="39">
        <v>24</v>
      </c>
      <c r="L17" s="39">
        <v>19</v>
      </c>
      <c r="M17" s="39">
        <v>15</v>
      </c>
      <c r="N17" s="39">
        <v>10</v>
      </c>
      <c r="O17" s="39">
        <v>19</v>
      </c>
      <c r="P17" s="39">
        <f t="shared" si="0"/>
        <v>171</v>
      </c>
      <c r="Q17" s="20">
        <f t="shared" si="1"/>
        <v>1.7392188771358827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ht="18.75" customHeight="1" x14ac:dyDescent="0.25">
      <c r="B18" s="4">
        <v>14</v>
      </c>
      <c r="C18" s="5" t="s">
        <v>31</v>
      </c>
      <c r="D18" s="39">
        <v>16</v>
      </c>
      <c r="E18" s="39">
        <v>12</v>
      </c>
      <c r="F18" s="39">
        <v>14</v>
      </c>
      <c r="G18" s="39">
        <v>12</v>
      </c>
      <c r="H18" s="39">
        <v>16</v>
      </c>
      <c r="I18" s="39">
        <v>5</v>
      </c>
      <c r="J18" s="39">
        <v>10</v>
      </c>
      <c r="K18" s="39">
        <v>11</v>
      </c>
      <c r="L18" s="39">
        <v>22</v>
      </c>
      <c r="M18" s="39">
        <v>15</v>
      </c>
      <c r="N18" s="39">
        <v>18</v>
      </c>
      <c r="O18" s="39">
        <v>15</v>
      </c>
      <c r="P18" s="39">
        <f t="shared" si="0"/>
        <v>166</v>
      </c>
      <c r="Q18" s="20">
        <f t="shared" si="1"/>
        <v>1.6883645240032545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ht="18.75" customHeight="1" x14ac:dyDescent="0.25">
      <c r="B19" s="4">
        <v>15</v>
      </c>
      <c r="C19" s="5" t="s">
        <v>35</v>
      </c>
      <c r="D19" s="39">
        <v>10</v>
      </c>
      <c r="E19" s="39">
        <v>10</v>
      </c>
      <c r="F19" s="39">
        <v>13</v>
      </c>
      <c r="G19" s="39">
        <v>10</v>
      </c>
      <c r="H19" s="39">
        <v>20</v>
      </c>
      <c r="I19" s="39">
        <v>7</v>
      </c>
      <c r="J19" s="39">
        <v>14</v>
      </c>
      <c r="K19" s="39">
        <v>10</v>
      </c>
      <c r="L19" s="39">
        <v>23</v>
      </c>
      <c r="M19" s="39">
        <v>12</v>
      </c>
      <c r="N19" s="39">
        <v>18</v>
      </c>
      <c r="O19" s="39">
        <v>11</v>
      </c>
      <c r="P19" s="39">
        <f t="shared" si="0"/>
        <v>158</v>
      </c>
      <c r="Q19" s="20">
        <f t="shared" si="1"/>
        <v>1.6069975589910497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s="18" customFormat="1" ht="18.75" customHeight="1" x14ac:dyDescent="0.25">
      <c r="A20" s="81"/>
      <c r="B20" s="4">
        <v>16</v>
      </c>
      <c r="C20" s="5" t="s">
        <v>98</v>
      </c>
      <c r="D20" s="39">
        <v>15</v>
      </c>
      <c r="E20" s="39">
        <v>18</v>
      </c>
      <c r="F20" s="39">
        <v>11</v>
      </c>
      <c r="G20" s="39">
        <v>9</v>
      </c>
      <c r="H20" s="39">
        <v>16</v>
      </c>
      <c r="I20" s="39">
        <v>7</v>
      </c>
      <c r="J20" s="39">
        <v>10</v>
      </c>
      <c r="K20" s="39">
        <v>10</v>
      </c>
      <c r="L20" s="39">
        <v>15</v>
      </c>
      <c r="M20" s="39">
        <v>11</v>
      </c>
      <c r="N20" s="39">
        <v>12</v>
      </c>
      <c r="O20" s="39">
        <v>22</v>
      </c>
      <c r="P20" s="39">
        <f t="shared" si="0"/>
        <v>156</v>
      </c>
      <c r="Q20" s="20">
        <f t="shared" si="1"/>
        <v>1.5866558177379986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29" ht="18.75" customHeight="1" x14ac:dyDescent="0.25">
      <c r="B21" s="4">
        <v>17</v>
      </c>
      <c r="C21" s="5" t="s">
        <v>36</v>
      </c>
      <c r="D21" s="39">
        <v>16</v>
      </c>
      <c r="E21" s="39">
        <v>11</v>
      </c>
      <c r="F21" s="39">
        <v>13</v>
      </c>
      <c r="G21" s="39">
        <v>14</v>
      </c>
      <c r="H21" s="39">
        <v>5</v>
      </c>
      <c r="I21" s="39">
        <v>12</v>
      </c>
      <c r="J21" s="39">
        <v>9</v>
      </c>
      <c r="K21" s="39">
        <v>10</v>
      </c>
      <c r="L21" s="39">
        <v>9</v>
      </c>
      <c r="M21" s="39">
        <v>13</v>
      </c>
      <c r="N21" s="39">
        <v>13</v>
      </c>
      <c r="O21" s="39">
        <v>16</v>
      </c>
      <c r="P21" s="39">
        <f t="shared" si="0"/>
        <v>141</v>
      </c>
      <c r="Q21" s="20">
        <f t="shared" si="1"/>
        <v>1.434092758340114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ht="18.75" customHeight="1" x14ac:dyDescent="0.25">
      <c r="B22" s="4">
        <v>18</v>
      </c>
      <c r="C22" s="5" t="s">
        <v>99</v>
      </c>
      <c r="D22" s="39">
        <v>17</v>
      </c>
      <c r="E22" s="39">
        <v>11</v>
      </c>
      <c r="F22" s="39">
        <v>13</v>
      </c>
      <c r="G22" s="39">
        <v>6</v>
      </c>
      <c r="H22" s="39">
        <v>8</v>
      </c>
      <c r="I22" s="39">
        <v>11</v>
      </c>
      <c r="J22" s="39">
        <v>10</v>
      </c>
      <c r="K22" s="39">
        <v>8</v>
      </c>
      <c r="L22" s="39">
        <v>16</v>
      </c>
      <c r="M22" s="39">
        <v>14</v>
      </c>
      <c r="N22" s="39">
        <v>19</v>
      </c>
      <c r="O22" s="39">
        <v>7</v>
      </c>
      <c r="P22" s="39">
        <f t="shared" si="0"/>
        <v>140</v>
      </c>
      <c r="Q22" s="20">
        <f t="shared" si="1"/>
        <v>1.4239218877135882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ht="25.5" x14ac:dyDescent="0.25">
      <c r="B23" s="4">
        <v>19</v>
      </c>
      <c r="C23" s="5" t="s">
        <v>33</v>
      </c>
      <c r="D23" s="39">
        <v>12</v>
      </c>
      <c r="E23" s="39">
        <v>9</v>
      </c>
      <c r="F23" s="39">
        <v>15</v>
      </c>
      <c r="G23" s="39">
        <v>8</v>
      </c>
      <c r="H23" s="39">
        <v>12</v>
      </c>
      <c r="I23" s="39">
        <v>9</v>
      </c>
      <c r="J23" s="39">
        <v>13</v>
      </c>
      <c r="K23" s="39">
        <v>8</v>
      </c>
      <c r="L23" s="39">
        <v>8</v>
      </c>
      <c r="M23" s="39">
        <v>10</v>
      </c>
      <c r="N23" s="39">
        <v>8</v>
      </c>
      <c r="O23" s="39">
        <v>9</v>
      </c>
      <c r="P23" s="39">
        <f t="shared" si="0"/>
        <v>121</v>
      </c>
      <c r="Q23" s="20">
        <f t="shared" si="1"/>
        <v>1.2306753458096014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ht="18.75" customHeight="1" x14ac:dyDescent="0.25">
      <c r="B24" s="4">
        <v>20</v>
      </c>
      <c r="C24" s="3" t="s">
        <v>61</v>
      </c>
      <c r="D24" s="39">
        <v>80</v>
      </c>
      <c r="E24" s="39">
        <v>98</v>
      </c>
      <c r="F24" s="39">
        <v>72</v>
      </c>
      <c r="G24" s="39">
        <v>58</v>
      </c>
      <c r="H24" s="39">
        <v>91</v>
      </c>
      <c r="I24" s="39">
        <v>63</v>
      </c>
      <c r="J24" s="39">
        <v>77</v>
      </c>
      <c r="K24" s="39">
        <v>88</v>
      </c>
      <c r="L24" s="39">
        <v>104</v>
      </c>
      <c r="M24" s="39">
        <v>70</v>
      </c>
      <c r="N24" s="39">
        <v>77</v>
      </c>
      <c r="O24" s="39">
        <v>74</v>
      </c>
      <c r="P24" s="39">
        <f t="shared" si="0"/>
        <v>952</v>
      </c>
      <c r="Q24" s="20">
        <f t="shared" si="1"/>
        <v>9.6826688364524003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s="10" customFormat="1" ht="18.75" customHeight="1" x14ac:dyDescent="0.25">
      <c r="A25" s="78"/>
      <c r="B25" s="107" t="s">
        <v>0</v>
      </c>
      <c r="C25" s="107"/>
      <c r="D25" s="32">
        <f t="shared" ref="D25:O25" si="2">+SUM(D5:D24)</f>
        <v>819</v>
      </c>
      <c r="E25" s="32">
        <f t="shared" si="2"/>
        <v>803</v>
      </c>
      <c r="F25" s="32">
        <f t="shared" si="2"/>
        <v>819</v>
      </c>
      <c r="G25" s="32">
        <f t="shared" si="2"/>
        <v>703</v>
      </c>
      <c r="H25" s="32">
        <f t="shared" si="2"/>
        <v>824</v>
      </c>
      <c r="I25" s="32">
        <f t="shared" si="2"/>
        <v>716</v>
      </c>
      <c r="J25" s="32">
        <f t="shared" si="2"/>
        <v>759</v>
      </c>
      <c r="K25" s="32">
        <f t="shared" si="2"/>
        <v>832</v>
      </c>
      <c r="L25" s="32">
        <f t="shared" si="2"/>
        <v>942</v>
      </c>
      <c r="M25" s="32">
        <f t="shared" si="2"/>
        <v>967</v>
      </c>
      <c r="N25" s="32">
        <f t="shared" si="2"/>
        <v>876</v>
      </c>
      <c r="O25" s="32">
        <f t="shared" si="2"/>
        <v>772</v>
      </c>
      <c r="P25" s="32">
        <f>SUM(P5:P24)</f>
        <v>9832</v>
      </c>
      <c r="Q25" s="33">
        <f>SUM(Q5:Q24)</f>
        <v>99.999999999999972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s="55" customFormat="1" ht="12.75" customHeight="1" x14ac:dyDescent="0.25">
      <c r="B26" s="55" t="s">
        <v>84</v>
      </c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</row>
    <row r="27" spans="1:29" s="56" customFormat="1" ht="12.75" customHeight="1" x14ac:dyDescent="0.25">
      <c r="B27" s="55" t="s">
        <v>87</v>
      </c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</row>
    <row r="28" spans="1:29" s="56" customFormat="1" ht="12.75" customHeight="1" x14ac:dyDescent="0.25">
      <c r="B28" s="55" t="s">
        <v>103</v>
      </c>
      <c r="C28" s="57"/>
    </row>
    <row r="29" spans="1:29" s="56" customFormat="1" ht="12.75" customHeight="1" x14ac:dyDescent="0.25">
      <c r="B29" s="55" t="s">
        <v>130</v>
      </c>
      <c r="C29" s="57"/>
    </row>
    <row r="30" spans="1:29" s="56" customFormat="1" ht="12.75" customHeight="1" x14ac:dyDescent="0.25">
      <c r="B30" s="55" t="s">
        <v>131</v>
      </c>
      <c r="C30" s="57"/>
    </row>
  </sheetData>
  <mergeCells count="1">
    <mergeCell ref="B25:C25"/>
  </mergeCells>
  <hyperlinks>
    <hyperlink ref="A1" location="índice!A1" display="volver" xr:uid="{304F21A5-B5D5-4679-8254-4CD9039DA3F2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D22"/>
  <sheetViews>
    <sheetView zoomScale="85" zoomScaleNormal="85" workbookViewId="0">
      <selection activeCell="B20" sqref="B20"/>
    </sheetView>
  </sheetViews>
  <sheetFormatPr baseColWidth="10" defaultRowHeight="15" x14ac:dyDescent="0.25"/>
  <cols>
    <col min="1" max="1" width="5.42578125" style="83" customWidth="1"/>
    <col min="2" max="2" width="3.7109375" style="25" customWidth="1"/>
    <col min="3" max="3" width="19.85546875" style="25" bestFit="1" customWidth="1"/>
    <col min="4" max="15" width="6.7109375" style="25" customWidth="1"/>
    <col min="16" max="17" width="7.7109375" style="25" customWidth="1"/>
    <col min="18" max="16384" width="11.42578125" style="25"/>
  </cols>
  <sheetData>
    <row r="1" spans="1:30" s="26" customFormat="1" ht="15.95" customHeight="1" x14ac:dyDescent="0.25">
      <c r="A1" s="77" t="s">
        <v>2</v>
      </c>
      <c r="B1" s="4"/>
      <c r="C1" s="5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30" s="26" customFormat="1" ht="15.95" customHeight="1" x14ac:dyDescent="0.25">
      <c r="A2" s="78"/>
      <c r="B2" s="13" t="s">
        <v>126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4"/>
      <c r="Q2" s="4"/>
    </row>
    <row r="3" spans="1:30" s="26" customFormat="1" ht="15.95" customHeight="1" x14ac:dyDescent="0.25">
      <c r="A3" s="78"/>
      <c r="B3" s="4"/>
      <c r="C3" s="5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30" ht="24" customHeight="1" x14ac:dyDescent="0.25">
      <c r="A4" s="78"/>
      <c r="B4" s="7" t="s">
        <v>116</v>
      </c>
      <c r="C4" s="12" t="s">
        <v>5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30" s="26" customFormat="1" ht="18.75" customHeight="1" x14ac:dyDescent="0.25">
      <c r="A5" s="78"/>
      <c r="B5" s="4">
        <v>1</v>
      </c>
      <c r="C5" s="5" t="s">
        <v>53</v>
      </c>
      <c r="D5" s="29">
        <v>607</v>
      </c>
      <c r="E5" s="29">
        <v>515</v>
      </c>
      <c r="F5" s="29">
        <v>570</v>
      </c>
      <c r="G5" s="29">
        <v>405</v>
      </c>
      <c r="H5" s="29">
        <v>408</v>
      </c>
      <c r="I5" s="29">
        <v>443</v>
      </c>
      <c r="J5" s="29">
        <v>445</v>
      </c>
      <c r="K5" s="29">
        <v>456</v>
      </c>
      <c r="L5" s="29">
        <v>716</v>
      </c>
      <c r="M5" s="29">
        <v>495</v>
      </c>
      <c r="N5" s="29">
        <v>545</v>
      </c>
      <c r="O5" s="29">
        <v>589</v>
      </c>
      <c r="P5" s="29">
        <f t="shared" ref="P5:P14" si="0">SUM(D5:O5)</f>
        <v>6194</v>
      </c>
      <c r="Q5" s="14">
        <f t="shared" ref="Q5:Q14" si="1">+P5/$P$15*100</f>
        <v>30.391050488199795</v>
      </c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1:30" s="26" customFormat="1" ht="18.75" customHeight="1" x14ac:dyDescent="0.25">
      <c r="A6" s="78"/>
      <c r="B6" s="4">
        <v>2</v>
      </c>
      <c r="C6" s="5" t="s">
        <v>78</v>
      </c>
      <c r="D6" s="29">
        <v>444</v>
      </c>
      <c r="E6" s="29">
        <v>528</v>
      </c>
      <c r="F6" s="29">
        <v>418</v>
      </c>
      <c r="G6" s="29">
        <v>379</v>
      </c>
      <c r="H6" s="29">
        <v>360</v>
      </c>
      <c r="I6" s="29">
        <v>390</v>
      </c>
      <c r="J6" s="29">
        <v>415</v>
      </c>
      <c r="K6" s="29">
        <v>596</v>
      </c>
      <c r="L6" s="29">
        <v>665</v>
      </c>
      <c r="M6" s="29">
        <v>394</v>
      </c>
      <c r="N6" s="29">
        <v>581</v>
      </c>
      <c r="O6" s="29">
        <v>583</v>
      </c>
      <c r="P6" s="29">
        <f t="shared" si="0"/>
        <v>5753</v>
      </c>
      <c r="Q6" s="14">
        <f t="shared" si="1"/>
        <v>28.227270497031547</v>
      </c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1:30" s="26" customFormat="1" ht="18.75" customHeight="1" x14ac:dyDescent="0.25">
      <c r="A7" s="78"/>
      <c r="B7" s="4">
        <v>3</v>
      </c>
      <c r="C7" s="5" t="s">
        <v>38</v>
      </c>
      <c r="D7" s="29">
        <v>230</v>
      </c>
      <c r="E7" s="29">
        <v>263</v>
      </c>
      <c r="F7" s="29">
        <v>257</v>
      </c>
      <c r="G7" s="29">
        <v>250</v>
      </c>
      <c r="H7" s="29">
        <v>166</v>
      </c>
      <c r="I7" s="29">
        <v>177</v>
      </c>
      <c r="J7" s="29">
        <v>246</v>
      </c>
      <c r="K7" s="29">
        <v>206</v>
      </c>
      <c r="L7" s="29">
        <v>341</v>
      </c>
      <c r="M7" s="29">
        <v>246</v>
      </c>
      <c r="N7" s="29">
        <v>295</v>
      </c>
      <c r="O7" s="29">
        <v>208</v>
      </c>
      <c r="P7" s="29">
        <f t="shared" si="0"/>
        <v>2885</v>
      </c>
      <c r="Q7" s="14">
        <f t="shared" si="1"/>
        <v>14.155340758549627</v>
      </c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1:30" s="26" customFormat="1" ht="18.75" customHeight="1" x14ac:dyDescent="0.25">
      <c r="A8" s="78"/>
      <c r="B8" s="4">
        <v>4</v>
      </c>
      <c r="C8" s="5" t="s">
        <v>39</v>
      </c>
      <c r="D8" s="29">
        <v>119</v>
      </c>
      <c r="E8" s="29">
        <v>126</v>
      </c>
      <c r="F8" s="29">
        <v>193</v>
      </c>
      <c r="G8" s="29">
        <v>121</v>
      </c>
      <c r="H8" s="29">
        <v>233</v>
      </c>
      <c r="I8" s="29">
        <v>137</v>
      </c>
      <c r="J8" s="29">
        <v>150</v>
      </c>
      <c r="K8" s="29">
        <v>172</v>
      </c>
      <c r="L8" s="29">
        <v>273</v>
      </c>
      <c r="M8" s="29">
        <v>155</v>
      </c>
      <c r="N8" s="29">
        <v>147</v>
      </c>
      <c r="O8" s="29">
        <v>111</v>
      </c>
      <c r="P8" s="29">
        <f t="shared" si="0"/>
        <v>1937</v>
      </c>
      <c r="Q8" s="14">
        <f t="shared" si="1"/>
        <v>9.5039497571267351</v>
      </c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</row>
    <row r="9" spans="1:30" s="26" customFormat="1" ht="18.75" customHeight="1" x14ac:dyDescent="0.25">
      <c r="A9" s="78"/>
      <c r="B9" s="4">
        <v>5</v>
      </c>
      <c r="C9" s="5" t="s">
        <v>40</v>
      </c>
      <c r="D9" s="29">
        <v>158</v>
      </c>
      <c r="E9" s="29">
        <v>124</v>
      </c>
      <c r="F9" s="29">
        <v>108</v>
      </c>
      <c r="G9" s="29">
        <v>94</v>
      </c>
      <c r="H9" s="29">
        <v>178</v>
      </c>
      <c r="I9" s="29">
        <v>126</v>
      </c>
      <c r="J9" s="29">
        <v>147</v>
      </c>
      <c r="K9" s="29">
        <v>167</v>
      </c>
      <c r="L9" s="29">
        <v>146</v>
      </c>
      <c r="M9" s="29">
        <v>146</v>
      </c>
      <c r="N9" s="29">
        <v>161</v>
      </c>
      <c r="O9" s="29">
        <v>126</v>
      </c>
      <c r="P9" s="29">
        <f t="shared" si="0"/>
        <v>1681</v>
      </c>
      <c r="Q9" s="14">
        <f t="shared" si="1"/>
        <v>8.2478779255188641</v>
      </c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</row>
    <row r="10" spans="1:30" s="26" customFormat="1" ht="18.75" customHeight="1" x14ac:dyDescent="0.25">
      <c r="A10" s="78"/>
      <c r="B10" s="4">
        <v>6</v>
      </c>
      <c r="C10" s="5" t="s">
        <v>42</v>
      </c>
      <c r="D10" s="29">
        <v>89</v>
      </c>
      <c r="E10" s="29">
        <v>46</v>
      </c>
      <c r="F10" s="29">
        <v>60</v>
      </c>
      <c r="G10" s="29">
        <v>98</v>
      </c>
      <c r="H10" s="29">
        <v>47</v>
      </c>
      <c r="I10" s="29">
        <v>51</v>
      </c>
      <c r="J10" s="29">
        <v>83</v>
      </c>
      <c r="K10" s="29">
        <v>99</v>
      </c>
      <c r="L10" s="29">
        <v>60</v>
      </c>
      <c r="M10" s="29">
        <v>139</v>
      </c>
      <c r="N10" s="29">
        <v>60</v>
      </c>
      <c r="O10" s="29">
        <v>110</v>
      </c>
      <c r="P10" s="29">
        <f t="shared" si="0"/>
        <v>942</v>
      </c>
      <c r="Q10" s="14">
        <f t="shared" si="1"/>
        <v>4.6219518178695846</v>
      </c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</row>
    <row r="11" spans="1:30" s="26" customFormat="1" ht="18.75" customHeight="1" x14ac:dyDescent="0.25">
      <c r="A11" s="78"/>
      <c r="B11" s="4">
        <v>7</v>
      </c>
      <c r="C11" s="5" t="s">
        <v>41</v>
      </c>
      <c r="D11" s="29">
        <v>67</v>
      </c>
      <c r="E11" s="29">
        <v>11</v>
      </c>
      <c r="F11" s="29">
        <v>5</v>
      </c>
      <c r="G11" s="29">
        <v>65</v>
      </c>
      <c r="H11" s="29">
        <v>21</v>
      </c>
      <c r="I11" s="29">
        <v>38</v>
      </c>
      <c r="J11" s="29">
        <v>34</v>
      </c>
      <c r="K11" s="29">
        <v>42</v>
      </c>
      <c r="L11" s="29">
        <v>5</v>
      </c>
      <c r="M11" s="29">
        <v>148</v>
      </c>
      <c r="N11" s="29">
        <v>69</v>
      </c>
      <c r="O11" s="29">
        <v>36</v>
      </c>
      <c r="P11" s="29">
        <f t="shared" si="0"/>
        <v>541</v>
      </c>
      <c r="Q11" s="14">
        <f t="shared" si="1"/>
        <v>2.6544330503900695</v>
      </c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</row>
    <row r="12" spans="1:30" s="26" customFormat="1" ht="18.75" customHeight="1" x14ac:dyDescent="0.25">
      <c r="A12" s="78"/>
      <c r="B12" s="4">
        <v>8</v>
      </c>
      <c r="C12" s="5" t="s">
        <v>43</v>
      </c>
      <c r="D12" s="29">
        <v>31</v>
      </c>
      <c r="E12" s="29">
        <v>18</v>
      </c>
      <c r="F12" s="29">
        <v>21</v>
      </c>
      <c r="G12" s="29">
        <v>27</v>
      </c>
      <c r="H12" s="29">
        <v>3</v>
      </c>
      <c r="I12" s="29">
        <v>26</v>
      </c>
      <c r="J12" s="29">
        <v>18</v>
      </c>
      <c r="K12" s="29">
        <v>22</v>
      </c>
      <c r="L12" s="29">
        <v>68</v>
      </c>
      <c r="M12" s="29">
        <v>47</v>
      </c>
      <c r="N12" s="29">
        <v>41</v>
      </c>
      <c r="O12" s="29">
        <v>29</v>
      </c>
      <c r="P12" s="29">
        <f t="shared" si="0"/>
        <v>351</v>
      </c>
      <c r="Q12" s="14">
        <f t="shared" si="1"/>
        <v>1.7221922378686032</v>
      </c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</row>
    <row r="13" spans="1:30" s="26" customFormat="1" ht="18.75" customHeight="1" x14ac:dyDescent="0.25">
      <c r="A13" s="78"/>
      <c r="B13" s="4">
        <v>9</v>
      </c>
      <c r="C13" s="5" t="s">
        <v>110</v>
      </c>
      <c r="D13" s="29">
        <v>1</v>
      </c>
      <c r="E13" s="29">
        <v>3</v>
      </c>
      <c r="F13" s="29">
        <v>4</v>
      </c>
      <c r="G13" s="29">
        <v>2</v>
      </c>
      <c r="H13" s="29">
        <v>2</v>
      </c>
      <c r="I13" s="29">
        <v>0</v>
      </c>
      <c r="J13" s="29">
        <v>6</v>
      </c>
      <c r="K13" s="29">
        <v>2</v>
      </c>
      <c r="L13" s="29">
        <v>6</v>
      </c>
      <c r="M13" s="29">
        <v>11</v>
      </c>
      <c r="N13" s="29">
        <v>3</v>
      </c>
      <c r="O13" s="29">
        <v>13</v>
      </c>
      <c r="P13" s="29">
        <f t="shared" si="0"/>
        <v>53</v>
      </c>
      <c r="Q13" s="14">
        <f t="shared" si="1"/>
        <v>0.26004612138756683</v>
      </c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</row>
    <row r="14" spans="1:30" s="26" customFormat="1" ht="18.75" customHeight="1" x14ac:dyDescent="0.25">
      <c r="A14" s="78"/>
      <c r="B14" s="4">
        <v>10</v>
      </c>
      <c r="C14" s="5" t="s">
        <v>73</v>
      </c>
      <c r="D14" s="29">
        <v>5</v>
      </c>
      <c r="E14" s="29">
        <v>0</v>
      </c>
      <c r="F14" s="29">
        <v>7</v>
      </c>
      <c r="G14" s="29">
        <v>0</v>
      </c>
      <c r="H14" s="29">
        <v>0</v>
      </c>
      <c r="I14" s="29">
        <v>0</v>
      </c>
      <c r="J14" s="29">
        <v>1</v>
      </c>
      <c r="K14" s="29">
        <v>3</v>
      </c>
      <c r="L14" s="29">
        <v>8</v>
      </c>
      <c r="M14" s="29">
        <v>5</v>
      </c>
      <c r="N14" s="29">
        <v>4</v>
      </c>
      <c r="O14" s="29">
        <v>11</v>
      </c>
      <c r="P14" s="29">
        <f t="shared" si="0"/>
        <v>44</v>
      </c>
      <c r="Q14" s="14">
        <f t="shared" si="1"/>
        <v>0.21588734605760265</v>
      </c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</row>
    <row r="15" spans="1:30" ht="18.75" customHeight="1" x14ac:dyDescent="0.25">
      <c r="A15" s="78"/>
      <c r="B15" s="109" t="s">
        <v>0</v>
      </c>
      <c r="C15" s="109"/>
      <c r="D15" s="30">
        <f t="shared" ref="D15:Q15" si="2">SUM(D5:D14)</f>
        <v>1751</v>
      </c>
      <c r="E15" s="30">
        <f t="shared" si="2"/>
        <v>1634</v>
      </c>
      <c r="F15" s="30">
        <f t="shared" si="2"/>
        <v>1643</v>
      </c>
      <c r="G15" s="30">
        <f t="shared" si="2"/>
        <v>1441</v>
      </c>
      <c r="H15" s="30">
        <f t="shared" si="2"/>
        <v>1418</v>
      </c>
      <c r="I15" s="30">
        <f t="shared" si="2"/>
        <v>1388</v>
      </c>
      <c r="J15" s="30">
        <f t="shared" si="2"/>
        <v>1545</v>
      </c>
      <c r="K15" s="30">
        <f t="shared" si="2"/>
        <v>1765</v>
      </c>
      <c r="L15" s="30">
        <f t="shared" si="2"/>
        <v>2288</v>
      </c>
      <c r="M15" s="30">
        <f t="shared" si="2"/>
        <v>1786</v>
      </c>
      <c r="N15" s="30">
        <f t="shared" si="2"/>
        <v>1906</v>
      </c>
      <c r="O15" s="30">
        <f t="shared" si="2"/>
        <v>1816</v>
      </c>
      <c r="P15" s="30">
        <f t="shared" si="2"/>
        <v>20381</v>
      </c>
      <c r="Q15" s="24">
        <f t="shared" si="2"/>
        <v>99.999999999999972</v>
      </c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</row>
    <row r="16" spans="1:30" s="96" customFormat="1" ht="12.75" customHeight="1" x14ac:dyDescent="0.15">
      <c r="A16" s="56"/>
      <c r="B16" s="55" t="s">
        <v>63</v>
      </c>
      <c r="C16" s="57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</row>
    <row r="17" spans="1:17" s="96" customFormat="1" ht="12.75" customHeight="1" x14ac:dyDescent="0.15">
      <c r="A17" s="56"/>
      <c r="B17" s="87" t="s">
        <v>76</v>
      </c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</row>
    <row r="18" spans="1:17" s="96" customFormat="1" ht="12.75" customHeight="1" x14ac:dyDescent="0.15">
      <c r="A18" s="56"/>
      <c r="B18" s="87" t="s">
        <v>77</v>
      </c>
      <c r="C18" s="57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7" s="96" customFormat="1" ht="12.75" customHeight="1" x14ac:dyDescent="0.15">
      <c r="A19" s="56"/>
      <c r="B19" s="55" t="s">
        <v>133</v>
      </c>
      <c r="C19" s="57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</row>
    <row r="20" spans="1:17" s="96" customFormat="1" ht="12.75" customHeight="1" x14ac:dyDescent="0.15">
      <c r="A20" s="56"/>
      <c r="B20" s="55" t="s">
        <v>130</v>
      </c>
      <c r="C20" s="57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7" s="96" customFormat="1" ht="12.75" customHeight="1" x14ac:dyDescent="0.15">
      <c r="A21" s="56"/>
      <c r="B21" s="55" t="s">
        <v>131</v>
      </c>
      <c r="C21" s="5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56"/>
    </row>
    <row r="22" spans="1:17" ht="15" customHeight="1" x14ac:dyDescent="0.25"/>
  </sheetData>
  <mergeCells count="1">
    <mergeCell ref="B15:C15"/>
  </mergeCells>
  <hyperlinks>
    <hyperlink ref="A1" location="índice!A1" display="volver" xr:uid="{00000000-0004-0000-0A00-000000000000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24"/>
  <sheetViews>
    <sheetView zoomScale="85" zoomScaleNormal="85" workbookViewId="0">
      <selection activeCell="S22" sqref="S22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20.7109375" style="5" customWidth="1"/>
    <col min="4" max="15" width="6.7109375" style="4" customWidth="1"/>
    <col min="16" max="17" width="7.7109375" style="4" customWidth="1"/>
    <col min="18" max="16384" width="11.42578125" style="4"/>
  </cols>
  <sheetData>
    <row r="1" spans="1:32" ht="15.95" customHeight="1" x14ac:dyDescent="0.25">
      <c r="A1" s="77" t="s">
        <v>2</v>
      </c>
    </row>
    <row r="2" spans="1:32" ht="15.95" customHeight="1" x14ac:dyDescent="0.25">
      <c r="B2" s="13" t="s">
        <v>127</v>
      </c>
      <c r="C2" s="4"/>
    </row>
    <row r="3" spans="1:32" s="5" customFormat="1" ht="15.95" customHeight="1" x14ac:dyDescent="0.25">
      <c r="A3" s="78"/>
      <c r="B3" s="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4"/>
      <c r="Q3" s="4"/>
    </row>
    <row r="4" spans="1:32" ht="27.95" customHeight="1" x14ac:dyDescent="0.25">
      <c r="B4" s="7" t="s">
        <v>116</v>
      </c>
      <c r="C4" s="12" t="s">
        <v>104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32" ht="18.75" customHeight="1" x14ac:dyDescent="0.25">
      <c r="B5" s="4">
        <v>1</v>
      </c>
      <c r="C5" s="3" t="s">
        <v>106</v>
      </c>
      <c r="D5" s="29">
        <v>71</v>
      </c>
      <c r="E5" s="29">
        <v>96</v>
      </c>
      <c r="F5" s="29">
        <v>85</v>
      </c>
      <c r="G5" s="29">
        <v>101</v>
      </c>
      <c r="H5" s="29">
        <v>80</v>
      </c>
      <c r="I5" s="29">
        <v>92</v>
      </c>
      <c r="J5" s="29">
        <v>95</v>
      </c>
      <c r="K5" s="29">
        <v>118</v>
      </c>
      <c r="L5" s="29">
        <v>80</v>
      </c>
      <c r="M5" s="29">
        <v>68</v>
      </c>
      <c r="N5" s="29">
        <v>78</v>
      </c>
      <c r="O5" s="29">
        <v>50</v>
      </c>
      <c r="P5" s="29">
        <f t="shared" ref="P5:P20" si="0">+SUM(D5:O5)</f>
        <v>1014</v>
      </c>
      <c r="Q5" s="20">
        <f t="shared" ref="Q5:Q20" si="1">(P5/P$21)*100</f>
        <v>18.939110945087783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</row>
    <row r="6" spans="1:32" ht="18.75" customHeight="1" x14ac:dyDescent="0.25">
      <c r="B6" s="4">
        <v>2</v>
      </c>
      <c r="C6" s="3" t="s">
        <v>105</v>
      </c>
      <c r="D6" s="29">
        <v>81</v>
      </c>
      <c r="E6" s="29">
        <v>64</v>
      </c>
      <c r="F6" s="29">
        <v>35</v>
      </c>
      <c r="G6" s="29">
        <v>85</v>
      </c>
      <c r="H6" s="29">
        <v>47</v>
      </c>
      <c r="I6" s="29">
        <v>64</v>
      </c>
      <c r="J6" s="29">
        <v>81</v>
      </c>
      <c r="K6" s="29">
        <v>51</v>
      </c>
      <c r="L6" s="29">
        <v>43</v>
      </c>
      <c r="M6" s="29">
        <v>84</v>
      </c>
      <c r="N6" s="29">
        <v>73</v>
      </c>
      <c r="O6" s="29">
        <v>79</v>
      </c>
      <c r="P6" s="29">
        <f t="shared" si="0"/>
        <v>787</v>
      </c>
      <c r="Q6" s="20">
        <f t="shared" si="1"/>
        <v>14.699290250280164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2" ht="18.75" customHeight="1" x14ac:dyDescent="0.25">
      <c r="B7" s="4">
        <v>3</v>
      </c>
      <c r="C7" s="3" t="s">
        <v>19</v>
      </c>
      <c r="D7" s="29">
        <v>44</v>
      </c>
      <c r="E7" s="29">
        <v>56</v>
      </c>
      <c r="F7" s="29">
        <v>39</v>
      </c>
      <c r="G7" s="29">
        <v>53</v>
      </c>
      <c r="H7" s="29">
        <v>50</v>
      </c>
      <c r="I7" s="29">
        <v>56</v>
      </c>
      <c r="J7" s="29">
        <v>34</v>
      </c>
      <c r="K7" s="29">
        <v>48</v>
      </c>
      <c r="L7" s="29">
        <v>26</v>
      </c>
      <c r="M7" s="29">
        <v>25</v>
      </c>
      <c r="N7" s="29">
        <v>56</v>
      </c>
      <c r="O7" s="29">
        <v>51</v>
      </c>
      <c r="P7" s="29">
        <f t="shared" si="0"/>
        <v>538</v>
      </c>
      <c r="Q7" s="20">
        <f t="shared" si="1"/>
        <v>10.048561822936122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</row>
    <row r="8" spans="1:32" ht="18.75" customHeight="1" x14ac:dyDescent="0.25">
      <c r="B8" s="4">
        <v>4</v>
      </c>
      <c r="C8" s="3" t="s">
        <v>18</v>
      </c>
      <c r="D8" s="29">
        <v>69</v>
      </c>
      <c r="E8" s="29">
        <v>67</v>
      </c>
      <c r="F8" s="29">
        <v>31</v>
      </c>
      <c r="G8" s="29">
        <v>30</v>
      </c>
      <c r="H8" s="29">
        <v>51</v>
      </c>
      <c r="I8" s="29">
        <v>29</v>
      </c>
      <c r="J8" s="29">
        <v>31</v>
      </c>
      <c r="K8" s="29">
        <v>26</v>
      </c>
      <c r="L8" s="29">
        <v>39</v>
      </c>
      <c r="M8" s="29">
        <v>39</v>
      </c>
      <c r="N8" s="29">
        <v>53</v>
      </c>
      <c r="O8" s="29">
        <v>50</v>
      </c>
      <c r="P8" s="29">
        <f>+SUM(D8:O8)</f>
        <v>515</v>
      </c>
      <c r="Q8" s="20">
        <f t="shared" si="1"/>
        <v>9.6189764661934998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32" ht="18.75" customHeight="1" x14ac:dyDescent="0.25">
      <c r="B9" s="4">
        <v>5</v>
      </c>
      <c r="C9" s="3" t="s">
        <v>15</v>
      </c>
      <c r="D9" s="29">
        <v>26</v>
      </c>
      <c r="E9" s="29">
        <v>39</v>
      </c>
      <c r="F9" s="29">
        <v>55</v>
      </c>
      <c r="G9" s="29">
        <v>40</v>
      </c>
      <c r="H9" s="29">
        <v>54</v>
      </c>
      <c r="I9" s="29">
        <v>38</v>
      </c>
      <c r="J9" s="29">
        <v>15</v>
      </c>
      <c r="K9" s="29">
        <v>58</v>
      </c>
      <c r="L9" s="29">
        <v>74</v>
      </c>
      <c r="M9" s="29">
        <v>36</v>
      </c>
      <c r="N9" s="29">
        <v>28</v>
      </c>
      <c r="O9" s="29">
        <v>31</v>
      </c>
      <c r="P9" s="29">
        <f t="shared" si="0"/>
        <v>494</v>
      </c>
      <c r="Q9" s="20">
        <f t="shared" si="1"/>
        <v>9.2267463578632807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</row>
    <row r="10" spans="1:32" ht="18.75" customHeight="1" x14ac:dyDescent="0.25">
      <c r="B10" s="4">
        <v>6</v>
      </c>
      <c r="C10" s="3" t="s">
        <v>16</v>
      </c>
      <c r="D10" s="29">
        <v>23</v>
      </c>
      <c r="E10" s="29">
        <v>10</v>
      </c>
      <c r="F10" s="29">
        <v>23</v>
      </c>
      <c r="G10" s="29">
        <v>32</v>
      </c>
      <c r="H10" s="29">
        <v>68</v>
      </c>
      <c r="I10" s="29">
        <v>47</v>
      </c>
      <c r="J10" s="29">
        <v>46</v>
      </c>
      <c r="K10" s="29">
        <v>60</v>
      </c>
      <c r="L10" s="29">
        <v>47</v>
      </c>
      <c r="M10" s="29">
        <v>35</v>
      </c>
      <c r="N10" s="29">
        <v>26</v>
      </c>
      <c r="O10" s="29">
        <v>45</v>
      </c>
      <c r="P10" s="29">
        <f>+SUM(D10:O10)</f>
        <v>462</v>
      </c>
      <c r="Q10" s="20">
        <f t="shared" si="1"/>
        <v>8.6290623832648485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32" ht="18.75" customHeight="1" x14ac:dyDescent="0.25">
      <c r="B11" s="4">
        <v>7</v>
      </c>
      <c r="C11" s="3" t="s">
        <v>20</v>
      </c>
      <c r="D11" s="29">
        <v>27</v>
      </c>
      <c r="E11" s="29">
        <v>4</v>
      </c>
      <c r="F11" s="29">
        <v>35</v>
      </c>
      <c r="G11" s="29">
        <v>36</v>
      </c>
      <c r="H11" s="29">
        <v>35</v>
      </c>
      <c r="I11" s="29">
        <v>32</v>
      </c>
      <c r="J11" s="29">
        <v>25</v>
      </c>
      <c r="K11" s="29">
        <v>19</v>
      </c>
      <c r="L11" s="29">
        <v>23</v>
      </c>
      <c r="M11" s="29">
        <v>16</v>
      </c>
      <c r="N11" s="29">
        <v>16</v>
      </c>
      <c r="O11" s="29">
        <v>28</v>
      </c>
      <c r="P11" s="29">
        <f>+SUM(D11:O11)</f>
        <v>296</v>
      </c>
      <c r="Q11" s="20">
        <f t="shared" si="1"/>
        <v>5.5285767650354876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32" ht="18.75" customHeight="1" x14ac:dyDescent="0.25">
      <c r="B12" s="4">
        <v>8</v>
      </c>
      <c r="C12" s="3" t="s">
        <v>17</v>
      </c>
      <c r="D12" s="29">
        <v>28</v>
      </c>
      <c r="E12" s="29">
        <v>10</v>
      </c>
      <c r="F12" s="29">
        <v>14</v>
      </c>
      <c r="G12" s="29">
        <v>29</v>
      </c>
      <c r="H12" s="29">
        <v>24</v>
      </c>
      <c r="I12" s="29">
        <v>23</v>
      </c>
      <c r="J12" s="29">
        <v>32</v>
      </c>
      <c r="K12" s="29">
        <v>23</v>
      </c>
      <c r="L12" s="29">
        <v>25</v>
      </c>
      <c r="M12" s="29">
        <v>23</v>
      </c>
      <c r="N12" s="29">
        <v>16</v>
      </c>
      <c r="O12" s="29">
        <v>12</v>
      </c>
      <c r="P12" s="29">
        <f>+SUM(D12:O12)</f>
        <v>259</v>
      </c>
      <c r="Q12" s="20">
        <f t="shared" si="1"/>
        <v>4.8375046694060515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32" ht="18.75" customHeight="1" x14ac:dyDescent="0.25">
      <c r="B13" s="4">
        <v>9</v>
      </c>
      <c r="C13" s="3" t="s">
        <v>22</v>
      </c>
      <c r="D13" s="29">
        <v>12</v>
      </c>
      <c r="E13" s="29">
        <v>18</v>
      </c>
      <c r="F13" s="29">
        <v>14</v>
      </c>
      <c r="G13" s="29">
        <v>24</v>
      </c>
      <c r="H13" s="29">
        <v>19</v>
      </c>
      <c r="I13" s="29">
        <v>17</v>
      </c>
      <c r="J13" s="29">
        <v>20</v>
      </c>
      <c r="K13" s="29">
        <v>25</v>
      </c>
      <c r="L13" s="29">
        <v>45</v>
      </c>
      <c r="M13" s="29">
        <v>24</v>
      </c>
      <c r="N13" s="29">
        <v>18</v>
      </c>
      <c r="O13" s="29">
        <v>23</v>
      </c>
      <c r="P13" s="29">
        <f t="shared" si="0"/>
        <v>259</v>
      </c>
      <c r="Q13" s="20">
        <f t="shared" si="1"/>
        <v>4.8375046694060515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32" ht="18.75" customHeight="1" x14ac:dyDescent="0.25">
      <c r="B14" s="4">
        <v>10</v>
      </c>
      <c r="C14" s="3" t="s">
        <v>26</v>
      </c>
      <c r="D14" s="29">
        <v>11</v>
      </c>
      <c r="E14" s="29">
        <v>22</v>
      </c>
      <c r="F14" s="29">
        <v>12</v>
      </c>
      <c r="G14" s="29">
        <v>11</v>
      </c>
      <c r="H14" s="29">
        <v>19</v>
      </c>
      <c r="I14" s="29">
        <v>10</v>
      </c>
      <c r="J14" s="29">
        <v>16</v>
      </c>
      <c r="K14" s="29">
        <v>20</v>
      </c>
      <c r="L14" s="29">
        <v>7</v>
      </c>
      <c r="M14" s="29">
        <v>9</v>
      </c>
      <c r="N14" s="29">
        <v>10</v>
      </c>
      <c r="O14" s="29">
        <v>12</v>
      </c>
      <c r="P14" s="29">
        <f>+SUM(D14:O14)</f>
        <v>159</v>
      </c>
      <c r="Q14" s="20">
        <f t="shared" si="1"/>
        <v>2.9697422487859546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32" ht="18.75" customHeight="1" x14ac:dyDescent="0.25">
      <c r="B15" s="4">
        <v>11</v>
      </c>
      <c r="C15" s="3" t="s">
        <v>69</v>
      </c>
      <c r="D15" s="29">
        <v>12</v>
      </c>
      <c r="E15" s="29">
        <v>6</v>
      </c>
      <c r="F15" s="29">
        <v>13</v>
      </c>
      <c r="G15" s="29">
        <v>0</v>
      </c>
      <c r="H15" s="29">
        <v>8</v>
      </c>
      <c r="I15" s="29">
        <v>14</v>
      </c>
      <c r="J15" s="29">
        <v>20</v>
      </c>
      <c r="K15" s="29">
        <v>2</v>
      </c>
      <c r="L15" s="29">
        <v>31</v>
      </c>
      <c r="M15" s="29">
        <v>0</v>
      </c>
      <c r="N15" s="29">
        <v>17</v>
      </c>
      <c r="O15" s="29">
        <v>11</v>
      </c>
      <c r="P15" s="29">
        <f t="shared" si="0"/>
        <v>134</v>
      </c>
      <c r="Q15" s="20">
        <f t="shared" si="1"/>
        <v>2.5028016436309302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32" ht="18.75" customHeight="1" x14ac:dyDescent="0.25">
      <c r="B16" s="4">
        <v>12</v>
      </c>
      <c r="C16" s="5" t="s">
        <v>25</v>
      </c>
      <c r="D16" s="29">
        <v>17</v>
      </c>
      <c r="E16" s="29">
        <v>15</v>
      </c>
      <c r="F16" s="29">
        <v>14</v>
      </c>
      <c r="G16" s="29">
        <v>8</v>
      </c>
      <c r="H16" s="29">
        <v>4</v>
      </c>
      <c r="I16" s="29">
        <v>4</v>
      </c>
      <c r="J16" s="29">
        <v>8</v>
      </c>
      <c r="K16" s="29">
        <v>12</v>
      </c>
      <c r="L16" s="29">
        <v>8</v>
      </c>
      <c r="M16" s="29">
        <v>7</v>
      </c>
      <c r="N16" s="29">
        <v>9</v>
      </c>
      <c r="O16" s="29">
        <v>4</v>
      </c>
      <c r="P16" s="29">
        <f>+SUM(D16:O16)</f>
        <v>110</v>
      </c>
      <c r="Q16" s="20">
        <f t="shared" si="1"/>
        <v>2.0545386626821069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2:32" ht="18.75" customHeight="1" x14ac:dyDescent="0.25">
      <c r="B17" s="4">
        <v>13</v>
      </c>
      <c r="C17" s="3" t="s">
        <v>21</v>
      </c>
      <c r="D17" s="29">
        <v>1</v>
      </c>
      <c r="E17" s="29">
        <v>8</v>
      </c>
      <c r="F17" s="29">
        <v>12</v>
      </c>
      <c r="G17" s="29">
        <v>5</v>
      </c>
      <c r="H17" s="29">
        <v>1</v>
      </c>
      <c r="I17" s="29">
        <v>16</v>
      </c>
      <c r="J17" s="29">
        <v>11</v>
      </c>
      <c r="K17" s="29">
        <v>20</v>
      </c>
      <c r="L17" s="29">
        <v>10</v>
      </c>
      <c r="M17" s="29">
        <v>8</v>
      </c>
      <c r="N17" s="29">
        <v>0</v>
      </c>
      <c r="O17" s="29">
        <v>10</v>
      </c>
      <c r="P17" s="29">
        <f>+SUM(D17:O17)</f>
        <v>102</v>
      </c>
      <c r="Q17" s="20">
        <f t="shared" si="1"/>
        <v>1.9051176690324991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2:32" ht="18.75" customHeight="1" x14ac:dyDescent="0.25">
      <c r="B18" s="4">
        <v>14</v>
      </c>
      <c r="C18" s="3" t="s">
        <v>24</v>
      </c>
      <c r="D18" s="29">
        <v>11</v>
      </c>
      <c r="E18" s="29">
        <v>6</v>
      </c>
      <c r="F18" s="29">
        <v>13</v>
      </c>
      <c r="G18" s="29">
        <v>5</v>
      </c>
      <c r="H18" s="29">
        <v>11</v>
      </c>
      <c r="I18" s="29">
        <v>4</v>
      </c>
      <c r="J18" s="29">
        <v>5</v>
      </c>
      <c r="K18" s="29">
        <v>4</v>
      </c>
      <c r="L18" s="29">
        <v>6</v>
      </c>
      <c r="M18" s="29">
        <v>5</v>
      </c>
      <c r="N18" s="29">
        <v>9</v>
      </c>
      <c r="O18" s="29">
        <v>12</v>
      </c>
      <c r="P18" s="29">
        <f t="shared" si="0"/>
        <v>91</v>
      </c>
      <c r="Q18" s="20">
        <f t="shared" si="1"/>
        <v>1.6996638027642883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2:32" ht="18.75" customHeight="1" x14ac:dyDescent="0.25">
      <c r="B19" s="4">
        <v>15</v>
      </c>
      <c r="C19" s="3" t="s">
        <v>23</v>
      </c>
      <c r="D19" s="29">
        <v>13</v>
      </c>
      <c r="E19" s="29">
        <v>3</v>
      </c>
      <c r="F19" s="29">
        <v>5</v>
      </c>
      <c r="G19" s="29">
        <v>3</v>
      </c>
      <c r="H19" s="29">
        <v>8</v>
      </c>
      <c r="I19" s="29">
        <v>8</v>
      </c>
      <c r="J19" s="29">
        <v>8</v>
      </c>
      <c r="K19" s="29">
        <v>14</v>
      </c>
      <c r="L19" s="29">
        <v>2</v>
      </c>
      <c r="M19" s="29">
        <v>13</v>
      </c>
      <c r="N19" s="29">
        <v>6</v>
      </c>
      <c r="O19" s="29">
        <v>7</v>
      </c>
      <c r="P19" s="29">
        <f t="shared" si="0"/>
        <v>90</v>
      </c>
      <c r="Q19" s="20">
        <f t="shared" si="1"/>
        <v>1.6809861785580873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2:32" ht="18.75" customHeight="1" x14ac:dyDescent="0.25">
      <c r="B20" s="4">
        <v>16</v>
      </c>
      <c r="C20" s="3" t="s">
        <v>27</v>
      </c>
      <c r="D20" s="29">
        <v>5</v>
      </c>
      <c r="E20" s="29">
        <v>6</v>
      </c>
      <c r="F20" s="29">
        <v>2</v>
      </c>
      <c r="G20" s="29">
        <v>3</v>
      </c>
      <c r="H20" s="29">
        <v>5</v>
      </c>
      <c r="I20" s="29">
        <v>2</v>
      </c>
      <c r="J20" s="29">
        <v>2</v>
      </c>
      <c r="K20" s="29">
        <v>4</v>
      </c>
      <c r="L20" s="29">
        <v>3</v>
      </c>
      <c r="M20" s="29">
        <v>3</v>
      </c>
      <c r="N20" s="29">
        <v>9</v>
      </c>
      <c r="O20" s="29">
        <v>0</v>
      </c>
      <c r="P20" s="29">
        <f t="shared" si="0"/>
        <v>44</v>
      </c>
      <c r="Q20" s="20">
        <f t="shared" si="1"/>
        <v>0.82181546507284275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2:32" ht="18.75" customHeight="1" x14ac:dyDescent="0.25">
      <c r="B21" s="109" t="s">
        <v>0</v>
      </c>
      <c r="C21" s="109"/>
      <c r="D21" s="30">
        <f>SUM(D5:D20)</f>
        <v>451</v>
      </c>
      <c r="E21" s="30">
        <f t="shared" ref="E21:O21" si="2">SUM(E5:E20)</f>
        <v>430</v>
      </c>
      <c r="F21" s="30">
        <f t="shared" si="2"/>
        <v>402</v>
      </c>
      <c r="G21" s="30">
        <f t="shared" si="2"/>
        <v>465</v>
      </c>
      <c r="H21" s="30">
        <f t="shared" si="2"/>
        <v>484</v>
      </c>
      <c r="I21" s="30">
        <f t="shared" si="2"/>
        <v>456</v>
      </c>
      <c r="J21" s="30">
        <f t="shared" si="2"/>
        <v>449</v>
      </c>
      <c r="K21" s="30">
        <f t="shared" si="2"/>
        <v>504</v>
      </c>
      <c r="L21" s="30">
        <f t="shared" si="2"/>
        <v>469</v>
      </c>
      <c r="M21" s="30">
        <f t="shared" si="2"/>
        <v>395</v>
      </c>
      <c r="N21" s="30">
        <f t="shared" si="2"/>
        <v>424</v>
      </c>
      <c r="O21" s="30">
        <f t="shared" si="2"/>
        <v>425</v>
      </c>
      <c r="P21" s="30">
        <f>SUM(P5:P20)</f>
        <v>5354</v>
      </c>
      <c r="Q21" s="28">
        <f>SUM(Q5:Q20)</f>
        <v>99.999999999999986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2:32" s="56" customFormat="1" ht="12.75" customHeight="1" x14ac:dyDescent="0.25">
      <c r="B22" s="55" t="s">
        <v>130</v>
      </c>
      <c r="C22" s="57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</row>
    <row r="23" spans="2:32" s="56" customFormat="1" ht="12.75" customHeight="1" x14ac:dyDescent="0.25">
      <c r="B23" s="55" t="s">
        <v>131</v>
      </c>
      <c r="C23" s="57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</row>
    <row r="24" spans="2:32" ht="15" customHeight="1" x14ac:dyDescent="0.2">
      <c r="B24" s="38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</sheetData>
  <mergeCells count="1">
    <mergeCell ref="B21:C21"/>
  </mergeCells>
  <hyperlinks>
    <hyperlink ref="A1" location="índice!A1" display="volver" xr:uid="{00000000-0004-0000-0B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19"/>
  <sheetViews>
    <sheetView zoomScale="85" zoomScaleNormal="85" workbookViewId="0">
      <selection activeCell="S22" sqref="S22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22.140625" style="5" bestFit="1" customWidth="1"/>
    <col min="4" max="15" width="6.7109375" style="4" customWidth="1"/>
    <col min="16" max="17" width="7.7109375" style="4" customWidth="1"/>
    <col min="18" max="16384" width="11.42578125" style="4"/>
  </cols>
  <sheetData>
    <row r="1" spans="1:29" ht="15.95" customHeight="1" x14ac:dyDescent="0.25">
      <c r="A1" s="77" t="s">
        <v>2</v>
      </c>
    </row>
    <row r="2" spans="1:29" ht="15.95" customHeight="1" x14ac:dyDescent="0.25">
      <c r="B2" s="13" t="s">
        <v>128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9" ht="15.95" customHeight="1" x14ac:dyDescent="0.25"/>
    <row r="4" spans="1:29" s="9" customFormat="1" ht="24" customHeight="1" x14ac:dyDescent="0.25">
      <c r="A4" s="78"/>
      <c r="B4" s="7" t="s">
        <v>116</v>
      </c>
      <c r="C4" s="12" t="s">
        <v>5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29" ht="18.75" customHeight="1" x14ac:dyDescent="0.25">
      <c r="B5" s="4">
        <v>1</v>
      </c>
      <c r="C5" s="5" t="s">
        <v>45</v>
      </c>
      <c r="D5" s="29">
        <v>378</v>
      </c>
      <c r="E5" s="29">
        <v>417</v>
      </c>
      <c r="F5" s="29">
        <v>396</v>
      </c>
      <c r="G5" s="29">
        <v>414</v>
      </c>
      <c r="H5" s="29">
        <v>464</v>
      </c>
      <c r="I5" s="29">
        <v>414</v>
      </c>
      <c r="J5" s="29">
        <v>303</v>
      </c>
      <c r="K5" s="29">
        <v>342</v>
      </c>
      <c r="L5" s="29">
        <v>327</v>
      </c>
      <c r="M5" s="29">
        <v>276</v>
      </c>
      <c r="N5" s="29">
        <v>250</v>
      </c>
      <c r="O5" s="29">
        <v>239</v>
      </c>
      <c r="P5" s="29">
        <f t="shared" ref="P5:P14" si="0">SUM(D5:O5)</f>
        <v>4220</v>
      </c>
      <c r="Q5" s="14">
        <f t="shared" ref="Q5:Q14" si="1">+P5/$P$15*100</f>
        <v>39.527913076058447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ht="18.75" customHeight="1" x14ac:dyDescent="0.25">
      <c r="B6" s="4">
        <v>2</v>
      </c>
      <c r="C6" s="5" t="s">
        <v>111</v>
      </c>
      <c r="D6" s="29">
        <v>90</v>
      </c>
      <c r="E6" s="29">
        <v>88</v>
      </c>
      <c r="F6" s="29">
        <v>89</v>
      </c>
      <c r="G6" s="29">
        <v>78</v>
      </c>
      <c r="H6" s="29">
        <v>156</v>
      </c>
      <c r="I6" s="29">
        <v>125</v>
      </c>
      <c r="J6" s="29">
        <v>178</v>
      </c>
      <c r="K6" s="29">
        <v>252</v>
      </c>
      <c r="L6" s="29">
        <v>216</v>
      </c>
      <c r="M6" s="29">
        <v>166</v>
      </c>
      <c r="N6" s="29">
        <v>204</v>
      </c>
      <c r="O6" s="29">
        <v>163</v>
      </c>
      <c r="P6" s="29">
        <f t="shared" si="0"/>
        <v>1805</v>
      </c>
      <c r="Q6" s="14">
        <f t="shared" si="1"/>
        <v>16.907081303859123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18.75" customHeight="1" x14ac:dyDescent="0.25">
      <c r="B7" s="4">
        <v>3</v>
      </c>
      <c r="C7" s="5" t="s">
        <v>46</v>
      </c>
      <c r="D7" s="29">
        <v>164</v>
      </c>
      <c r="E7" s="29">
        <v>183</v>
      </c>
      <c r="F7" s="29">
        <v>159</v>
      </c>
      <c r="G7" s="29">
        <v>190</v>
      </c>
      <c r="H7" s="29">
        <v>155</v>
      </c>
      <c r="I7" s="29">
        <v>120</v>
      </c>
      <c r="J7" s="29">
        <v>102</v>
      </c>
      <c r="K7" s="29">
        <v>213</v>
      </c>
      <c r="L7" s="29">
        <v>144</v>
      </c>
      <c r="M7" s="29">
        <v>102</v>
      </c>
      <c r="N7" s="29">
        <v>133</v>
      </c>
      <c r="O7" s="29">
        <v>104</v>
      </c>
      <c r="P7" s="29">
        <f t="shared" si="0"/>
        <v>1769</v>
      </c>
      <c r="Q7" s="14">
        <f t="shared" si="1"/>
        <v>16.569876358186587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ht="18.75" customHeight="1" x14ac:dyDescent="0.25">
      <c r="B8" s="4">
        <v>4</v>
      </c>
      <c r="C8" s="5" t="s">
        <v>47</v>
      </c>
      <c r="D8" s="29">
        <v>46</v>
      </c>
      <c r="E8" s="29">
        <v>52</v>
      </c>
      <c r="F8" s="29">
        <v>47</v>
      </c>
      <c r="G8" s="29">
        <v>66</v>
      </c>
      <c r="H8" s="29">
        <v>85</v>
      </c>
      <c r="I8" s="29">
        <v>101</v>
      </c>
      <c r="J8" s="29">
        <v>86</v>
      </c>
      <c r="K8" s="29">
        <v>119</v>
      </c>
      <c r="L8" s="29">
        <v>61</v>
      </c>
      <c r="M8" s="29">
        <v>51</v>
      </c>
      <c r="N8" s="29">
        <v>109</v>
      </c>
      <c r="O8" s="29">
        <v>93</v>
      </c>
      <c r="P8" s="29">
        <f t="shared" si="0"/>
        <v>916</v>
      </c>
      <c r="Q8" s="14">
        <f t="shared" si="1"/>
        <v>8.5799925065567635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ht="18.75" customHeight="1" x14ac:dyDescent="0.25">
      <c r="B9" s="4">
        <v>5</v>
      </c>
      <c r="C9" s="5" t="s">
        <v>42</v>
      </c>
      <c r="D9" s="29">
        <v>67</v>
      </c>
      <c r="E9" s="29">
        <v>36</v>
      </c>
      <c r="F9" s="29">
        <v>52</v>
      </c>
      <c r="G9" s="29">
        <v>84</v>
      </c>
      <c r="H9" s="29">
        <v>87</v>
      </c>
      <c r="I9" s="29">
        <v>122</v>
      </c>
      <c r="J9" s="29">
        <v>88</v>
      </c>
      <c r="K9" s="29">
        <v>79</v>
      </c>
      <c r="L9" s="29">
        <v>64</v>
      </c>
      <c r="M9" s="29">
        <v>62</v>
      </c>
      <c r="N9" s="29">
        <v>70</v>
      </c>
      <c r="O9" s="29">
        <v>70</v>
      </c>
      <c r="P9" s="29">
        <f t="shared" si="0"/>
        <v>881</v>
      </c>
      <c r="Q9" s="14">
        <f t="shared" si="1"/>
        <v>8.2521543649306857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8.75" customHeight="1" x14ac:dyDescent="0.25">
      <c r="B10" s="4">
        <v>6</v>
      </c>
      <c r="C10" s="5" t="s">
        <v>43</v>
      </c>
      <c r="D10" s="29">
        <v>40</v>
      </c>
      <c r="E10" s="29">
        <v>55</v>
      </c>
      <c r="F10" s="29">
        <v>40</v>
      </c>
      <c r="G10" s="29">
        <v>83</v>
      </c>
      <c r="H10" s="29">
        <v>34</v>
      </c>
      <c r="I10" s="29">
        <v>33</v>
      </c>
      <c r="J10" s="29">
        <v>54</v>
      </c>
      <c r="K10" s="29">
        <v>16</v>
      </c>
      <c r="L10" s="29">
        <v>38</v>
      </c>
      <c r="M10" s="29">
        <v>35</v>
      </c>
      <c r="N10" s="29">
        <v>36</v>
      </c>
      <c r="O10" s="29">
        <v>48</v>
      </c>
      <c r="P10" s="29">
        <f t="shared" si="0"/>
        <v>512</v>
      </c>
      <c r="Q10" s="14">
        <f t="shared" si="1"/>
        <v>4.7958036717871861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ht="18.75" customHeight="1" x14ac:dyDescent="0.25">
      <c r="B11" s="4">
        <v>7</v>
      </c>
      <c r="C11" s="5" t="s">
        <v>41</v>
      </c>
      <c r="D11" s="29">
        <v>13</v>
      </c>
      <c r="E11" s="29">
        <v>3</v>
      </c>
      <c r="F11" s="29">
        <v>4</v>
      </c>
      <c r="G11" s="29">
        <v>37</v>
      </c>
      <c r="H11" s="29">
        <v>12</v>
      </c>
      <c r="I11" s="29">
        <v>35</v>
      </c>
      <c r="J11" s="29">
        <v>30</v>
      </c>
      <c r="K11" s="29">
        <v>28</v>
      </c>
      <c r="L11" s="29">
        <v>12</v>
      </c>
      <c r="M11" s="29">
        <v>49</v>
      </c>
      <c r="N11" s="29">
        <v>33</v>
      </c>
      <c r="O11" s="29">
        <v>12</v>
      </c>
      <c r="P11" s="29">
        <f t="shared" si="0"/>
        <v>268</v>
      </c>
      <c r="Q11" s="14">
        <f t="shared" si="1"/>
        <v>2.510303484451105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ht="25.5" x14ac:dyDescent="0.25">
      <c r="B12" s="4">
        <v>8</v>
      </c>
      <c r="C12" s="5" t="s">
        <v>48</v>
      </c>
      <c r="D12" s="29">
        <v>11</v>
      </c>
      <c r="E12" s="29">
        <v>9</v>
      </c>
      <c r="F12" s="29">
        <v>20</v>
      </c>
      <c r="G12" s="29">
        <v>11</v>
      </c>
      <c r="H12" s="29">
        <v>15</v>
      </c>
      <c r="I12" s="29">
        <v>13</v>
      </c>
      <c r="J12" s="29">
        <v>14</v>
      </c>
      <c r="K12" s="29">
        <v>9</v>
      </c>
      <c r="L12" s="29">
        <v>15</v>
      </c>
      <c r="M12" s="29">
        <v>13</v>
      </c>
      <c r="N12" s="29">
        <v>16</v>
      </c>
      <c r="O12" s="29">
        <v>17</v>
      </c>
      <c r="P12" s="29">
        <f t="shared" si="0"/>
        <v>163</v>
      </c>
      <c r="Q12" s="14">
        <f t="shared" si="1"/>
        <v>1.5267890595728739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ht="18.75" customHeight="1" x14ac:dyDescent="0.25">
      <c r="B13" s="4">
        <v>9</v>
      </c>
      <c r="C13" s="5" t="s">
        <v>38</v>
      </c>
      <c r="D13" s="29">
        <v>9</v>
      </c>
      <c r="E13" s="29">
        <v>8</v>
      </c>
      <c r="F13" s="29">
        <v>5</v>
      </c>
      <c r="G13" s="29">
        <v>2</v>
      </c>
      <c r="H13" s="29">
        <v>5</v>
      </c>
      <c r="I13" s="29">
        <v>12</v>
      </c>
      <c r="J13" s="29">
        <v>4</v>
      </c>
      <c r="K13" s="29">
        <v>3</v>
      </c>
      <c r="L13" s="29">
        <v>11</v>
      </c>
      <c r="M13" s="29">
        <v>8</v>
      </c>
      <c r="N13" s="29">
        <v>13</v>
      </c>
      <c r="O13" s="29">
        <v>9</v>
      </c>
      <c r="P13" s="29">
        <f t="shared" si="0"/>
        <v>89</v>
      </c>
      <c r="Q13" s="14">
        <f t="shared" si="1"/>
        <v>0.83364556013488189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8.75" customHeight="1" x14ac:dyDescent="0.25">
      <c r="B14" s="4">
        <v>10</v>
      </c>
      <c r="C14" s="5" t="s">
        <v>73</v>
      </c>
      <c r="D14" s="29">
        <v>0</v>
      </c>
      <c r="E14" s="29">
        <v>0</v>
      </c>
      <c r="F14" s="29">
        <v>2</v>
      </c>
      <c r="G14" s="29">
        <v>1</v>
      </c>
      <c r="H14" s="29">
        <v>5</v>
      </c>
      <c r="I14" s="29">
        <v>1</v>
      </c>
      <c r="J14" s="29">
        <v>9</v>
      </c>
      <c r="K14" s="29">
        <v>11</v>
      </c>
      <c r="L14" s="29">
        <v>7</v>
      </c>
      <c r="M14" s="29">
        <v>8</v>
      </c>
      <c r="N14" s="29">
        <v>3</v>
      </c>
      <c r="O14" s="29">
        <v>6</v>
      </c>
      <c r="P14" s="29">
        <f t="shared" si="0"/>
        <v>53</v>
      </c>
      <c r="Q14" s="14">
        <f t="shared" si="1"/>
        <v>0.4964406144623455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s="10" customFormat="1" ht="18.75" customHeight="1" x14ac:dyDescent="0.25">
      <c r="A15" s="78"/>
      <c r="B15" s="109" t="s">
        <v>0</v>
      </c>
      <c r="C15" s="109"/>
      <c r="D15" s="30">
        <f t="shared" ref="D15:Q15" si="2">SUM(D5:D14)</f>
        <v>818</v>
      </c>
      <c r="E15" s="30">
        <f t="shared" si="2"/>
        <v>851</v>
      </c>
      <c r="F15" s="30">
        <f t="shared" si="2"/>
        <v>814</v>
      </c>
      <c r="G15" s="30">
        <f t="shared" si="2"/>
        <v>966</v>
      </c>
      <c r="H15" s="30">
        <f t="shared" si="2"/>
        <v>1018</v>
      </c>
      <c r="I15" s="30">
        <f t="shared" si="2"/>
        <v>976</v>
      </c>
      <c r="J15" s="30">
        <f t="shared" si="2"/>
        <v>868</v>
      </c>
      <c r="K15" s="30">
        <f t="shared" si="2"/>
        <v>1072</v>
      </c>
      <c r="L15" s="30">
        <f t="shared" si="2"/>
        <v>895</v>
      </c>
      <c r="M15" s="30">
        <f t="shared" si="2"/>
        <v>770</v>
      </c>
      <c r="N15" s="30">
        <f t="shared" si="2"/>
        <v>867</v>
      </c>
      <c r="O15" s="30">
        <f t="shared" si="2"/>
        <v>761</v>
      </c>
      <c r="P15" s="30">
        <f t="shared" si="2"/>
        <v>10676</v>
      </c>
      <c r="Q15" s="33">
        <f t="shared" si="2"/>
        <v>100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s="56" customFormat="1" ht="12.75" customHeight="1" x14ac:dyDescent="0.25">
      <c r="B16" s="55" t="s">
        <v>64</v>
      </c>
      <c r="C16" s="57"/>
    </row>
    <row r="17" spans="2:15" s="56" customFormat="1" ht="12.75" customHeight="1" x14ac:dyDescent="0.25">
      <c r="B17" s="55" t="s">
        <v>89</v>
      </c>
      <c r="C17" s="57"/>
    </row>
    <row r="18" spans="2:15" s="56" customFormat="1" ht="12.75" customHeight="1" x14ac:dyDescent="0.25">
      <c r="B18" s="55" t="s">
        <v>130</v>
      </c>
      <c r="C18" s="5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2:15" s="56" customFormat="1" ht="12.75" customHeight="1" x14ac:dyDescent="0.25">
      <c r="B19" s="55" t="s">
        <v>131</v>
      </c>
      <c r="C19" s="57"/>
    </row>
  </sheetData>
  <mergeCells count="1">
    <mergeCell ref="B15:C15"/>
  </mergeCells>
  <hyperlinks>
    <hyperlink ref="A1" location="índice!A1" display="volver" xr:uid="{00000000-0004-0000-0C00-000000000000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4"/>
  <sheetViews>
    <sheetView zoomScale="85" zoomScaleNormal="85" workbookViewId="0">
      <selection activeCell="B3" sqref="B3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20.7109375" style="5" customWidth="1"/>
    <col min="4" max="15" width="6.7109375" style="4" customWidth="1"/>
    <col min="16" max="17" width="7.7109375" style="4" customWidth="1"/>
    <col min="18" max="16384" width="11.42578125" style="4"/>
  </cols>
  <sheetData>
    <row r="1" spans="1:29" ht="15.95" customHeight="1" x14ac:dyDescent="0.25">
      <c r="A1" s="77" t="s">
        <v>2</v>
      </c>
    </row>
    <row r="2" spans="1:29" ht="15.95" customHeight="1" x14ac:dyDescent="0.25">
      <c r="B2" s="13" t="s">
        <v>134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9" ht="15.95" customHeight="1" x14ac:dyDescent="0.25"/>
    <row r="4" spans="1:29" s="9" customFormat="1" ht="28.5" customHeight="1" x14ac:dyDescent="0.25">
      <c r="A4" s="78"/>
      <c r="B4" s="7" t="s">
        <v>116</v>
      </c>
      <c r="C4" s="12" t="s">
        <v>104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29" s="6" customFormat="1" ht="18.75" customHeight="1" x14ac:dyDescent="0.25">
      <c r="A5" s="82"/>
      <c r="B5" s="4">
        <v>1</v>
      </c>
      <c r="C5" s="3" t="s">
        <v>108</v>
      </c>
      <c r="D5" s="29">
        <v>7</v>
      </c>
      <c r="E5" s="29">
        <v>7</v>
      </c>
      <c r="F5" s="29">
        <v>7</v>
      </c>
      <c r="G5" s="29">
        <v>2</v>
      </c>
      <c r="H5" s="29">
        <v>8</v>
      </c>
      <c r="I5" s="29">
        <v>11</v>
      </c>
      <c r="J5" s="29">
        <v>8</v>
      </c>
      <c r="K5" s="29">
        <v>10</v>
      </c>
      <c r="L5" s="29">
        <v>4</v>
      </c>
      <c r="M5" s="29">
        <v>6</v>
      </c>
      <c r="N5" s="29">
        <v>9</v>
      </c>
      <c r="O5" s="29">
        <v>9</v>
      </c>
      <c r="P5" s="29">
        <f t="shared" ref="P5:P19" si="0">+SUM(D5:O5)</f>
        <v>88</v>
      </c>
      <c r="Q5" s="20">
        <f t="shared" ref="Q5:Q19" si="1">(P5/P$20)*100</f>
        <v>46.560846560846556</v>
      </c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</row>
    <row r="6" spans="1:29" s="6" customFormat="1" ht="18.75" customHeight="1" x14ac:dyDescent="0.25">
      <c r="A6" s="82"/>
      <c r="B6" s="4">
        <v>2</v>
      </c>
      <c r="C6" s="3" t="s">
        <v>16</v>
      </c>
      <c r="D6" s="29">
        <v>1</v>
      </c>
      <c r="E6" s="29">
        <v>2</v>
      </c>
      <c r="F6" s="29">
        <v>2</v>
      </c>
      <c r="G6" s="29">
        <v>1</v>
      </c>
      <c r="H6" s="29">
        <v>0</v>
      </c>
      <c r="I6" s="29">
        <v>0</v>
      </c>
      <c r="J6" s="29">
        <v>0</v>
      </c>
      <c r="K6" s="29">
        <v>5</v>
      </c>
      <c r="L6" s="29">
        <v>0</v>
      </c>
      <c r="M6" s="29">
        <v>2</v>
      </c>
      <c r="N6" s="29">
        <v>2</v>
      </c>
      <c r="O6" s="29">
        <v>3</v>
      </c>
      <c r="P6" s="29">
        <f t="shared" si="0"/>
        <v>18</v>
      </c>
      <c r="Q6" s="20">
        <f t="shared" si="1"/>
        <v>9.5238095238095237</v>
      </c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</row>
    <row r="7" spans="1:29" s="6" customFormat="1" ht="18.75" customHeight="1" x14ac:dyDescent="0.25">
      <c r="A7" s="82"/>
      <c r="B7" s="4">
        <v>3</v>
      </c>
      <c r="C7" s="3" t="s">
        <v>15</v>
      </c>
      <c r="D7" s="29">
        <v>0</v>
      </c>
      <c r="E7" s="29">
        <v>1</v>
      </c>
      <c r="F7" s="29">
        <v>0</v>
      </c>
      <c r="G7" s="29">
        <v>1</v>
      </c>
      <c r="H7" s="29">
        <v>6</v>
      </c>
      <c r="I7" s="29">
        <v>2</v>
      </c>
      <c r="J7" s="29">
        <v>1</v>
      </c>
      <c r="K7" s="29">
        <v>1</v>
      </c>
      <c r="L7" s="29">
        <v>0</v>
      </c>
      <c r="M7" s="29">
        <v>2</v>
      </c>
      <c r="N7" s="29">
        <v>1</v>
      </c>
      <c r="O7" s="29">
        <v>0</v>
      </c>
      <c r="P7" s="29">
        <f t="shared" si="0"/>
        <v>15</v>
      </c>
      <c r="Q7" s="20">
        <f t="shared" si="1"/>
        <v>7.9365079365079358</v>
      </c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</row>
    <row r="8" spans="1:29" s="6" customFormat="1" ht="18.75" customHeight="1" x14ac:dyDescent="0.25">
      <c r="A8" s="82"/>
      <c r="B8" s="4">
        <v>4</v>
      </c>
      <c r="C8" s="5" t="s">
        <v>22</v>
      </c>
      <c r="D8" s="29">
        <v>0</v>
      </c>
      <c r="E8" s="29">
        <v>0</v>
      </c>
      <c r="F8" s="29">
        <v>0</v>
      </c>
      <c r="G8" s="29">
        <v>0</v>
      </c>
      <c r="H8" s="29">
        <v>1</v>
      </c>
      <c r="I8" s="29">
        <v>2</v>
      </c>
      <c r="J8" s="29">
        <v>0</v>
      </c>
      <c r="K8" s="29">
        <v>0</v>
      </c>
      <c r="L8" s="29">
        <v>0</v>
      </c>
      <c r="M8" s="29">
        <v>5</v>
      </c>
      <c r="N8" s="29">
        <v>1</v>
      </c>
      <c r="O8" s="29">
        <v>5</v>
      </c>
      <c r="P8" s="29">
        <f t="shared" si="0"/>
        <v>14</v>
      </c>
      <c r="Q8" s="20">
        <f t="shared" si="1"/>
        <v>7.4074074074074066</v>
      </c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</row>
    <row r="9" spans="1:29" s="6" customFormat="1" ht="18.75" customHeight="1" x14ac:dyDescent="0.25">
      <c r="A9" s="82"/>
      <c r="B9" s="4">
        <v>5</v>
      </c>
      <c r="C9" s="5" t="s">
        <v>20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9</v>
      </c>
      <c r="L9" s="29">
        <v>1</v>
      </c>
      <c r="M9" s="29">
        <v>0</v>
      </c>
      <c r="N9" s="29">
        <v>0</v>
      </c>
      <c r="O9" s="29">
        <v>0</v>
      </c>
      <c r="P9" s="29">
        <f t="shared" si="0"/>
        <v>10</v>
      </c>
      <c r="Q9" s="20">
        <f t="shared" si="1"/>
        <v>5.2910052910052912</v>
      </c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</row>
    <row r="10" spans="1:29" s="6" customFormat="1" ht="18.75" customHeight="1" x14ac:dyDescent="0.25">
      <c r="A10" s="82"/>
      <c r="B10" s="4">
        <v>6</v>
      </c>
      <c r="C10" s="5" t="s">
        <v>25</v>
      </c>
      <c r="D10" s="29">
        <v>0</v>
      </c>
      <c r="E10" s="29">
        <v>2</v>
      </c>
      <c r="F10" s="29">
        <v>1</v>
      </c>
      <c r="G10" s="29">
        <v>2</v>
      </c>
      <c r="H10" s="29">
        <v>2</v>
      </c>
      <c r="I10" s="29">
        <v>0</v>
      </c>
      <c r="J10" s="29">
        <v>0</v>
      </c>
      <c r="K10" s="29">
        <v>0</v>
      </c>
      <c r="L10" s="29">
        <v>2</v>
      </c>
      <c r="M10" s="29">
        <v>0</v>
      </c>
      <c r="N10" s="29">
        <v>0</v>
      </c>
      <c r="O10" s="29">
        <v>1</v>
      </c>
      <c r="P10" s="29">
        <f t="shared" si="0"/>
        <v>10</v>
      </c>
      <c r="Q10" s="20">
        <f t="shared" si="1"/>
        <v>5.2910052910052912</v>
      </c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</row>
    <row r="11" spans="1:29" s="6" customFormat="1" ht="18.75" customHeight="1" x14ac:dyDescent="0.25">
      <c r="A11" s="82"/>
      <c r="B11" s="4">
        <v>7</v>
      </c>
      <c r="C11" s="5" t="s">
        <v>69</v>
      </c>
      <c r="D11" s="29">
        <v>0</v>
      </c>
      <c r="E11" s="29">
        <v>0</v>
      </c>
      <c r="F11" s="29">
        <v>3</v>
      </c>
      <c r="G11" s="29">
        <v>0</v>
      </c>
      <c r="H11" s="29">
        <v>0</v>
      </c>
      <c r="I11" s="29">
        <v>0</v>
      </c>
      <c r="J11" s="29">
        <v>0</v>
      </c>
      <c r="K11" s="29">
        <v>4</v>
      </c>
      <c r="L11" s="29">
        <v>0</v>
      </c>
      <c r="M11" s="29">
        <v>0</v>
      </c>
      <c r="N11" s="29">
        <v>0</v>
      </c>
      <c r="O11" s="29">
        <v>2</v>
      </c>
      <c r="P11" s="29">
        <f t="shared" si="0"/>
        <v>9</v>
      </c>
      <c r="Q11" s="20">
        <f t="shared" si="1"/>
        <v>4.7619047619047619</v>
      </c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</row>
    <row r="12" spans="1:29" s="6" customFormat="1" ht="18.75" customHeight="1" x14ac:dyDescent="0.25">
      <c r="A12" s="82"/>
      <c r="B12" s="4">
        <v>8</v>
      </c>
      <c r="C12" s="5" t="s">
        <v>67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5</v>
      </c>
      <c r="M12" s="29">
        <v>0</v>
      </c>
      <c r="N12" s="29">
        <v>0</v>
      </c>
      <c r="O12" s="29">
        <v>0</v>
      </c>
      <c r="P12" s="29">
        <f t="shared" si="0"/>
        <v>5</v>
      </c>
      <c r="Q12" s="20">
        <f t="shared" si="1"/>
        <v>2.6455026455026456</v>
      </c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</row>
    <row r="13" spans="1:29" s="6" customFormat="1" ht="18.75" customHeight="1" x14ac:dyDescent="0.25">
      <c r="A13" s="82"/>
      <c r="B13" s="4">
        <v>9</v>
      </c>
      <c r="C13" s="5" t="s">
        <v>27</v>
      </c>
      <c r="D13" s="29">
        <v>0</v>
      </c>
      <c r="E13" s="29">
        <v>0</v>
      </c>
      <c r="F13" s="29">
        <v>1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2</v>
      </c>
      <c r="N13" s="29">
        <v>1</v>
      </c>
      <c r="O13" s="29">
        <v>0</v>
      </c>
      <c r="P13" s="29">
        <f t="shared" si="0"/>
        <v>4</v>
      </c>
      <c r="Q13" s="20">
        <f t="shared" si="1"/>
        <v>2.1164021164021163</v>
      </c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</row>
    <row r="14" spans="1:29" s="6" customFormat="1" ht="18.75" customHeight="1" x14ac:dyDescent="0.25">
      <c r="A14" s="82"/>
      <c r="B14" s="4">
        <v>10</v>
      </c>
      <c r="C14" s="5" t="s">
        <v>70</v>
      </c>
      <c r="D14" s="29">
        <v>0</v>
      </c>
      <c r="E14" s="29">
        <v>0</v>
      </c>
      <c r="F14" s="29">
        <v>0</v>
      </c>
      <c r="G14" s="29">
        <v>0</v>
      </c>
      <c r="H14" s="29">
        <v>2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1</v>
      </c>
      <c r="O14" s="29">
        <v>0</v>
      </c>
      <c r="P14" s="29">
        <f t="shared" si="0"/>
        <v>3</v>
      </c>
      <c r="Q14" s="20">
        <f t="shared" si="1"/>
        <v>1.5873015873015872</v>
      </c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</row>
    <row r="15" spans="1:29" s="6" customFormat="1" ht="18.75" customHeight="1" x14ac:dyDescent="0.25">
      <c r="A15" s="82"/>
      <c r="B15" s="4">
        <v>11</v>
      </c>
      <c r="C15" s="5" t="s">
        <v>17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1</v>
      </c>
      <c r="J15" s="29">
        <v>1</v>
      </c>
      <c r="K15" s="29">
        <v>0</v>
      </c>
      <c r="L15" s="29">
        <v>0</v>
      </c>
      <c r="M15" s="29">
        <v>0</v>
      </c>
      <c r="N15" s="29">
        <v>0</v>
      </c>
      <c r="O15" s="29">
        <v>1</v>
      </c>
      <c r="P15" s="29">
        <f t="shared" si="0"/>
        <v>3</v>
      </c>
      <c r="Q15" s="20">
        <f t="shared" si="1"/>
        <v>1.5873015873015872</v>
      </c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</row>
    <row r="16" spans="1:29" s="6" customFormat="1" ht="18.75" customHeight="1" x14ac:dyDescent="0.25">
      <c r="A16" s="82"/>
      <c r="B16" s="4">
        <v>12</v>
      </c>
      <c r="C16" s="5" t="s">
        <v>26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1</v>
      </c>
      <c r="M16" s="29">
        <v>0</v>
      </c>
      <c r="N16" s="29">
        <v>1</v>
      </c>
      <c r="O16" s="29">
        <v>1</v>
      </c>
      <c r="P16" s="29">
        <f t="shared" si="0"/>
        <v>3</v>
      </c>
      <c r="Q16" s="20">
        <f t="shared" si="1"/>
        <v>1.5873015873015872</v>
      </c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</row>
    <row r="17" spans="1:29" s="6" customFormat="1" ht="18.75" customHeight="1" x14ac:dyDescent="0.25">
      <c r="A17" s="82"/>
      <c r="B17" s="4">
        <v>13</v>
      </c>
      <c r="C17" s="5" t="s">
        <v>18</v>
      </c>
      <c r="D17" s="29">
        <v>0</v>
      </c>
      <c r="E17" s="29">
        <v>0</v>
      </c>
      <c r="F17" s="29">
        <v>1</v>
      </c>
      <c r="G17" s="29">
        <v>1</v>
      </c>
      <c r="H17" s="29">
        <v>0</v>
      </c>
      <c r="I17" s="29">
        <v>1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f t="shared" si="0"/>
        <v>3</v>
      </c>
      <c r="Q17" s="20">
        <f t="shared" si="1"/>
        <v>1.5873015873015872</v>
      </c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</row>
    <row r="18" spans="1:29" s="6" customFormat="1" ht="18.75" customHeight="1" x14ac:dyDescent="0.25">
      <c r="A18" s="82"/>
      <c r="B18" s="4">
        <v>14</v>
      </c>
      <c r="C18" s="5" t="s">
        <v>24</v>
      </c>
      <c r="D18" s="29">
        <v>0</v>
      </c>
      <c r="E18" s="29">
        <v>1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2</v>
      </c>
      <c r="M18" s="29">
        <v>0</v>
      </c>
      <c r="N18" s="29">
        <v>0</v>
      </c>
      <c r="O18" s="29">
        <v>0</v>
      </c>
      <c r="P18" s="29">
        <f t="shared" si="0"/>
        <v>3</v>
      </c>
      <c r="Q18" s="20">
        <f t="shared" si="1"/>
        <v>1.5873015873015872</v>
      </c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</row>
    <row r="19" spans="1:29" s="6" customFormat="1" ht="18.75" customHeight="1" x14ac:dyDescent="0.25">
      <c r="A19" s="82"/>
      <c r="B19" s="4">
        <v>15</v>
      </c>
      <c r="C19" s="5" t="s">
        <v>19</v>
      </c>
      <c r="D19" s="29">
        <v>0</v>
      </c>
      <c r="E19" s="29">
        <v>0</v>
      </c>
      <c r="F19" s="29">
        <v>0</v>
      </c>
      <c r="G19" s="29">
        <v>1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f t="shared" si="0"/>
        <v>1</v>
      </c>
      <c r="Q19" s="20">
        <f t="shared" si="1"/>
        <v>0.52910052910052907</v>
      </c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</row>
    <row r="20" spans="1:29" s="6" customFormat="1" ht="18.75" customHeight="1" x14ac:dyDescent="0.25">
      <c r="A20" s="82"/>
      <c r="B20" s="109" t="s">
        <v>0</v>
      </c>
      <c r="C20" s="109"/>
      <c r="D20" s="30">
        <f t="shared" ref="D20:Q20" si="2">SUM(D5:D19)</f>
        <v>8</v>
      </c>
      <c r="E20" s="30">
        <f t="shared" si="2"/>
        <v>13</v>
      </c>
      <c r="F20" s="30">
        <f t="shared" si="2"/>
        <v>15</v>
      </c>
      <c r="G20" s="30">
        <f t="shared" si="2"/>
        <v>8</v>
      </c>
      <c r="H20" s="30">
        <f t="shared" si="2"/>
        <v>19</v>
      </c>
      <c r="I20" s="30">
        <f t="shared" si="2"/>
        <v>17</v>
      </c>
      <c r="J20" s="30">
        <f t="shared" si="2"/>
        <v>10</v>
      </c>
      <c r="K20" s="30">
        <f t="shared" si="2"/>
        <v>29</v>
      </c>
      <c r="L20" s="30">
        <f t="shared" si="2"/>
        <v>15</v>
      </c>
      <c r="M20" s="30">
        <f t="shared" si="2"/>
        <v>17</v>
      </c>
      <c r="N20" s="30">
        <f t="shared" si="2"/>
        <v>16</v>
      </c>
      <c r="O20" s="30">
        <f t="shared" si="2"/>
        <v>22</v>
      </c>
      <c r="P20" s="30">
        <f t="shared" si="2"/>
        <v>189</v>
      </c>
      <c r="Q20" s="28">
        <f t="shared" si="2"/>
        <v>99.999999999999957</v>
      </c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</row>
    <row r="21" spans="1:29" s="99" customFormat="1" ht="12.75" customHeight="1" x14ac:dyDescent="0.25">
      <c r="A21" s="55"/>
      <c r="B21" s="55" t="s">
        <v>113</v>
      </c>
      <c r="C21" s="57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98"/>
    </row>
    <row r="22" spans="1:29" s="56" customFormat="1" ht="12.75" customHeight="1" x14ac:dyDescent="0.25">
      <c r="B22" s="55" t="s">
        <v>130</v>
      </c>
      <c r="C22" s="57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</row>
    <row r="23" spans="1:29" s="56" customFormat="1" ht="12.75" customHeight="1" x14ac:dyDescent="0.25">
      <c r="A23" s="56" t="s">
        <v>8</v>
      </c>
      <c r="B23" s="55" t="s">
        <v>131</v>
      </c>
      <c r="C23" s="57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</row>
    <row r="24" spans="1:29" ht="15" customHeight="1" x14ac:dyDescent="0.25">
      <c r="B24" s="2"/>
      <c r="Q24" s="15"/>
    </row>
  </sheetData>
  <sortState xmlns:xlrd2="http://schemas.microsoft.com/office/spreadsheetml/2017/richdata2" ref="B5:Q19">
    <sortCondition descending="1" ref="P5:P19"/>
    <sortCondition ref="C5:C19"/>
  </sortState>
  <mergeCells count="1">
    <mergeCell ref="B20:C20"/>
  </mergeCells>
  <hyperlinks>
    <hyperlink ref="A1" location="índice!A1" display="volver" xr:uid="{00000000-0004-0000-0D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13"/>
  <sheetViews>
    <sheetView zoomScale="85" zoomScaleNormal="85" workbookViewId="0">
      <selection activeCell="C13" sqref="C13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26.7109375" style="5" bestFit="1" customWidth="1"/>
    <col min="4" max="15" width="6.7109375" style="4" customWidth="1"/>
    <col min="16" max="17" width="7.7109375" style="4" customWidth="1"/>
    <col min="18" max="16384" width="11.42578125" style="4"/>
  </cols>
  <sheetData>
    <row r="1" spans="1:17" ht="15.95" customHeight="1" x14ac:dyDescent="0.25">
      <c r="A1" s="77" t="s">
        <v>2</v>
      </c>
    </row>
    <row r="2" spans="1:17" ht="15.95" customHeight="1" x14ac:dyDescent="0.25">
      <c r="B2" s="13" t="s">
        <v>129</v>
      </c>
      <c r="C2" s="4"/>
    </row>
    <row r="3" spans="1:17" ht="15.95" customHeight="1" x14ac:dyDescent="0.25"/>
    <row r="4" spans="1:17" s="9" customFormat="1" ht="24" customHeight="1" x14ac:dyDescent="0.25">
      <c r="A4" s="78"/>
      <c r="B4" s="7" t="s">
        <v>116</v>
      </c>
      <c r="C4" s="12" t="s">
        <v>5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17" ht="18.75" customHeight="1" x14ac:dyDescent="0.25">
      <c r="B5" s="4">
        <v>1</v>
      </c>
      <c r="C5" s="5" t="s">
        <v>55</v>
      </c>
      <c r="D5" s="29">
        <v>4</v>
      </c>
      <c r="E5" s="29">
        <v>5</v>
      </c>
      <c r="F5" s="29">
        <v>13</v>
      </c>
      <c r="G5" s="29">
        <v>12</v>
      </c>
      <c r="H5" s="29">
        <v>16</v>
      </c>
      <c r="I5" s="29">
        <v>17</v>
      </c>
      <c r="J5" s="29">
        <v>2</v>
      </c>
      <c r="K5" s="29">
        <v>27</v>
      </c>
      <c r="L5" s="29">
        <v>12</v>
      </c>
      <c r="M5" s="29">
        <v>17</v>
      </c>
      <c r="N5" s="29">
        <v>21</v>
      </c>
      <c r="O5" s="29">
        <v>22</v>
      </c>
      <c r="P5" s="29">
        <f>SUM(D5:O5)</f>
        <v>168</v>
      </c>
      <c r="Q5" s="14">
        <f>+P5/$P$8*100</f>
        <v>44.680851063829785</v>
      </c>
    </row>
    <row r="6" spans="1:17" ht="18.75" customHeight="1" x14ac:dyDescent="0.25">
      <c r="B6" s="4">
        <v>2</v>
      </c>
      <c r="C6" s="5" t="s">
        <v>54</v>
      </c>
      <c r="D6" s="29">
        <v>0</v>
      </c>
      <c r="E6" s="29">
        <v>4</v>
      </c>
      <c r="F6" s="29">
        <v>4</v>
      </c>
      <c r="G6" s="29">
        <v>5</v>
      </c>
      <c r="H6" s="29">
        <v>7</v>
      </c>
      <c r="I6" s="29">
        <v>12</v>
      </c>
      <c r="J6" s="29">
        <v>0</v>
      </c>
      <c r="K6" s="29">
        <v>21</v>
      </c>
      <c r="L6" s="29">
        <v>16</v>
      </c>
      <c r="M6" s="29">
        <v>19</v>
      </c>
      <c r="N6" s="29">
        <v>11</v>
      </c>
      <c r="O6" s="29">
        <v>6</v>
      </c>
      <c r="P6" s="29">
        <f>SUM(D6:O6)</f>
        <v>105</v>
      </c>
      <c r="Q6" s="14">
        <f t="shared" ref="Q6:Q7" si="0">+P6/$P$8*100</f>
        <v>27.925531914893615</v>
      </c>
    </row>
    <row r="7" spans="1:17" ht="18.75" customHeight="1" x14ac:dyDescent="0.25">
      <c r="B7" s="4">
        <v>3</v>
      </c>
      <c r="C7" s="5" t="s">
        <v>59</v>
      </c>
      <c r="D7" s="29">
        <v>5</v>
      </c>
      <c r="E7" s="29">
        <v>7</v>
      </c>
      <c r="F7" s="29">
        <v>6</v>
      </c>
      <c r="G7" s="29">
        <v>0</v>
      </c>
      <c r="H7" s="29">
        <v>12</v>
      </c>
      <c r="I7" s="29">
        <v>12</v>
      </c>
      <c r="J7" s="29">
        <v>9</v>
      </c>
      <c r="K7" s="29">
        <v>18</v>
      </c>
      <c r="L7" s="29">
        <v>3</v>
      </c>
      <c r="M7" s="29">
        <v>3</v>
      </c>
      <c r="N7" s="29">
        <v>10</v>
      </c>
      <c r="O7" s="29">
        <v>18</v>
      </c>
      <c r="P7" s="29">
        <f>SUM(D7:O7)</f>
        <v>103</v>
      </c>
      <c r="Q7" s="14">
        <f t="shared" si="0"/>
        <v>27.393617021276594</v>
      </c>
    </row>
    <row r="8" spans="1:17" ht="18.75" customHeight="1" x14ac:dyDescent="0.25">
      <c r="B8" s="109" t="s">
        <v>0</v>
      </c>
      <c r="C8" s="109"/>
      <c r="D8" s="30">
        <f>SUM(D5:D7)</f>
        <v>9</v>
      </c>
      <c r="E8" s="30">
        <f t="shared" ref="E8:O8" si="1">SUM(E5:E7)</f>
        <v>16</v>
      </c>
      <c r="F8" s="30">
        <f t="shared" si="1"/>
        <v>23</v>
      </c>
      <c r="G8" s="30">
        <f t="shared" si="1"/>
        <v>17</v>
      </c>
      <c r="H8" s="30">
        <f t="shared" si="1"/>
        <v>35</v>
      </c>
      <c r="I8" s="30">
        <f t="shared" si="1"/>
        <v>41</v>
      </c>
      <c r="J8" s="30">
        <f t="shared" si="1"/>
        <v>11</v>
      </c>
      <c r="K8" s="30">
        <f t="shared" si="1"/>
        <v>66</v>
      </c>
      <c r="L8" s="30">
        <f t="shared" si="1"/>
        <v>31</v>
      </c>
      <c r="M8" s="30">
        <f t="shared" si="1"/>
        <v>39</v>
      </c>
      <c r="N8" s="30">
        <f t="shared" si="1"/>
        <v>42</v>
      </c>
      <c r="O8" s="30">
        <f t="shared" si="1"/>
        <v>46</v>
      </c>
      <c r="P8" s="30">
        <f>SUM(P5:P7)</f>
        <v>376</v>
      </c>
      <c r="Q8" s="24">
        <f>SUM(Q5:Q7)</f>
        <v>100</v>
      </c>
    </row>
    <row r="9" spans="1:17" s="56" customFormat="1" ht="12.75" customHeight="1" x14ac:dyDescent="0.15">
      <c r="B9" s="55" t="s">
        <v>63</v>
      </c>
      <c r="C9" s="37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9"/>
    </row>
    <row r="10" spans="1:17" s="96" customFormat="1" ht="12.75" customHeight="1" x14ac:dyDescent="0.15">
      <c r="A10" s="56"/>
      <c r="B10" s="87" t="s">
        <v>76</v>
      </c>
      <c r="C10" s="91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7" s="96" customFormat="1" ht="12.75" customHeight="1" x14ac:dyDescent="0.15">
      <c r="A11" s="56"/>
      <c r="B11" s="87" t="s">
        <v>88</v>
      </c>
      <c r="C11" s="57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17" s="56" customFormat="1" ht="12.75" customHeight="1" x14ac:dyDescent="0.15">
      <c r="B12" s="55" t="s">
        <v>130</v>
      </c>
      <c r="C12" s="37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</row>
    <row r="13" spans="1:17" s="56" customFormat="1" ht="12.75" customHeight="1" x14ac:dyDescent="0.25">
      <c r="B13" s="55" t="s">
        <v>131</v>
      </c>
      <c r="C13" s="57"/>
    </row>
  </sheetData>
  <mergeCells count="1">
    <mergeCell ref="B8:C8"/>
  </mergeCells>
  <hyperlinks>
    <hyperlink ref="A1" location="índice!A1" display="volver" xr:uid="{00000000-0004-0000-0E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9"/>
  <sheetViews>
    <sheetView zoomScale="85" zoomScaleNormal="85" workbookViewId="0">
      <selection activeCell="U13" sqref="U13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14.7109375" style="4" customWidth="1"/>
    <col min="4" max="4" width="37.42578125" style="5" customWidth="1"/>
    <col min="5" max="16" width="6.7109375" style="4" customWidth="1"/>
    <col min="17" max="18" width="7.7109375" style="4" customWidth="1"/>
    <col min="19" max="16384" width="11.42578125" style="4"/>
  </cols>
  <sheetData>
    <row r="1" spans="1:32" ht="15.95" customHeight="1" x14ac:dyDescent="0.25">
      <c r="A1" s="77" t="s">
        <v>2</v>
      </c>
    </row>
    <row r="2" spans="1:32" ht="15.95" customHeight="1" x14ac:dyDescent="0.25">
      <c r="B2" s="13" t="s">
        <v>117</v>
      </c>
      <c r="C2" s="13"/>
      <c r="D2" s="4"/>
      <c r="E2" s="6"/>
      <c r="F2" s="6"/>
      <c r="G2" s="6"/>
      <c r="H2" s="6"/>
      <c r="I2" s="6"/>
      <c r="J2" s="6"/>
      <c r="K2" s="6"/>
      <c r="L2" s="53"/>
      <c r="M2" s="6"/>
      <c r="N2" s="6"/>
      <c r="O2" s="6"/>
      <c r="P2" s="6"/>
    </row>
    <row r="3" spans="1:32" ht="15.95" customHeight="1" x14ac:dyDescent="0.25"/>
    <row r="4" spans="1:32" s="9" customFormat="1" ht="27.95" customHeight="1" x14ac:dyDescent="0.25">
      <c r="A4" s="78"/>
      <c r="B4" s="7" t="s">
        <v>116</v>
      </c>
      <c r="C4" s="12" t="s">
        <v>104</v>
      </c>
      <c r="D4" s="12" t="s">
        <v>4</v>
      </c>
      <c r="E4" s="8" t="str">
        <f>+"Ene-23"</f>
        <v>Ene-23</v>
      </c>
      <c r="F4" s="8" t="str">
        <f>+"Feb-23"</f>
        <v>Feb-23</v>
      </c>
      <c r="G4" s="8" t="str">
        <f>+"Mar-23"</f>
        <v>Mar-23</v>
      </c>
      <c r="H4" s="8" t="str">
        <f>+"Abr-23"</f>
        <v>Abr-23</v>
      </c>
      <c r="I4" s="8" t="str">
        <f>+"May-23"</f>
        <v>May-23</v>
      </c>
      <c r="J4" s="8" t="str">
        <f>+"Jun-23"</f>
        <v>Jun-23</v>
      </c>
      <c r="K4" s="8" t="str">
        <f>+"Jul-23"</f>
        <v>Jul-23</v>
      </c>
      <c r="L4" s="8" t="str">
        <f>+"Ago-23"</f>
        <v>Ago-23</v>
      </c>
      <c r="M4" s="8" t="str">
        <f>+"Sep-23"</f>
        <v>Sep-23</v>
      </c>
      <c r="N4" s="8" t="str">
        <f>+"Oct-23"</f>
        <v>Oct-23</v>
      </c>
      <c r="O4" s="8" t="str">
        <f>+"Nov-23"</f>
        <v>Nov-23</v>
      </c>
      <c r="P4" s="8" t="str">
        <f>+"Dic-23"</f>
        <v>Dic-23</v>
      </c>
      <c r="Q4" s="8" t="s">
        <v>0</v>
      </c>
      <c r="R4" s="17" t="s">
        <v>1</v>
      </c>
    </row>
    <row r="5" spans="1:32" s="26" customFormat="1" ht="18.75" customHeight="1" x14ac:dyDescent="0.25">
      <c r="A5" s="79"/>
      <c r="B5" s="103">
        <v>1</v>
      </c>
      <c r="C5" s="103" t="s">
        <v>49</v>
      </c>
      <c r="D5" s="5" t="s">
        <v>10</v>
      </c>
      <c r="E5" s="29">
        <v>342</v>
      </c>
      <c r="F5" s="29">
        <v>375</v>
      </c>
      <c r="G5" s="29">
        <v>359</v>
      </c>
      <c r="H5" s="29">
        <v>248</v>
      </c>
      <c r="I5" s="29">
        <v>364</v>
      </c>
      <c r="J5" s="29">
        <v>331</v>
      </c>
      <c r="K5" s="29">
        <v>343</v>
      </c>
      <c r="L5" s="29">
        <v>424</v>
      </c>
      <c r="M5" s="29">
        <v>372</v>
      </c>
      <c r="N5" s="29">
        <v>390</v>
      </c>
      <c r="O5" s="29">
        <v>350</v>
      </c>
      <c r="P5" s="29">
        <v>316</v>
      </c>
      <c r="Q5" s="29">
        <f>SUM(E5:P5)</f>
        <v>4214</v>
      </c>
      <c r="R5" s="20">
        <f t="shared" ref="R5:R11" si="0">+Q5/$Q$12*100</f>
        <v>52.537090138386731</v>
      </c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</row>
    <row r="6" spans="1:32" s="26" customFormat="1" ht="18.75" customHeight="1" x14ac:dyDescent="0.25">
      <c r="A6" s="79"/>
      <c r="B6" s="103">
        <v>2</v>
      </c>
      <c r="C6" s="103"/>
      <c r="D6" s="5" t="s">
        <v>11</v>
      </c>
      <c r="E6" s="29">
        <v>274</v>
      </c>
      <c r="F6" s="29">
        <v>231</v>
      </c>
      <c r="G6" s="29">
        <v>318</v>
      </c>
      <c r="H6" s="29">
        <v>290</v>
      </c>
      <c r="I6" s="29">
        <v>224</v>
      </c>
      <c r="J6" s="29">
        <v>243</v>
      </c>
      <c r="K6" s="29">
        <v>218</v>
      </c>
      <c r="L6" s="29">
        <v>272</v>
      </c>
      <c r="M6" s="29">
        <v>267</v>
      </c>
      <c r="N6" s="29">
        <v>236</v>
      </c>
      <c r="O6" s="29">
        <v>289</v>
      </c>
      <c r="P6" s="29">
        <v>224</v>
      </c>
      <c r="Q6" s="29">
        <f t="shared" ref="Q6:Q9" si="1">SUM(E6:P6)</f>
        <v>3086</v>
      </c>
      <c r="R6" s="20">
        <f t="shared" si="0"/>
        <v>38.474005734945763</v>
      </c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</row>
    <row r="7" spans="1:32" s="26" customFormat="1" ht="18.75" customHeight="1" x14ac:dyDescent="0.25">
      <c r="A7" s="79"/>
      <c r="B7" s="103">
        <v>3</v>
      </c>
      <c r="C7" s="103"/>
      <c r="D7" s="5" t="s">
        <v>12</v>
      </c>
      <c r="E7" s="29">
        <v>71</v>
      </c>
      <c r="F7" s="29">
        <v>31</v>
      </c>
      <c r="G7" s="29">
        <v>35</v>
      </c>
      <c r="H7" s="29">
        <v>25</v>
      </c>
      <c r="I7" s="29">
        <v>36</v>
      </c>
      <c r="J7" s="29">
        <v>32</v>
      </c>
      <c r="K7" s="29">
        <v>35</v>
      </c>
      <c r="L7" s="29">
        <v>100</v>
      </c>
      <c r="M7" s="29">
        <v>44</v>
      </c>
      <c r="N7" s="29">
        <v>35</v>
      </c>
      <c r="O7" s="29">
        <v>46</v>
      </c>
      <c r="P7" s="29">
        <v>26</v>
      </c>
      <c r="Q7" s="29">
        <f t="shared" si="1"/>
        <v>516</v>
      </c>
      <c r="R7" s="20">
        <f t="shared" si="0"/>
        <v>6.4331130781698036</v>
      </c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</row>
    <row r="8" spans="1:32" s="26" customFormat="1" ht="25.5" x14ac:dyDescent="0.25">
      <c r="A8" s="79"/>
      <c r="B8" s="103">
        <v>4</v>
      </c>
      <c r="C8" s="103"/>
      <c r="D8" s="5" t="s">
        <v>62</v>
      </c>
      <c r="E8" s="29">
        <v>6</v>
      </c>
      <c r="F8" s="29">
        <v>5</v>
      </c>
      <c r="G8" s="29">
        <v>13</v>
      </c>
      <c r="H8" s="29">
        <v>2</v>
      </c>
      <c r="I8" s="29">
        <v>14</v>
      </c>
      <c r="J8" s="29">
        <v>12</v>
      </c>
      <c r="K8" s="29">
        <v>8</v>
      </c>
      <c r="L8" s="29">
        <v>5</v>
      </c>
      <c r="M8" s="29">
        <v>18</v>
      </c>
      <c r="N8" s="29">
        <v>7</v>
      </c>
      <c r="O8" s="29">
        <v>18</v>
      </c>
      <c r="P8" s="29">
        <v>12</v>
      </c>
      <c r="Q8" s="29">
        <f t="shared" si="1"/>
        <v>120</v>
      </c>
      <c r="R8" s="20">
        <f t="shared" si="0"/>
        <v>1.4960728088766986</v>
      </c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</row>
    <row r="9" spans="1:32" s="26" customFormat="1" ht="25.5" x14ac:dyDescent="0.25">
      <c r="A9" s="79"/>
      <c r="B9" s="103">
        <v>5</v>
      </c>
      <c r="C9" s="103"/>
      <c r="D9" s="5" t="s">
        <v>13</v>
      </c>
      <c r="E9" s="29">
        <v>2</v>
      </c>
      <c r="F9" s="29">
        <v>0</v>
      </c>
      <c r="G9" s="29">
        <v>7</v>
      </c>
      <c r="H9" s="29">
        <v>0</v>
      </c>
      <c r="I9" s="29">
        <v>4</v>
      </c>
      <c r="J9" s="29">
        <v>3</v>
      </c>
      <c r="K9" s="29">
        <v>0</v>
      </c>
      <c r="L9" s="29">
        <v>3</v>
      </c>
      <c r="M9" s="29">
        <v>3</v>
      </c>
      <c r="N9" s="29">
        <v>0</v>
      </c>
      <c r="O9" s="29">
        <v>7</v>
      </c>
      <c r="P9" s="29">
        <v>2</v>
      </c>
      <c r="Q9" s="29">
        <f t="shared" si="1"/>
        <v>31</v>
      </c>
      <c r="R9" s="20">
        <f t="shared" si="0"/>
        <v>0.38648547562648045</v>
      </c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</row>
    <row r="10" spans="1:32" s="26" customFormat="1" ht="18.75" customHeight="1" x14ac:dyDescent="0.25">
      <c r="A10" s="79"/>
      <c r="B10" s="103">
        <v>6</v>
      </c>
      <c r="C10" s="103"/>
      <c r="D10" s="5" t="s">
        <v>14</v>
      </c>
      <c r="E10" s="29">
        <v>3</v>
      </c>
      <c r="F10" s="29">
        <v>1</v>
      </c>
      <c r="G10" s="29">
        <v>4</v>
      </c>
      <c r="H10" s="29">
        <v>1</v>
      </c>
      <c r="I10" s="29">
        <v>2</v>
      </c>
      <c r="J10" s="29">
        <v>4</v>
      </c>
      <c r="K10" s="29">
        <v>5</v>
      </c>
      <c r="L10" s="29">
        <v>3</v>
      </c>
      <c r="M10" s="29">
        <v>1</v>
      </c>
      <c r="N10" s="29">
        <v>3</v>
      </c>
      <c r="O10" s="29">
        <v>2</v>
      </c>
      <c r="P10" s="29">
        <v>0</v>
      </c>
      <c r="Q10" s="29">
        <f>SUM(E10:P10)</f>
        <v>29</v>
      </c>
      <c r="R10" s="20">
        <f t="shared" si="0"/>
        <v>0.36155092881186884</v>
      </c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</row>
    <row r="11" spans="1:32" s="26" customFormat="1" ht="18.75" customHeight="1" x14ac:dyDescent="0.25">
      <c r="A11" s="79"/>
      <c r="B11" s="103"/>
      <c r="C11" s="103"/>
      <c r="D11" s="5" t="s">
        <v>80</v>
      </c>
      <c r="E11" s="29">
        <v>1</v>
      </c>
      <c r="F11" s="29">
        <v>0</v>
      </c>
      <c r="G11" s="29">
        <v>0</v>
      </c>
      <c r="H11" s="29">
        <v>0</v>
      </c>
      <c r="I11" s="29">
        <v>1</v>
      </c>
      <c r="J11" s="29">
        <v>1</v>
      </c>
      <c r="K11" s="29">
        <v>1</v>
      </c>
      <c r="L11" s="29">
        <v>7</v>
      </c>
      <c r="M11" s="29">
        <v>14</v>
      </c>
      <c r="N11" s="29">
        <v>0</v>
      </c>
      <c r="O11" s="29">
        <v>0</v>
      </c>
      <c r="P11" s="29">
        <v>0</v>
      </c>
      <c r="Q11" s="29">
        <f t="shared" ref="Q11" si="2">SUM(E11:P11)</f>
        <v>25</v>
      </c>
      <c r="R11" s="20">
        <f t="shared" si="0"/>
        <v>0.31168183518264553</v>
      </c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</row>
    <row r="12" spans="1:32" s="26" customFormat="1" ht="18.75" customHeight="1" x14ac:dyDescent="0.25">
      <c r="A12" s="79"/>
      <c r="B12" s="104">
        <v>8</v>
      </c>
      <c r="C12" s="104"/>
      <c r="D12" s="44" t="s">
        <v>115</v>
      </c>
      <c r="E12" s="45">
        <f t="shared" ref="E12:P12" si="3">SUM(E5:E11)</f>
        <v>699</v>
      </c>
      <c r="F12" s="45">
        <f t="shared" si="3"/>
        <v>643</v>
      </c>
      <c r="G12" s="45">
        <f t="shared" si="3"/>
        <v>736</v>
      </c>
      <c r="H12" s="45">
        <f t="shared" si="3"/>
        <v>566</v>
      </c>
      <c r="I12" s="45">
        <f t="shared" si="3"/>
        <v>645</v>
      </c>
      <c r="J12" s="45">
        <f t="shared" si="3"/>
        <v>626</v>
      </c>
      <c r="K12" s="45">
        <f t="shared" si="3"/>
        <v>610</v>
      </c>
      <c r="L12" s="45">
        <f t="shared" si="3"/>
        <v>814</v>
      </c>
      <c r="M12" s="45">
        <f t="shared" si="3"/>
        <v>719</v>
      </c>
      <c r="N12" s="45">
        <f t="shared" si="3"/>
        <v>671</v>
      </c>
      <c r="O12" s="45">
        <f t="shared" si="3"/>
        <v>712</v>
      </c>
      <c r="P12" s="45">
        <f t="shared" si="3"/>
        <v>580</v>
      </c>
      <c r="Q12" s="45">
        <f>SUM(E12:P12)</f>
        <v>8021</v>
      </c>
      <c r="R12" s="46">
        <f>+SUM(R5:R11)</f>
        <v>100</v>
      </c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</row>
    <row r="13" spans="1:32" s="26" customFormat="1" ht="18.75" customHeight="1" x14ac:dyDescent="0.25">
      <c r="A13" s="79"/>
      <c r="B13" s="105">
        <v>2</v>
      </c>
      <c r="C13" s="105" t="s">
        <v>71</v>
      </c>
      <c r="D13" s="43" t="s">
        <v>10</v>
      </c>
      <c r="E13" s="29">
        <v>259</v>
      </c>
      <c r="F13" s="29">
        <v>280</v>
      </c>
      <c r="G13" s="29">
        <v>229</v>
      </c>
      <c r="H13" s="29">
        <v>198</v>
      </c>
      <c r="I13" s="29">
        <v>269</v>
      </c>
      <c r="J13" s="29">
        <v>229</v>
      </c>
      <c r="K13" s="29">
        <v>274</v>
      </c>
      <c r="L13" s="29">
        <v>273</v>
      </c>
      <c r="M13" s="29">
        <v>308</v>
      </c>
      <c r="N13" s="29">
        <v>293</v>
      </c>
      <c r="O13" s="29">
        <v>281</v>
      </c>
      <c r="P13" s="29">
        <v>211</v>
      </c>
      <c r="Q13" s="29">
        <f t="shared" ref="Q13:Q35" si="4">SUM(E13:P13)</f>
        <v>3104</v>
      </c>
      <c r="R13" s="20">
        <f>+Q13/$Q$18*100</f>
        <v>75.431348724179827</v>
      </c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</row>
    <row r="14" spans="1:32" s="26" customFormat="1" ht="18.75" customHeight="1" x14ac:dyDescent="0.25">
      <c r="A14" s="79"/>
      <c r="B14" s="103"/>
      <c r="C14" s="103"/>
      <c r="D14" s="5" t="s">
        <v>11</v>
      </c>
      <c r="E14" s="29">
        <v>73</v>
      </c>
      <c r="F14" s="29">
        <v>76</v>
      </c>
      <c r="G14" s="29">
        <v>112</v>
      </c>
      <c r="H14" s="29">
        <v>73</v>
      </c>
      <c r="I14" s="29">
        <v>86</v>
      </c>
      <c r="J14" s="29">
        <v>72</v>
      </c>
      <c r="K14" s="29">
        <v>67</v>
      </c>
      <c r="L14" s="29">
        <v>93</v>
      </c>
      <c r="M14" s="29">
        <v>85</v>
      </c>
      <c r="N14" s="29">
        <v>77</v>
      </c>
      <c r="O14" s="29">
        <v>73</v>
      </c>
      <c r="P14" s="29">
        <v>74</v>
      </c>
      <c r="Q14" s="29">
        <f t="shared" si="4"/>
        <v>961</v>
      </c>
      <c r="R14" s="20">
        <f t="shared" ref="R14:R17" si="5">+Q14/$Q$18*100</f>
        <v>23.353584447144591</v>
      </c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</row>
    <row r="15" spans="1:32" s="26" customFormat="1" ht="18.75" customHeight="1" x14ac:dyDescent="0.25">
      <c r="A15" s="79"/>
      <c r="B15" s="103"/>
      <c r="C15" s="103"/>
      <c r="D15" s="5" t="s">
        <v>12</v>
      </c>
      <c r="E15" s="29">
        <v>6</v>
      </c>
      <c r="F15" s="29">
        <v>4</v>
      </c>
      <c r="G15" s="29">
        <v>5</v>
      </c>
      <c r="H15" s="29">
        <v>10</v>
      </c>
      <c r="I15" s="29">
        <v>2</v>
      </c>
      <c r="J15" s="29">
        <v>1</v>
      </c>
      <c r="K15" s="29">
        <v>4</v>
      </c>
      <c r="L15" s="29">
        <v>3</v>
      </c>
      <c r="M15" s="29">
        <v>3</v>
      </c>
      <c r="N15" s="29">
        <v>3</v>
      </c>
      <c r="O15" s="29">
        <v>2</v>
      </c>
      <c r="P15" s="29">
        <v>4</v>
      </c>
      <c r="Q15" s="29">
        <f t="shared" si="4"/>
        <v>47</v>
      </c>
      <c r="R15" s="20">
        <f t="shared" si="5"/>
        <v>1.1421628189550426</v>
      </c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</row>
    <row r="16" spans="1:32" s="26" customFormat="1" ht="18.75" customHeight="1" x14ac:dyDescent="0.25">
      <c r="A16" s="79"/>
      <c r="B16" s="103"/>
      <c r="C16" s="103"/>
      <c r="D16" s="47" t="s">
        <v>14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1</v>
      </c>
      <c r="K16" s="29">
        <v>0</v>
      </c>
      <c r="L16" s="29">
        <v>0</v>
      </c>
      <c r="M16" s="29">
        <v>1</v>
      </c>
      <c r="N16" s="29">
        <v>0</v>
      </c>
      <c r="O16" s="29">
        <v>0</v>
      </c>
      <c r="P16" s="29">
        <v>0</v>
      </c>
      <c r="Q16" s="29">
        <f t="shared" si="4"/>
        <v>2</v>
      </c>
      <c r="R16" s="20">
        <f t="shared" si="5"/>
        <v>4.8602673147023087E-2</v>
      </c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</row>
    <row r="17" spans="1:32" s="26" customFormat="1" ht="25.5" x14ac:dyDescent="0.25">
      <c r="A17" s="79"/>
      <c r="B17" s="103"/>
      <c r="C17" s="103"/>
      <c r="D17" s="5" t="s">
        <v>13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1</v>
      </c>
      <c r="P17" s="29">
        <v>0</v>
      </c>
      <c r="Q17" s="29">
        <f t="shared" si="4"/>
        <v>1</v>
      </c>
      <c r="R17" s="20">
        <f t="shared" si="5"/>
        <v>2.4301336573511544E-2</v>
      </c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</row>
    <row r="18" spans="1:32" s="26" customFormat="1" ht="18.75" customHeight="1" x14ac:dyDescent="0.25">
      <c r="A18" s="79"/>
      <c r="B18" s="104"/>
      <c r="C18" s="104"/>
      <c r="D18" s="44" t="s">
        <v>115</v>
      </c>
      <c r="E18" s="45">
        <f>SUM(E13:E17)</f>
        <v>338</v>
      </c>
      <c r="F18" s="45">
        <f t="shared" ref="F18:P18" si="6">SUM(F13:F17)</f>
        <v>360</v>
      </c>
      <c r="G18" s="45">
        <f t="shared" si="6"/>
        <v>346</v>
      </c>
      <c r="H18" s="45">
        <f t="shared" si="6"/>
        <v>281</v>
      </c>
      <c r="I18" s="45">
        <f t="shared" si="6"/>
        <v>357</v>
      </c>
      <c r="J18" s="45">
        <f t="shared" si="6"/>
        <v>303</v>
      </c>
      <c r="K18" s="45">
        <f t="shared" si="6"/>
        <v>345</v>
      </c>
      <c r="L18" s="45">
        <f t="shared" si="6"/>
        <v>369</v>
      </c>
      <c r="M18" s="45">
        <f t="shared" si="6"/>
        <v>397</v>
      </c>
      <c r="N18" s="45">
        <f t="shared" si="6"/>
        <v>373</v>
      </c>
      <c r="O18" s="45">
        <f t="shared" si="6"/>
        <v>357</v>
      </c>
      <c r="P18" s="45">
        <f t="shared" si="6"/>
        <v>289</v>
      </c>
      <c r="Q18" s="45">
        <f t="shared" si="4"/>
        <v>4115</v>
      </c>
      <c r="R18" s="46">
        <f>+SUM(R13:R17)</f>
        <v>99.999999999999986</v>
      </c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</row>
    <row r="19" spans="1:32" s="26" customFormat="1" ht="18.75" customHeight="1" x14ac:dyDescent="0.25">
      <c r="A19" s="79"/>
      <c r="B19" s="105">
        <v>3</v>
      </c>
      <c r="C19" s="105" t="s">
        <v>72</v>
      </c>
      <c r="D19" s="43" t="s">
        <v>10</v>
      </c>
      <c r="E19" s="29">
        <v>138</v>
      </c>
      <c r="F19" s="29">
        <v>149</v>
      </c>
      <c r="G19" s="29">
        <v>170</v>
      </c>
      <c r="H19" s="29">
        <v>167</v>
      </c>
      <c r="I19" s="29">
        <v>179</v>
      </c>
      <c r="J19" s="29">
        <v>203</v>
      </c>
      <c r="K19" s="29">
        <v>196</v>
      </c>
      <c r="L19" s="29">
        <v>200</v>
      </c>
      <c r="M19" s="29">
        <v>161</v>
      </c>
      <c r="N19" s="29">
        <v>172</v>
      </c>
      <c r="O19" s="29">
        <v>184</v>
      </c>
      <c r="P19" s="29">
        <v>167</v>
      </c>
      <c r="Q19" s="29">
        <f t="shared" ref="Q19" si="7">SUM(E19:P19)</f>
        <v>2086</v>
      </c>
      <c r="R19" s="20">
        <f>+Q19/$Q$25*100</f>
        <v>60.323886639676118</v>
      </c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</row>
    <row r="20" spans="1:32" s="10" customFormat="1" ht="18.75" customHeight="1" x14ac:dyDescent="0.25">
      <c r="A20" s="79"/>
      <c r="B20" s="103"/>
      <c r="C20" s="103"/>
      <c r="D20" s="5" t="s">
        <v>11</v>
      </c>
      <c r="E20" s="29">
        <v>151</v>
      </c>
      <c r="F20" s="29">
        <v>82</v>
      </c>
      <c r="G20" s="29">
        <v>139</v>
      </c>
      <c r="H20" s="29">
        <v>63</v>
      </c>
      <c r="I20" s="29">
        <v>96</v>
      </c>
      <c r="J20" s="29">
        <v>97</v>
      </c>
      <c r="K20" s="29">
        <v>86</v>
      </c>
      <c r="L20" s="29">
        <v>90</v>
      </c>
      <c r="M20" s="29">
        <v>83</v>
      </c>
      <c r="N20" s="29">
        <v>84</v>
      </c>
      <c r="O20" s="29">
        <v>91</v>
      </c>
      <c r="P20" s="29">
        <v>56</v>
      </c>
      <c r="Q20" s="29">
        <f t="shared" ref="Q20:Q24" si="8">SUM(E20:P20)</f>
        <v>1118</v>
      </c>
      <c r="R20" s="20">
        <f t="shared" ref="R20:R24" si="9">+Q20/$Q$25*100</f>
        <v>32.330827067669169</v>
      </c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</row>
    <row r="21" spans="1:32" s="26" customFormat="1" ht="18.75" customHeight="1" x14ac:dyDescent="0.25">
      <c r="A21" s="79"/>
      <c r="B21" s="103"/>
      <c r="C21" s="103"/>
      <c r="D21" s="5" t="s">
        <v>12</v>
      </c>
      <c r="E21" s="29">
        <v>30</v>
      </c>
      <c r="F21" s="29">
        <v>19</v>
      </c>
      <c r="G21" s="29">
        <v>18</v>
      </c>
      <c r="H21" s="29">
        <v>12</v>
      </c>
      <c r="I21" s="29">
        <v>18</v>
      </c>
      <c r="J21" s="29">
        <v>9</v>
      </c>
      <c r="K21" s="29">
        <v>8</v>
      </c>
      <c r="L21" s="29">
        <v>24</v>
      </c>
      <c r="M21" s="29">
        <v>16</v>
      </c>
      <c r="N21" s="29">
        <v>24</v>
      </c>
      <c r="O21" s="29">
        <v>26</v>
      </c>
      <c r="P21" s="29">
        <v>17</v>
      </c>
      <c r="Q21" s="29">
        <f t="shared" si="8"/>
        <v>221</v>
      </c>
      <c r="R21" s="20">
        <f t="shared" si="9"/>
        <v>6.3909774436090219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</row>
    <row r="22" spans="1:32" s="26" customFormat="1" ht="18.75" customHeight="1" x14ac:dyDescent="0.25">
      <c r="A22" s="79"/>
      <c r="B22" s="103"/>
      <c r="C22" s="103"/>
      <c r="D22" s="5" t="s">
        <v>14</v>
      </c>
      <c r="E22" s="29">
        <v>1</v>
      </c>
      <c r="F22" s="29">
        <v>3</v>
      </c>
      <c r="G22" s="29">
        <v>2</v>
      </c>
      <c r="H22" s="29">
        <v>2</v>
      </c>
      <c r="I22" s="29">
        <v>1</v>
      </c>
      <c r="J22" s="29">
        <v>2</v>
      </c>
      <c r="K22" s="29">
        <v>0</v>
      </c>
      <c r="L22" s="29">
        <v>4</v>
      </c>
      <c r="M22" s="29">
        <v>4</v>
      </c>
      <c r="N22" s="29">
        <v>1</v>
      </c>
      <c r="O22" s="29">
        <v>5</v>
      </c>
      <c r="P22" s="29">
        <v>4</v>
      </c>
      <c r="Q22" s="29">
        <f t="shared" si="8"/>
        <v>29</v>
      </c>
      <c r="R22" s="20">
        <f t="shared" si="9"/>
        <v>0.838635049161365</v>
      </c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</row>
    <row r="23" spans="1:32" s="26" customFormat="1" ht="18.75" customHeight="1" x14ac:dyDescent="0.25">
      <c r="A23" s="79"/>
      <c r="B23" s="103"/>
      <c r="C23" s="103"/>
      <c r="D23" s="5" t="s">
        <v>80</v>
      </c>
      <c r="E23" s="29">
        <v>0</v>
      </c>
      <c r="F23" s="29">
        <v>0</v>
      </c>
      <c r="G23" s="29">
        <v>0</v>
      </c>
      <c r="H23" s="29">
        <v>0</v>
      </c>
      <c r="I23" s="29">
        <v>1</v>
      </c>
      <c r="J23" s="29">
        <v>1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1</v>
      </c>
      <c r="Q23" s="29">
        <f t="shared" si="8"/>
        <v>3</v>
      </c>
      <c r="R23" s="20">
        <f t="shared" si="9"/>
        <v>8.6755349913244656E-2</v>
      </c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</row>
    <row r="24" spans="1:32" s="26" customFormat="1" ht="25.5" x14ac:dyDescent="0.25">
      <c r="A24" s="79"/>
      <c r="B24" s="103"/>
      <c r="C24" s="103"/>
      <c r="D24" s="5" t="s">
        <v>13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1</v>
      </c>
      <c r="M24" s="29">
        <v>0</v>
      </c>
      <c r="N24" s="29">
        <v>0</v>
      </c>
      <c r="O24" s="29">
        <v>0</v>
      </c>
      <c r="P24" s="29">
        <v>0</v>
      </c>
      <c r="Q24" s="29">
        <f t="shared" si="8"/>
        <v>1</v>
      </c>
      <c r="R24" s="20">
        <f t="shared" si="9"/>
        <v>2.8918449971081547E-2</v>
      </c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</row>
    <row r="25" spans="1:32" s="26" customFormat="1" ht="18.75" customHeight="1" x14ac:dyDescent="0.25">
      <c r="A25" s="79"/>
      <c r="B25" s="104"/>
      <c r="C25" s="104"/>
      <c r="D25" s="44" t="s">
        <v>115</v>
      </c>
      <c r="E25" s="45">
        <f>SUM(E19:E24)</f>
        <v>320</v>
      </c>
      <c r="F25" s="45">
        <f t="shared" ref="F25:P25" si="10">SUM(F19:F24)</f>
        <v>253</v>
      </c>
      <c r="G25" s="45">
        <f t="shared" si="10"/>
        <v>329</v>
      </c>
      <c r="H25" s="45">
        <f t="shared" si="10"/>
        <v>244</v>
      </c>
      <c r="I25" s="45">
        <f t="shared" si="10"/>
        <v>295</v>
      </c>
      <c r="J25" s="45">
        <f t="shared" si="10"/>
        <v>312</v>
      </c>
      <c r="K25" s="45">
        <f t="shared" si="10"/>
        <v>290</v>
      </c>
      <c r="L25" s="45">
        <f t="shared" si="10"/>
        <v>319</v>
      </c>
      <c r="M25" s="45">
        <f t="shared" si="10"/>
        <v>264</v>
      </c>
      <c r="N25" s="45">
        <f t="shared" si="10"/>
        <v>281</v>
      </c>
      <c r="O25" s="45">
        <f t="shared" si="10"/>
        <v>306</v>
      </c>
      <c r="P25" s="45">
        <f t="shared" si="10"/>
        <v>245</v>
      </c>
      <c r="Q25" s="45">
        <f>SUM(E25:P25)</f>
        <v>3458</v>
      </c>
      <c r="R25" s="46">
        <f>+SUM(R19:R24)</f>
        <v>100</v>
      </c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</row>
    <row r="26" spans="1:32" s="26" customFormat="1" ht="18.75" customHeight="1" x14ac:dyDescent="0.25">
      <c r="A26" s="79"/>
      <c r="B26" s="105">
        <v>4</v>
      </c>
      <c r="C26" s="105" t="s">
        <v>50</v>
      </c>
      <c r="D26" s="47" t="s">
        <v>10</v>
      </c>
      <c r="E26" s="29">
        <v>75</v>
      </c>
      <c r="F26" s="29">
        <v>63</v>
      </c>
      <c r="G26" s="29">
        <v>54</v>
      </c>
      <c r="H26" s="29">
        <v>38</v>
      </c>
      <c r="I26" s="29">
        <v>64</v>
      </c>
      <c r="J26" s="29">
        <v>47</v>
      </c>
      <c r="K26" s="29">
        <v>66</v>
      </c>
      <c r="L26" s="29">
        <v>56</v>
      </c>
      <c r="M26" s="29">
        <v>58</v>
      </c>
      <c r="N26" s="29">
        <v>65</v>
      </c>
      <c r="O26" s="29">
        <v>53</v>
      </c>
      <c r="P26" s="29">
        <v>37</v>
      </c>
      <c r="Q26" s="29">
        <f t="shared" si="4"/>
        <v>676</v>
      </c>
      <c r="R26" s="20">
        <f>+Q26/$Q$33*100</f>
        <v>58.88501742160279</v>
      </c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</row>
    <row r="27" spans="1:32" s="26" customFormat="1" ht="18.75" customHeight="1" x14ac:dyDescent="0.25">
      <c r="A27" s="79"/>
      <c r="B27" s="103"/>
      <c r="C27" s="103"/>
      <c r="D27" s="5" t="s">
        <v>11</v>
      </c>
      <c r="E27" s="29">
        <v>41</v>
      </c>
      <c r="F27" s="29">
        <v>21</v>
      </c>
      <c r="G27" s="29">
        <v>42</v>
      </c>
      <c r="H27" s="29">
        <v>41</v>
      </c>
      <c r="I27" s="29">
        <v>33</v>
      </c>
      <c r="J27" s="29">
        <v>63</v>
      </c>
      <c r="K27" s="29">
        <v>13</v>
      </c>
      <c r="L27" s="29">
        <v>23</v>
      </c>
      <c r="M27" s="29">
        <v>44</v>
      </c>
      <c r="N27" s="29">
        <v>37</v>
      </c>
      <c r="O27" s="29">
        <v>42</v>
      </c>
      <c r="P27" s="29">
        <v>24</v>
      </c>
      <c r="Q27" s="29">
        <f>SUM(E27:P27)</f>
        <v>424</v>
      </c>
      <c r="R27" s="20">
        <f t="shared" ref="R27:R32" si="11">+Q27/$Q$33*100</f>
        <v>36.933797909407666</v>
      </c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</row>
    <row r="28" spans="1:32" s="26" customFormat="1" ht="18.75" customHeight="1" x14ac:dyDescent="0.25">
      <c r="A28" s="79"/>
      <c r="B28" s="103"/>
      <c r="C28" s="103"/>
      <c r="D28" s="5" t="s">
        <v>12</v>
      </c>
      <c r="E28" s="29">
        <v>5</v>
      </c>
      <c r="F28" s="29">
        <v>2</v>
      </c>
      <c r="G28" s="29">
        <v>7</v>
      </c>
      <c r="H28" s="29">
        <v>0</v>
      </c>
      <c r="I28" s="29">
        <v>2</v>
      </c>
      <c r="J28" s="29">
        <v>0</v>
      </c>
      <c r="K28" s="29">
        <v>1</v>
      </c>
      <c r="L28" s="29">
        <v>1</v>
      </c>
      <c r="M28" s="29">
        <v>4</v>
      </c>
      <c r="N28" s="29">
        <v>1</v>
      </c>
      <c r="O28" s="29">
        <v>3</v>
      </c>
      <c r="P28" s="29">
        <v>2</v>
      </c>
      <c r="Q28" s="29">
        <f>SUM(E28:P28)</f>
        <v>28</v>
      </c>
      <c r="R28" s="20">
        <f t="shared" si="11"/>
        <v>2.4390243902439024</v>
      </c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</row>
    <row r="29" spans="1:32" s="26" customFormat="1" ht="18.75" customHeight="1" x14ac:dyDescent="0.25">
      <c r="A29" s="79"/>
      <c r="B29" s="103"/>
      <c r="C29" s="103"/>
      <c r="D29" s="5" t="s">
        <v>60</v>
      </c>
      <c r="E29" s="29">
        <v>0</v>
      </c>
      <c r="F29" s="29">
        <v>0</v>
      </c>
      <c r="G29" s="29">
        <v>9</v>
      </c>
      <c r="H29" s="29">
        <v>1</v>
      </c>
      <c r="I29" s="29">
        <v>3</v>
      </c>
      <c r="J29" s="29">
        <v>0</v>
      </c>
      <c r="K29" s="29">
        <v>1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f>SUM(E29:P29)</f>
        <v>14</v>
      </c>
      <c r="R29" s="20">
        <f t="shared" si="11"/>
        <v>1.2195121951219512</v>
      </c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</row>
    <row r="30" spans="1:32" s="26" customFormat="1" ht="18.75" customHeight="1" x14ac:dyDescent="0.25">
      <c r="A30" s="79"/>
      <c r="B30" s="103"/>
      <c r="C30" s="103"/>
      <c r="D30" s="47" t="s">
        <v>14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1</v>
      </c>
      <c r="K30" s="29">
        <v>1</v>
      </c>
      <c r="L30" s="29">
        <v>1</v>
      </c>
      <c r="M30" s="29">
        <v>0</v>
      </c>
      <c r="N30" s="29">
        <v>0</v>
      </c>
      <c r="O30" s="29">
        <v>0</v>
      </c>
      <c r="P30" s="29">
        <v>1</v>
      </c>
      <c r="Q30" s="29">
        <f t="shared" ref="Q30" si="12">SUM(E30:P30)</f>
        <v>4</v>
      </c>
      <c r="R30" s="20">
        <f t="shared" si="11"/>
        <v>0.34843205574912894</v>
      </c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</row>
    <row r="31" spans="1:32" s="26" customFormat="1" ht="25.5" x14ac:dyDescent="0.25">
      <c r="A31" s="79"/>
      <c r="B31" s="103"/>
      <c r="C31" s="103"/>
      <c r="D31" s="5" t="s">
        <v>13</v>
      </c>
      <c r="E31" s="29">
        <v>0</v>
      </c>
      <c r="F31" s="29">
        <v>0</v>
      </c>
      <c r="G31" s="29">
        <v>0</v>
      </c>
      <c r="H31" s="29">
        <v>0</v>
      </c>
      <c r="I31" s="29">
        <v>1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f>SUM(E31:P31)</f>
        <v>1</v>
      </c>
      <c r="R31" s="20">
        <f t="shared" si="11"/>
        <v>8.7108013937282236E-2</v>
      </c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</row>
    <row r="32" spans="1:32" s="26" customFormat="1" ht="18.75" customHeight="1" x14ac:dyDescent="0.25">
      <c r="A32" s="79"/>
      <c r="B32" s="103"/>
      <c r="C32" s="103"/>
      <c r="D32" s="47" t="s">
        <v>80</v>
      </c>
      <c r="E32" s="29">
        <v>1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f t="shared" si="4"/>
        <v>1</v>
      </c>
      <c r="R32" s="20">
        <f t="shared" si="11"/>
        <v>8.7108013937282236E-2</v>
      </c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</row>
    <row r="33" spans="1:32" s="26" customFormat="1" ht="18.75" customHeight="1" x14ac:dyDescent="0.25">
      <c r="A33" s="79"/>
      <c r="B33" s="106"/>
      <c r="C33" s="106"/>
      <c r="D33" s="44" t="s">
        <v>115</v>
      </c>
      <c r="E33" s="45">
        <f t="shared" ref="E33:P33" si="13">SUM(E26:E32)</f>
        <v>122</v>
      </c>
      <c r="F33" s="45">
        <f t="shared" si="13"/>
        <v>86</v>
      </c>
      <c r="G33" s="45">
        <f t="shared" si="13"/>
        <v>112</v>
      </c>
      <c r="H33" s="45">
        <f t="shared" si="13"/>
        <v>80</v>
      </c>
      <c r="I33" s="45">
        <f t="shared" si="13"/>
        <v>103</v>
      </c>
      <c r="J33" s="45">
        <f t="shared" si="13"/>
        <v>111</v>
      </c>
      <c r="K33" s="45">
        <f t="shared" si="13"/>
        <v>82</v>
      </c>
      <c r="L33" s="45">
        <f t="shared" si="13"/>
        <v>81</v>
      </c>
      <c r="M33" s="45">
        <f t="shared" si="13"/>
        <v>106</v>
      </c>
      <c r="N33" s="45">
        <f t="shared" si="13"/>
        <v>103</v>
      </c>
      <c r="O33" s="45">
        <f t="shared" si="13"/>
        <v>98</v>
      </c>
      <c r="P33" s="45">
        <f t="shared" si="13"/>
        <v>64</v>
      </c>
      <c r="Q33" s="45">
        <f t="shared" si="4"/>
        <v>1148</v>
      </c>
      <c r="R33" s="46">
        <f>+SUM(R26:R32)</f>
        <v>100</v>
      </c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</row>
    <row r="34" spans="1:32" s="26" customFormat="1" ht="18.75" customHeight="1" x14ac:dyDescent="0.25">
      <c r="A34" s="79"/>
      <c r="B34" s="105">
        <v>5</v>
      </c>
      <c r="C34" s="105" t="s">
        <v>51</v>
      </c>
      <c r="D34" s="5" t="s">
        <v>66</v>
      </c>
      <c r="E34" s="50">
        <v>15</v>
      </c>
      <c r="F34" s="50">
        <v>5</v>
      </c>
      <c r="G34" s="50">
        <v>7</v>
      </c>
      <c r="H34" s="50">
        <v>6</v>
      </c>
      <c r="I34" s="50">
        <v>20</v>
      </c>
      <c r="J34" s="50">
        <v>2</v>
      </c>
      <c r="K34" s="50">
        <v>0</v>
      </c>
      <c r="L34" s="50">
        <v>2</v>
      </c>
      <c r="M34" s="50">
        <v>4</v>
      </c>
      <c r="N34" s="50">
        <v>12</v>
      </c>
      <c r="O34" s="50">
        <v>5</v>
      </c>
      <c r="P34" s="50">
        <v>4</v>
      </c>
      <c r="Q34" s="50">
        <f>SUM(E34:P34)</f>
        <v>82</v>
      </c>
      <c r="R34" s="51">
        <f>+Q34/$Q$36*100</f>
        <v>52.229299363057322</v>
      </c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</row>
    <row r="35" spans="1:32" s="26" customFormat="1" ht="18.75" customHeight="1" x14ac:dyDescent="0.25">
      <c r="A35" s="79"/>
      <c r="B35" s="106"/>
      <c r="C35" s="106"/>
      <c r="D35" s="64" t="s">
        <v>57</v>
      </c>
      <c r="E35" s="29">
        <v>3</v>
      </c>
      <c r="F35" s="29">
        <v>4</v>
      </c>
      <c r="G35" s="29">
        <v>4</v>
      </c>
      <c r="H35" s="29">
        <v>2</v>
      </c>
      <c r="I35" s="29">
        <v>8</v>
      </c>
      <c r="J35" s="29">
        <v>7</v>
      </c>
      <c r="K35" s="29">
        <v>10</v>
      </c>
      <c r="L35" s="29">
        <v>8</v>
      </c>
      <c r="M35" s="29">
        <v>5</v>
      </c>
      <c r="N35" s="29">
        <v>11</v>
      </c>
      <c r="O35" s="29">
        <v>5</v>
      </c>
      <c r="P35" s="29">
        <v>8</v>
      </c>
      <c r="Q35" s="29">
        <f t="shared" si="4"/>
        <v>75</v>
      </c>
      <c r="R35" s="52">
        <f>+Q35/$Q$36*100</f>
        <v>47.770700636942678</v>
      </c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</row>
    <row r="36" spans="1:32" s="26" customFormat="1" ht="18.75" customHeight="1" x14ac:dyDescent="0.25">
      <c r="A36" s="79"/>
      <c r="B36" s="104"/>
      <c r="C36" s="104"/>
      <c r="D36" s="44" t="s">
        <v>115</v>
      </c>
      <c r="E36" s="45">
        <f>SUM(E34:E35)</f>
        <v>18</v>
      </c>
      <c r="F36" s="45">
        <f t="shared" ref="F36:Q36" si="14">SUM(F34:F35)</f>
        <v>9</v>
      </c>
      <c r="G36" s="45">
        <f t="shared" si="14"/>
        <v>11</v>
      </c>
      <c r="H36" s="45">
        <f t="shared" si="14"/>
        <v>8</v>
      </c>
      <c r="I36" s="45">
        <f t="shared" si="14"/>
        <v>28</v>
      </c>
      <c r="J36" s="45">
        <f t="shared" si="14"/>
        <v>9</v>
      </c>
      <c r="K36" s="45">
        <f t="shared" si="14"/>
        <v>10</v>
      </c>
      <c r="L36" s="45">
        <f t="shared" si="14"/>
        <v>10</v>
      </c>
      <c r="M36" s="45">
        <f t="shared" si="14"/>
        <v>9</v>
      </c>
      <c r="N36" s="45">
        <f t="shared" si="14"/>
        <v>23</v>
      </c>
      <c r="O36" s="45">
        <f t="shared" si="14"/>
        <v>10</v>
      </c>
      <c r="P36" s="45">
        <f t="shared" si="14"/>
        <v>12</v>
      </c>
      <c r="Q36" s="45">
        <f t="shared" si="14"/>
        <v>157</v>
      </c>
      <c r="R36" s="46">
        <f>+SUM(R34:R35)</f>
        <v>100</v>
      </c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</row>
    <row r="37" spans="1:32" s="26" customFormat="1" ht="18.75" customHeight="1" x14ac:dyDescent="0.25">
      <c r="A37" s="79"/>
      <c r="B37" s="100">
        <v>6</v>
      </c>
      <c r="C37" s="100" t="s">
        <v>52</v>
      </c>
      <c r="D37" s="48" t="s">
        <v>10</v>
      </c>
      <c r="E37" s="49">
        <f t="shared" ref="E37:P37" si="15">+E5+E19+E13+E26</f>
        <v>814</v>
      </c>
      <c r="F37" s="49">
        <f t="shared" si="15"/>
        <v>867</v>
      </c>
      <c r="G37" s="49">
        <f t="shared" si="15"/>
        <v>812</v>
      </c>
      <c r="H37" s="49">
        <f t="shared" si="15"/>
        <v>651</v>
      </c>
      <c r="I37" s="49">
        <f t="shared" si="15"/>
        <v>876</v>
      </c>
      <c r="J37" s="49">
        <f t="shared" si="15"/>
        <v>810</v>
      </c>
      <c r="K37" s="49">
        <f t="shared" si="15"/>
        <v>879</v>
      </c>
      <c r="L37" s="49">
        <f t="shared" si="15"/>
        <v>953</v>
      </c>
      <c r="M37" s="49">
        <f t="shared" si="15"/>
        <v>899</v>
      </c>
      <c r="N37" s="49">
        <f t="shared" si="15"/>
        <v>920</v>
      </c>
      <c r="O37" s="49">
        <f t="shared" si="15"/>
        <v>868</v>
      </c>
      <c r="P37" s="49">
        <f t="shared" si="15"/>
        <v>731</v>
      </c>
      <c r="Q37" s="49">
        <f t="shared" ref="Q37:Q44" si="16">SUM(E37:P37)</f>
        <v>10080</v>
      </c>
      <c r="R37" s="62">
        <f t="shared" ref="R37:R44" si="17">+Q37/$Q$45*100</f>
        <v>59.648499911237352</v>
      </c>
    </row>
    <row r="38" spans="1:32" s="26" customFormat="1" ht="18.75" customHeight="1" x14ac:dyDescent="0.25">
      <c r="A38" s="79"/>
      <c r="B38" s="101"/>
      <c r="C38" s="101"/>
      <c r="D38" s="48" t="s">
        <v>11</v>
      </c>
      <c r="E38" s="49">
        <f t="shared" ref="E38:P38" si="18">+E6+E20+E14+E27</f>
        <v>539</v>
      </c>
      <c r="F38" s="49">
        <f t="shared" si="18"/>
        <v>410</v>
      </c>
      <c r="G38" s="49">
        <f t="shared" si="18"/>
        <v>611</v>
      </c>
      <c r="H38" s="49">
        <f t="shared" si="18"/>
        <v>467</v>
      </c>
      <c r="I38" s="49">
        <f t="shared" si="18"/>
        <v>439</v>
      </c>
      <c r="J38" s="49">
        <f t="shared" si="18"/>
        <v>475</v>
      </c>
      <c r="K38" s="49">
        <f t="shared" si="18"/>
        <v>384</v>
      </c>
      <c r="L38" s="49">
        <f t="shared" si="18"/>
        <v>478</v>
      </c>
      <c r="M38" s="49">
        <f t="shared" si="18"/>
        <v>479</v>
      </c>
      <c r="N38" s="49">
        <f t="shared" si="18"/>
        <v>434</v>
      </c>
      <c r="O38" s="49">
        <f t="shared" si="18"/>
        <v>495</v>
      </c>
      <c r="P38" s="49">
        <f t="shared" si="18"/>
        <v>378</v>
      </c>
      <c r="Q38" s="49">
        <f t="shared" si="16"/>
        <v>5589</v>
      </c>
      <c r="R38" s="62">
        <f t="shared" si="17"/>
        <v>33.072962897212854</v>
      </c>
    </row>
    <row r="39" spans="1:32" s="26" customFormat="1" ht="18.75" customHeight="1" x14ac:dyDescent="0.25">
      <c r="A39" s="79"/>
      <c r="B39" s="101"/>
      <c r="C39" s="101"/>
      <c r="D39" s="48" t="s">
        <v>12</v>
      </c>
      <c r="E39" s="49">
        <f t="shared" ref="E39:P39" si="19">+E7+E21+E15+E28</f>
        <v>112</v>
      </c>
      <c r="F39" s="49">
        <f t="shared" si="19"/>
        <v>56</v>
      </c>
      <c r="G39" s="49">
        <f t="shared" si="19"/>
        <v>65</v>
      </c>
      <c r="H39" s="49">
        <f t="shared" si="19"/>
        <v>47</v>
      </c>
      <c r="I39" s="49">
        <f t="shared" si="19"/>
        <v>58</v>
      </c>
      <c r="J39" s="49">
        <f t="shared" si="19"/>
        <v>42</v>
      </c>
      <c r="K39" s="49">
        <f t="shared" si="19"/>
        <v>48</v>
      </c>
      <c r="L39" s="49">
        <f t="shared" si="19"/>
        <v>128</v>
      </c>
      <c r="M39" s="49">
        <f t="shared" si="19"/>
        <v>67</v>
      </c>
      <c r="N39" s="49">
        <f t="shared" si="19"/>
        <v>63</v>
      </c>
      <c r="O39" s="49">
        <f t="shared" si="19"/>
        <v>77</v>
      </c>
      <c r="P39" s="49">
        <f t="shared" si="19"/>
        <v>49</v>
      </c>
      <c r="Q39" s="49">
        <f t="shared" si="16"/>
        <v>812</v>
      </c>
      <c r="R39" s="62">
        <f t="shared" si="17"/>
        <v>4.8050180484052314</v>
      </c>
    </row>
    <row r="40" spans="1:32" s="26" customFormat="1" ht="25.5" x14ac:dyDescent="0.25">
      <c r="A40" s="79"/>
      <c r="B40" s="101"/>
      <c r="C40" s="101"/>
      <c r="D40" s="48" t="s">
        <v>60</v>
      </c>
      <c r="E40" s="49">
        <f t="shared" ref="E40:P40" si="20">+E8+E29+E34</f>
        <v>21</v>
      </c>
      <c r="F40" s="49">
        <f t="shared" si="20"/>
        <v>10</v>
      </c>
      <c r="G40" s="49">
        <f t="shared" si="20"/>
        <v>29</v>
      </c>
      <c r="H40" s="49">
        <f t="shared" si="20"/>
        <v>9</v>
      </c>
      <c r="I40" s="49">
        <f t="shared" si="20"/>
        <v>37</v>
      </c>
      <c r="J40" s="49">
        <f t="shared" si="20"/>
        <v>14</v>
      </c>
      <c r="K40" s="49">
        <f t="shared" si="20"/>
        <v>9</v>
      </c>
      <c r="L40" s="49">
        <f t="shared" si="20"/>
        <v>7</v>
      </c>
      <c r="M40" s="49">
        <f t="shared" si="20"/>
        <v>22</v>
      </c>
      <c r="N40" s="49">
        <f t="shared" si="20"/>
        <v>19</v>
      </c>
      <c r="O40" s="49">
        <f t="shared" si="20"/>
        <v>23</v>
      </c>
      <c r="P40" s="49">
        <f t="shared" si="20"/>
        <v>16</v>
      </c>
      <c r="Q40" s="49">
        <f t="shared" si="16"/>
        <v>216</v>
      </c>
      <c r="R40" s="62">
        <f t="shared" si="17"/>
        <v>1.278182140955086</v>
      </c>
    </row>
    <row r="41" spans="1:32" s="26" customFormat="1" ht="18.75" customHeight="1" x14ac:dyDescent="0.25">
      <c r="A41" s="79"/>
      <c r="B41" s="101"/>
      <c r="C41" s="101"/>
      <c r="D41" s="63" t="s">
        <v>57</v>
      </c>
      <c r="E41" s="49">
        <f t="shared" ref="E41:P41" si="21">E35</f>
        <v>3</v>
      </c>
      <c r="F41" s="49">
        <f t="shared" si="21"/>
        <v>4</v>
      </c>
      <c r="G41" s="49">
        <f t="shared" si="21"/>
        <v>4</v>
      </c>
      <c r="H41" s="49">
        <f t="shared" si="21"/>
        <v>2</v>
      </c>
      <c r="I41" s="49">
        <f t="shared" si="21"/>
        <v>8</v>
      </c>
      <c r="J41" s="49">
        <f t="shared" si="21"/>
        <v>7</v>
      </c>
      <c r="K41" s="49">
        <f t="shared" si="21"/>
        <v>10</v>
      </c>
      <c r="L41" s="49">
        <f t="shared" si="21"/>
        <v>8</v>
      </c>
      <c r="M41" s="49">
        <f t="shared" si="21"/>
        <v>5</v>
      </c>
      <c r="N41" s="49">
        <f t="shared" si="21"/>
        <v>11</v>
      </c>
      <c r="O41" s="49">
        <f t="shared" si="21"/>
        <v>5</v>
      </c>
      <c r="P41" s="49">
        <f t="shared" si="21"/>
        <v>8</v>
      </c>
      <c r="Q41" s="49">
        <f>SUM(E41:P41)</f>
        <v>75</v>
      </c>
      <c r="R41" s="62">
        <f t="shared" si="17"/>
        <v>0.44381324338718264</v>
      </c>
    </row>
    <row r="42" spans="1:32" s="26" customFormat="1" ht="18.75" customHeight="1" x14ac:dyDescent="0.25">
      <c r="A42" s="79"/>
      <c r="B42" s="101"/>
      <c r="C42" s="101"/>
      <c r="D42" s="48" t="s">
        <v>14</v>
      </c>
      <c r="E42" s="49">
        <f t="shared" ref="E42:P42" si="22">E10+E22+E16+E30</f>
        <v>4</v>
      </c>
      <c r="F42" s="49">
        <f t="shared" si="22"/>
        <v>4</v>
      </c>
      <c r="G42" s="49">
        <f t="shared" si="22"/>
        <v>6</v>
      </c>
      <c r="H42" s="49">
        <f t="shared" si="22"/>
        <v>3</v>
      </c>
      <c r="I42" s="49">
        <f t="shared" si="22"/>
        <v>3</v>
      </c>
      <c r="J42" s="49">
        <f t="shared" si="22"/>
        <v>8</v>
      </c>
      <c r="K42" s="49">
        <f t="shared" si="22"/>
        <v>6</v>
      </c>
      <c r="L42" s="49">
        <f t="shared" si="22"/>
        <v>8</v>
      </c>
      <c r="M42" s="49">
        <f t="shared" si="22"/>
        <v>6</v>
      </c>
      <c r="N42" s="49">
        <f t="shared" si="22"/>
        <v>4</v>
      </c>
      <c r="O42" s="49">
        <f t="shared" si="22"/>
        <v>7</v>
      </c>
      <c r="P42" s="49">
        <f t="shared" si="22"/>
        <v>5</v>
      </c>
      <c r="Q42" s="49">
        <f t="shared" si="16"/>
        <v>64</v>
      </c>
      <c r="R42" s="62">
        <f t="shared" si="17"/>
        <v>0.37872063435706255</v>
      </c>
    </row>
    <row r="43" spans="1:32" s="26" customFormat="1" ht="25.5" x14ac:dyDescent="0.25">
      <c r="A43" s="79"/>
      <c r="B43" s="101"/>
      <c r="C43" s="101"/>
      <c r="D43" s="48" t="s">
        <v>13</v>
      </c>
      <c r="E43" s="49">
        <f t="shared" ref="E43:P43" si="23">+E9+E17+E24+E31</f>
        <v>2</v>
      </c>
      <c r="F43" s="49">
        <f t="shared" si="23"/>
        <v>0</v>
      </c>
      <c r="G43" s="49">
        <f t="shared" si="23"/>
        <v>7</v>
      </c>
      <c r="H43" s="49">
        <f t="shared" si="23"/>
        <v>0</v>
      </c>
      <c r="I43" s="49">
        <f t="shared" si="23"/>
        <v>5</v>
      </c>
      <c r="J43" s="49">
        <f t="shared" si="23"/>
        <v>3</v>
      </c>
      <c r="K43" s="49">
        <f t="shared" si="23"/>
        <v>0</v>
      </c>
      <c r="L43" s="49">
        <f t="shared" si="23"/>
        <v>4</v>
      </c>
      <c r="M43" s="49">
        <f t="shared" si="23"/>
        <v>3</v>
      </c>
      <c r="N43" s="49">
        <f t="shared" si="23"/>
        <v>0</v>
      </c>
      <c r="O43" s="49">
        <f t="shared" si="23"/>
        <v>8</v>
      </c>
      <c r="P43" s="49">
        <f t="shared" si="23"/>
        <v>2</v>
      </c>
      <c r="Q43" s="49">
        <f>SUM(E43:P43)</f>
        <v>34</v>
      </c>
      <c r="R43" s="62">
        <f t="shared" si="17"/>
        <v>0.2011953370021895</v>
      </c>
    </row>
    <row r="44" spans="1:32" s="26" customFormat="1" ht="18.75" customHeight="1" x14ac:dyDescent="0.25">
      <c r="A44" s="79"/>
      <c r="B44" s="101"/>
      <c r="C44" s="101"/>
      <c r="D44" s="48" t="s">
        <v>80</v>
      </c>
      <c r="E44" s="49">
        <f t="shared" ref="E44:P44" si="24">+E11+E23+E32</f>
        <v>2</v>
      </c>
      <c r="F44" s="49">
        <f t="shared" si="24"/>
        <v>0</v>
      </c>
      <c r="G44" s="49">
        <f t="shared" si="24"/>
        <v>0</v>
      </c>
      <c r="H44" s="49">
        <f t="shared" si="24"/>
        <v>0</v>
      </c>
      <c r="I44" s="49">
        <f t="shared" si="24"/>
        <v>2</v>
      </c>
      <c r="J44" s="49">
        <f t="shared" si="24"/>
        <v>2</v>
      </c>
      <c r="K44" s="49">
        <f t="shared" si="24"/>
        <v>1</v>
      </c>
      <c r="L44" s="49">
        <f t="shared" si="24"/>
        <v>7</v>
      </c>
      <c r="M44" s="49">
        <f t="shared" si="24"/>
        <v>14</v>
      </c>
      <c r="N44" s="49">
        <f t="shared" si="24"/>
        <v>0</v>
      </c>
      <c r="O44" s="49">
        <f t="shared" si="24"/>
        <v>0</v>
      </c>
      <c r="P44" s="49">
        <f t="shared" si="24"/>
        <v>1</v>
      </c>
      <c r="Q44" s="49">
        <f t="shared" si="16"/>
        <v>29</v>
      </c>
      <c r="R44" s="62">
        <f t="shared" si="17"/>
        <v>0.17160778744304397</v>
      </c>
    </row>
    <row r="45" spans="1:32" s="26" customFormat="1" ht="18.75" customHeight="1" x14ac:dyDescent="0.25">
      <c r="A45" s="79"/>
      <c r="B45" s="102"/>
      <c r="C45" s="102"/>
      <c r="D45" s="44" t="s">
        <v>0</v>
      </c>
      <c r="E45" s="45">
        <f t="shared" ref="E45:P45" si="25">SUM(E37:E44)</f>
        <v>1497</v>
      </c>
      <c r="F45" s="45">
        <f t="shared" si="25"/>
        <v>1351</v>
      </c>
      <c r="G45" s="45">
        <f t="shared" si="25"/>
        <v>1534</v>
      </c>
      <c r="H45" s="45">
        <f t="shared" si="25"/>
        <v>1179</v>
      </c>
      <c r="I45" s="45">
        <f t="shared" si="25"/>
        <v>1428</v>
      </c>
      <c r="J45" s="45">
        <f t="shared" si="25"/>
        <v>1361</v>
      </c>
      <c r="K45" s="45">
        <f t="shared" si="25"/>
        <v>1337</v>
      </c>
      <c r="L45" s="45">
        <f t="shared" si="25"/>
        <v>1593</v>
      </c>
      <c r="M45" s="45">
        <f t="shared" si="25"/>
        <v>1495</v>
      </c>
      <c r="N45" s="45">
        <f t="shared" si="25"/>
        <v>1451</v>
      </c>
      <c r="O45" s="45">
        <f t="shared" si="25"/>
        <v>1483</v>
      </c>
      <c r="P45" s="45">
        <f t="shared" si="25"/>
        <v>1190</v>
      </c>
      <c r="Q45" s="45">
        <f>SUM(E45:P45)</f>
        <v>16899</v>
      </c>
      <c r="R45" s="46">
        <f>+SUM(R37:R44)</f>
        <v>100.00000000000001</v>
      </c>
    </row>
    <row r="46" spans="1:32" s="56" customFormat="1" ht="12.75" customHeight="1" x14ac:dyDescent="0.25">
      <c r="A46" s="78"/>
      <c r="B46" s="55" t="s">
        <v>9</v>
      </c>
      <c r="D46" s="57"/>
    </row>
    <row r="47" spans="1:32" s="56" customFormat="1" ht="12.75" customHeight="1" x14ac:dyDescent="0.25">
      <c r="A47" s="78"/>
      <c r="B47" s="55" t="s">
        <v>65</v>
      </c>
      <c r="D47" s="57"/>
    </row>
    <row r="48" spans="1:32" s="56" customFormat="1" ht="12.75" customHeight="1" x14ac:dyDescent="0.25">
      <c r="A48" s="78"/>
      <c r="B48" s="55" t="s">
        <v>130</v>
      </c>
      <c r="D48" s="57"/>
    </row>
    <row r="49" spans="1:4" s="56" customFormat="1" ht="12.75" customHeight="1" x14ac:dyDescent="0.25">
      <c r="A49" s="78"/>
      <c r="B49" s="55" t="s">
        <v>131</v>
      </c>
      <c r="D49" s="57"/>
    </row>
  </sheetData>
  <mergeCells count="12">
    <mergeCell ref="C37:C45"/>
    <mergeCell ref="B37:B45"/>
    <mergeCell ref="C5:C12"/>
    <mergeCell ref="C19:C25"/>
    <mergeCell ref="C13:C18"/>
    <mergeCell ref="C26:C33"/>
    <mergeCell ref="C34:C36"/>
    <mergeCell ref="B34:B36"/>
    <mergeCell ref="B5:B12"/>
    <mergeCell ref="B19:B25"/>
    <mergeCell ref="B13:B18"/>
    <mergeCell ref="B26:B33"/>
  </mergeCells>
  <hyperlinks>
    <hyperlink ref="A1" location="Índice!A1" display="volver" xr:uid="{00000000-0004-0000-0100-000000000000}"/>
  </hyperlinks>
  <pageMargins left="0.7" right="0.7" top="0.75" bottom="0.75" header="0.3" footer="0.3"/>
  <pageSetup paperSize="9" orientation="portrait" horizontalDpi="4294967295" verticalDpi="4294967295" r:id="rId1"/>
  <ignoredErrors>
    <ignoredError sqref="Q3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26"/>
  <sheetViews>
    <sheetView zoomScale="85" zoomScaleNormal="85" workbookViewId="0">
      <selection activeCell="S22" sqref="S22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20.7109375" style="5" customWidth="1"/>
    <col min="4" max="15" width="6.7109375" style="4" customWidth="1"/>
    <col min="16" max="17" width="7.7109375" style="4" customWidth="1"/>
    <col min="18" max="16384" width="11.42578125" style="4"/>
  </cols>
  <sheetData>
    <row r="1" spans="1:30" ht="15.95" customHeight="1" x14ac:dyDescent="0.25">
      <c r="A1" s="77" t="s">
        <v>2</v>
      </c>
    </row>
    <row r="2" spans="1:30" ht="15.95" customHeight="1" x14ac:dyDescent="0.25">
      <c r="B2" s="13" t="s">
        <v>118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30" ht="15.95" customHeight="1" x14ac:dyDescent="0.25"/>
    <row r="4" spans="1:30" s="9" customFormat="1" ht="27.95" customHeight="1" x14ac:dyDescent="0.25">
      <c r="A4" s="78"/>
      <c r="B4" s="7" t="s">
        <v>116</v>
      </c>
      <c r="C4" s="12" t="s">
        <v>104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30" ht="18.75" customHeight="1" x14ac:dyDescent="0.25">
      <c r="B5" s="4">
        <v>1</v>
      </c>
      <c r="C5" s="5" t="s">
        <v>105</v>
      </c>
      <c r="D5" s="29">
        <v>259</v>
      </c>
      <c r="E5" s="29">
        <v>280</v>
      </c>
      <c r="F5" s="29">
        <v>229</v>
      </c>
      <c r="G5" s="29">
        <v>198</v>
      </c>
      <c r="H5" s="29">
        <v>269</v>
      </c>
      <c r="I5" s="29">
        <v>229</v>
      </c>
      <c r="J5" s="29">
        <v>274</v>
      </c>
      <c r="K5" s="29">
        <v>273</v>
      </c>
      <c r="L5" s="29">
        <v>308</v>
      </c>
      <c r="M5" s="29">
        <v>293</v>
      </c>
      <c r="N5" s="29">
        <v>281</v>
      </c>
      <c r="O5" s="29">
        <v>211</v>
      </c>
      <c r="P5" s="29">
        <f>+SUM(D5:O5)</f>
        <v>3104</v>
      </c>
      <c r="Q5" s="20">
        <f>+P5/$P$23*100</f>
        <v>30.793650793650794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 ht="18.75" customHeight="1" x14ac:dyDescent="0.25">
      <c r="B6" s="4">
        <v>2</v>
      </c>
      <c r="C6" s="5" t="s">
        <v>106</v>
      </c>
      <c r="D6" s="29">
        <v>138</v>
      </c>
      <c r="E6" s="29">
        <v>149</v>
      </c>
      <c r="F6" s="29">
        <v>170</v>
      </c>
      <c r="G6" s="29">
        <v>167</v>
      </c>
      <c r="H6" s="29">
        <v>179</v>
      </c>
      <c r="I6" s="29">
        <v>203</v>
      </c>
      <c r="J6" s="29">
        <v>196</v>
      </c>
      <c r="K6" s="29">
        <v>200</v>
      </c>
      <c r="L6" s="29">
        <v>161</v>
      </c>
      <c r="M6" s="29">
        <v>172</v>
      </c>
      <c r="N6" s="29">
        <v>184</v>
      </c>
      <c r="O6" s="29">
        <v>167</v>
      </c>
      <c r="P6" s="29">
        <f t="shared" ref="P6:P22" si="0">+SUM(D6:O6)</f>
        <v>2086</v>
      </c>
      <c r="Q6" s="20">
        <f t="shared" ref="Q6:Q22" si="1">+P6/$P$23*100</f>
        <v>20.694444444444443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18.75" customHeight="1" x14ac:dyDescent="0.25">
      <c r="B7" s="4">
        <v>3</v>
      </c>
      <c r="C7" s="5" t="s">
        <v>18</v>
      </c>
      <c r="D7" s="29">
        <v>70</v>
      </c>
      <c r="E7" s="29">
        <v>76</v>
      </c>
      <c r="F7" s="29">
        <v>56</v>
      </c>
      <c r="G7" s="29">
        <v>38</v>
      </c>
      <c r="H7" s="29">
        <v>57</v>
      </c>
      <c r="I7" s="29">
        <v>65</v>
      </c>
      <c r="J7" s="29">
        <v>71</v>
      </c>
      <c r="K7" s="29">
        <v>98</v>
      </c>
      <c r="L7" s="29">
        <v>70</v>
      </c>
      <c r="M7" s="29">
        <v>90</v>
      </c>
      <c r="N7" s="29">
        <v>69</v>
      </c>
      <c r="O7" s="29">
        <v>73</v>
      </c>
      <c r="P7" s="29">
        <f t="shared" si="0"/>
        <v>833</v>
      </c>
      <c r="Q7" s="20">
        <f t="shared" si="1"/>
        <v>8.2638888888888893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</row>
    <row r="8" spans="1:30" ht="18.75" customHeight="1" x14ac:dyDescent="0.25">
      <c r="B8" s="4">
        <v>4</v>
      </c>
      <c r="C8" s="5" t="s">
        <v>16</v>
      </c>
      <c r="D8" s="29">
        <v>75</v>
      </c>
      <c r="E8" s="29">
        <v>63</v>
      </c>
      <c r="F8" s="29">
        <v>54</v>
      </c>
      <c r="G8" s="29">
        <v>38</v>
      </c>
      <c r="H8" s="29">
        <v>64</v>
      </c>
      <c r="I8" s="29">
        <v>47</v>
      </c>
      <c r="J8" s="29">
        <v>66</v>
      </c>
      <c r="K8" s="29">
        <v>56</v>
      </c>
      <c r="L8" s="29">
        <v>58</v>
      </c>
      <c r="M8" s="29">
        <v>65</v>
      </c>
      <c r="N8" s="29">
        <v>53</v>
      </c>
      <c r="O8" s="29">
        <v>37</v>
      </c>
      <c r="P8" s="29">
        <f t="shared" si="0"/>
        <v>676</v>
      </c>
      <c r="Q8" s="20">
        <f t="shared" si="1"/>
        <v>6.7063492063492065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0" ht="18.75" customHeight="1" x14ac:dyDescent="0.25">
      <c r="B9" s="4">
        <v>5</v>
      </c>
      <c r="C9" s="5" t="s">
        <v>17</v>
      </c>
      <c r="D9" s="29">
        <v>40</v>
      </c>
      <c r="E9" s="29">
        <v>51</v>
      </c>
      <c r="F9" s="29">
        <v>62</v>
      </c>
      <c r="G9" s="29">
        <v>32</v>
      </c>
      <c r="H9" s="29">
        <v>63</v>
      </c>
      <c r="I9" s="29">
        <v>45</v>
      </c>
      <c r="J9" s="29">
        <v>50</v>
      </c>
      <c r="K9" s="29">
        <v>65</v>
      </c>
      <c r="L9" s="29">
        <v>63</v>
      </c>
      <c r="M9" s="29">
        <v>49</v>
      </c>
      <c r="N9" s="29">
        <v>46</v>
      </c>
      <c r="O9" s="29">
        <v>46</v>
      </c>
      <c r="P9" s="29">
        <f t="shared" si="0"/>
        <v>612</v>
      </c>
      <c r="Q9" s="20">
        <f t="shared" si="1"/>
        <v>6.0714285714285712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 spans="1:30" ht="18.75" customHeight="1" x14ac:dyDescent="0.25">
      <c r="B10" s="4">
        <v>6</v>
      </c>
      <c r="C10" s="5" t="s">
        <v>15</v>
      </c>
      <c r="D10" s="29">
        <v>62</v>
      </c>
      <c r="E10" s="29">
        <v>52</v>
      </c>
      <c r="F10" s="29">
        <v>53</v>
      </c>
      <c r="G10" s="29">
        <v>26</v>
      </c>
      <c r="H10" s="29">
        <v>41</v>
      </c>
      <c r="I10" s="29">
        <v>31</v>
      </c>
      <c r="J10" s="29">
        <v>40</v>
      </c>
      <c r="K10" s="29">
        <v>54</v>
      </c>
      <c r="L10" s="29">
        <v>58</v>
      </c>
      <c r="M10" s="29">
        <v>37</v>
      </c>
      <c r="N10" s="29">
        <v>58</v>
      </c>
      <c r="O10" s="29">
        <v>42</v>
      </c>
      <c r="P10" s="29">
        <f t="shared" si="0"/>
        <v>554</v>
      </c>
      <c r="Q10" s="20">
        <f t="shared" si="1"/>
        <v>5.496031746031746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ht="18.75" customHeight="1" x14ac:dyDescent="0.25">
      <c r="B11" s="4">
        <v>7</v>
      </c>
      <c r="C11" s="5" t="s">
        <v>19</v>
      </c>
      <c r="D11" s="29">
        <v>42</v>
      </c>
      <c r="E11" s="29">
        <v>51</v>
      </c>
      <c r="F11" s="29">
        <v>41</v>
      </c>
      <c r="G11" s="29">
        <v>30</v>
      </c>
      <c r="H11" s="29">
        <v>38</v>
      </c>
      <c r="I11" s="29">
        <v>32</v>
      </c>
      <c r="J11" s="29">
        <v>36</v>
      </c>
      <c r="K11" s="29">
        <v>43</v>
      </c>
      <c r="L11" s="29">
        <v>53</v>
      </c>
      <c r="M11" s="29">
        <v>50</v>
      </c>
      <c r="N11" s="29">
        <v>41</v>
      </c>
      <c r="O11" s="29">
        <v>45</v>
      </c>
      <c r="P11" s="29">
        <f t="shared" si="0"/>
        <v>502</v>
      </c>
      <c r="Q11" s="20">
        <f t="shared" si="1"/>
        <v>4.9801587301587302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ht="18.75" customHeight="1" x14ac:dyDescent="0.25">
      <c r="B12" s="4">
        <v>8</v>
      </c>
      <c r="C12" s="5" t="s">
        <v>20</v>
      </c>
      <c r="D12" s="29">
        <v>34</v>
      </c>
      <c r="E12" s="29">
        <v>33</v>
      </c>
      <c r="F12" s="29">
        <v>27</v>
      </c>
      <c r="G12" s="29">
        <v>22</v>
      </c>
      <c r="H12" s="29">
        <v>40</v>
      </c>
      <c r="I12" s="29">
        <v>45</v>
      </c>
      <c r="J12" s="29">
        <v>28</v>
      </c>
      <c r="K12" s="29">
        <v>33</v>
      </c>
      <c r="L12" s="29">
        <v>35</v>
      </c>
      <c r="M12" s="29">
        <v>36</v>
      </c>
      <c r="N12" s="29">
        <v>37</v>
      </c>
      <c r="O12" s="29">
        <v>28</v>
      </c>
      <c r="P12" s="29">
        <f t="shared" si="0"/>
        <v>398</v>
      </c>
      <c r="Q12" s="20">
        <f t="shared" si="1"/>
        <v>3.9484126984126982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18.75" customHeight="1" x14ac:dyDescent="0.25">
      <c r="B13" s="4">
        <v>9</v>
      </c>
      <c r="C13" s="5" t="s">
        <v>22</v>
      </c>
      <c r="D13" s="29">
        <v>21</v>
      </c>
      <c r="E13" s="29">
        <v>28</v>
      </c>
      <c r="F13" s="29">
        <v>29</v>
      </c>
      <c r="G13" s="29">
        <v>18</v>
      </c>
      <c r="H13" s="29">
        <v>27</v>
      </c>
      <c r="I13" s="29">
        <v>19</v>
      </c>
      <c r="J13" s="29">
        <v>27</v>
      </c>
      <c r="K13" s="29">
        <v>41</v>
      </c>
      <c r="L13" s="29">
        <v>16</v>
      </c>
      <c r="M13" s="29">
        <v>31</v>
      </c>
      <c r="N13" s="29">
        <v>18</v>
      </c>
      <c r="O13" s="29">
        <v>21</v>
      </c>
      <c r="P13" s="29">
        <f t="shared" si="0"/>
        <v>296</v>
      </c>
      <c r="Q13" s="20">
        <f t="shared" si="1"/>
        <v>2.9365079365079363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ht="18.75" customHeight="1" x14ac:dyDescent="0.25">
      <c r="B14" s="4">
        <v>10</v>
      </c>
      <c r="C14" s="5" t="s">
        <v>21</v>
      </c>
      <c r="D14" s="29">
        <v>11</v>
      </c>
      <c r="E14" s="29">
        <v>12</v>
      </c>
      <c r="F14" s="29">
        <v>20</v>
      </c>
      <c r="G14" s="29">
        <v>16</v>
      </c>
      <c r="H14" s="29">
        <v>17</v>
      </c>
      <c r="I14" s="29">
        <v>19</v>
      </c>
      <c r="J14" s="29">
        <v>14</v>
      </c>
      <c r="K14" s="29">
        <v>17</v>
      </c>
      <c r="L14" s="29">
        <v>14</v>
      </c>
      <c r="M14" s="29">
        <v>15</v>
      </c>
      <c r="N14" s="29">
        <v>21</v>
      </c>
      <c r="O14" s="29">
        <v>19</v>
      </c>
      <c r="P14" s="29">
        <f t="shared" si="0"/>
        <v>195</v>
      </c>
      <c r="Q14" s="20">
        <f t="shared" si="1"/>
        <v>1.9345238095238095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ht="18.75" customHeight="1" x14ac:dyDescent="0.25">
      <c r="B15" s="4">
        <v>11</v>
      </c>
      <c r="C15" s="5" t="s">
        <v>23</v>
      </c>
      <c r="D15" s="29">
        <v>12</v>
      </c>
      <c r="E15" s="29">
        <v>16</v>
      </c>
      <c r="F15" s="29">
        <v>12</v>
      </c>
      <c r="G15" s="29">
        <v>14</v>
      </c>
      <c r="H15" s="29">
        <v>9</v>
      </c>
      <c r="I15" s="29">
        <v>10</v>
      </c>
      <c r="J15" s="29">
        <v>11</v>
      </c>
      <c r="K15" s="29">
        <v>13</v>
      </c>
      <c r="L15" s="29">
        <v>17</v>
      </c>
      <c r="M15" s="29">
        <v>14</v>
      </c>
      <c r="N15" s="29">
        <v>11</v>
      </c>
      <c r="O15" s="29">
        <v>9</v>
      </c>
      <c r="P15" s="29">
        <f t="shared" si="0"/>
        <v>148</v>
      </c>
      <c r="Q15" s="20">
        <f t="shared" si="1"/>
        <v>1.4682539682539681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ht="18.75" customHeight="1" x14ac:dyDescent="0.25">
      <c r="B16" s="4">
        <v>12</v>
      </c>
      <c r="C16" s="5" t="s">
        <v>25</v>
      </c>
      <c r="D16" s="29">
        <v>11</v>
      </c>
      <c r="E16" s="29">
        <v>12</v>
      </c>
      <c r="F16" s="29">
        <v>9</v>
      </c>
      <c r="G16" s="29">
        <v>10</v>
      </c>
      <c r="H16" s="29">
        <v>16</v>
      </c>
      <c r="I16" s="29">
        <v>11</v>
      </c>
      <c r="J16" s="29">
        <v>17</v>
      </c>
      <c r="K16" s="29">
        <v>13</v>
      </c>
      <c r="L16" s="29">
        <v>9</v>
      </c>
      <c r="M16" s="29">
        <v>13</v>
      </c>
      <c r="N16" s="29">
        <v>17</v>
      </c>
      <c r="O16" s="29">
        <v>8</v>
      </c>
      <c r="P16" s="29">
        <f t="shared" si="0"/>
        <v>146</v>
      </c>
      <c r="Q16" s="20">
        <f t="shared" si="1"/>
        <v>1.4484126984126984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ht="18.75" customHeight="1" x14ac:dyDescent="0.25">
      <c r="B17" s="4">
        <v>13</v>
      </c>
      <c r="C17" s="5" t="s">
        <v>69</v>
      </c>
      <c r="D17" s="29">
        <v>5</v>
      </c>
      <c r="E17" s="29">
        <v>15</v>
      </c>
      <c r="F17" s="29">
        <v>10</v>
      </c>
      <c r="G17" s="29">
        <v>13</v>
      </c>
      <c r="H17" s="29">
        <v>12</v>
      </c>
      <c r="I17" s="29">
        <v>10</v>
      </c>
      <c r="J17" s="29">
        <v>14</v>
      </c>
      <c r="K17" s="29">
        <v>10</v>
      </c>
      <c r="L17" s="29">
        <v>8</v>
      </c>
      <c r="M17" s="29">
        <v>12</v>
      </c>
      <c r="N17" s="29">
        <v>8</v>
      </c>
      <c r="O17" s="29">
        <v>7</v>
      </c>
      <c r="P17" s="29">
        <f t="shared" si="0"/>
        <v>124</v>
      </c>
      <c r="Q17" s="20">
        <f t="shared" si="1"/>
        <v>1.2301587301587302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</row>
    <row r="18" spans="1:30" ht="18.75" customHeight="1" x14ac:dyDescent="0.25">
      <c r="B18" s="4">
        <v>14</v>
      </c>
      <c r="C18" s="5" t="s">
        <v>26</v>
      </c>
      <c r="D18" s="29">
        <v>13</v>
      </c>
      <c r="E18" s="29">
        <v>5</v>
      </c>
      <c r="F18" s="29">
        <v>15</v>
      </c>
      <c r="G18" s="29">
        <v>11</v>
      </c>
      <c r="H18" s="29">
        <v>11</v>
      </c>
      <c r="I18" s="29">
        <v>9</v>
      </c>
      <c r="J18" s="29">
        <v>11</v>
      </c>
      <c r="K18" s="29">
        <v>11</v>
      </c>
      <c r="L18" s="29">
        <v>9</v>
      </c>
      <c r="M18" s="29">
        <v>13</v>
      </c>
      <c r="N18" s="29">
        <v>7</v>
      </c>
      <c r="O18" s="29">
        <v>5</v>
      </c>
      <c r="P18" s="29">
        <f t="shared" si="0"/>
        <v>120</v>
      </c>
      <c r="Q18" s="20">
        <f t="shared" si="1"/>
        <v>1.1904761904761905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ht="18.75" customHeight="1" x14ac:dyDescent="0.25">
      <c r="B19" s="4">
        <v>15</v>
      </c>
      <c r="C19" s="5" t="s">
        <v>24</v>
      </c>
      <c r="D19" s="29">
        <v>7</v>
      </c>
      <c r="E19" s="29">
        <v>7</v>
      </c>
      <c r="F19" s="29">
        <v>8</v>
      </c>
      <c r="G19" s="29">
        <v>4</v>
      </c>
      <c r="H19" s="29">
        <v>11</v>
      </c>
      <c r="I19" s="29">
        <v>9</v>
      </c>
      <c r="J19" s="29">
        <v>7</v>
      </c>
      <c r="K19" s="29">
        <v>11</v>
      </c>
      <c r="L19" s="29">
        <v>9</v>
      </c>
      <c r="M19" s="29">
        <v>24</v>
      </c>
      <c r="N19" s="29">
        <v>12</v>
      </c>
      <c r="O19" s="29">
        <v>7</v>
      </c>
      <c r="P19" s="29">
        <f t="shared" si="0"/>
        <v>116</v>
      </c>
      <c r="Q19" s="20">
        <f t="shared" si="1"/>
        <v>1.1507936507936509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ht="18.75" customHeight="1" x14ac:dyDescent="0.25">
      <c r="B20" s="4">
        <v>16</v>
      </c>
      <c r="C20" s="5" t="s">
        <v>27</v>
      </c>
      <c r="D20" s="29">
        <v>4</v>
      </c>
      <c r="E20" s="29">
        <v>9</v>
      </c>
      <c r="F20" s="29">
        <v>9</v>
      </c>
      <c r="G20" s="29">
        <v>12</v>
      </c>
      <c r="H20" s="29">
        <v>17</v>
      </c>
      <c r="I20" s="29">
        <v>19</v>
      </c>
      <c r="J20" s="29">
        <v>14</v>
      </c>
      <c r="K20" s="29">
        <v>11</v>
      </c>
      <c r="L20" s="29">
        <v>7</v>
      </c>
      <c r="M20" s="29">
        <v>4</v>
      </c>
      <c r="N20" s="29">
        <v>2</v>
      </c>
      <c r="O20" s="29">
        <v>3</v>
      </c>
      <c r="P20" s="29">
        <f t="shared" si="0"/>
        <v>111</v>
      </c>
      <c r="Q20" s="20">
        <f t="shared" si="1"/>
        <v>1.1011904761904763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ht="18.75" customHeight="1" x14ac:dyDescent="0.25">
      <c r="B21" s="4">
        <v>17</v>
      </c>
      <c r="C21" s="5" t="s">
        <v>70</v>
      </c>
      <c r="D21" s="29">
        <v>6</v>
      </c>
      <c r="E21" s="29">
        <v>5</v>
      </c>
      <c r="F21" s="29">
        <v>8</v>
      </c>
      <c r="G21" s="29">
        <v>0</v>
      </c>
      <c r="H21" s="29">
        <v>4</v>
      </c>
      <c r="I21" s="29">
        <v>5</v>
      </c>
      <c r="J21" s="29">
        <v>2</v>
      </c>
      <c r="K21" s="29">
        <v>3</v>
      </c>
      <c r="L21" s="29">
        <v>3</v>
      </c>
      <c r="M21" s="29">
        <v>1</v>
      </c>
      <c r="N21" s="29">
        <v>2</v>
      </c>
      <c r="O21" s="29">
        <v>2</v>
      </c>
      <c r="P21" s="29">
        <f t="shared" si="0"/>
        <v>41</v>
      </c>
      <c r="Q21" s="20">
        <f t="shared" si="1"/>
        <v>0.4067460317460318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ht="18.75" customHeight="1" x14ac:dyDescent="0.25">
      <c r="B22" s="4">
        <v>18</v>
      </c>
      <c r="C22" s="5" t="s">
        <v>67</v>
      </c>
      <c r="D22" s="29">
        <v>4</v>
      </c>
      <c r="E22" s="29">
        <v>3</v>
      </c>
      <c r="F22" s="29">
        <v>0</v>
      </c>
      <c r="G22" s="29">
        <v>2</v>
      </c>
      <c r="H22" s="29">
        <v>1</v>
      </c>
      <c r="I22" s="29">
        <v>2</v>
      </c>
      <c r="J22" s="29">
        <v>1</v>
      </c>
      <c r="K22" s="29">
        <v>1</v>
      </c>
      <c r="L22" s="29">
        <v>1</v>
      </c>
      <c r="M22" s="29">
        <v>1</v>
      </c>
      <c r="N22" s="29">
        <v>1</v>
      </c>
      <c r="O22" s="29">
        <v>1</v>
      </c>
      <c r="P22" s="29">
        <f t="shared" si="0"/>
        <v>18</v>
      </c>
      <c r="Q22" s="20">
        <f t="shared" si="1"/>
        <v>0.17857142857142858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s="10" customFormat="1" ht="18.75" customHeight="1" x14ac:dyDescent="0.25">
      <c r="A23" s="78"/>
      <c r="B23" s="41" t="s">
        <v>0</v>
      </c>
      <c r="C23" s="40"/>
      <c r="D23" s="19">
        <f>SUM(D5:D22)</f>
        <v>814</v>
      </c>
      <c r="E23" s="19">
        <f t="shared" ref="E23:P23" si="2">SUM(E5:E22)</f>
        <v>867</v>
      </c>
      <c r="F23" s="19">
        <f t="shared" si="2"/>
        <v>812</v>
      </c>
      <c r="G23" s="19">
        <f t="shared" si="2"/>
        <v>651</v>
      </c>
      <c r="H23" s="19">
        <f t="shared" si="2"/>
        <v>876</v>
      </c>
      <c r="I23" s="19">
        <f t="shared" si="2"/>
        <v>810</v>
      </c>
      <c r="J23" s="19">
        <f t="shared" si="2"/>
        <v>879</v>
      </c>
      <c r="K23" s="19">
        <f t="shared" si="2"/>
        <v>953</v>
      </c>
      <c r="L23" s="19">
        <f t="shared" si="2"/>
        <v>899</v>
      </c>
      <c r="M23" s="19">
        <f t="shared" si="2"/>
        <v>920</v>
      </c>
      <c r="N23" s="19">
        <f t="shared" si="2"/>
        <v>868</v>
      </c>
      <c r="O23" s="19">
        <f t="shared" si="2"/>
        <v>731</v>
      </c>
      <c r="P23" s="19">
        <f t="shared" si="2"/>
        <v>10080</v>
      </c>
      <c r="Q23" s="28">
        <f>SUM(Q5:Q22)</f>
        <v>100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s="35" customFormat="1" ht="12.75" customHeight="1" x14ac:dyDescent="0.2">
      <c r="A24" s="80"/>
      <c r="B24" s="55" t="s">
        <v>44</v>
      </c>
    </row>
    <row r="25" spans="1:30" s="56" customFormat="1" ht="12.75" customHeight="1" x14ac:dyDescent="0.15">
      <c r="A25" s="78"/>
      <c r="B25" s="55" t="s">
        <v>130</v>
      </c>
      <c r="C25" s="3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</row>
    <row r="26" spans="1:30" s="56" customFormat="1" ht="12.75" customHeight="1" x14ac:dyDescent="0.15">
      <c r="A26" s="78"/>
      <c r="B26" s="55" t="s">
        <v>131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</row>
  </sheetData>
  <hyperlinks>
    <hyperlink ref="A1" location="índice!A1" display="volver" xr:uid="{00000000-0004-0000-02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32"/>
  <sheetViews>
    <sheetView zoomScale="85" zoomScaleNormal="85" workbookViewId="0">
      <selection activeCell="S22" sqref="S22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38.28515625" style="5" customWidth="1"/>
    <col min="4" max="15" width="6.7109375" style="4" customWidth="1"/>
    <col min="16" max="17" width="7.7109375" style="4" customWidth="1"/>
    <col min="18" max="16384" width="11.42578125" style="4"/>
  </cols>
  <sheetData>
    <row r="1" spans="1:29" ht="15.95" customHeight="1" x14ac:dyDescent="0.25">
      <c r="A1" s="77" t="s">
        <v>2</v>
      </c>
    </row>
    <row r="2" spans="1:29" ht="15.95" customHeight="1" x14ac:dyDescent="0.25">
      <c r="B2" s="13" t="s">
        <v>119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9" ht="15.95" customHeight="1" x14ac:dyDescent="0.25"/>
    <row r="4" spans="1:29" s="9" customFormat="1" ht="24" customHeight="1" x14ac:dyDescent="0.25">
      <c r="A4" s="78"/>
      <c r="B4" s="7" t="s">
        <v>116</v>
      </c>
      <c r="C4" s="16" t="s">
        <v>3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29" ht="18.75" customHeight="1" x14ac:dyDescent="0.25">
      <c r="B5" s="4">
        <v>1</v>
      </c>
      <c r="C5" s="5" t="s">
        <v>90</v>
      </c>
      <c r="D5" s="39">
        <v>288</v>
      </c>
      <c r="E5" s="39">
        <v>321</v>
      </c>
      <c r="F5" s="39">
        <v>283</v>
      </c>
      <c r="G5" s="39">
        <v>218</v>
      </c>
      <c r="H5" s="39">
        <v>295</v>
      </c>
      <c r="I5" s="39">
        <v>261</v>
      </c>
      <c r="J5" s="39">
        <v>291</v>
      </c>
      <c r="K5" s="39">
        <v>325</v>
      </c>
      <c r="L5" s="39">
        <v>310</v>
      </c>
      <c r="M5" s="39">
        <v>357</v>
      </c>
      <c r="N5" s="39">
        <v>299</v>
      </c>
      <c r="O5" s="39">
        <v>240</v>
      </c>
      <c r="P5" s="39">
        <f t="shared" ref="P5:P24" si="0">SUM(D5:O5)</f>
        <v>3488</v>
      </c>
      <c r="Q5" s="20">
        <f>+P5/$P$25*100</f>
        <v>31.519971082595337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ht="18.75" customHeight="1" x14ac:dyDescent="0.25">
      <c r="B6" s="4">
        <v>2</v>
      </c>
      <c r="C6" s="5" t="s">
        <v>91</v>
      </c>
      <c r="D6" s="39">
        <v>78</v>
      </c>
      <c r="E6" s="39">
        <v>69</v>
      </c>
      <c r="F6" s="39">
        <v>68</v>
      </c>
      <c r="G6" s="39">
        <v>78</v>
      </c>
      <c r="H6" s="39">
        <v>71</v>
      </c>
      <c r="I6" s="39">
        <v>78</v>
      </c>
      <c r="J6" s="39">
        <v>83</v>
      </c>
      <c r="K6" s="39">
        <v>116</v>
      </c>
      <c r="L6" s="39">
        <v>85</v>
      </c>
      <c r="M6" s="39">
        <v>87</v>
      </c>
      <c r="N6" s="39">
        <v>93</v>
      </c>
      <c r="O6" s="39">
        <v>57</v>
      </c>
      <c r="P6" s="39">
        <f t="shared" si="0"/>
        <v>963</v>
      </c>
      <c r="Q6" s="20">
        <f t="shared" ref="Q6:Q24" si="1">+P6/$P$25*100</f>
        <v>8.7023314657509481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18.75" customHeight="1" x14ac:dyDescent="0.25">
      <c r="B7" s="4">
        <v>3</v>
      </c>
      <c r="C7" s="5" t="s">
        <v>28</v>
      </c>
      <c r="D7" s="39">
        <v>65</v>
      </c>
      <c r="E7" s="39">
        <v>74</v>
      </c>
      <c r="F7" s="39">
        <v>69</v>
      </c>
      <c r="G7" s="39">
        <v>43</v>
      </c>
      <c r="H7" s="39">
        <v>92</v>
      </c>
      <c r="I7" s="39">
        <v>72</v>
      </c>
      <c r="J7" s="39">
        <v>90</v>
      </c>
      <c r="K7" s="39">
        <v>95</v>
      </c>
      <c r="L7" s="39">
        <v>99</v>
      </c>
      <c r="M7" s="39">
        <v>89</v>
      </c>
      <c r="N7" s="39">
        <v>90</v>
      </c>
      <c r="O7" s="39">
        <v>67</v>
      </c>
      <c r="P7" s="39">
        <f t="shared" si="0"/>
        <v>945</v>
      </c>
      <c r="Q7" s="20">
        <f t="shared" si="1"/>
        <v>8.5396710645219578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s="18" customFormat="1" ht="25.5" x14ac:dyDescent="0.25">
      <c r="A8" s="81"/>
      <c r="B8" s="4">
        <v>4</v>
      </c>
      <c r="C8" s="5" t="s">
        <v>29</v>
      </c>
      <c r="D8" s="39">
        <v>42</v>
      </c>
      <c r="E8" s="39">
        <v>40</v>
      </c>
      <c r="F8" s="39">
        <v>43</v>
      </c>
      <c r="G8" s="39">
        <v>36</v>
      </c>
      <c r="H8" s="39">
        <v>49</v>
      </c>
      <c r="I8" s="39">
        <v>39</v>
      </c>
      <c r="J8" s="39">
        <v>46</v>
      </c>
      <c r="K8" s="39">
        <v>41</v>
      </c>
      <c r="L8" s="39">
        <v>56</v>
      </c>
      <c r="M8" s="39">
        <v>45</v>
      </c>
      <c r="N8" s="39">
        <v>42</v>
      </c>
      <c r="O8" s="39">
        <v>42</v>
      </c>
      <c r="P8" s="39">
        <f t="shared" si="0"/>
        <v>521</v>
      </c>
      <c r="Q8" s="20">
        <f t="shared" si="1"/>
        <v>4.7081149466835353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ht="18.75" customHeight="1" x14ac:dyDescent="0.25">
      <c r="B9" s="4">
        <v>5</v>
      </c>
      <c r="C9" s="5" t="s">
        <v>92</v>
      </c>
      <c r="D9" s="39">
        <v>50</v>
      </c>
      <c r="E9" s="39">
        <v>54</v>
      </c>
      <c r="F9" s="39">
        <v>38</v>
      </c>
      <c r="G9" s="39">
        <v>29</v>
      </c>
      <c r="H9" s="39">
        <v>36</v>
      </c>
      <c r="I9" s="39">
        <v>45</v>
      </c>
      <c r="J9" s="39">
        <v>33</v>
      </c>
      <c r="K9" s="39">
        <v>37</v>
      </c>
      <c r="L9" s="39">
        <v>30</v>
      </c>
      <c r="M9" s="39">
        <v>28</v>
      </c>
      <c r="N9" s="39">
        <v>35</v>
      </c>
      <c r="O9" s="39">
        <v>25</v>
      </c>
      <c r="P9" s="39">
        <f t="shared" si="0"/>
        <v>440</v>
      </c>
      <c r="Q9" s="20">
        <f t="shared" si="1"/>
        <v>3.9761431411530817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8.75" customHeight="1" x14ac:dyDescent="0.25">
      <c r="B10" s="4">
        <v>6</v>
      </c>
      <c r="C10" s="5" t="s">
        <v>58</v>
      </c>
      <c r="D10" s="39">
        <v>31</v>
      </c>
      <c r="E10" s="39">
        <v>29</v>
      </c>
      <c r="F10" s="39">
        <v>29</v>
      </c>
      <c r="G10" s="39">
        <v>33</v>
      </c>
      <c r="H10" s="39">
        <v>42</v>
      </c>
      <c r="I10" s="39">
        <v>51</v>
      </c>
      <c r="J10" s="39">
        <v>43</v>
      </c>
      <c r="K10" s="39">
        <v>38</v>
      </c>
      <c r="L10" s="39">
        <v>49</v>
      </c>
      <c r="M10" s="39">
        <v>28</v>
      </c>
      <c r="N10" s="39">
        <v>34</v>
      </c>
      <c r="O10" s="39">
        <v>25</v>
      </c>
      <c r="P10" s="39">
        <f t="shared" si="0"/>
        <v>432</v>
      </c>
      <c r="Q10" s="20">
        <f t="shared" si="1"/>
        <v>3.903849629495753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ht="18.75" customHeight="1" x14ac:dyDescent="0.25">
      <c r="B11" s="4">
        <v>7</v>
      </c>
      <c r="C11" s="5" t="s">
        <v>93</v>
      </c>
      <c r="D11" s="39">
        <v>16</v>
      </c>
      <c r="E11" s="39">
        <v>29</v>
      </c>
      <c r="F11" s="39">
        <v>35</v>
      </c>
      <c r="G11" s="39">
        <v>37</v>
      </c>
      <c r="H11" s="39">
        <v>30</v>
      </c>
      <c r="I11" s="39">
        <v>27</v>
      </c>
      <c r="J11" s="39">
        <v>33</v>
      </c>
      <c r="K11" s="39">
        <v>44</v>
      </c>
      <c r="L11" s="39">
        <v>32</v>
      </c>
      <c r="M11" s="39">
        <v>37</v>
      </c>
      <c r="N11" s="39">
        <v>34</v>
      </c>
      <c r="O11" s="39">
        <v>45</v>
      </c>
      <c r="P11" s="39">
        <f t="shared" si="0"/>
        <v>399</v>
      </c>
      <c r="Q11" s="20">
        <f t="shared" si="1"/>
        <v>3.6056388939092714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ht="18.75" customHeight="1" x14ac:dyDescent="0.25">
      <c r="B12" s="4">
        <v>8</v>
      </c>
      <c r="C12" s="5" t="s">
        <v>94</v>
      </c>
      <c r="D12" s="39">
        <v>38</v>
      </c>
      <c r="E12" s="39">
        <v>42</v>
      </c>
      <c r="F12" s="39">
        <v>17</v>
      </c>
      <c r="G12" s="39">
        <v>21</v>
      </c>
      <c r="H12" s="39">
        <v>24</v>
      </c>
      <c r="I12" s="39">
        <v>21</v>
      </c>
      <c r="J12" s="39">
        <v>32</v>
      </c>
      <c r="K12" s="39">
        <v>25</v>
      </c>
      <c r="L12" s="39">
        <v>38</v>
      </c>
      <c r="M12" s="39">
        <v>26</v>
      </c>
      <c r="N12" s="39">
        <v>27</v>
      </c>
      <c r="O12" s="39">
        <v>29</v>
      </c>
      <c r="P12" s="39">
        <f t="shared" si="0"/>
        <v>340</v>
      </c>
      <c r="Q12" s="20">
        <f t="shared" si="1"/>
        <v>3.0724742454364722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ht="18.75" customHeight="1" x14ac:dyDescent="0.25">
      <c r="B13" s="4">
        <v>9</v>
      </c>
      <c r="C13" s="5" t="s">
        <v>95</v>
      </c>
      <c r="D13" s="39">
        <v>29</v>
      </c>
      <c r="E13" s="39">
        <v>28</v>
      </c>
      <c r="F13" s="39">
        <v>31</v>
      </c>
      <c r="G13" s="39">
        <v>26</v>
      </c>
      <c r="H13" s="39">
        <v>34</v>
      </c>
      <c r="I13" s="39">
        <v>30</v>
      </c>
      <c r="J13" s="39">
        <v>31</v>
      </c>
      <c r="K13" s="39">
        <v>34</v>
      </c>
      <c r="L13" s="39">
        <v>26</v>
      </c>
      <c r="M13" s="39">
        <v>33</v>
      </c>
      <c r="N13" s="39">
        <v>23</v>
      </c>
      <c r="O13" s="39">
        <v>12</v>
      </c>
      <c r="P13" s="39">
        <f t="shared" si="0"/>
        <v>337</v>
      </c>
      <c r="Q13" s="20">
        <f t="shared" si="1"/>
        <v>3.0453641785649737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8.75" customHeight="1" x14ac:dyDescent="0.25">
      <c r="B14" s="4">
        <v>10</v>
      </c>
      <c r="C14" s="5" t="s">
        <v>96</v>
      </c>
      <c r="D14" s="39">
        <v>25</v>
      </c>
      <c r="E14" s="39">
        <v>30</v>
      </c>
      <c r="F14" s="39">
        <v>41</v>
      </c>
      <c r="G14" s="39">
        <v>21</v>
      </c>
      <c r="H14" s="39">
        <v>32</v>
      </c>
      <c r="I14" s="39">
        <v>33</v>
      </c>
      <c r="J14" s="39">
        <v>26</v>
      </c>
      <c r="K14" s="39">
        <v>39</v>
      </c>
      <c r="L14" s="39">
        <v>18</v>
      </c>
      <c r="M14" s="39">
        <v>25</v>
      </c>
      <c r="N14" s="39">
        <v>24</v>
      </c>
      <c r="O14" s="39">
        <v>14</v>
      </c>
      <c r="P14" s="39">
        <f t="shared" si="0"/>
        <v>328</v>
      </c>
      <c r="Q14" s="20">
        <f t="shared" si="1"/>
        <v>2.964033977950479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ht="18.75" customHeight="1" x14ac:dyDescent="0.25">
      <c r="B15" s="4">
        <v>11</v>
      </c>
      <c r="C15" s="5" t="s">
        <v>97</v>
      </c>
      <c r="D15" s="39">
        <v>27</v>
      </c>
      <c r="E15" s="39">
        <v>26</v>
      </c>
      <c r="F15" s="39">
        <v>24</v>
      </c>
      <c r="G15" s="39">
        <v>26</v>
      </c>
      <c r="H15" s="39">
        <v>22</v>
      </c>
      <c r="I15" s="39">
        <v>31</v>
      </c>
      <c r="J15" s="39">
        <v>28</v>
      </c>
      <c r="K15" s="39">
        <v>31</v>
      </c>
      <c r="L15" s="39">
        <v>26</v>
      </c>
      <c r="M15" s="39">
        <v>24</v>
      </c>
      <c r="N15" s="39">
        <v>22</v>
      </c>
      <c r="O15" s="39">
        <v>19</v>
      </c>
      <c r="P15" s="39">
        <f t="shared" si="0"/>
        <v>306</v>
      </c>
      <c r="Q15" s="20">
        <f t="shared" si="1"/>
        <v>2.765226820892825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ht="18.75" customHeight="1" x14ac:dyDescent="0.25">
      <c r="B16" s="4">
        <v>12</v>
      </c>
      <c r="C16" s="5" t="s">
        <v>56</v>
      </c>
      <c r="D16" s="39">
        <v>17</v>
      </c>
      <c r="E16" s="39">
        <v>22</v>
      </c>
      <c r="F16" s="39">
        <v>18</v>
      </c>
      <c r="G16" s="39">
        <v>20</v>
      </c>
      <c r="H16" s="39">
        <v>26</v>
      </c>
      <c r="I16" s="39">
        <v>21</v>
      </c>
      <c r="J16" s="39">
        <v>21</v>
      </c>
      <c r="K16" s="39">
        <v>34</v>
      </c>
      <c r="L16" s="39">
        <v>19</v>
      </c>
      <c r="M16" s="39">
        <v>21</v>
      </c>
      <c r="N16" s="39">
        <v>28</v>
      </c>
      <c r="O16" s="39">
        <v>24</v>
      </c>
      <c r="P16" s="39">
        <f t="shared" si="0"/>
        <v>271</v>
      </c>
      <c r="Q16" s="20">
        <f t="shared" si="1"/>
        <v>2.4489427073920114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1:29" ht="18.75" customHeight="1" x14ac:dyDescent="0.25">
      <c r="B17" s="4">
        <v>13</v>
      </c>
      <c r="C17" s="5" t="s">
        <v>98</v>
      </c>
      <c r="D17" s="39">
        <v>17</v>
      </c>
      <c r="E17" s="39">
        <v>16</v>
      </c>
      <c r="F17" s="39">
        <v>11</v>
      </c>
      <c r="G17" s="39">
        <v>10</v>
      </c>
      <c r="H17" s="39">
        <v>16</v>
      </c>
      <c r="I17" s="39">
        <v>17</v>
      </c>
      <c r="J17" s="39">
        <v>18</v>
      </c>
      <c r="K17" s="39">
        <v>18</v>
      </c>
      <c r="L17" s="39">
        <v>24</v>
      </c>
      <c r="M17" s="39">
        <v>15</v>
      </c>
      <c r="N17" s="39">
        <v>31</v>
      </c>
      <c r="O17" s="39">
        <v>26</v>
      </c>
      <c r="P17" s="39">
        <f t="shared" si="0"/>
        <v>219</v>
      </c>
      <c r="Q17" s="20">
        <f t="shared" si="1"/>
        <v>1.9790348816193748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s="18" customFormat="1" ht="18.75" customHeight="1" x14ac:dyDescent="0.25">
      <c r="A18" s="81"/>
      <c r="B18" s="4">
        <v>14</v>
      </c>
      <c r="C18" s="5" t="s">
        <v>35</v>
      </c>
      <c r="D18" s="39">
        <v>12</v>
      </c>
      <c r="E18" s="39">
        <v>11</v>
      </c>
      <c r="F18" s="39">
        <v>24</v>
      </c>
      <c r="G18" s="39">
        <v>15</v>
      </c>
      <c r="H18" s="39">
        <v>21</v>
      </c>
      <c r="I18" s="39">
        <v>21</v>
      </c>
      <c r="J18" s="39">
        <v>17</v>
      </c>
      <c r="K18" s="39">
        <v>22</v>
      </c>
      <c r="L18" s="39">
        <v>15</v>
      </c>
      <c r="M18" s="39">
        <v>26</v>
      </c>
      <c r="N18" s="39">
        <v>14</v>
      </c>
      <c r="O18" s="39">
        <v>14</v>
      </c>
      <c r="P18" s="39">
        <f t="shared" si="0"/>
        <v>212</v>
      </c>
      <c r="Q18" s="20">
        <f t="shared" si="1"/>
        <v>1.9157780589192122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ht="18.75" customHeight="1" x14ac:dyDescent="0.25">
      <c r="B19" s="4">
        <v>15</v>
      </c>
      <c r="C19" s="5" t="s">
        <v>31</v>
      </c>
      <c r="D19" s="39">
        <v>20</v>
      </c>
      <c r="E19" s="39">
        <v>15</v>
      </c>
      <c r="F19" s="39">
        <v>13</v>
      </c>
      <c r="G19" s="39">
        <v>7</v>
      </c>
      <c r="H19" s="39">
        <v>20</v>
      </c>
      <c r="I19" s="39">
        <v>9</v>
      </c>
      <c r="J19" s="39">
        <v>10</v>
      </c>
      <c r="K19" s="39">
        <v>15</v>
      </c>
      <c r="L19" s="39">
        <v>16</v>
      </c>
      <c r="M19" s="39">
        <v>19</v>
      </c>
      <c r="N19" s="39">
        <v>16</v>
      </c>
      <c r="O19" s="39">
        <v>16</v>
      </c>
      <c r="P19" s="39">
        <f t="shared" si="0"/>
        <v>176</v>
      </c>
      <c r="Q19" s="20">
        <f t="shared" si="1"/>
        <v>1.5904572564612325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ht="18.75" customHeight="1" x14ac:dyDescent="0.25">
      <c r="B20" s="4">
        <v>16</v>
      </c>
      <c r="C20" s="5" t="s">
        <v>36</v>
      </c>
      <c r="D20" s="39">
        <v>6</v>
      </c>
      <c r="E20" s="39">
        <v>14</v>
      </c>
      <c r="F20" s="39">
        <v>8</v>
      </c>
      <c r="G20" s="39">
        <v>8</v>
      </c>
      <c r="H20" s="39">
        <v>15</v>
      </c>
      <c r="I20" s="39">
        <v>12</v>
      </c>
      <c r="J20" s="39">
        <v>13</v>
      </c>
      <c r="K20" s="39">
        <v>16</v>
      </c>
      <c r="L20" s="39">
        <v>18</v>
      </c>
      <c r="M20" s="39">
        <v>18</v>
      </c>
      <c r="N20" s="39">
        <v>21</v>
      </c>
      <c r="O20" s="39">
        <v>8</v>
      </c>
      <c r="P20" s="39">
        <f t="shared" si="0"/>
        <v>157</v>
      </c>
      <c r="Q20" s="20">
        <f t="shared" si="1"/>
        <v>1.4187601662750768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29" ht="25.5" x14ac:dyDescent="0.25">
      <c r="B21" s="4">
        <v>17</v>
      </c>
      <c r="C21" s="5" t="s">
        <v>32</v>
      </c>
      <c r="D21" s="39">
        <v>8</v>
      </c>
      <c r="E21" s="39">
        <v>9</v>
      </c>
      <c r="F21" s="39">
        <v>11</v>
      </c>
      <c r="G21" s="39">
        <v>13</v>
      </c>
      <c r="H21" s="39">
        <v>11</v>
      </c>
      <c r="I21" s="39">
        <v>13</v>
      </c>
      <c r="J21" s="39">
        <v>25</v>
      </c>
      <c r="K21" s="39">
        <v>16</v>
      </c>
      <c r="L21" s="39">
        <v>17</v>
      </c>
      <c r="M21" s="39">
        <v>8</v>
      </c>
      <c r="N21" s="39">
        <v>10</v>
      </c>
      <c r="O21" s="39">
        <v>13</v>
      </c>
      <c r="P21" s="39">
        <f t="shared" si="0"/>
        <v>154</v>
      </c>
      <c r="Q21" s="20">
        <f t="shared" si="1"/>
        <v>1.3916500994035785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ht="18.75" customHeight="1" x14ac:dyDescent="0.25">
      <c r="B22" s="4">
        <v>18</v>
      </c>
      <c r="C22" s="5" t="s">
        <v>99</v>
      </c>
      <c r="D22" s="39">
        <v>16</v>
      </c>
      <c r="E22" s="39">
        <v>13</v>
      </c>
      <c r="F22" s="39">
        <v>15</v>
      </c>
      <c r="G22" s="39">
        <v>10</v>
      </c>
      <c r="H22" s="39">
        <v>9</v>
      </c>
      <c r="I22" s="39">
        <v>14</v>
      </c>
      <c r="J22" s="39">
        <v>9</v>
      </c>
      <c r="K22" s="39">
        <v>14</v>
      </c>
      <c r="L22" s="39">
        <v>15</v>
      </c>
      <c r="M22" s="39">
        <v>9</v>
      </c>
      <c r="N22" s="39">
        <v>6</v>
      </c>
      <c r="O22" s="39">
        <v>19</v>
      </c>
      <c r="P22" s="39">
        <f t="shared" si="0"/>
        <v>149</v>
      </c>
      <c r="Q22" s="20">
        <f t="shared" si="1"/>
        <v>1.3464666546177479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ht="18.75" customHeight="1" x14ac:dyDescent="0.25">
      <c r="B23" s="4">
        <v>19</v>
      </c>
      <c r="C23" s="5" t="s">
        <v>100</v>
      </c>
      <c r="D23" s="39">
        <v>12</v>
      </c>
      <c r="E23" s="39">
        <v>13</v>
      </c>
      <c r="F23" s="39">
        <v>8</v>
      </c>
      <c r="G23" s="39">
        <v>10</v>
      </c>
      <c r="H23" s="39">
        <v>14</v>
      </c>
      <c r="I23" s="39">
        <v>9</v>
      </c>
      <c r="J23" s="39">
        <v>13</v>
      </c>
      <c r="K23" s="39">
        <v>15</v>
      </c>
      <c r="L23" s="39">
        <v>12</v>
      </c>
      <c r="M23" s="39">
        <v>12</v>
      </c>
      <c r="N23" s="39">
        <v>11</v>
      </c>
      <c r="O23" s="39">
        <v>17</v>
      </c>
      <c r="P23" s="39">
        <f t="shared" si="0"/>
        <v>146</v>
      </c>
      <c r="Q23" s="20">
        <f t="shared" si="1"/>
        <v>1.3193565877462499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ht="18.75" customHeight="1" x14ac:dyDescent="0.25">
      <c r="B24" s="4">
        <v>20</v>
      </c>
      <c r="C24" s="3" t="s">
        <v>61</v>
      </c>
      <c r="D24" s="39">
        <v>82</v>
      </c>
      <c r="E24" s="39">
        <v>85</v>
      </c>
      <c r="F24" s="39">
        <v>83</v>
      </c>
      <c r="G24" s="39">
        <v>63</v>
      </c>
      <c r="H24" s="39">
        <v>106</v>
      </c>
      <c r="I24" s="39">
        <v>89</v>
      </c>
      <c r="J24" s="39">
        <v>102</v>
      </c>
      <c r="K24" s="39">
        <v>99</v>
      </c>
      <c r="L24" s="39">
        <v>93</v>
      </c>
      <c r="M24" s="39">
        <v>102</v>
      </c>
      <c r="N24" s="39">
        <v>106</v>
      </c>
      <c r="O24" s="39">
        <v>73</v>
      </c>
      <c r="P24" s="39">
        <f t="shared" si="0"/>
        <v>1083</v>
      </c>
      <c r="Q24" s="20">
        <f t="shared" si="1"/>
        <v>9.7867341406108803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s="10" customFormat="1" ht="18.75" customHeight="1" x14ac:dyDescent="0.25">
      <c r="A25" s="78"/>
      <c r="B25" s="107" t="s">
        <v>0</v>
      </c>
      <c r="C25" s="107"/>
      <c r="D25" s="32">
        <f t="shared" ref="D25:O25" si="2">+SUM(D5:D24)</f>
        <v>879</v>
      </c>
      <c r="E25" s="32">
        <f t="shared" si="2"/>
        <v>940</v>
      </c>
      <c r="F25" s="32">
        <f t="shared" si="2"/>
        <v>869</v>
      </c>
      <c r="G25" s="32">
        <f t="shared" si="2"/>
        <v>724</v>
      </c>
      <c r="H25" s="32">
        <f t="shared" si="2"/>
        <v>965</v>
      </c>
      <c r="I25" s="32">
        <f t="shared" si="2"/>
        <v>893</v>
      </c>
      <c r="J25" s="32">
        <f t="shared" si="2"/>
        <v>964</v>
      </c>
      <c r="K25" s="32">
        <f t="shared" si="2"/>
        <v>1074</v>
      </c>
      <c r="L25" s="32">
        <f t="shared" si="2"/>
        <v>998</v>
      </c>
      <c r="M25" s="32">
        <f t="shared" si="2"/>
        <v>1009</v>
      </c>
      <c r="N25" s="32">
        <f t="shared" si="2"/>
        <v>966</v>
      </c>
      <c r="O25" s="32">
        <f t="shared" si="2"/>
        <v>785</v>
      </c>
      <c r="P25" s="32">
        <f>SUM(P5:P24)</f>
        <v>11066</v>
      </c>
      <c r="Q25" s="33">
        <f>SUM(Q5:Q24)</f>
        <v>99.999999999999972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s="55" customFormat="1" ht="12.75" customHeight="1" x14ac:dyDescent="0.25">
      <c r="B26" s="60" t="s">
        <v>63</v>
      </c>
      <c r="R26" s="56"/>
      <c r="S26" s="56"/>
      <c r="T26" s="56"/>
      <c r="U26" s="88"/>
      <c r="V26" s="88"/>
      <c r="W26" s="88"/>
      <c r="X26" s="56"/>
      <c r="Y26" s="56"/>
      <c r="Z26" s="56"/>
      <c r="AA26" s="56"/>
      <c r="AB26" s="56"/>
      <c r="AC26" s="56"/>
    </row>
    <row r="27" spans="1:29" s="55" customFormat="1" ht="12.75" customHeight="1" x14ac:dyDescent="0.25">
      <c r="B27" s="86" t="s">
        <v>83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89"/>
      <c r="S27" s="89"/>
      <c r="T27" s="89"/>
      <c r="U27" s="88"/>
      <c r="V27" s="88"/>
      <c r="W27" s="88"/>
      <c r="X27" s="56"/>
      <c r="Y27" s="56"/>
      <c r="Z27" s="56"/>
      <c r="AA27" s="56"/>
      <c r="AB27" s="56"/>
      <c r="AC27" s="56"/>
    </row>
    <row r="28" spans="1:29" s="55" customFormat="1" ht="12.75" customHeight="1" x14ac:dyDescent="0.25">
      <c r="B28" s="87" t="s">
        <v>74</v>
      </c>
      <c r="R28" s="56"/>
      <c r="S28" s="56"/>
      <c r="T28" s="56"/>
      <c r="U28" s="88"/>
      <c r="V28" s="88"/>
      <c r="W28" s="88"/>
      <c r="X28" s="56"/>
      <c r="Y28" s="56"/>
      <c r="Z28" s="56"/>
      <c r="AA28" s="56"/>
      <c r="AB28" s="56"/>
      <c r="AC28" s="56"/>
    </row>
    <row r="29" spans="1:29" s="56" customFormat="1" ht="12.75" customHeight="1" x14ac:dyDescent="0.25">
      <c r="B29" s="55" t="s">
        <v>85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U29" s="88"/>
      <c r="V29" s="88"/>
      <c r="W29" s="88"/>
    </row>
    <row r="30" spans="1:29" s="56" customFormat="1" ht="12.75" customHeight="1" x14ac:dyDescent="0.25">
      <c r="B30" s="55" t="s">
        <v>107</v>
      </c>
      <c r="C30" s="57"/>
    </row>
    <row r="31" spans="1:29" s="56" customFormat="1" ht="12.75" customHeight="1" x14ac:dyDescent="0.25">
      <c r="B31" s="55" t="s">
        <v>130</v>
      </c>
      <c r="C31" s="57"/>
    </row>
    <row r="32" spans="1:29" s="56" customFormat="1" ht="12.75" customHeight="1" x14ac:dyDescent="0.25">
      <c r="B32" s="55" t="s">
        <v>131</v>
      </c>
      <c r="C32" s="57"/>
    </row>
  </sheetData>
  <mergeCells count="1">
    <mergeCell ref="B25:C25"/>
  </mergeCells>
  <hyperlinks>
    <hyperlink ref="A1" location="índice!A1" display="volver" xr:uid="{00000000-0004-0000-03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23"/>
  <sheetViews>
    <sheetView showGridLines="0" zoomScale="85" zoomScaleNormal="85" workbookViewId="0">
      <selection activeCell="S22" sqref="S22"/>
    </sheetView>
  </sheetViews>
  <sheetFormatPr baseColWidth="10" defaultColWidth="11.42578125" defaultRowHeight="15" customHeight="1" x14ac:dyDescent="0.2"/>
  <cols>
    <col min="1" max="1" width="5.42578125" style="85" customWidth="1"/>
    <col min="2" max="2" width="3.7109375" style="22" customWidth="1"/>
    <col min="3" max="3" width="20.7109375" style="22" bestFit="1" customWidth="1"/>
    <col min="4" max="15" width="6.7109375" style="22" customWidth="1"/>
    <col min="16" max="17" width="7.7109375" style="22" customWidth="1"/>
    <col min="18" max="16384" width="11.42578125" style="22"/>
  </cols>
  <sheetData>
    <row r="1" spans="1:29" ht="15.95" customHeight="1" x14ac:dyDescent="0.2">
      <c r="A1" s="77" t="s">
        <v>2</v>
      </c>
      <c r="B1" s="1"/>
      <c r="C1" s="1"/>
    </row>
    <row r="2" spans="1:29" ht="15.95" customHeight="1" x14ac:dyDescent="0.2">
      <c r="B2" s="42" t="s">
        <v>120</v>
      </c>
    </row>
    <row r="3" spans="1:29" ht="15.95" customHeight="1" x14ac:dyDescent="0.2"/>
    <row r="4" spans="1:29" ht="27.95" customHeight="1" x14ac:dyDescent="0.2">
      <c r="B4" s="7" t="s">
        <v>116</v>
      </c>
      <c r="C4" s="12" t="s">
        <v>104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29" ht="18.75" customHeight="1" x14ac:dyDescent="0.2">
      <c r="B5" s="4">
        <v>1</v>
      </c>
      <c r="C5" s="5" t="s">
        <v>106</v>
      </c>
      <c r="D5" s="29">
        <v>151</v>
      </c>
      <c r="E5" s="29">
        <v>82</v>
      </c>
      <c r="F5" s="29">
        <v>139</v>
      </c>
      <c r="G5" s="29">
        <v>63</v>
      </c>
      <c r="H5" s="29">
        <v>96</v>
      </c>
      <c r="I5" s="29">
        <v>97</v>
      </c>
      <c r="J5" s="29">
        <v>86</v>
      </c>
      <c r="K5" s="29">
        <v>90</v>
      </c>
      <c r="L5" s="29">
        <v>83</v>
      </c>
      <c r="M5" s="29">
        <v>84</v>
      </c>
      <c r="N5" s="29">
        <v>91</v>
      </c>
      <c r="O5" s="29">
        <v>56</v>
      </c>
      <c r="P5" s="29">
        <f>SUM(D5:O5)</f>
        <v>1118</v>
      </c>
      <c r="Q5" s="20">
        <f t="shared" ref="Q5:Q20" si="0">+P5/$P$21*100</f>
        <v>20.003578457684736</v>
      </c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</row>
    <row r="6" spans="1:29" ht="18.75" customHeight="1" x14ac:dyDescent="0.2">
      <c r="B6" s="4">
        <v>2</v>
      </c>
      <c r="C6" s="5" t="s">
        <v>105</v>
      </c>
      <c r="D6" s="29">
        <v>73</v>
      </c>
      <c r="E6" s="29">
        <v>76</v>
      </c>
      <c r="F6" s="29">
        <v>112</v>
      </c>
      <c r="G6" s="29">
        <v>73</v>
      </c>
      <c r="H6" s="29">
        <v>86</v>
      </c>
      <c r="I6" s="29">
        <v>72</v>
      </c>
      <c r="J6" s="29">
        <v>67</v>
      </c>
      <c r="K6" s="29">
        <v>93</v>
      </c>
      <c r="L6" s="29">
        <v>85</v>
      </c>
      <c r="M6" s="29">
        <v>77</v>
      </c>
      <c r="N6" s="29">
        <v>73</v>
      </c>
      <c r="O6" s="29">
        <v>74</v>
      </c>
      <c r="P6" s="29">
        <f>SUM(D6:O6)</f>
        <v>961</v>
      </c>
      <c r="Q6" s="20">
        <f t="shared" si="0"/>
        <v>17.194489175165504</v>
      </c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</row>
    <row r="7" spans="1:29" ht="18.75" customHeight="1" x14ac:dyDescent="0.2">
      <c r="B7" s="4">
        <v>3</v>
      </c>
      <c r="C7" s="5" t="s">
        <v>18</v>
      </c>
      <c r="D7" s="29">
        <v>51</v>
      </c>
      <c r="E7" s="29">
        <v>14</v>
      </c>
      <c r="F7" s="29">
        <v>39</v>
      </c>
      <c r="G7" s="29">
        <v>50</v>
      </c>
      <c r="H7" s="29">
        <v>33</v>
      </c>
      <c r="I7" s="29">
        <v>34</v>
      </c>
      <c r="J7" s="29">
        <v>30</v>
      </c>
      <c r="K7" s="29">
        <v>44</v>
      </c>
      <c r="L7" s="29">
        <v>51</v>
      </c>
      <c r="M7" s="29">
        <v>48</v>
      </c>
      <c r="N7" s="29">
        <v>77</v>
      </c>
      <c r="O7" s="29">
        <v>64</v>
      </c>
      <c r="P7" s="29">
        <f>SUM(D7:O7)</f>
        <v>535</v>
      </c>
      <c r="Q7" s="20">
        <f t="shared" si="0"/>
        <v>9.5723743066738241</v>
      </c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</row>
    <row r="8" spans="1:29" ht="18.75" customHeight="1" x14ac:dyDescent="0.2">
      <c r="B8" s="4">
        <v>4</v>
      </c>
      <c r="C8" s="5" t="s">
        <v>19</v>
      </c>
      <c r="D8" s="29">
        <v>42</v>
      </c>
      <c r="E8" s="29">
        <v>58</v>
      </c>
      <c r="F8" s="29">
        <v>55</v>
      </c>
      <c r="G8" s="29">
        <v>52</v>
      </c>
      <c r="H8" s="29">
        <v>45</v>
      </c>
      <c r="I8" s="29">
        <v>42</v>
      </c>
      <c r="J8" s="29">
        <v>30</v>
      </c>
      <c r="K8" s="29">
        <v>21</v>
      </c>
      <c r="L8" s="29">
        <v>40</v>
      </c>
      <c r="M8" s="29">
        <v>36</v>
      </c>
      <c r="N8" s="29">
        <v>45</v>
      </c>
      <c r="O8" s="29">
        <v>37</v>
      </c>
      <c r="P8" s="29">
        <f>SUM(D8:O8)</f>
        <v>503</v>
      </c>
      <c r="Q8" s="20">
        <f t="shared" si="0"/>
        <v>8.9998210771157634</v>
      </c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</row>
    <row r="9" spans="1:29" ht="18.75" customHeight="1" x14ac:dyDescent="0.2">
      <c r="B9" s="4">
        <v>5</v>
      </c>
      <c r="C9" s="5" t="s">
        <v>15</v>
      </c>
      <c r="D9" s="29">
        <v>59</v>
      </c>
      <c r="E9" s="29">
        <v>35</v>
      </c>
      <c r="F9" s="29">
        <v>73</v>
      </c>
      <c r="G9" s="29">
        <v>30</v>
      </c>
      <c r="H9" s="29">
        <v>32</v>
      </c>
      <c r="I9" s="29">
        <v>38</v>
      </c>
      <c r="J9" s="29">
        <v>40</v>
      </c>
      <c r="K9" s="29">
        <v>50</v>
      </c>
      <c r="L9" s="29">
        <v>68</v>
      </c>
      <c r="M9" s="29">
        <v>20</v>
      </c>
      <c r="N9" s="29">
        <v>28</v>
      </c>
      <c r="O9" s="29">
        <v>10</v>
      </c>
      <c r="P9" s="29">
        <f>SUM(D9:O9)</f>
        <v>483</v>
      </c>
      <c r="Q9" s="20">
        <f t="shared" si="0"/>
        <v>8.6419753086419746</v>
      </c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</row>
    <row r="10" spans="1:29" ht="18.75" customHeight="1" x14ac:dyDescent="0.2">
      <c r="B10" s="4">
        <v>6</v>
      </c>
      <c r="C10" s="5" t="s">
        <v>16</v>
      </c>
      <c r="D10" s="29">
        <v>41</v>
      </c>
      <c r="E10" s="29">
        <v>21</v>
      </c>
      <c r="F10" s="29">
        <v>42</v>
      </c>
      <c r="G10" s="29">
        <v>41</v>
      </c>
      <c r="H10" s="29">
        <v>33</v>
      </c>
      <c r="I10" s="29">
        <v>63</v>
      </c>
      <c r="J10" s="29">
        <v>13</v>
      </c>
      <c r="K10" s="29">
        <v>23</v>
      </c>
      <c r="L10" s="29">
        <v>44</v>
      </c>
      <c r="M10" s="29">
        <v>37</v>
      </c>
      <c r="N10" s="29">
        <v>42</v>
      </c>
      <c r="O10" s="29">
        <v>24</v>
      </c>
      <c r="P10" s="29">
        <f t="shared" ref="P10:P20" si="1">SUM(D10:O10)</f>
        <v>424</v>
      </c>
      <c r="Q10" s="20">
        <f t="shared" si="0"/>
        <v>7.5863302916443009</v>
      </c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</row>
    <row r="11" spans="1:29" ht="18.75" customHeight="1" x14ac:dyDescent="0.2">
      <c r="B11" s="4">
        <v>7</v>
      </c>
      <c r="C11" s="5" t="s">
        <v>20</v>
      </c>
      <c r="D11" s="29">
        <v>31</v>
      </c>
      <c r="E11" s="29">
        <v>17</v>
      </c>
      <c r="F11" s="29">
        <v>40</v>
      </c>
      <c r="G11" s="29">
        <v>30</v>
      </c>
      <c r="H11" s="29">
        <v>26</v>
      </c>
      <c r="I11" s="29">
        <v>9</v>
      </c>
      <c r="J11" s="29">
        <v>25</v>
      </c>
      <c r="K11" s="29">
        <v>30</v>
      </c>
      <c r="L11" s="29">
        <v>17</v>
      </c>
      <c r="M11" s="29">
        <v>18</v>
      </c>
      <c r="N11" s="29">
        <v>39</v>
      </c>
      <c r="O11" s="29">
        <v>19</v>
      </c>
      <c r="P11" s="29">
        <f>SUM(D11:O11)</f>
        <v>301</v>
      </c>
      <c r="Q11" s="20">
        <f t="shared" si="0"/>
        <v>5.385578815530506</v>
      </c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</row>
    <row r="12" spans="1:29" ht="18.75" customHeight="1" x14ac:dyDescent="0.2">
      <c r="B12" s="4">
        <v>8</v>
      </c>
      <c r="C12" s="5" t="s">
        <v>22</v>
      </c>
      <c r="D12" s="29">
        <v>9</v>
      </c>
      <c r="E12" s="29">
        <v>22</v>
      </c>
      <c r="F12" s="29">
        <v>29</v>
      </c>
      <c r="G12" s="29">
        <v>19</v>
      </c>
      <c r="H12" s="29">
        <v>15</v>
      </c>
      <c r="I12" s="29">
        <v>27</v>
      </c>
      <c r="J12" s="29">
        <v>22</v>
      </c>
      <c r="K12" s="29">
        <v>39</v>
      </c>
      <c r="L12" s="29">
        <v>15</v>
      </c>
      <c r="M12" s="29">
        <v>28</v>
      </c>
      <c r="N12" s="29">
        <v>33</v>
      </c>
      <c r="O12" s="29">
        <v>23</v>
      </c>
      <c r="P12" s="29">
        <f t="shared" ref="P12:P19" si="2">SUM(D12:O12)</f>
        <v>281</v>
      </c>
      <c r="Q12" s="20">
        <f t="shared" si="0"/>
        <v>5.0277330470567181</v>
      </c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</row>
    <row r="13" spans="1:29" ht="18.75" customHeight="1" x14ac:dyDescent="0.2">
      <c r="B13" s="4">
        <v>9</v>
      </c>
      <c r="C13" s="5" t="s">
        <v>17</v>
      </c>
      <c r="D13" s="29">
        <v>11</v>
      </c>
      <c r="E13" s="29">
        <v>24</v>
      </c>
      <c r="F13" s="29">
        <v>33</v>
      </c>
      <c r="G13" s="29">
        <v>18</v>
      </c>
      <c r="H13" s="29">
        <v>29</v>
      </c>
      <c r="I13" s="29">
        <v>28</v>
      </c>
      <c r="J13" s="29">
        <v>13</v>
      </c>
      <c r="K13" s="29">
        <v>33</v>
      </c>
      <c r="L13" s="29">
        <v>20</v>
      </c>
      <c r="M13" s="29">
        <v>16</v>
      </c>
      <c r="N13" s="29">
        <v>17</v>
      </c>
      <c r="O13" s="29">
        <v>18</v>
      </c>
      <c r="P13" s="29">
        <f t="shared" si="2"/>
        <v>260</v>
      </c>
      <c r="Q13" s="20">
        <f t="shared" si="0"/>
        <v>4.6519949901592419</v>
      </c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</row>
    <row r="14" spans="1:29" ht="18.75" customHeight="1" x14ac:dyDescent="0.2">
      <c r="B14" s="4">
        <v>10</v>
      </c>
      <c r="C14" s="5" t="s">
        <v>26</v>
      </c>
      <c r="D14" s="29">
        <v>17</v>
      </c>
      <c r="E14" s="29">
        <v>10</v>
      </c>
      <c r="F14" s="29">
        <v>13</v>
      </c>
      <c r="G14" s="29">
        <v>40</v>
      </c>
      <c r="H14" s="29">
        <v>8</v>
      </c>
      <c r="I14" s="29">
        <v>5</v>
      </c>
      <c r="J14" s="29">
        <v>7</v>
      </c>
      <c r="K14" s="29">
        <v>11</v>
      </c>
      <c r="L14" s="29">
        <v>1</v>
      </c>
      <c r="M14" s="29">
        <v>12</v>
      </c>
      <c r="N14" s="29">
        <v>19</v>
      </c>
      <c r="O14" s="29">
        <v>6</v>
      </c>
      <c r="P14" s="29">
        <f>SUM(D14:O14)</f>
        <v>149</v>
      </c>
      <c r="Q14" s="20">
        <f t="shared" si="0"/>
        <v>2.6659509751297192</v>
      </c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</row>
    <row r="15" spans="1:29" ht="18.75" customHeight="1" x14ac:dyDescent="0.2">
      <c r="B15" s="4">
        <v>11</v>
      </c>
      <c r="C15" s="5" t="s">
        <v>69</v>
      </c>
      <c r="D15" s="29">
        <v>12</v>
      </c>
      <c r="E15" s="29">
        <v>7</v>
      </c>
      <c r="F15" s="29">
        <v>9</v>
      </c>
      <c r="G15" s="29">
        <v>15</v>
      </c>
      <c r="H15" s="29">
        <v>12</v>
      </c>
      <c r="I15" s="29">
        <v>11</v>
      </c>
      <c r="J15" s="29">
        <v>15</v>
      </c>
      <c r="K15" s="29">
        <v>9</v>
      </c>
      <c r="L15" s="29">
        <v>10</v>
      </c>
      <c r="M15" s="29">
        <v>17</v>
      </c>
      <c r="N15" s="29">
        <v>1</v>
      </c>
      <c r="O15" s="29">
        <v>25</v>
      </c>
      <c r="P15" s="29">
        <f t="shared" si="2"/>
        <v>143</v>
      </c>
      <c r="Q15" s="20">
        <f t="shared" si="0"/>
        <v>2.5585972445875829</v>
      </c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</row>
    <row r="16" spans="1:29" ht="18.75" customHeight="1" x14ac:dyDescent="0.2">
      <c r="B16" s="4">
        <v>12</v>
      </c>
      <c r="C16" s="5" t="s">
        <v>21</v>
      </c>
      <c r="D16" s="29">
        <v>6</v>
      </c>
      <c r="E16" s="29">
        <v>18</v>
      </c>
      <c r="F16" s="29">
        <v>2</v>
      </c>
      <c r="G16" s="29">
        <v>15</v>
      </c>
      <c r="H16" s="29">
        <v>8</v>
      </c>
      <c r="I16" s="29">
        <v>13</v>
      </c>
      <c r="J16" s="29">
        <v>19</v>
      </c>
      <c r="K16" s="29">
        <v>6</v>
      </c>
      <c r="L16" s="29">
        <v>9</v>
      </c>
      <c r="M16" s="29">
        <v>7</v>
      </c>
      <c r="N16" s="29">
        <v>5</v>
      </c>
      <c r="O16" s="29">
        <v>1</v>
      </c>
      <c r="P16" s="29">
        <f>SUM(D16:O16)</f>
        <v>109</v>
      </c>
      <c r="Q16" s="20">
        <f t="shared" si="0"/>
        <v>1.9502594381821434</v>
      </c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</row>
    <row r="17" spans="1:29" ht="18.75" customHeight="1" x14ac:dyDescent="0.2">
      <c r="B17" s="4">
        <v>13</v>
      </c>
      <c r="C17" s="5" t="s">
        <v>25</v>
      </c>
      <c r="D17" s="29">
        <v>18</v>
      </c>
      <c r="E17" s="29">
        <v>8</v>
      </c>
      <c r="F17" s="29">
        <v>8</v>
      </c>
      <c r="G17" s="29">
        <v>4</v>
      </c>
      <c r="H17" s="29">
        <v>6</v>
      </c>
      <c r="I17" s="29">
        <v>7</v>
      </c>
      <c r="J17" s="29">
        <v>11</v>
      </c>
      <c r="K17" s="29">
        <v>12</v>
      </c>
      <c r="L17" s="29">
        <v>7</v>
      </c>
      <c r="M17" s="29">
        <v>9</v>
      </c>
      <c r="N17" s="29">
        <v>5</v>
      </c>
      <c r="O17" s="29">
        <v>3</v>
      </c>
      <c r="P17" s="29">
        <f>SUM(D17:O17)</f>
        <v>98</v>
      </c>
      <c r="Q17" s="20">
        <f t="shared" si="0"/>
        <v>1.7534442655215601</v>
      </c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</row>
    <row r="18" spans="1:29" ht="18.75" customHeight="1" x14ac:dyDescent="0.2">
      <c r="B18" s="4">
        <v>14</v>
      </c>
      <c r="C18" s="5" t="s">
        <v>23</v>
      </c>
      <c r="D18" s="29">
        <v>5</v>
      </c>
      <c r="E18" s="29">
        <v>4</v>
      </c>
      <c r="F18" s="29">
        <v>5</v>
      </c>
      <c r="G18" s="29">
        <v>11</v>
      </c>
      <c r="H18" s="29">
        <v>2</v>
      </c>
      <c r="I18" s="29">
        <v>21</v>
      </c>
      <c r="J18" s="29">
        <v>3</v>
      </c>
      <c r="K18" s="29">
        <v>4</v>
      </c>
      <c r="L18" s="29">
        <v>15</v>
      </c>
      <c r="M18" s="29">
        <v>8</v>
      </c>
      <c r="N18" s="29">
        <v>10</v>
      </c>
      <c r="O18" s="29">
        <v>5</v>
      </c>
      <c r="P18" s="29">
        <f>SUM(D18:O18)</f>
        <v>93</v>
      </c>
      <c r="Q18" s="20">
        <f t="shared" si="0"/>
        <v>1.6639828234031133</v>
      </c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</row>
    <row r="19" spans="1:29" ht="18.75" customHeight="1" x14ac:dyDescent="0.2">
      <c r="B19" s="4">
        <v>15</v>
      </c>
      <c r="C19" s="5" t="s">
        <v>24</v>
      </c>
      <c r="D19" s="29">
        <v>7</v>
      </c>
      <c r="E19" s="29">
        <v>11</v>
      </c>
      <c r="F19" s="29">
        <v>7</v>
      </c>
      <c r="G19" s="29">
        <v>6</v>
      </c>
      <c r="H19" s="29">
        <v>4</v>
      </c>
      <c r="I19" s="29">
        <v>5</v>
      </c>
      <c r="J19" s="29">
        <v>2</v>
      </c>
      <c r="K19" s="29">
        <v>9</v>
      </c>
      <c r="L19" s="29">
        <v>11</v>
      </c>
      <c r="M19" s="29">
        <v>9</v>
      </c>
      <c r="N19" s="29">
        <v>7</v>
      </c>
      <c r="O19" s="29">
        <v>12</v>
      </c>
      <c r="P19" s="29">
        <f t="shared" si="2"/>
        <v>90</v>
      </c>
      <c r="Q19" s="20">
        <f t="shared" si="0"/>
        <v>1.6103059581320449</v>
      </c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</row>
    <row r="20" spans="1:29" ht="18.75" customHeight="1" x14ac:dyDescent="0.2">
      <c r="B20" s="4">
        <v>16</v>
      </c>
      <c r="C20" s="5" t="s">
        <v>27</v>
      </c>
      <c r="D20" s="29">
        <v>6</v>
      </c>
      <c r="E20" s="29">
        <v>3</v>
      </c>
      <c r="F20" s="29">
        <v>5</v>
      </c>
      <c r="G20" s="29">
        <v>0</v>
      </c>
      <c r="H20" s="29">
        <v>4</v>
      </c>
      <c r="I20" s="29">
        <v>3</v>
      </c>
      <c r="J20" s="29">
        <v>1</v>
      </c>
      <c r="K20" s="29">
        <v>4</v>
      </c>
      <c r="L20" s="29">
        <v>3</v>
      </c>
      <c r="M20" s="29">
        <v>8</v>
      </c>
      <c r="N20" s="29">
        <v>3</v>
      </c>
      <c r="O20" s="29">
        <v>1</v>
      </c>
      <c r="P20" s="29">
        <f t="shared" si="1"/>
        <v>41</v>
      </c>
      <c r="Q20" s="20">
        <f t="shared" si="0"/>
        <v>0.73358382537126499</v>
      </c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</row>
    <row r="21" spans="1:29" s="23" customFormat="1" ht="18.75" customHeight="1" x14ac:dyDescent="0.2">
      <c r="A21" s="80"/>
      <c r="B21" s="108" t="s">
        <v>0</v>
      </c>
      <c r="C21" s="108"/>
      <c r="D21" s="30">
        <f t="shared" ref="D21:Q21" si="3">SUM(D5:D20)</f>
        <v>539</v>
      </c>
      <c r="E21" s="30">
        <f t="shared" si="3"/>
        <v>410</v>
      </c>
      <c r="F21" s="30">
        <f t="shared" si="3"/>
        <v>611</v>
      </c>
      <c r="G21" s="30">
        <f t="shared" si="3"/>
        <v>467</v>
      </c>
      <c r="H21" s="30">
        <f t="shared" si="3"/>
        <v>439</v>
      </c>
      <c r="I21" s="30">
        <f t="shared" si="3"/>
        <v>475</v>
      </c>
      <c r="J21" s="30">
        <f t="shared" si="3"/>
        <v>384</v>
      </c>
      <c r="K21" s="30">
        <f t="shared" si="3"/>
        <v>478</v>
      </c>
      <c r="L21" s="30">
        <f t="shared" si="3"/>
        <v>479</v>
      </c>
      <c r="M21" s="30">
        <f t="shared" si="3"/>
        <v>434</v>
      </c>
      <c r="N21" s="30">
        <f t="shared" si="3"/>
        <v>495</v>
      </c>
      <c r="O21" s="30">
        <f t="shared" si="3"/>
        <v>378</v>
      </c>
      <c r="P21" s="30">
        <f t="shared" si="3"/>
        <v>5589</v>
      </c>
      <c r="Q21" s="31">
        <f t="shared" si="3"/>
        <v>100.00000000000001</v>
      </c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</row>
    <row r="22" spans="1:29" s="90" customFormat="1" ht="12.75" customHeight="1" x14ac:dyDescent="0.15">
      <c r="B22" s="55" t="s">
        <v>130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</row>
    <row r="23" spans="1:29" s="90" customFormat="1" ht="12.75" customHeight="1" x14ac:dyDescent="0.15">
      <c r="B23" s="55" t="s">
        <v>131</v>
      </c>
    </row>
  </sheetData>
  <mergeCells count="1">
    <mergeCell ref="B21:C21"/>
  </mergeCells>
  <hyperlinks>
    <hyperlink ref="A1" location="índice!A1" display="volver" xr:uid="{00000000-0004-0000-0400-00000000000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31"/>
  <sheetViews>
    <sheetView zoomScale="85" zoomScaleNormal="85" workbookViewId="0">
      <selection activeCell="S22" sqref="S22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40.7109375" style="5" customWidth="1"/>
    <col min="4" max="15" width="6.7109375" style="4" customWidth="1"/>
    <col min="16" max="17" width="7.7109375" style="4" customWidth="1"/>
    <col min="18" max="16384" width="11.42578125" style="4"/>
  </cols>
  <sheetData>
    <row r="1" spans="1:29" ht="15.95" customHeight="1" x14ac:dyDescent="0.25">
      <c r="A1" s="77" t="s">
        <v>2</v>
      </c>
    </row>
    <row r="2" spans="1:29" ht="15.95" customHeight="1" x14ac:dyDescent="0.25">
      <c r="B2" s="13" t="s">
        <v>121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9" ht="15.95" customHeight="1" x14ac:dyDescent="0.25"/>
    <row r="4" spans="1:29" s="9" customFormat="1" ht="24" customHeight="1" x14ac:dyDescent="0.25">
      <c r="A4" s="78"/>
      <c r="B4" s="7" t="s">
        <v>116</v>
      </c>
      <c r="C4" s="12" t="s">
        <v>3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29" ht="18.75" customHeight="1" x14ac:dyDescent="0.25">
      <c r="B5" s="4">
        <v>1</v>
      </c>
      <c r="C5" s="5" t="s">
        <v>90</v>
      </c>
      <c r="D5" s="29">
        <v>213</v>
      </c>
      <c r="E5" s="29">
        <v>182</v>
      </c>
      <c r="F5" s="29">
        <v>233</v>
      </c>
      <c r="G5" s="29">
        <v>208</v>
      </c>
      <c r="H5" s="29">
        <v>182</v>
      </c>
      <c r="I5" s="29">
        <v>183</v>
      </c>
      <c r="J5" s="29">
        <v>157</v>
      </c>
      <c r="K5" s="29">
        <v>215</v>
      </c>
      <c r="L5" s="29">
        <v>212</v>
      </c>
      <c r="M5" s="29">
        <v>208</v>
      </c>
      <c r="N5" s="29">
        <v>236</v>
      </c>
      <c r="O5" s="29">
        <v>167</v>
      </c>
      <c r="P5" s="29">
        <f t="shared" ref="P5:P24" si="0">SUM(D5:O5)</f>
        <v>2396</v>
      </c>
      <c r="Q5" s="20">
        <f>+P5/$P$25*100</f>
        <v>38.520900321543408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ht="18.75" customHeight="1" x14ac:dyDescent="0.25">
      <c r="B6" s="4">
        <v>2</v>
      </c>
      <c r="C6" s="5" t="s">
        <v>28</v>
      </c>
      <c r="D6" s="29">
        <v>51</v>
      </c>
      <c r="E6" s="29">
        <v>30</v>
      </c>
      <c r="F6" s="29">
        <v>90</v>
      </c>
      <c r="G6" s="29">
        <v>60</v>
      </c>
      <c r="H6" s="29">
        <v>56</v>
      </c>
      <c r="I6" s="29">
        <v>43</v>
      </c>
      <c r="J6" s="29">
        <v>33</v>
      </c>
      <c r="K6" s="29">
        <v>65</v>
      </c>
      <c r="L6" s="29">
        <v>62</v>
      </c>
      <c r="M6" s="29">
        <v>42</v>
      </c>
      <c r="N6" s="29">
        <v>50</v>
      </c>
      <c r="O6" s="29">
        <v>45</v>
      </c>
      <c r="P6" s="29">
        <f t="shared" si="0"/>
        <v>627</v>
      </c>
      <c r="Q6" s="20">
        <f t="shared" ref="Q6:Q24" si="1">+P6/$P$25*100</f>
        <v>10.080385852090032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18.75" customHeight="1" x14ac:dyDescent="0.25">
      <c r="B7" s="4">
        <v>3</v>
      </c>
      <c r="C7" s="5" t="s">
        <v>97</v>
      </c>
      <c r="D7" s="29">
        <v>99</v>
      </c>
      <c r="E7" s="29">
        <v>45</v>
      </c>
      <c r="F7" s="29">
        <v>85</v>
      </c>
      <c r="G7" s="29">
        <v>49</v>
      </c>
      <c r="H7" s="29">
        <v>39</v>
      </c>
      <c r="I7" s="29">
        <v>56</v>
      </c>
      <c r="J7" s="29">
        <v>43</v>
      </c>
      <c r="K7" s="29">
        <v>40</v>
      </c>
      <c r="L7" s="29">
        <v>42</v>
      </c>
      <c r="M7" s="29">
        <v>35</v>
      </c>
      <c r="N7" s="29">
        <v>42</v>
      </c>
      <c r="O7" s="29">
        <v>42</v>
      </c>
      <c r="P7" s="29">
        <f t="shared" si="0"/>
        <v>617</v>
      </c>
      <c r="Q7" s="20">
        <f t="shared" si="1"/>
        <v>9.919614147909968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ht="18.75" customHeight="1" x14ac:dyDescent="0.25">
      <c r="B8" s="4">
        <v>4</v>
      </c>
      <c r="C8" s="5" t="s">
        <v>31</v>
      </c>
      <c r="D8" s="29">
        <v>39</v>
      </c>
      <c r="E8" s="29">
        <v>27</v>
      </c>
      <c r="F8" s="29">
        <v>31</v>
      </c>
      <c r="G8" s="29">
        <v>27</v>
      </c>
      <c r="H8" s="29">
        <v>34</v>
      </c>
      <c r="I8" s="29">
        <v>45</v>
      </c>
      <c r="J8" s="29">
        <v>29</v>
      </c>
      <c r="K8" s="29">
        <v>43</v>
      </c>
      <c r="L8" s="29">
        <v>24</v>
      </c>
      <c r="M8" s="29">
        <v>24</v>
      </c>
      <c r="N8" s="29">
        <v>29</v>
      </c>
      <c r="O8" s="29">
        <v>16</v>
      </c>
      <c r="P8" s="29">
        <f t="shared" si="0"/>
        <v>368</v>
      </c>
      <c r="Q8" s="20">
        <f t="shared" si="1"/>
        <v>5.916398713826367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ht="18.75" customHeight="1" x14ac:dyDescent="0.25">
      <c r="B9" s="4">
        <v>5</v>
      </c>
      <c r="C9" s="5" t="s">
        <v>95</v>
      </c>
      <c r="D9" s="29">
        <v>25</v>
      </c>
      <c r="E9" s="29">
        <v>19</v>
      </c>
      <c r="F9" s="29">
        <v>26</v>
      </c>
      <c r="G9" s="29">
        <v>24</v>
      </c>
      <c r="H9" s="29">
        <v>13</v>
      </c>
      <c r="I9" s="29">
        <v>26</v>
      </c>
      <c r="J9" s="29">
        <v>22</v>
      </c>
      <c r="K9" s="29">
        <v>13</v>
      </c>
      <c r="L9" s="29">
        <v>22</v>
      </c>
      <c r="M9" s="29">
        <v>17</v>
      </c>
      <c r="N9" s="29">
        <v>23</v>
      </c>
      <c r="O9" s="29">
        <v>17</v>
      </c>
      <c r="P9" s="29">
        <f t="shared" si="0"/>
        <v>247</v>
      </c>
      <c r="Q9" s="20">
        <f t="shared" si="1"/>
        <v>3.971061093247588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8.75" customHeight="1" x14ac:dyDescent="0.25">
      <c r="A10" s="84"/>
      <c r="B10" s="4">
        <v>6</v>
      </c>
      <c r="C10" s="5" t="s">
        <v>37</v>
      </c>
      <c r="D10" s="29">
        <v>24</v>
      </c>
      <c r="E10" s="29">
        <v>24</v>
      </c>
      <c r="F10" s="29">
        <v>20</v>
      </c>
      <c r="G10" s="29">
        <v>21</v>
      </c>
      <c r="H10" s="29">
        <v>19</v>
      </c>
      <c r="I10" s="29">
        <v>17</v>
      </c>
      <c r="J10" s="29">
        <v>16</v>
      </c>
      <c r="K10" s="29">
        <v>15</v>
      </c>
      <c r="L10" s="29">
        <v>18</v>
      </c>
      <c r="M10" s="29">
        <v>12</v>
      </c>
      <c r="N10" s="29">
        <v>20</v>
      </c>
      <c r="O10" s="29">
        <v>11</v>
      </c>
      <c r="P10" s="29">
        <f t="shared" si="0"/>
        <v>217</v>
      </c>
      <c r="Q10" s="20">
        <f t="shared" si="1"/>
        <v>3.4887459807073951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ht="18.75" customHeight="1" x14ac:dyDescent="0.25">
      <c r="B11" s="4">
        <v>7</v>
      </c>
      <c r="C11" s="5" t="s">
        <v>58</v>
      </c>
      <c r="D11" s="29">
        <v>15</v>
      </c>
      <c r="E11" s="29">
        <v>17</v>
      </c>
      <c r="F11" s="29">
        <v>19</v>
      </c>
      <c r="G11" s="29">
        <v>13</v>
      </c>
      <c r="H11" s="29">
        <v>17</v>
      </c>
      <c r="I11" s="29">
        <v>17</v>
      </c>
      <c r="J11" s="29">
        <v>7</v>
      </c>
      <c r="K11" s="29">
        <v>11</v>
      </c>
      <c r="L11" s="29">
        <v>19</v>
      </c>
      <c r="M11" s="29">
        <v>18</v>
      </c>
      <c r="N11" s="29">
        <v>26</v>
      </c>
      <c r="O11" s="29">
        <v>7</v>
      </c>
      <c r="P11" s="29">
        <f t="shared" si="0"/>
        <v>186</v>
      </c>
      <c r="Q11" s="20">
        <f t="shared" si="1"/>
        <v>2.990353697749196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ht="18.75" customHeight="1" x14ac:dyDescent="0.25">
      <c r="B12" s="4">
        <v>8</v>
      </c>
      <c r="C12" s="5" t="s">
        <v>35</v>
      </c>
      <c r="D12" s="29">
        <v>17</v>
      </c>
      <c r="E12" s="29">
        <v>13</v>
      </c>
      <c r="F12" s="29">
        <v>23</v>
      </c>
      <c r="G12" s="29">
        <v>22</v>
      </c>
      <c r="H12" s="29">
        <v>17</v>
      </c>
      <c r="I12" s="29">
        <v>14</v>
      </c>
      <c r="J12" s="29">
        <v>10</v>
      </c>
      <c r="K12" s="29">
        <v>15</v>
      </c>
      <c r="L12" s="29">
        <v>12</v>
      </c>
      <c r="M12" s="29">
        <v>16</v>
      </c>
      <c r="N12" s="29">
        <v>13</v>
      </c>
      <c r="O12" s="29">
        <v>10</v>
      </c>
      <c r="P12" s="29">
        <f t="shared" si="0"/>
        <v>182</v>
      </c>
      <c r="Q12" s="20">
        <f t="shared" si="1"/>
        <v>2.9260450160771705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ht="18.75" customHeight="1" x14ac:dyDescent="0.25">
      <c r="B13" s="4">
        <v>9</v>
      </c>
      <c r="C13" s="5" t="s">
        <v>30</v>
      </c>
      <c r="D13" s="29">
        <v>14</v>
      </c>
      <c r="E13" s="29">
        <v>11</v>
      </c>
      <c r="F13" s="29">
        <v>22</v>
      </c>
      <c r="G13" s="29">
        <v>11</v>
      </c>
      <c r="H13" s="29">
        <v>10</v>
      </c>
      <c r="I13" s="29">
        <v>13</v>
      </c>
      <c r="J13" s="29">
        <v>10</v>
      </c>
      <c r="K13" s="29">
        <v>15</v>
      </c>
      <c r="L13" s="29">
        <v>15</v>
      </c>
      <c r="M13" s="29">
        <v>15</v>
      </c>
      <c r="N13" s="29">
        <v>22</v>
      </c>
      <c r="O13" s="29">
        <v>15</v>
      </c>
      <c r="P13" s="29">
        <f t="shared" si="0"/>
        <v>173</v>
      </c>
      <c r="Q13" s="20">
        <f t="shared" si="1"/>
        <v>2.7813504823151125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8.75" customHeight="1" x14ac:dyDescent="0.25">
      <c r="B14" s="4">
        <v>10</v>
      </c>
      <c r="C14" s="5" t="s">
        <v>32</v>
      </c>
      <c r="D14" s="29">
        <v>21</v>
      </c>
      <c r="E14" s="29">
        <v>11</v>
      </c>
      <c r="F14" s="29">
        <v>25</v>
      </c>
      <c r="G14" s="29">
        <v>6</v>
      </c>
      <c r="H14" s="29">
        <v>14</v>
      </c>
      <c r="I14" s="29">
        <v>16</v>
      </c>
      <c r="J14" s="29">
        <v>8</v>
      </c>
      <c r="K14" s="29">
        <v>15</v>
      </c>
      <c r="L14" s="29">
        <v>10</v>
      </c>
      <c r="M14" s="29">
        <v>10</v>
      </c>
      <c r="N14" s="29">
        <v>16</v>
      </c>
      <c r="O14" s="29">
        <v>6</v>
      </c>
      <c r="P14" s="29">
        <f t="shared" si="0"/>
        <v>158</v>
      </c>
      <c r="Q14" s="20">
        <f t="shared" si="1"/>
        <v>2.540192926045016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ht="18.75" customHeight="1" x14ac:dyDescent="0.25">
      <c r="B15" s="4">
        <v>11</v>
      </c>
      <c r="C15" s="5" t="s">
        <v>94</v>
      </c>
      <c r="D15" s="29">
        <v>5</v>
      </c>
      <c r="E15" s="29">
        <v>8</v>
      </c>
      <c r="F15" s="29">
        <v>22</v>
      </c>
      <c r="G15" s="29">
        <v>11</v>
      </c>
      <c r="H15" s="29">
        <v>15</v>
      </c>
      <c r="I15" s="29">
        <v>17</v>
      </c>
      <c r="J15" s="29">
        <v>12</v>
      </c>
      <c r="K15" s="29">
        <v>10</v>
      </c>
      <c r="L15" s="29">
        <v>16</v>
      </c>
      <c r="M15" s="29">
        <v>7</v>
      </c>
      <c r="N15" s="29">
        <v>13</v>
      </c>
      <c r="O15" s="29">
        <v>13</v>
      </c>
      <c r="P15" s="29">
        <f t="shared" si="0"/>
        <v>149</v>
      </c>
      <c r="Q15" s="20">
        <f t="shared" si="1"/>
        <v>2.3954983922829585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ht="18.75" customHeight="1" x14ac:dyDescent="0.25">
      <c r="B16" s="4">
        <v>12</v>
      </c>
      <c r="C16" s="5" t="s">
        <v>56</v>
      </c>
      <c r="D16" s="29">
        <v>13</v>
      </c>
      <c r="E16" s="29">
        <v>14</v>
      </c>
      <c r="F16" s="29">
        <v>17</v>
      </c>
      <c r="G16" s="29">
        <v>9</v>
      </c>
      <c r="H16" s="29">
        <v>13</v>
      </c>
      <c r="I16" s="29">
        <v>8</v>
      </c>
      <c r="J16" s="29">
        <v>15</v>
      </c>
      <c r="K16" s="29">
        <v>13</v>
      </c>
      <c r="L16" s="29">
        <v>8</v>
      </c>
      <c r="M16" s="29">
        <v>8</v>
      </c>
      <c r="N16" s="29">
        <v>10</v>
      </c>
      <c r="O16" s="29">
        <v>11</v>
      </c>
      <c r="P16" s="29">
        <f t="shared" si="0"/>
        <v>139</v>
      </c>
      <c r="Q16" s="20">
        <f t="shared" si="1"/>
        <v>2.234726688102894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1:30" ht="18.75" customHeight="1" x14ac:dyDescent="0.25">
      <c r="B17" s="4">
        <v>13</v>
      </c>
      <c r="C17" s="5" t="s">
        <v>91</v>
      </c>
      <c r="D17" s="29">
        <v>9</v>
      </c>
      <c r="E17" s="29">
        <v>8</v>
      </c>
      <c r="F17" s="29">
        <v>3</v>
      </c>
      <c r="G17" s="29">
        <v>5</v>
      </c>
      <c r="H17" s="29">
        <v>4</v>
      </c>
      <c r="I17" s="29">
        <v>13</v>
      </c>
      <c r="J17" s="29">
        <v>14</v>
      </c>
      <c r="K17" s="29">
        <v>6</v>
      </c>
      <c r="L17" s="29">
        <v>10</v>
      </c>
      <c r="M17" s="29">
        <v>14</v>
      </c>
      <c r="N17" s="29">
        <v>7</v>
      </c>
      <c r="O17" s="29">
        <v>11</v>
      </c>
      <c r="P17" s="29">
        <f t="shared" si="0"/>
        <v>104</v>
      </c>
      <c r="Q17" s="20">
        <f t="shared" si="1"/>
        <v>1.6720257234726688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30" ht="18.75" customHeight="1" x14ac:dyDescent="0.25">
      <c r="B18" s="4">
        <v>14</v>
      </c>
      <c r="C18" s="5" t="s">
        <v>36</v>
      </c>
      <c r="D18" s="29">
        <v>10</v>
      </c>
      <c r="E18" s="29">
        <v>5</v>
      </c>
      <c r="F18" s="29">
        <v>12</v>
      </c>
      <c r="G18" s="29">
        <v>6</v>
      </c>
      <c r="H18" s="29">
        <v>9</v>
      </c>
      <c r="I18" s="29">
        <v>6</v>
      </c>
      <c r="J18" s="29">
        <v>1</v>
      </c>
      <c r="K18" s="29">
        <v>5</v>
      </c>
      <c r="L18" s="29">
        <v>3</v>
      </c>
      <c r="M18" s="29">
        <v>9</v>
      </c>
      <c r="N18" s="29">
        <v>8</v>
      </c>
      <c r="O18" s="29">
        <v>4</v>
      </c>
      <c r="P18" s="29">
        <f t="shared" si="0"/>
        <v>78</v>
      </c>
      <c r="Q18" s="20">
        <f t="shared" si="1"/>
        <v>1.2540192926045015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30" ht="18.75" customHeight="1" x14ac:dyDescent="0.25">
      <c r="B19" s="4">
        <v>15</v>
      </c>
      <c r="C19" s="5" t="s">
        <v>99</v>
      </c>
      <c r="D19" s="29">
        <v>11</v>
      </c>
      <c r="E19" s="29">
        <v>7</v>
      </c>
      <c r="F19" s="29">
        <v>8</v>
      </c>
      <c r="G19" s="29">
        <v>4</v>
      </c>
      <c r="H19" s="29">
        <v>6</v>
      </c>
      <c r="I19" s="29">
        <v>9</v>
      </c>
      <c r="J19" s="29">
        <v>4</v>
      </c>
      <c r="K19" s="29">
        <v>4</v>
      </c>
      <c r="L19" s="29">
        <v>5</v>
      </c>
      <c r="M19" s="29">
        <v>8</v>
      </c>
      <c r="N19" s="29">
        <v>3</v>
      </c>
      <c r="O19" s="29">
        <v>6</v>
      </c>
      <c r="P19" s="29">
        <f t="shared" si="0"/>
        <v>75</v>
      </c>
      <c r="Q19" s="20">
        <f t="shared" si="1"/>
        <v>1.2057877813504823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30" ht="18.75" customHeight="1" x14ac:dyDescent="0.25">
      <c r="B20" s="4">
        <v>16</v>
      </c>
      <c r="C20" s="5" t="s">
        <v>29</v>
      </c>
      <c r="D20" s="29">
        <v>6</v>
      </c>
      <c r="E20" s="29">
        <v>7</v>
      </c>
      <c r="F20" s="29">
        <v>5</v>
      </c>
      <c r="G20" s="29">
        <v>4</v>
      </c>
      <c r="H20" s="29">
        <v>8</v>
      </c>
      <c r="I20" s="29">
        <v>8</v>
      </c>
      <c r="J20" s="29">
        <v>9</v>
      </c>
      <c r="K20" s="29">
        <v>4</v>
      </c>
      <c r="L20" s="29">
        <v>3</v>
      </c>
      <c r="M20" s="29">
        <v>3</v>
      </c>
      <c r="N20" s="29">
        <v>3</v>
      </c>
      <c r="O20" s="29">
        <v>6</v>
      </c>
      <c r="P20" s="29">
        <f t="shared" si="0"/>
        <v>66</v>
      </c>
      <c r="Q20" s="20">
        <f t="shared" si="1"/>
        <v>1.0610932475884245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30" ht="18.75" customHeight="1" x14ac:dyDescent="0.25">
      <c r="A21" s="84"/>
      <c r="B21" s="4">
        <v>17</v>
      </c>
      <c r="C21" s="5" t="s">
        <v>92</v>
      </c>
      <c r="D21" s="29">
        <v>6</v>
      </c>
      <c r="E21" s="29">
        <v>11</v>
      </c>
      <c r="F21" s="29">
        <v>4</v>
      </c>
      <c r="G21" s="29">
        <v>7</v>
      </c>
      <c r="H21" s="29">
        <v>5</v>
      </c>
      <c r="I21" s="29">
        <v>3</v>
      </c>
      <c r="J21" s="29">
        <v>5</v>
      </c>
      <c r="K21" s="29">
        <v>5</v>
      </c>
      <c r="L21" s="29">
        <v>4</v>
      </c>
      <c r="M21" s="29">
        <v>5</v>
      </c>
      <c r="N21" s="29">
        <v>1</v>
      </c>
      <c r="O21" s="29">
        <v>4</v>
      </c>
      <c r="P21" s="29">
        <f t="shared" si="0"/>
        <v>60</v>
      </c>
      <c r="Q21" s="20">
        <f t="shared" si="1"/>
        <v>0.96463022508038598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30" ht="25.5" x14ac:dyDescent="0.25">
      <c r="B22" s="4">
        <v>18</v>
      </c>
      <c r="C22" s="5" t="s">
        <v>33</v>
      </c>
      <c r="D22" s="29">
        <v>8</v>
      </c>
      <c r="E22" s="29">
        <v>3</v>
      </c>
      <c r="F22" s="29">
        <v>6</v>
      </c>
      <c r="G22" s="29">
        <v>6</v>
      </c>
      <c r="H22" s="29">
        <v>4</v>
      </c>
      <c r="I22" s="29">
        <v>5</v>
      </c>
      <c r="J22" s="29">
        <v>4</v>
      </c>
      <c r="K22" s="29">
        <v>2</v>
      </c>
      <c r="L22" s="29">
        <v>2</v>
      </c>
      <c r="M22" s="29">
        <v>7</v>
      </c>
      <c r="N22" s="29">
        <v>6</v>
      </c>
      <c r="O22" s="29">
        <v>3</v>
      </c>
      <c r="P22" s="29">
        <f t="shared" si="0"/>
        <v>56</v>
      </c>
      <c r="Q22" s="20">
        <f t="shared" si="1"/>
        <v>0.90032154340836013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30" ht="18.75" customHeight="1" x14ac:dyDescent="0.25">
      <c r="B23" s="4">
        <v>19</v>
      </c>
      <c r="C23" s="5" t="s">
        <v>34</v>
      </c>
      <c r="D23" s="29">
        <v>6</v>
      </c>
      <c r="E23" s="29">
        <v>2</v>
      </c>
      <c r="F23" s="29">
        <v>3</v>
      </c>
      <c r="G23" s="29">
        <v>0</v>
      </c>
      <c r="H23" s="29">
        <v>8</v>
      </c>
      <c r="I23" s="29">
        <v>4</v>
      </c>
      <c r="J23" s="29">
        <v>1</v>
      </c>
      <c r="K23" s="29">
        <v>2</v>
      </c>
      <c r="L23" s="29">
        <v>3</v>
      </c>
      <c r="M23" s="29">
        <v>4</v>
      </c>
      <c r="N23" s="29">
        <v>2</v>
      </c>
      <c r="O23" s="29">
        <v>3</v>
      </c>
      <c r="P23" s="29">
        <f t="shared" si="0"/>
        <v>38</v>
      </c>
      <c r="Q23" s="20">
        <f t="shared" si="1"/>
        <v>0.61093247588424437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30" ht="18.75" customHeight="1" x14ac:dyDescent="0.25">
      <c r="B24" s="4">
        <v>20</v>
      </c>
      <c r="C24" s="5" t="s">
        <v>61</v>
      </c>
      <c r="D24" s="29">
        <v>25</v>
      </c>
      <c r="E24" s="29">
        <v>22</v>
      </c>
      <c r="F24" s="29">
        <v>27</v>
      </c>
      <c r="G24" s="29">
        <v>25</v>
      </c>
      <c r="H24" s="29">
        <v>18</v>
      </c>
      <c r="I24" s="29">
        <v>25</v>
      </c>
      <c r="J24" s="29">
        <v>22</v>
      </c>
      <c r="K24" s="29">
        <v>22</v>
      </c>
      <c r="L24" s="29">
        <v>33</v>
      </c>
      <c r="M24" s="29">
        <v>25</v>
      </c>
      <c r="N24" s="29">
        <v>26</v>
      </c>
      <c r="O24" s="29">
        <v>14</v>
      </c>
      <c r="P24" s="29">
        <f t="shared" si="0"/>
        <v>284</v>
      </c>
      <c r="Q24" s="20">
        <f t="shared" si="1"/>
        <v>4.565916398713826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30" s="10" customFormat="1" ht="18.75" customHeight="1" x14ac:dyDescent="0.25">
      <c r="A25" s="78"/>
      <c r="B25" s="109" t="s">
        <v>0</v>
      </c>
      <c r="C25" s="109"/>
      <c r="D25" s="30">
        <f t="shared" ref="D25:O25" si="2">+SUM(D5:D24)</f>
        <v>617</v>
      </c>
      <c r="E25" s="30">
        <f t="shared" si="2"/>
        <v>466</v>
      </c>
      <c r="F25" s="30">
        <f t="shared" si="2"/>
        <v>681</v>
      </c>
      <c r="G25" s="30">
        <f t="shared" si="2"/>
        <v>518</v>
      </c>
      <c r="H25" s="30">
        <f t="shared" si="2"/>
        <v>491</v>
      </c>
      <c r="I25" s="30">
        <f t="shared" si="2"/>
        <v>528</v>
      </c>
      <c r="J25" s="30">
        <f t="shared" si="2"/>
        <v>422</v>
      </c>
      <c r="K25" s="30">
        <f t="shared" si="2"/>
        <v>520</v>
      </c>
      <c r="L25" s="30">
        <f t="shared" si="2"/>
        <v>523</v>
      </c>
      <c r="M25" s="30">
        <f t="shared" si="2"/>
        <v>487</v>
      </c>
      <c r="N25" s="30">
        <f t="shared" si="2"/>
        <v>556</v>
      </c>
      <c r="O25" s="30">
        <f t="shared" si="2"/>
        <v>411</v>
      </c>
      <c r="P25" s="30">
        <f>SUM(P5:P24)</f>
        <v>6220</v>
      </c>
      <c r="Q25" s="21">
        <f>SUM(Q5:Q24)</f>
        <v>100.00000000000001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4"/>
    </row>
    <row r="26" spans="1:30" s="56" customFormat="1" ht="12.75" customHeight="1" x14ac:dyDescent="0.25">
      <c r="B26" s="65" t="s">
        <v>84</v>
      </c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</row>
    <row r="27" spans="1:30" s="56" customFormat="1" ht="12.75" customHeight="1" x14ac:dyDescent="0.25">
      <c r="B27" s="55" t="s">
        <v>86</v>
      </c>
    </row>
    <row r="28" spans="1:30" s="56" customFormat="1" ht="12.75" customHeight="1" x14ac:dyDescent="0.25">
      <c r="B28" s="55" t="s">
        <v>109</v>
      </c>
    </row>
    <row r="29" spans="1:30" s="56" customFormat="1" ht="12.75" customHeight="1" x14ac:dyDescent="0.25">
      <c r="B29" s="55" t="s">
        <v>130</v>
      </c>
      <c r="C29" s="57"/>
    </row>
    <row r="30" spans="1:30" s="56" customFormat="1" ht="12.75" customHeight="1" x14ac:dyDescent="0.25">
      <c r="B30" s="55" t="s">
        <v>131</v>
      </c>
      <c r="C30" s="57"/>
    </row>
    <row r="31" spans="1:30" ht="15" customHeight="1" x14ac:dyDescent="0.25">
      <c r="B31" s="3"/>
    </row>
  </sheetData>
  <mergeCells count="1">
    <mergeCell ref="B25:C25"/>
  </mergeCells>
  <hyperlinks>
    <hyperlink ref="A1" location="índice!A1" display="volver" xr:uid="{00000000-0004-0000-05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25"/>
  <sheetViews>
    <sheetView zoomScale="85" zoomScaleNormal="85" workbookViewId="0">
      <selection activeCell="S22" sqref="S22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20.85546875" style="5" customWidth="1"/>
    <col min="4" max="15" width="6.7109375" style="4" customWidth="1"/>
    <col min="16" max="17" width="7.7109375" style="4" customWidth="1"/>
    <col min="18" max="16384" width="11.42578125" style="4"/>
  </cols>
  <sheetData>
    <row r="1" spans="1:29" ht="15.95" customHeight="1" x14ac:dyDescent="0.25">
      <c r="A1" s="77" t="s">
        <v>2</v>
      </c>
    </row>
    <row r="2" spans="1:29" ht="15.95" customHeight="1" x14ac:dyDescent="0.25">
      <c r="B2" s="13" t="s">
        <v>122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9" ht="15.95" customHeight="1" x14ac:dyDescent="0.25"/>
    <row r="4" spans="1:29" s="9" customFormat="1" ht="27.95" customHeight="1" x14ac:dyDescent="0.25">
      <c r="A4" s="78"/>
      <c r="B4" s="7" t="s">
        <v>116</v>
      </c>
      <c r="C4" s="12" t="s">
        <v>104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29" ht="18.75" customHeight="1" x14ac:dyDescent="0.25">
      <c r="B5" s="4">
        <v>1</v>
      </c>
      <c r="C5" s="5" t="s">
        <v>108</v>
      </c>
      <c r="D5" s="29">
        <v>15</v>
      </c>
      <c r="E5" s="29">
        <v>5</v>
      </c>
      <c r="F5" s="29">
        <v>7</v>
      </c>
      <c r="G5" s="29">
        <v>6</v>
      </c>
      <c r="H5" s="29">
        <v>20</v>
      </c>
      <c r="I5" s="29">
        <v>2</v>
      </c>
      <c r="J5" s="29">
        <v>0</v>
      </c>
      <c r="K5" s="29">
        <v>2</v>
      </c>
      <c r="L5" s="29">
        <v>4</v>
      </c>
      <c r="M5" s="29">
        <v>12</v>
      </c>
      <c r="N5" s="29">
        <v>5</v>
      </c>
      <c r="O5" s="29">
        <v>4</v>
      </c>
      <c r="P5" s="29">
        <f t="shared" ref="P5:P19" si="0">SUM(D5:O5)</f>
        <v>82</v>
      </c>
      <c r="Q5" s="20">
        <f>+P5/$P$20*100</f>
        <v>37.962962962962962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ht="18.75" customHeight="1" x14ac:dyDescent="0.25">
      <c r="B6" s="4">
        <v>2</v>
      </c>
      <c r="C6" s="5" t="s">
        <v>26</v>
      </c>
      <c r="D6" s="29">
        <v>0</v>
      </c>
      <c r="E6" s="29">
        <v>1</v>
      </c>
      <c r="F6" s="29">
        <v>0</v>
      </c>
      <c r="G6" s="29">
        <v>1</v>
      </c>
      <c r="H6" s="29">
        <v>1</v>
      </c>
      <c r="I6" s="29">
        <v>4</v>
      </c>
      <c r="J6" s="29">
        <v>1</v>
      </c>
      <c r="K6" s="29">
        <v>1</v>
      </c>
      <c r="L6" s="29">
        <v>7</v>
      </c>
      <c r="M6" s="29">
        <v>1</v>
      </c>
      <c r="N6" s="29">
        <v>4</v>
      </c>
      <c r="O6" s="29">
        <v>2</v>
      </c>
      <c r="P6" s="29">
        <f>SUM(D6:O6)</f>
        <v>23</v>
      </c>
      <c r="Q6" s="20">
        <f t="shared" ref="Q6:Q19" si="1">+P6/$P$20*100</f>
        <v>10.648148148148149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18.75" customHeight="1" x14ac:dyDescent="0.25">
      <c r="B7" s="4">
        <v>3</v>
      </c>
      <c r="C7" s="5" t="s">
        <v>20</v>
      </c>
      <c r="D7" s="29">
        <v>0</v>
      </c>
      <c r="E7" s="29">
        <v>0</v>
      </c>
      <c r="F7" s="29">
        <v>8</v>
      </c>
      <c r="G7" s="29">
        <v>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1</v>
      </c>
      <c r="O7" s="29">
        <v>9</v>
      </c>
      <c r="P7" s="29">
        <f>SUM(D7:O7)</f>
        <v>19</v>
      </c>
      <c r="Q7" s="20">
        <f t="shared" si="1"/>
        <v>8.7962962962962958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ht="18.75" customHeight="1" x14ac:dyDescent="0.25">
      <c r="B8" s="4">
        <v>4</v>
      </c>
      <c r="C8" s="5" t="s">
        <v>27</v>
      </c>
      <c r="D8" s="29">
        <v>0</v>
      </c>
      <c r="E8" s="29">
        <v>0</v>
      </c>
      <c r="F8" s="29">
        <v>3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6</v>
      </c>
      <c r="M8" s="29">
        <v>0</v>
      </c>
      <c r="N8" s="29">
        <v>7</v>
      </c>
      <c r="O8" s="29">
        <v>0</v>
      </c>
      <c r="P8" s="29">
        <f>SUM(D8:O8)</f>
        <v>16</v>
      </c>
      <c r="Q8" s="20">
        <f t="shared" si="1"/>
        <v>7.4074074074074066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ht="18.75" customHeight="1" x14ac:dyDescent="0.25">
      <c r="B9" s="4">
        <v>5</v>
      </c>
      <c r="C9" s="5" t="s">
        <v>22</v>
      </c>
      <c r="D9" s="29">
        <v>0</v>
      </c>
      <c r="E9" s="29">
        <v>0</v>
      </c>
      <c r="F9" s="29">
        <v>0</v>
      </c>
      <c r="G9" s="29">
        <v>0</v>
      </c>
      <c r="H9" s="29">
        <v>6</v>
      </c>
      <c r="I9" s="29">
        <v>5</v>
      </c>
      <c r="J9" s="29">
        <v>0</v>
      </c>
      <c r="K9" s="29">
        <v>1</v>
      </c>
      <c r="L9" s="29">
        <v>3</v>
      </c>
      <c r="M9" s="29">
        <v>0</v>
      </c>
      <c r="N9" s="29">
        <v>0</v>
      </c>
      <c r="O9" s="29">
        <v>0</v>
      </c>
      <c r="P9" s="29">
        <f>SUM(D9:O9)</f>
        <v>15</v>
      </c>
      <c r="Q9" s="20">
        <f t="shared" si="1"/>
        <v>6.9444444444444446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8.75" customHeight="1" x14ac:dyDescent="0.25">
      <c r="B10" s="4">
        <v>6</v>
      </c>
      <c r="C10" s="5" t="s">
        <v>16</v>
      </c>
      <c r="D10" s="29">
        <v>0</v>
      </c>
      <c r="E10" s="29">
        <v>0</v>
      </c>
      <c r="F10" s="29">
        <v>9</v>
      </c>
      <c r="G10" s="29">
        <v>1</v>
      </c>
      <c r="H10" s="29">
        <v>3</v>
      </c>
      <c r="I10" s="29">
        <v>0</v>
      </c>
      <c r="J10" s="29">
        <v>1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f t="shared" si="0"/>
        <v>14</v>
      </c>
      <c r="Q10" s="20">
        <f t="shared" si="1"/>
        <v>6.481481481481481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ht="18.75" customHeight="1" x14ac:dyDescent="0.25">
      <c r="B11" s="4">
        <v>7</v>
      </c>
      <c r="C11" s="5" t="s">
        <v>69</v>
      </c>
      <c r="D11" s="29">
        <v>0</v>
      </c>
      <c r="E11" s="29">
        <v>4</v>
      </c>
      <c r="F11" s="29">
        <v>0</v>
      </c>
      <c r="G11" s="29">
        <v>0</v>
      </c>
      <c r="H11" s="29">
        <v>0</v>
      </c>
      <c r="I11" s="29">
        <v>0</v>
      </c>
      <c r="J11" s="29">
        <v>5</v>
      </c>
      <c r="K11" s="29">
        <v>0</v>
      </c>
      <c r="L11" s="29">
        <v>1</v>
      </c>
      <c r="M11" s="29">
        <v>0</v>
      </c>
      <c r="N11" s="29">
        <v>2</v>
      </c>
      <c r="O11" s="29">
        <v>0</v>
      </c>
      <c r="P11" s="29">
        <f t="shared" si="0"/>
        <v>12</v>
      </c>
      <c r="Q11" s="20">
        <f t="shared" si="1"/>
        <v>5.5555555555555554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ht="18.75" customHeight="1" x14ac:dyDescent="0.25">
      <c r="B12" s="4">
        <v>8</v>
      </c>
      <c r="C12" s="5" t="s">
        <v>25</v>
      </c>
      <c r="D12" s="29">
        <v>5</v>
      </c>
      <c r="E12" s="29">
        <v>0</v>
      </c>
      <c r="F12" s="29">
        <v>0</v>
      </c>
      <c r="G12" s="29">
        <v>0</v>
      </c>
      <c r="H12" s="29">
        <v>0</v>
      </c>
      <c r="I12" s="29">
        <v>1</v>
      </c>
      <c r="J12" s="29">
        <v>1</v>
      </c>
      <c r="K12" s="29">
        <v>1</v>
      </c>
      <c r="L12" s="29">
        <v>0</v>
      </c>
      <c r="M12" s="29">
        <v>0</v>
      </c>
      <c r="N12" s="29">
        <v>0</v>
      </c>
      <c r="O12" s="29">
        <v>0</v>
      </c>
      <c r="P12" s="29">
        <f t="shared" si="0"/>
        <v>8</v>
      </c>
      <c r="Q12" s="20">
        <f t="shared" si="1"/>
        <v>3.7037037037037033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ht="18.75" customHeight="1" x14ac:dyDescent="0.25">
      <c r="B13" s="4">
        <v>9</v>
      </c>
      <c r="C13" s="5" t="s">
        <v>70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1</v>
      </c>
      <c r="L13" s="29">
        <v>1</v>
      </c>
      <c r="M13" s="29">
        <v>5</v>
      </c>
      <c r="N13" s="29">
        <v>0</v>
      </c>
      <c r="O13" s="29">
        <v>0</v>
      </c>
      <c r="P13" s="29">
        <f>SUM(D13:O13)</f>
        <v>7</v>
      </c>
      <c r="Q13" s="20">
        <f t="shared" si="1"/>
        <v>3.2407407407407405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8.75" customHeight="1" x14ac:dyDescent="0.25">
      <c r="B14" s="4">
        <v>10</v>
      </c>
      <c r="C14" s="5" t="s">
        <v>15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2</v>
      </c>
      <c r="J14" s="29">
        <v>0</v>
      </c>
      <c r="K14" s="29">
        <v>1</v>
      </c>
      <c r="L14" s="29">
        <v>0</v>
      </c>
      <c r="M14" s="29">
        <v>0</v>
      </c>
      <c r="N14" s="29">
        <v>4</v>
      </c>
      <c r="O14" s="29">
        <v>0</v>
      </c>
      <c r="P14" s="29">
        <f>SUM(D14:O14)</f>
        <v>7</v>
      </c>
      <c r="Q14" s="20">
        <f t="shared" si="1"/>
        <v>3.2407407407407405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ht="18.75" customHeight="1" x14ac:dyDescent="0.25">
      <c r="B15" s="4">
        <v>11</v>
      </c>
      <c r="C15" s="5" t="s">
        <v>24</v>
      </c>
      <c r="D15" s="29">
        <v>1</v>
      </c>
      <c r="E15" s="29">
        <v>0</v>
      </c>
      <c r="F15" s="29">
        <v>1</v>
      </c>
      <c r="G15" s="29">
        <v>0</v>
      </c>
      <c r="H15" s="29">
        <v>2</v>
      </c>
      <c r="I15" s="29">
        <v>0</v>
      </c>
      <c r="J15" s="29">
        <v>0</v>
      </c>
      <c r="K15" s="29">
        <v>0</v>
      </c>
      <c r="L15" s="29">
        <v>0</v>
      </c>
      <c r="M15" s="29">
        <v>1</v>
      </c>
      <c r="N15" s="29">
        <v>0</v>
      </c>
      <c r="O15" s="29">
        <v>0</v>
      </c>
      <c r="P15" s="29">
        <f>SUM(D15:O15)</f>
        <v>5</v>
      </c>
      <c r="Q15" s="20">
        <f t="shared" si="1"/>
        <v>2.3148148148148149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ht="18.75" customHeight="1" x14ac:dyDescent="0.25">
      <c r="B16" s="4">
        <v>12</v>
      </c>
      <c r="C16" s="5" t="s">
        <v>67</v>
      </c>
      <c r="D16" s="29">
        <v>0</v>
      </c>
      <c r="E16" s="29">
        <v>0</v>
      </c>
      <c r="F16" s="29">
        <v>0</v>
      </c>
      <c r="G16" s="29">
        <v>0</v>
      </c>
      <c r="H16" s="29">
        <v>5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f>SUM(D16:O16)</f>
        <v>5</v>
      </c>
      <c r="Q16" s="20">
        <f t="shared" si="1"/>
        <v>2.3148148148148149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2:29" ht="18.75" customHeight="1" x14ac:dyDescent="0.25">
      <c r="B17" s="4">
        <v>13</v>
      </c>
      <c r="C17" s="5" t="s">
        <v>17</v>
      </c>
      <c r="D17" s="29">
        <v>0</v>
      </c>
      <c r="E17" s="29">
        <v>0</v>
      </c>
      <c r="F17" s="29">
        <v>1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f t="shared" si="0"/>
        <v>1</v>
      </c>
      <c r="Q17" s="20">
        <f t="shared" si="1"/>
        <v>0.46296296296296291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2:29" ht="18.75" customHeight="1" x14ac:dyDescent="0.25">
      <c r="B18" s="4">
        <v>14</v>
      </c>
      <c r="C18" s="5" t="s">
        <v>21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1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f t="shared" si="0"/>
        <v>1</v>
      </c>
      <c r="Q18" s="20">
        <f t="shared" si="1"/>
        <v>0.46296296296296291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2:29" ht="18.75" customHeight="1" x14ac:dyDescent="0.25">
      <c r="B19" s="4">
        <v>15</v>
      </c>
      <c r="C19" s="5" t="s">
        <v>18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1</v>
      </c>
      <c r="P19" s="29">
        <f t="shared" si="0"/>
        <v>1</v>
      </c>
      <c r="Q19" s="20">
        <f t="shared" si="1"/>
        <v>0.46296296296296291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2:29" ht="18.75" customHeight="1" x14ac:dyDescent="0.25">
      <c r="B20" s="109" t="s">
        <v>0</v>
      </c>
      <c r="C20" s="109"/>
      <c r="D20" s="30">
        <f t="shared" ref="D20:Q20" si="2">SUM(D5:D19)</f>
        <v>21</v>
      </c>
      <c r="E20" s="30">
        <f t="shared" si="2"/>
        <v>10</v>
      </c>
      <c r="F20" s="30">
        <f t="shared" si="2"/>
        <v>29</v>
      </c>
      <c r="G20" s="30">
        <f t="shared" si="2"/>
        <v>9</v>
      </c>
      <c r="H20" s="30">
        <f t="shared" si="2"/>
        <v>37</v>
      </c>
      <c r="I20" s="30">
        <f t="shared" si="2"/>
        <v>14</v>
      </c>
      <c r="J20" s="30">
        <f t="shared" si="2"/>
        <v>9</v>
      </c>
      <c r="K20" s="30">
        <f t="shared" si="2"/>
        <v>7</v>
      </c>
      <c r="L20" s="30">
        <f t="shared" si="2"/>
        <v>22</v>
      </c>
      <c r="M20" s="30">
        <f t="shared" si="2"/>
        <v>19</v>
      </c>
      <c r="N20" s="30">
        <f t="shared" si="2"/>
        <v>23</v>
      </c>
      <c r="O20" s="30">
        <f t="shared" si="2"/>
        <v>16</v>
      </c>
      <c r="P20" s="30">
        <f t="shared" si="2"/>
        <v>216</v>
      </c>
      <c r="Q20" s="28">
        <f t="shared" si="2"/>
        <v>100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2:29" s="55" customFormat="1" ht="12.75" customHeight="1" x14ac:dyDescent="0.25">
      <c r="B21" s="55" t="s">
        <v>112</v>
      </c>
    </row>
    <row r="22" spans="2:29" s="55" customFormat="1" ht="12.75" customHeight="1" x14ac:dyDescent="0.25">
      <c r="B22" s="55" t="s">
        <v>130</v>
      </c>
    </row>
    <row r="23" spans="2:29" s="56" customFormat="1" ht="12.75" customHeight="1" x14ac:dyDescent="0.25">
      <c r="B23" s="55" t="s">
        <v>131</v>
      </c>
      <c r="C23" s="57"/>
    </row>
    <row r="24" spans="2:29" ht="15" customHeight="1" x14ac:dyDescent="0.15">
      <c r="C24" s="3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</row>
    <row r="25" spans="2:29" ht="15" customHeight="1" x14ac:dyDescent="0.15"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</row>
  </sheetData>
  <mergeCells count="1">
    <mergeCell ref="B20:C20"/>
  </mergeCells>
  <hyperlinks>
    <hyperlink ref="A1" location="índice!A1" display="volver" xr:uid="{00000000-0004-0000-06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33"/>
  <sheetViews>
    <sheetView zoomScale="85" zoomScaleNormal="85" workbookViewId="0">
      <selection activeCell="S22" sqref="S22"/>
    </sheetView>
  </sheetViews>
  <sheetFormatPr baseColWidth="10" defaultRowHeight="15" customHeight="1" x14ac:dyDescent="0.25"/>
  <cols>
    <col min="1" max="1" width="5.42578125" style="78" customWidth="1"/>
    <col min="2" max="2" width="3.7109375" style="4" customWidth="1"/>
    <col min="3" max="3" width="40.7109375" style="5" customWidth="1"/>
    <col min="4" max="15" width="6.7109375" style="4" customWidth="1"/>
    <col min="16" max="17" width="7.7109375" style="4" customWidth="1"/>
    <col min="18" max="16384" width="11.42578125" style="4"/>
  </cols>
  <sheetData>
    <row r="1" spans="1:29" ht="15.95" customHeight="1" x14ac:dyDescent="0.25">
      <c r="A1" s="77" t="s">
        <v>2</v>
      </c>
    </row>
    <row r="2" spans="1:29" ht="15.95" customHeight="1" x14ac:dyDescent="0.25">
      <c r="B2" s="13" t="s">
        <v>123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9" ht="15.95" customHeight="1" x14ac:dyDescent="0.25"/>
    <row r="4" spans="1:29" s="9" customFormat="1" ht="24" customHeight="1" x14ac:dyDescent="0.25">
      <c r="A4" s="78"/>
      <c r="B4" s="7" t="s">
        <v>116</v>
      </c>
      <c r="C4" s="12" t="s">
        <v>3</v>
      </c>
      <c r="D4" s="8" t="str">
        <f>+'3.1'!E4</f>
        <v>Ene-23</v>
      </c>
      <c r="E4" s="8" t="str">
        <f>+'3.1'!F4</f>
        <v>Feb-23</v>
      </c>
      <c r="F4" s="8" t="str">
        <f>+'3.1'!G4</f>
        <v>Mar-23</v>
      </c>
      <c r="G4" s="8" t="str">
        <f>+'3.1'!H4</f>
        <v>Abr-23</v>
      </c>
      <c r="H4" s="8" t="str">
        <f>+'3.1'!I4</f>
        <v>May-23</v>
      </c>
      <c r="I4" s="8" t="str">
        <f>+'3.1'!J4</f>
        <v>Jun-23</v>
      </c>
      <c r="J4" s="8" t="str">
        <f>+'3.1'!K4</f>
        <v>Jul-23</v>
      </c>
      <c r="K4" s="8" t="str">
        <f>+'3.1'!L4</f>
        <v>Ago-23</v>
      </c>
      <c r="L4" s="8" t="str">
        <f>+'3.1'!M4</f>
        <v>Sep-23</v>
      </c>
      <c r="M4" s="8" t="str">
        <f>+'3.1'!N4</f>
        <v>Oct-23</v>
      </c>
      <c r="N4" s="8" t="str">
        <f>+'3.1'!O4</f>
        <v>Nov-23</v>
      </c>
      <c r="O4" s="8" t="str">
        <f>+'3.1'!P4</f>
        <v>Dic-23</v>
      </c>
      <c r="P4" s="8" t="str">
        <f>+'3.1'!Q4</f>
        <v>Total</v>
      </c>
      <c r="Q4" s="8" t="str">
        <f>+'3.1'!R4</f>
        <v>%</v>
      </c>
    </row>
    <row r="5" spans="1:29" ht="18.75" customHeight="1" x14ac:dyDescent="0.25">
      <c r="B5" s="4">
        <v>1</v>
      </c>
      <c r="C5" s="5" t="s">
        <v>98</v>
      </c>
      <c r="D5" s="29">
        <v>1</v>
      </c>
      <c r="E5" s="29">
        <v>1</v>
      </c>
      <c r="F5" s="29">
        <v>4</v>
      </c>
      <c r="G5" s="29">
        <v>2</v>
      </c>
      <c r="H5" s="29">
        <v>13</v>
      </c>
      <c r="I5" s="29">
        <v>7</v>
      </c>
      <c r="J5" s="29">
        <v>2</v>
      </c>
      <c r="K5" s="29">
        <v>1</v>
      </c>
      <c r="L5" s="29">
        <v>9</v>
      </c>
      <c r="M5" s="29">
        <v>4</v>
      </c>
      <c r="N5" s="29">
        <v>7</v>
      </c>
      <c r="O5" s="29">
        <v>2</v>
      </c>
      <c r="P5" s="29">
        <f t="shared" ref="P5:P23" si="0">SUM(D5:O5)</f>
        <v>53</v>
      </c>
      <c r="Q5" s="20">
        <f t="shared" ref="Q5:Q24" si="1">+P5/$P$25*100</f>
        <v>23.555555555555554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ht="18.75" customHeight="1" x14ac:dyDescent="0.25">
      <c r="B6" s="4">
        <v>2</v>
      </c>
      <c r="C6" s="5" t="s">
        <v>30</v>
      </c>
      <c r="D6" s="29">
        <v>3</v>
      </c>
      <c r="E6" s="29">
        <v>5</v>
      </c>
      <c r="F6" s="29">
        <v>9</v>
      </c>
      <c r="G6" s="29">
        <v>1</v>
      </c>
      <c r="H6" s="29">
        <v>1</v>
      </c>
      <c r="I6" s="29">
        <v>2</v>
      </c>
      <c r="J6" s="29">
        <v>2</v>
      </c>
      <c r="K6" s="29">
        <v>0</v>
      </c>
      <c r="L6" s="29">
        <v>6</v>
      </c>
      <c r="M6" s="29">
        <v>4</v>
      </c>
      <c r="N6" s="29">
        <v>3</v>
      </c>
      <c r="O6" s="29">
        <v>1</v>
      </c>
      <c r="P6" s="29">
        <f t="shared" si="0"/>
        <v>37</v>
      </c>
      <c r="Q6" s="20">
        <f t="shared" si="1"/>
        <v>16.444444444444446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ht="18.75" customHeight="1" x14ac:dyDescent="0.25">
      <c r="B7" s="4">
        <v>3</v>
      </c>
      <c r="C7" s="5" t="s">
        <v>97</v>
      </c>
      <c r="D7" s="29">
        <v>1</v>
      </c>
      <c r="E7" s="29">
        <v>1</v>
      </c>
      <c r="F7" s="29">
        <v>7</v>
      </c>
      <c r="G7" s="29">
        <v>2</v>
      </c>
      <c r="H7" s="29">
        <v>2</v>
      </c>
      <c r="I7" s="29">
        <v>1</v>
      </c>
      <c r="J7" s="29">
        <v>0</v>
      </c>
      <c r="K7" s="29">
        <v>0</v>
      </c>
      <c r="L7" s="29">
        <v>1</v>
      </c>
      <c r="M7" s="29">
        <v>1</v>
      </c>
      <c r="N7" s="29">
        <v>2</v>
      </c>
      <c r="O7" s="29">
        <v>0</v>
      </c>
      <c r="P7" s="29">
        <f t="shared" si="0"/>
        <v>18</v>
      </c>
      <c r="Q7" s="20">
        <f t="shared" si="1"/>
        <v>8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ht="18.75" customHeight="1" x14ac:dyDescent="0.25">
      <c r="B8" s="4">
        <v>4</v>
      </c>
      <c r="C8" s="5" t="s">
        <v>31</v>
      </c>
      <c r="D8" s="29">
        <v>0</v>
      </c>
      <c r="E8" s="29">
        <v>0</v>
      </c>
      <c r="F8" s="29">
        <v>3</v>
      </c>
      <c r="G8" s="29">
        <v>1</v>
      </c>
      <c r="H8" s="29">
        <v>5</v>
      </c>
      <c r="I8" s="29">
        <v>0</v>
      </c>
      <c r="J8" s="29">
        <v>0</v>
      </c>
      <c r="K8" s="29">
        <v>0</v>
      </c>
      <c r="L8" s="29">
        <v>1</v>
      </c>
      <c r="M8" s="29">
        <v>2</v>
      </c>
      <c r="N8" s="29">
        <v>1</v>
      </c>
      <c r="O8" s="29">
        <v>0</v>
      </c>
      <c r="P8" s="29">
        <f t="shared" si="0"/>
        <v>13</v>
      </c>
      <c r="Q8" s="20">
        <f t="shared" si="1"/>
        <v>5.7777777777777777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ht="18.75" customHeight="1" x14ac:dyDescent="0.25">
      <c r="B9" s="4">
        <v>5</v>
      </c>
      <c r="C9" s="5" t="s">
        <v>93</v>
      </c>
      <c r="D9" s="29">
        <v>0</v>
      </c>
      <c r="E9" s="29">
        <v>0</v>
      </c>
      <c r="F9" s="29">
        <v>0</v>
      </c>
      <c r="G9" s="29">
        <v>0</v>
      </c>
      <c r="H9" s="29">
        <v>1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</v>
      </c>
      <c r="O9" s="29">
        <v>9</v>
      </c>
      <c r="P9" s="29">
        <f t="shared" si="0"/>
        <v>12</v>
      </c>
      <c r="Q9" s="20">
        <f t="shared" si="1"/>
        <v>5.3333333333333339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25.5" x14ac:dyDescent="0.25">
      <c r="B10" s="4">
        <v>6</v>
      </c>
      <c r="C10" s="5" t="s">
        <v>33</v>
      </c>
      <c r="D10" s="29">
        <v>2</v>
      </c>
      <c r="E10" s="29">
        <v>0</v>
      </c>
      <c r="F10" s="29">
        <v>1</v>
      </c>
      <c r="G10" s="29">
        <v>1</v>
      </c>
      <c r="H10" s="29">
        <v>2</v>
      </c>
      <c r="I10" s="29">
        <v>1</v>
      </c>
      <c r="J10" s="29">
        <v>1</v>
      </c>
      <c r="K10" s="29">
        <v>2</v>
      </c>
      <c r="L10" s="29">
        <v>0</v>
      </c>
      <c r="M10" s="29">
        <v>1</v>
      </c>
      <c r="N10" s="29">
        <v>0</v>
      </c>
      <c r="O10" s="29">
        <v>0</v>
      </c>
      <c r="P10" s="29">
        <f t="shared" si="0"/>
        <v>11</v>
      </c>
      <c r="Q10" s="20">
        <f t="shared" si="1"/>
        <v>4.8888888888888893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ht="18.75" customHeight="1" x14ac:dyDescent="0.25">
      <c r="A11" s="84"/>
      <c r="B11" s="4">
        <v>7</v>
      </c>
      <c r="C11" s="5" t="s">
        <v>91</v>
      </c>
      <c r="D11" s="29">
        <v>0</v>
      </c>
      <c r="E11" s="29">
        <v>0</v>
      </c>
      <c r="F11" s="29">
        <v>0</v>
      </c>
      <c r="G11" s="29">
        <v>0</v>
      </c>
      <c r="H11" s="29">
        <v>2</v>
      </c>
      <c r="I11" s="29">
        <v>0</v>
      </c>
      <c r="J11" s="29">
        <v>0</v>
      </c>
      <c r="K11" s="29">
        <v>1</v>
      </c>
      <c r="L11" s="29">
        <v>1</v>
      </c>
      <c r="M11" s="29">
        <v>2</v>
      </c>
      <c r="N11" s="29">
        <v>2</v>
      </c>
      <c r="O11" s="29">
        <v>0</v>
      </c>
      <c r="P11" s="29">
        <f t="shared" si="0"/>
        <v>8</v>
      </c>
      <c r="Q11" s="20">
        <f t="shared" si="1"/>
        <v>3.5555555555555554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ht="18.75" customHeight="1" x14ac:dyDescent="0.25">
      <c r="B12" s="4">
        <v>8</v>
      </c>
      <c r="C12" s="5" t="s">
        <v>58</v>
      </c>
      <c r="D12" s="29">
        <v>4</v>
      </c>
      <c r="E12" s="29">
        <v>2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1</v>
      </c>
      <c r="N12" s="29">
        <v>1</v>
      </c>
      <c r="O12" s="29">
        <v>0</v>
      </c>
      <c r="P12" s="29">
        <f t="shared" si="0"/>
        <v>8</v>
      </c>
      <c r="Q12" s="20">
        <f t="shared" si="1"/>
        <v>3.5555555555555554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ht="18.75" customHeight="1" x14ac:dyDescent="0.25">
      <c r="B13" s="4">
        <v>9</v>
      </c>
      <c r="C13" s="5" t="s">
        <v>56</v>
      </c>
      <c r="D13" s="29">
        <v>1</v>
      </c>
      <c r="E13" s="29">
        <v>0</v>
      </c>
      <c r="F13" s="29">
        <v>0</v>
      </c>
      <c r="G13" s="29">
        <v>0</v>
      </c>
      <c r="H13" s="29">
        <v>0</v>
      </c>
      <c r="I13" s="29">
        <v>1</v>
      </c>
      <c r="J13" s="29">
        <v>2</v>
      </c>
      <c r="K13" s="29">
        <v>1</v>
      </c>
      <c r="L13" s="29">
        <v>0</v>
      </c>
      <c r="M13" s="29">
        <v>0</v>
      </c>
      <c r="N13" s="29">
        <v>2</v>
      </c>
      <c r="O13" s="29">
        <v>1</v>
      </c>
      <c r="P13" s="29">
        <f t="shared" si="0"/>
        <v>8</v>
      </c>
      <c r="Q13" s="20">
        <f t="shared" si="1"/>
        <v>3.5555555555555554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8.75" customHeight="1" x14ac:dyDescent="0.25">
      <c r="B14" s="4">
        <v>10</v>
      </c>
      <c r="C14" s="5" t="s">
        <v>90</v>
      </c>
      <c r="D14" s="29">
        <v>2</v>
      </c>
      <c r="E14" s="29">
        <v>1</v>
      </c>
      <c r="F14" s="29">
        <v>0</v>
      </c>
      <c r="G14" s="29">
        <v>0</v>
      </c>
      <c r="H14" s="29">
        <v>1</v>
      </c>
      <c r="I14" s="29">
        <v>0</v>
      </c>
      <c r="J14" s="29">
        <v>0</v>
      </c>
      <c r="K14" s="29">
        <v>0</v>
      </c>
      <c r="L14" s="29">
        <v>1</v>
      </c>
      <c r="M14" s="29">
        <v>1</v>
      </c>
      <c r="N14" s="29">
        <v>0</v>
      </c>
      <c r="O14" s="29">
        <v>0</v>
      </c>
      <c r="P14" s="29">
        <f t="shared" si="0"/>
        <v>6</v>
      </c>
      <c r="Q14" s="20">
        <f t="shared" si="1"/>
        <v>2.666666666666667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ht="18.75" customHeight="1" x14ac:dyDescent="0.25">
      <c r="B15" s="4">
        <v>11</v>
      </c>
      <c r="C15" s="5" t="s">
        <v>99</v>
      </c>
      <c r="D15" s="29">
        <v>0</v>
      </c>
      <c r="E15" s="29">
        <v>0</v>
      </c>
      <c r="F15" s="29">
        <v>0</v>
      </c>
      <c r="G15" s="29">
        <v>0</v>
      </c>
      <c r="H15" s="29">
        <v>4</v>
      </c>
      <c r="I15" s="29">
        <v>0</v>
      </c>
      <c r="J15" s="29">
        <v>1</v>
      </c>
      <c r="K15" s="29">
        <v>0</v>
      </c>
      <c r="L15" s="29">
        <v>0</v>
      </c>
      <c r="M15" s="29">
        <v>0</v>
      </c>
      <c r="N15" s="29">
        <v>1</v>
      </c>
      <c r="O15" s="29">
        <v>0</v>
      </c>
      <c r="P15" s="29">
        <f t="shared" si="0"/>
        <v>6</v>
      </c>
      <c r="Q15" s="20">
        <f t="shared" si="1"/>
        <v>2.666666666666667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ht="18.75" customHeight="1" x14ac:dyDescent="0.25">
      <c r="B16" s="4">
        <v>12</v>
      </c>
      <c r="C16" s="5" t="s">
        <v>35</v>
      </c>
      <c r="D16" s="29">
        <v>0</v>
      </c>
      <c r="E16" s="29">
        <v>0</v>
      </c>
      <c r="F16" s="29">
        <v>1</v>
      </c>
      <c r="G16" s="29">
        <v>1</v>
      </c>
      <c r="H16" s="29">
        <v>2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</v>
      </c>
      <c r="O16" s="29">
        <v>0</v>
      </c>
      <c r="P16" s="29">
        <f t="shared" si="0"/>
        <v>5</v>
      </c>
      <c r="Q16" s="20">
        <f t="shared" si="1"/>
        <v>2.2222222222222223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1:29" ht="18.75" customHeight="1" x14ac:dyDescent="0.25">
      <c r="B17" s="4">
        <v>13</v>
      </c>
      <c r="C17" s="5" t="s">
        <v>101</v>
      </c>
      <c r="D17" s="29">
        <v>2</v>
      </c>
      <c r="E17" s="29">
        <v>1</v>
      </c>
      <c r="F17" s="29">
        <v>1</v>
      </c>
      <c r="G17" s="29">
        <v>0</v>
      </c>
      <c r="H17" s="29">
        <v>1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f t="shared" si="0"/>
        <v>5</v>
      </c>
      <c r="Q17" s="20">
        <f t="shared" si="1"/>
        <v>2.2222222222222223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ht="18.75" customHeight="1" x14ac:dyDescent="0.25">
      <c r="B18" s="4">
        <v>14</v>
      </c>
      <c r="C18" s="5" t="s">
        <v>68</v>
      </c>
      <c r="D18" s="39">
        <v>0</v>
      </c>
      <c r="E18" s="39">
        <v>0</v>
      </c>
      <c r="F18" s="39">
        <v>1</v>
      </c>
      <c r="G18" s="39">
        <v>0</v>
      </c>
      <c r="H18" s="39">
        <v>2</v>
      </c>
      <c r="I18" s="39">
        <v>0</v>
      </c>
      <c r="J18" s="39">
        <v>1</v>
      </c>
      <c r="K18" s="39">
        <v>0</v>
      </c>
      <c r="L18" s="39">
        <v>0</v>
      </c>
      <c r="M18" s="39">
        <v>0</v>
      </c>
      <c r="N18" s="39">
        <v>1</v>
      </c>
      <c r="O18" s="39">
        <v>0</v>
      </c>
      <c r="P18" s="29">
        <f t="shared" si="0"/>
        <v>5</v>
      </c>
      <c r="Q18" s="20">
        <f t="shared" si="1"/>
        <v>2.2222222222222223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ht="18.75" customHeight="1" x14ac:dyDescent="0.25">
      <c r="B19" s="4">
        <v>15</v>
      </c>
      <c r="C19" s="5" t="s">
        <v>34</v>
      </c>
      <c r="D19" s="29">
        <v>3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1</v>
      </c>
      <c r="M19" s="29">
        <v>0</v>
      </c>
      <c r="N19" s="29">
        <v>0</v>
      </c>
      <c r="O19" s="29">
        <v>1</v>
      </c>
      <c r="P19" s="29">
        <f t="shared" si="0"/>
        <v>5</v>
      </c>
      <c r="Q19" s="20">
        <f t="shared" si="1"/>
        <v>2.2222222222222223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ht="25.5" x14ac:dyDescent="0.25">
      <c r="B20" s="4">
        <v>16</v>
      </c>
      <c r="C20" s="5" t="s">
        <v>32</v>
      </c>
      <c r="D20" s="29">
        <v>0</v>
      </c>
      <c r="E20" s="29">
        <v>0</v>
      </c>
      <c r="F20" s="29">
        <v>1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2</v>
      </c>
      <c r="N20" s="29">
        <v>0</v>
      </c>
      <c r="O20" s="29">
        <v>0</v>
      </c>
      <c r="P20" s="29">
        <f t="shared" si="0"/>
        <v>3</v>
      </c>
      <c r="Q20" s="20">
        <f t="shared" si="1"/>
        <v>1.3333333333333335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29" ht="18.75" customHeight="1" x14ac:dyDescent="0.25">
      <c r="B21" s="4">
        <v>17</v>
      </c>
      <c r="C21" s="5" t="s">
        <v>36</v>
      </c>
      <c r="D21" s="29">
        <v>1</v>
      </c>
      <c r="E21" s="29">
        <v>0</v>
      </c>
      <c r="F21" s="29">
        <v>0</v>
      </c>
      <c r="G21" s="29">
        <v>0</v>
      </c>
      <c r="H21" s="29">
        <v>0</v>
      </c>
      <c r="I21" s="29">
        <v>1</v>
      </c>
      <c r="J21" s="29">
        <v>0</v>
      </c>
      <c r="K21" s="29">
        <v>1</v>
      </c>
      <c r="L21" s="29">
        <v>0</v>
      </c>
      <c r="M21" s="29">
        <v>0</v>
      </c>
      <c r="N21" s="29">
        <v>0</v>
      </c>
      <c r="O21" s="29">
        <v>0</v>
      </c>
      <c r="P21" s="29">
        <f t="shared" si="0"/>
        <v>3</v>
      </c>
      <c r="Q21" s="20">
        <f t="shared" si="1"/>
        <v>1.3333333333333335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ht="25.5" x14ac:dyDescent="0.25">
      <c r="B22" s="4">
        <v>18</v>
      </c>
      <c r="C22" s="5" t="s">
        <v>29</v>
      </c>
      <c r="D22" s="39">
        <v>2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1</v>
      </c>
      <c r="P22" s="29">
        <f t="shared" si="0"/>
        <v>3</v>
      </c>
      <c r="Q22" s="20">
        <f t="shared" si="1"/>
        <v>1.3333333333333335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ht="18.75" customHeight="1" x14ac:dyDescent="0.25">
      <c r="B23" s="4">
        <v>19</v>
      </c>
      <c r="C23" s="5" t="s">
        <v>95</v>
      </c>
      <c r="D23" s="29">
        <v>1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1</v>
      </c>
      <c r="M23" s="29">
        <v>0</v>
      </c>
      <c r="N23" s="29">
        <v>0</v>
      </c>
      <c r="O23" s="29">
        <v>0</v>
      </c>
      <c r="P23" s="29">
        <f t="shared" si="0"/>
        <v>2</v>
      </c>
      <c r="Q23" s="20">
        <f t="shared" si="1"/>
        <v>0.88888888888888884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ht="18.75" customHeight="1" x14ac:dyDescent="0.25">
      <c r="B24" s="4">
        <v>20</v>
      </c>
      <c r="C24" s="5" t="s">
        <v>61</v>
      </c>
      <c r="D24" s="29">
        <v>2</v>
      </c>
      <c r="E24" s="29">
        <v>0</v>
      </c>
      <c r="F24" s="29">
        <v>1</v>
      </c>
      <c r="G24" s="29">
        <v>2</v>
      </c>
      <c r="H24" s="29">
        <v>1</v>
      </c>
      <c r="I24" s="29">
        <v>2</v>
      </c>
      <c r="J24" s="29">
        <v>1</v>
      </c>
      <c r="K24" s="29">
        <v>1</v>
      </c>
      <c r="L24" s="29">
        <v>1</v>
      </c>
      <c r="M24" s="29">
        <v>1</v>
      </c>
      <c r="N24" s="29">
        <v>1</v>
      </c>
      <c r="O24" s="29">
        <v>1</v>
      </c>
      <c r="P24" s="29">
        <f t="shared" ref="P24" si="2">SUM(D24:O24)</f>
        <v>14</v>
      </c>
      <c r="Q24" s="20">
        <f t="shared" si="1"/>
        <v>6.2222222222222223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s="10" customFormat="1" ht="18.75" customHeight="1" x14ac:dyDescent="0.25">
      <c r="A25" s="78"/>
      <c r="B25" s="109" t="s">
        <v>0</v>
      </c>
      <c r="C25" s="109"/>
      <c r="D25" s="30">
        <f>+SUM(D5:D24)</f>
        <v>25</v>
      </c>
      <c r="E25" s="30">
        <f t="shared" ref="E25:P25" si="3">+SUM(E5:E24)</f>
        <v>11</v>
      </c>
      <c r="F25" s="30">
        <f t="shared" si="3"/>
        <v>29</v>
      </c>
      <c r="G25" s="30">
        <f t="shared" si="3"/>
        <v>10</v>
      </c>
      <c r="H25" s="30">
        <f t="shared" si="3"/>
        <v>37</v>
      </c>
      <c r="I25" s="30">
        <f t="shared" si="3"/>
        <v>15</v>
      </c>
      <c r="J25" s="30">
        <f t="shared" si="3"/>
        <v>10</v>
      </c>
      <c r="K25" s="30">
        <f t="shared" si="3"/>
        <v>7</v>
      </c>
      <c r="L25" s="30">
        <f t="shared" si="3"/>
        <v>22</v>
      </c>
      <c r="M25" s="30">
        <f t="shared" si="3"/>
        <v>19</v>
      </c>
      <c r="N25" s="30">
        <f t="shared" si="3"/>
        <v>24</v>
      </c>
      <c r="O25" s="30">
        <f t="shared" si="3"/>
        <v>16</v>
      </c>
      <c r="P25" s="30">
        <f t="shared" si="3"/>
        <v>225</v>
      </c>
      <c r="Q25" s="21">
        <f>SUM(Q5:Q24)</f>
        <v>100.00000000000003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s="56" customFormat="1" ht="12.75" customHeight="1" x14ac:dyDescent="0.25">
      <c r="B26" s="60" t="s">
        <v>63</v>
      </c>
      <c r="C26" s="55"/>
    </row>
    <row r="27" spans="1:29" s="56" customFormat="1" ht="12.75" customHeight="1" x14ac:dyDescent="0.25">
      <c r="B27" s="86" t="s">
        <v>83</v>
      </c>
      <c r="C27" s="65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</row>
    <row r="28" spans="1:29" s="56" customFormat="1" ht="12.75" customHeight="1" x14ac:dyDescent="0.25">
      <c r="B28" s="87" t="s">
        <v>82</v>
      </c>
      <c r="C28" s="55"/>
    </row>
    <row r="29" spans="1:29" s="56" customFormat="1" ht="12.75" customHeight="1" x14ac:dyDescent="0.25">
      <c r="B29" s="55" t="s">
        <v>81</v>
      </c>
    </row>
    <row r="30" spans="1:29" s="56" customFormat="1" ht="12.75" customHeight="1" x14ac:dyDescent="0.25">
      <c r="B30" s="55" t="s">
        <v>102</v>
      </c>
    </row>
    <row r="31" spans="1:29" s="56" customFormat="1" ht="12.75" customHeight="1" x14ac:dyDescent="0.25">
      <c r="B31" s="55" t="s">
        <v>130</v>
      </c>
      <c r="C31" s="57"/>
    </row>
    <row r="32" spans="1:29" s="56" customFormat="1" ht="12.75" customHeight="1" x14ac:dyDescent="0.25">
      <c r="B32" s="55" t="s">
        <v>131</v>
      </c>
      <c r="C32" s="57"/>
    </row>
    <row r="33" spans="2:2" ht="15" customHeight="1" x14ac:dyDescent="0.25">
      <c r="B33" s="3"/>
    </row>
  </sheetData>
  <sortState xmlns:xlrd2="http://schemas.microsoft.com/office/spreadsheetml/2017/richdata2" ref="C5:P23">
    <sortCondition descending="1" ref="P5:P23"/>
    <sortCondition ref="C5:C23"/>
  </sortState>
  <mergeCells count="1">
    <mergeCell ref="B25:C25"/>
  </mergeCells>
  <hyperlinks>
    <hyperlink ref="A1" location="índice!A1" display="volver" xr:uid="{00000000-0004-0000-0700-000000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G49"/>
  <sheetViews>
    <sheetView zoomScale="85" zoomScaleNormal="85" workbookViewId="0">
      <selection activeCell="S22" sqref="S22"/>
    </sheetView>
  </sheetViews>
  <sheetFormatPr baseColWidth="10" defaultRowHeight="15" customHeight="1" x14ac:dyDescent="0.25"/>
  <cols>
    <col min="1" max="1" width="5.42578125" style="83" customWidth="1"/>
    <col min="2" max="2" width="3.7109375" style="25" customWidth="1"/>
    <col min="3" max="3" width="15" style="25" customWidth="1"/>
    <col min="4" max="4" width="31.28515625" style="25" customWidth="1"/>
    <col min="5" max="16" width="6.7109375" style="25" customWidth="1"/>
    <col min="17" max="17" width="7.7109375" style="27" customWidth="1"/>
    <col min="18" max="18" width="7.7109375" style="25" customWidth="1"/>
    <col min="19" max="16384" width="11.42578125" style="25"/>
  </cols>
  <sheetData>
    <row r="1" spans="1:31" s="26" customFormat="1" ht="15.95" customHeight="1" x14ac:dyDescent="0.25">
      <c r="A1" s="77" t="s">
        <v>2</v>
      </c>
      <c r="B1" s="4"/>
      <c r="C1" s="5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31" s="26" customFormat="1" ht="15.95" customHeight="1" x14ac:dyDescent="0.25">
      <c r="A2" s="78"/>
      <c r="B2" s="13" t="s">
        <v>124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4"/>
      <c r="Q2" s="4"/>
    </row>
    <row r="3" spans="1:31" s="26" customFormat="1" ht="15.95" customHeight="1" x14ac:dyDescent="0.25">
      <c r="A3" s="78"/>
      <c r="B3" s="4"/>
      <c r="C3" s="5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31" ht="27.95" customHeight="1" x14ac:dyDescent="0.25">
      <c r="A4" s="78"/>
      <c r="B4" s="7" t="s">
        <v>116</v>
      </c>
      <c r="C4" s="61" t="s">
        <v>75</v>
      </c>
      <c r="D4" s="12" t="s">
        <v>4</v>
      </c>
      <c r="E4" s="8" t="str">
        <f>'3.1'!E4</f>
        <v>Ene-23</v>
      </c>
      <c r="F4" s="8" t="str">
        <f>'3.1'!F4</f>
        <v>Feb-23</v>
      </c>
      <c r="G4" s="8" t="str">
        <f>'3.1'!G4</f>
        <v>Mar-23</v>
      </c>
      <c r="H4" s="8" t="str">
        <f>'3.1'!H4</f>
        <v>Abr-23</v>
      </c>
      <c r="I4" s="8" t="str">
        <f>'3.1'!I4</f>
        <v>May-23</v>
      </c>
      <c r="J4" s="8" t="str">
        <f>'3.1'!J4</f>
        <v>Jun-23</v>
      </c>
      <c r="K4" s="8" t="str">
        <f>'3.1'!K4</f>
        <v>Jul-23</v>
      </c>
      <c r="L4" s="8" t="str">
        <f>'3.1'!L4</f>
        <v>Ago-23</v>
      </c>
      <c r="M4" s="8" t="str">
        <f>'3.1'!M4</f>
        <v>Sep-23</v>
      </c>
      <c r="N4" s="8" t="str">
        <f>'3.1'!N4</f>
        <v>Oct-23</v>
      </c>
      <c r="O4" s="8" t="str">
        <f>'3.1'!O4</f>
        <v>Nov-23</v>
      </c>
      <c r="P4" s="8" t="str">
        <f>'3.1'!P4</f>
        <v>Dic-23</v>
      </c>
      <c r="Q4" s="8" t="str">
        <f>'3.1'!Q4</f>
        <v>Total</v>
      </c>
      <c r="R4" s="17" t="str">
        <f>'3.1'!R4</f>
        <v>%</v>
      </c>
    </row>
    <row r="5" spans="1:31" ht="18.75" customHeight="1" x14ac:dyDescent="0.25">
      <c r="A5" s="78"/>
      <c r="B5" s="103">
        <v>1</v>
      </c>
      <c r="C5" s="103" t="s">
        <v>49</v>
      </c>
      <c r="D5" s="5" t="s">
        <v>10</v>
      </c>
      <c r="E5" s="29">
        <v>301</v>
      </c>
      <c r="F5" s="29">
        <v>347</v>
      </c>
      <c r="G5" s="29">
        <v>353</v>
      </c>
      <c r="H5" s="29">
        <v>250</v>
      </c>
      <c r="I5" s="29">
        <v>340</v>
      </c>
      <c r="J5" s="29">
        <v>281</v>
      </c>
      <c r="K5" s="29">
        <v>291</v>
      </c>
      <c r="L5" s="29">
        <v>372</v>
      </c>
      <c r="M5" s="29">
        <v>348</v>
      </c>
      <c r="N5" s="29">
        <v>329</v>
      </c>
      <c r="O5" s="29">
        <v>325</v>
      </c>
      <c r="P5" s="29">
        <v>260</v>
      </c>
      <c r="Q5" s="29">
        <f>SUM(E5:P5)</f>
        <v>3797</v>
      </c>
      <c r="R5" s="20">
        <f>+Q5/$Q$12*100</f>
        <v>50.158520475561431</v>
      </c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</row>
    <row r="6" spans="1:31" ht="18.75" customHeight="1" x14ac:dyDescent="0.25">
      <c r="A6" s="78"/>
      <c r="B6" s="103">
        <v>2</v>
      </c>
      <c r="C6" s="103"/>
      <c r="D6" s="5" t="s">
        <v>11</v>
      </c>
      <c r="E6" s="29">
        <v>276</v>
      </c>
      <c r="F6" s="29">
        <v>260</v>
      </c>
      <c r="G6" s="29">
        <v>259</v>
      </c>
      <c r="H6" s="29">
        <v>247</v>
      </c>
      <c r="I6" s="29">
        <v>289</v>
      </c>
      <c r="J6" s="29">
        <v>253</v>
      </c>
      <c r="K6" s="29">
        <v>227</v>
      </c>
      <c r="L6" s="29">
        <v>275</v>
      </c>
      <c r="M6" s="29">
        <v>299</v>
      </c>
      <c r="N6" s="29">
        <v>208</v>
      </c>
      <c r="O6" s="29">
        <v>247</v>
      </c>
      <c r="P6" s="29">
        <v>251</v>
      </c>
      <c r="Q6" s="29">
        <f t="shared" ref="Q6:Q8" si="0">SUM(E6:P6)</f>
        <v>3091</v>
      </c>
      <c r="R6" s="20">
        <f t="shared" ref="R6:R11" si="1">+Q6/$Q$12*100</f>
        <v>40.832232496697493</v>
      </c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</row>
    <row r="7" spans="1:31" ht="18.75" customHeight="1" x14ac:dyDescent="0.25">
      <c r="A7" s="78"/>
      <c r="B7" s="103">
        <v>3</v>
      </c>
      <c r="C7" s="103"/>
      <c r="D7" s="5" t="s">
        <v>12</v>
      </c>
      <c r="E7" s="29">
        <v>48</v>
      </c>
      <c r="F7" s="29">
        <v>61</v>
      </c>
      <c r="G7" s="29">
        <v>31</v>
      </c>
      <c r="H7" s="29">
        <v>28</v>
      </c>
      <c r="I7" s="29">
        <v>24</v>
      </c>
      <c r="J7" s="29">
        <v>34</v>
      </c>
      <c r="K7" s="29">
        <v>43</v>
      </c>
      <c r="L7" s="29">
        <v>99</v>
      </c>
      <c r="M7" s="29">
        <v>47</v>
      </c>
      <c r="N7" s="29">
        <v>22</v>
      </c>
      <c r="O7" s="29">
        <v>53</v>
      </c>
      <c r="P7" s="29">
        <v>28</v>
      </c>
      <c r="Q7" s="29">
        <f>SUM(E7:P7)</f>
        <v>518</v>
      </c>
      <c r="R7" s="20">
        <f t="shared" si="1"/>
        <v>6.8428005284015851</v>
      </c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</row>
    <row r="8" spans="1:31" ht="25.5" x14ac:dyDescent="0.25">
      <c r="A8" s="78"/>
      <c r="B8" s="103">
        <v>4</v>
      </c>
      <c r="C8" s="103"/>
      <c r="D8" s="5" t="s">
        <v>62</v>
      </c>
      <c r="E8" s="29">
        <v>0</v>
      </c>
      <c r="F8" s="29">
        <v>4</v>
      </c>
      <c r="G8" s="29">
        <v>6</v>
      </c>
      <c r="H8" s="29">
        <v>5</v>
      </c>
      <c r="I8" s="29">
        <v>11</v>
      </c>
      <c r="J8" s="29">
        <v>6</v>
      </c>
      <c r="K8" s="29">
        <v>2</v>
      </c>
      <c r="L8" s="29">
        <v>14</v>
      </c>
      <c r="M8" s="29">
        <v>11</v>
      </c>
      <c r="N8" s="29">
        <v>9</v>
      </c>
      <c r="O8" s="29">
        <v>5</v>
      </c>
      <c r="P8" s="29">
        <v>10</v>
      </c>
      <c r="Q8" s="29">
        <f t="shared" si="0"/>
        <v>83</v>
      </c>
      <c r="R8" s="20">
        <f t="shared" si="1"/>
        <v>1.0964332892998678</v>
      </c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</row>
    <row r="9" spans="1:31" ht="18.75" customHeight="1" x14ac:dyDescent="0.25">
      <c r="A9" s="78"/>
      <c r="B9" s="103">
        <v>5</v>
      </c>
      <c r="C9" s="103"/>
      <c r="D9" s="5" t="s">
        <v>14</v>
      </c>
      <c r="E9" s="29">
        <v>3</v>
      </c>
      <c r="F9" s="29">
        <v>2</v>
      </c>
      <c r="G9" s="29">
        <v>1</v>
      </c>
      <c r="H9" s="29">
        <v>4</v>
      </c>
      <c r="I9" s="29">
        <v>1</v>
      </c>
      <c r="J9" s="29">
        <v>3</v>
      </c>
      <c r="K9" s="29">
        <v>6</v>
      </c>
      <c r="L9" s="29">
        <v>1</v>
      </c>
      <c r="M9" s="29">
        <v>3</v>
      </c>
      <c r="N9" s="29">
        <v>1</v>
      </c>
      <c r="O9" s="29">
        <v>4</v>
      </c>
      <c r="P9" s="29">
        <v>1</v>
      </c>
      <c r="Q9" s="29">
        <f>SUM(E9:P9)</f>
        <v>30</v>
      </c>
      <c r="R9" s="20">
        <f t="shared" si="1"/>
        <v>0.39630118890356669</v>
      </c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</row>
    <row r="10" spans="1:31" ht="25.5" x14ac:dyDescent="0.25">
      <c r="A10" s="78"/>
      <c r="B10" s="103"/>
      <c r="C10" s="103"/>
      <c r="D10" s="5" t="s">
        <v>13</v>
      </c>
      <c r="E10" s="29">
        <v>0</v>
      </c>
      <c r="F10" s="29">
        <v>1</v>
      </c>
      <c r="G10" s="29">
        <v>6</v>
      </c>
      <c r="H10" s="29">
        <v>4</v>
      </c>
      <c r="I10" s="29">
        <v>0</v>
      </c>
      <c r="J10" s="29">
        <v>1</v>
      </c>
      <c r="K10" s="29">
        <v>2</v>
      </c>
      <c r="L10" s="29">
        <v>2</v>
      </c>
      <c r="M10" s="29">
        <v>1</v>
      </c>
      <c r="N10" s="29">
        <v>5</v>
      </c>
      <c r="O10" s="29">
        <v>4</v>
      </c>
      <c r="P10" s="29">
        <v>0</v>
      </c>
      <c r="Q10" s="29">
        <f>SUM(E10:P10)</f>
        <v>26</v>
      </c>
      <c r="R10" s="20">
        <f t="shared" si="1"/>
        <v>0.34346103038309117</v>
      </c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</row>
    <row r="11" spans="1:31" ht="18.75" customHeight="1" x14ac:dyDescent="0.25">
      <c r="A11" s="78"/>
      <c r="B11" s="103"/>
      <c r="C11" s="103"/>
      <c r="D11" s="5" t="s">
        <v>80</v>
      </c>
      <c r="E11" s="29">
        <v>1</v>
      </c>
      <c r="F11" s="29">
        <v>0</v>
      </c>
      <c r="G11" s="29">
        <v>0</v>
      </c>
      <c r="H11" s="29">
        <v>0</v>
      </c>
      <c r="I11" s="29">
        <v>1</v>
      </c>
      <c r="J11" s="29">
        <v>1</v>
      </c>
      <c r="K11" s="29">
        <v>1</v>
      </c>
      <c r="L11" s="29">
        <v>4</v>
      </c>
      <c r="M11" s="29">
        <v>17</v>
      </c>
      <c r="N11" s="29">
        <v>0</v>
      </c>
      <c r="O11" s="29">
        <v>0</v>
      </c>
      <c r="P11" s="29">
        <v>0</v>
      </c>
      <c r="Q11" s="29">
        <f>SUM(E11:P11)</f>
        <v>25</v>
      </c>
      <c r="R11" s="20">
        <f t="shared" si="1"/>
        <v>0.33025099075297226</v>
      </c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</row>
    <row r="12" spans="1:31" ht="18.75" customHeight="1" x14ac:dyDescent="0.25">
      <c r="A12" s="78"/>
      <c r="B12" s="104">
        <v>8</v>
      </c>
      <c r="C12" s="104"/>
      <c r="D12" s="44" t="s">
        <v>115</v>
      </c>
      <c r="E12" s="45">
        <f>SUM(E5:E11)</f>
        <v>629</v>
      </c>
      <c r="F12" s="45">
        <f t="shared" ref="F12:P12" si="2">SUM(F5:F11)</f>
        <v>675</v>
      </c>
      <c r="G12" s="45">
        <f t="shared" si="2"/>
        <v>656</v>
      </c>
      <c r="H12" s="45">
        <f t="shared" si="2"/>
        <v>538</v>
      </c>
      <c r="I12" s="45">
        <f t="shared" si="2"/>
        <v>666</v>
      </c>
      <c r="J12" s="45">
        <f t="shared" si="2"/>
        <v>579</v>
      </c>
      <c r="K12" s="45">
        <f t="shared" si="2"/>
        <v>572</v>
      </c>
      <c r="L12" s="45">
        <f t="shared" si="2"/>
        <v>767</v>
      </c>
      <c r="M12" s="45">
        <f t="shared" si="2"/>
        <v>726</v>
      </c>
      <c r="N12" s="45">
        <f t="shared" si="2"/>
        <v>574</v>
      </c>
      <c r="O12" s="45">
        <f t="shared" si="2"/>
        <v>638</v>
      </c>
      <c r="P12" s="45">
        <f t="shared" si="2"/>
        <v>550</v>
      </c>
      <c r="Q12" s="45">
        <f t="shared" ref="Q12:Q24" si="3">SUM(E12:P12)</f>
        <v>7570</v>
      </c>
      <c r="R12" s="46">
        <f>+SUM(R5:R11)</f>
        <v>100</v>
      </c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</row>
    <row r="13" spans="1:31" ht="18.75" customHeight="1" x14ac:dyDescent="0.25">
      <c r="A13" s="78"/>
      <c r="B13" s="105">
        <v>2</v>
      </c>
      <c r="C13" s="105" t="s">
        <v>71</v>
      </c>
      <c r="D13" s="43" t="s">
        <v>10</v>
      </c>
      <c r="E13" s="29">
        <v>284</v>
      </c>
      <c r="F13" s="29">
        <v>212</v>
      </c>
      <c r="G13" s="29">
        <v>229</v>
      </c>
      <c r="H13" s="29">
        <v>244</v>
      </c>
      <c r="I13" s="29">
        <v>172</v>
      </c>
      <c r="J13" s="29">
        <v>207</v>
      </c>
      <c r="K13" s="29">
        <v>196</v>
      </c>
      <c r="L13" s="29">
        <v>209</v>
      </c>
      <c r="M13" s="29">
        <v>224</v>
      </c>
      <c r="N13" s="29">
        <v>378</v>
      </c>
      <c r="O13" s="29">
        <v>269</v>
      </c>
      <c r="P13" s="29">
        <v>194</v>
      </c>
      <c r="Q13" s="29">
        <f t="shared" si="3"/>
        <v>2818</v>
      </c>
      <c r="R13" s="20">
        <f>+Q13/$Q$18*100</f>
        <v>77.099863201094394</v>
      </c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</row>
    <row r="14" spans="1:31" ht="18.75" customHeight="1" x14ac:dyDescent="0.25">
      <c r="A14" s="78"/>
      <c r="B14" s="103"/>
      <c r="C14" s="103"/>
      <c r="D14" s="5" t="s">
        <v>11</v>
      </c>
      <c r="E14" s="29">
        <v>81</v>
      </c>
      <c r="F14" s="29">
        <v>64</v>
      </c>
      <c r="G14" s="29">
        <v>35</v>
      </c>
      <c r="H14" s="29">
        <v>85</v>
      </c>
      <c r="I14" s="29">
        <v>47</v>
      </c>
      <c r="J14" s="29">
        <v>64</v>
      </c>
      <c r="K14" s="29">
        <v>81</v>
      </c>
      <c r="L14" s="29">
        <v>51</v>
      </c>
      <c r="M14" s="29">
        <v>43</v>
      </c>
      <c r="N14" s="29">
        <v>84</v>
      </c>
      <c r="O14" s="29">
        <v>73</v>
      </c>
      <c r="P14" s="29">
        <v>79</v>
      </c>
      <c r="Q14" s="29">
        <f t="shared" si="3"/>
        <v>787</v>
      </c>
      <c r="R14" s="20">
        <f>+Q14/$Q$18*100</f>
        <v>21.532147742818058</v>
      </c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</row>
    <row r="15" spans="1:31" ht="18.75" customHeight="1" x14ac:dyDescent="0.25">
      <c r="A15" s="78"/>
      <c r="B15" s="103"/>
      <c r="C15" s="103"/>
      <c r="D15" s="5" t="s">
        <v>12</v>
      </c>
      <c r="E15" s="29">
        <v>6</v>
      </c>
      <c r="F15" s="29">
        <v>3</v>
      </c>
      <c r="G15" s="29">
        <v>4</v>
      </c>
      <c r="H15" s="29">
        <v>9</v>
      </c>
      <c r="I15" s="29">
        <v>5</v>
      </c>
      <c r="J15" s="29">
        <v>1</v>
      </c>
      <c r="K15" s="29">
        <v>3</v>
      </c>
      <c r="L15" s="29">
        <v>4</v>
      </c>
      <c r="M15" s="29">
        <v>2</v>
      </c>
      <c r="N15" s="29">
        <v>2</v>
      </c>
      <c r="O15" s="29">
        <v>4</v>
      </c>
      <c r="P15" s="29">
        <v>4</v>
      </c>
      <c r="Q15" s="29">
        <f t="shared" si="3"/>
        <v>47</v>
      </c>
      <c r="R15" s="20">
        <f>+Q15/$Q$18*100</f>
        <v>1.2859097127222983</v>
      </c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31" ht="18.75" customHeight="1" x14ac:dyDescent="0.25">
      <c r="A16" s="78"/>
      <c r="B16" s="103"/>
      <c r="C16" s="103"/>
      <c r="D16" s="5" t="s">
        <v>14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1</v>
      </c>
      <c r="M16" s="29">
        <v>0</v>
      </c>
      <c r="N16" s="29">
        <v>0</v>
      </c>
      <c r="O16" s="29">
        <v>0</v>
      </c>
      <c r="P16" s="29">
        <v>1</v>
      </c>
      <c r="Q16" s="29">
        <f t="shared" si="3"/>
        <v>2</v>
      </c>
      <c r="R16" s="20">
        <f>+Q16/$Q$18*100</f>
        <v>5.4719562243502051E-2</v>
      </c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1:31" ht="25.5" x14ac:dyDescent="0.25">
      <c r="A17" s="78"/>
      <c r="B17" s="103"/>
      <c r="C17" s="103"/>
      <c r="D17" s="5" t="s">
        <v>13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1</v>
      </c>
      <c r="N17" s="29">
        <v>0</v>
      </c>
      <c r="O17" s="29">
        <v>0</v>
      </c>
      <c r="P17" s="29">
        <v>0</v>
      </c>
      <c r="Q17" s="29">
        <f t="shared" si="3"/>
        <v>1</v>
      </c>
      <c r="R17" s="20">
        <f>+Q17/$Q$18*100</f>
        <v>2.7359781121751026E-2</v>
      </c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</row>
    <row r="18" spans="1:31" ht="18.75" customHeight="1" x14ac:dyDescent="0.25">
      <c r="A18" s="78"/>
      <c r="B18" s="104"/>
      <c r="C18" s="104"/>
      <c r="D18" s="44" t="s">
        <v>115</v>
      </c>
      <c r="E18" s="45">
        <f t="shared" ref="E18:P18" si="4">SUM(E13:E17)</f>
        <v>371</v>
      </c>
      <c r="F18" s="45">
        <f t="shared" si="4"/>
        <v>279</v>
      </c>
      <c r="G18" s="45">
        <f t="shared" si="4"/>
        <v>268</v>
      </c>
      <c r="H18" s="45">
        <f t="shared" si="4"/>
        <v>338</v>
      </c>
      <c r="I18" s="45">
        <f t="shared" si="4"/>
        <v>224</v>
      </c>
      <c r="J18" s="45">
        <f t="shared" si="4"/>
        <v>272</v>
      </c>
      <c r="K18" s="45">
        <f t="shared" si="4"/>
        <v>280</v>
      </c>
      <c r="L18" s="45">
        <f t="shared" si="4"/>
        <v>265</v>
      </c>
      <c r="M18" s="45">
        <f t="shared" si="4"/>
        <v>270</v>
      </c>
      <c r="N18" s="45">
        <f t="shared" si="4"/>
        <v>464</v>
      </c>
      <c r="O18" s="45">
        <f t="shared" si="4"/>
        <v>346</v>
      </c>
      <c r="P18" s="45">
        <f t="shared" si="4"/>
        <v>278</v>
      </c>
      <c r="Q18" s="45">
        <f t="shared" si="3"/>
        <v>3655</v>
      </c>
      <c r="R18" s="46">
        <f>+SUM(R13:R17)</f>
        <v>100</v>
      </c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</row>
    <row r="19" spans="1:31" ht="18.75" customHeight="1" x14ac:dyDescent="0.25">
      <c r="B19" s="105">
        <v>3</v>
      </c>
      <c r="C19" s="105" t="s">
        <v>72</v>
      </c>
      <c r="D19" s="43" t="s">
        <v>10</v>
      </c>
      <c r="E19" s="29">
        <v>126</v>
      </c>
      <c r="F19" s="29">
        <v>145</v>
      </c>
      <c r="G19" s="29">
        <v>152</v>
      </c>
      <c r="H19" s="29">
        <v>121</v>
      </c>
      <c r="I19" s="29">
        <v>169</v>
      </c>
      <c r="J19" s="29">
        <v>136</v>
      </c>
      <c r="K19" s="29">
        <v>151</v>
      </c>
      <c r="L19" s="29">
        <v>127</v>
      </c>
      <c r="M19" s="29">
        <v>231</v>
      </c>
      <c r="N19" s="29">
        <v>144</v>
      </c>
      <c r="O19" s="29">
        <v>158</v>
      </c>
      <c r="P19" s="29">
        <v>187</v>
      </c>
      <c r="Q19" s="29">
        <f t="shared" si="3"/>
        <v>1847</v>
      </c>
      <c r="R19" s="20">
        <f t="shared" ref="R19:R24" si="5">+Q19/$Q$25*100</f>
        <v>59.312780989081574</v>
      </c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</row>
    <row r="20" spans="1:31" ht="18.75" customHeight="1" x14ac:dyDescent="0.25">
      <c r="B20" s="103"/>
      <c r="C20" s="103"/>
      <c r="D20" s="5" t="s">
        <v>11</v>
      </c>
      <c r="E20" s="29">
        <v>71</v>
      </c>
      <c r="F20" s="29">
        <v>96</v>
      </c>
      <c r="G20" s="29">
        <v>85</v>
      </c>
      <c r="H20" s="29">
        <v>101</v>
      </c>
      <c r="I20" s="29">
        <v>80</v>
      </c>
      <c r="J20" s="29">
        <v>92</v>
      </c>
      <c r="K20" s="29">
        <v>95</v>
      </c>
      <c r="L20" s="29">
        <v>118</v>
      </c>
      <c r="M20" s="29">
        <v>80</v>
      </c>
      <c r="N20" s="29">
        <v>68</v>
      </c>
      <c r="O20" s="29">
        <v>78</v>
      </c>
      <c r="P20" s="29">
        <v>50</v>
      </c>
      <c r="Q20" s="29">
        <f t="shared" si="3"/>
        <v>1014</v>
      </c>
      <c r="R20" s="20">
        <f t="shared" si="5"/>
        <v>32.562620423892099</v>
      </c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</row>
    <row r="21" spans="1:31" ht="18.75" customHeight="1" x14ac:dyDescent="0.25">
      <c r="B21" s="103"/>
      <c r="C21" s="103"/>
      <c r="D21" s="5" t="s">
        <v>12</v>
      </c>
      <c r="E21" s="29">
        <v>29</v>
      </c>
      <c r="F21" s="29">
        <v>20</v>
      </c>
      <c r="G21" s="29">
        <v>22</v>
      </c>
      <c r="H21" s="29">
        <v>8</v>
      </c>
      <c r="I21" s="29">
        <v>21</v>
      </c>
      <c r="J21" s="29">
        <v>9</v>
      </c>
      <c r="K21" s="29">
        <v>10</v>
      </c>
      <c r="L21" s="29">
        <v>13</v>
      </c>
      <c r="M21" s="29">
        <v>27</v>
      </c>
      <c r="N21" s="29">
        <v>22</v>
      </c>
      <c r="O21" s="29">
        <v>25</v>
      </c>
      <c r="P21" s="29">
        <v>17</v>
      </c>
      <c r="Q21" s="29">
        <f t="shared" si="3"/>
        <v>223</v>
      </c>
      <c r="R21" s="20">
        <f t="shared" si="5"/>
        <v>7.1612074502247909</v>
      </c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</row>
    <row r="22" spans="1:31" ht="18.75" customHeight="1" x14ac:dyDescent="0.25">
      <c r="B22" s="103"/>
      <c r="C22" s="103"/>
      <c r="D22" s="5" t="s">
        <v>14</v>
      </c>
      <c r="E22" s="29">
        <v>4</v>
      </c>
      <c r="F22" s="29">
        <v>0</v>
      </c>
      <c r="G22" s="29">
        <v>3</v>
      </c>
      <c r="H22" s="29">
        <v>3</v>
      </c>
      <c r="I22" s="29">
        <v>1</v>
      </c>
      <c r="J22" s="29">
        <v>1</v>
      </c>
      <c r="K22" s="29">
        <v>3</v>
      </c>
      <c r="L22" s="29">
        <v>0</v>
      </c>
      <c r="M22" s="29">
        <v>4</v>
      </c>
      <c r="N22" s="29">
        <v>2</v>
      </c>
      <c r="O22" s="29">
        <v>3</v>
      </c>
      <c r="P22" s="29">
        <v>2</v>
      </c>
      <c r="Q22" s="29">
        <f t="shared" si="3"/>
        <v>26</v>
      </c>
      <c r="R22" s="20">
        <f t="shared" si="5"/>
        <v>0.83493898522800269</v>
      </c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</row>
    <row r="23" spans="1:31" ht="18.75" customHeight="1" x14ac:dyDescent="0.25">
      <c r="B23" s="103"/>
      <c r="C23" s="103"/>
      <c r="D23" s="5" t="s">
        <v>80</v>
      </c>
      <c r="E23" s="29">
        <v>0</v>
      </c>
      <c r="F23" s="29">
        <v>0</v>
      </c>
      <c r="G23" s="29">
        <v>0</v>
      </c>
      <c r="H23" s="29">
        <v>0</v>
      </c>
      <c r="I23" s="29">
        <v>1</v>
      </c>
      <c r="J23" s="29">
        <v>1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1</v>
      </c>
      <c r="Q23" s="29">
        <f t="shared" si="3"/>
        <v>3</v>
      </c>
      <c r="R23" s="20">
        <f t="shared" si="5"/>
        <v>9.6339113680154145E-2</v>
      </c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</row>
    <row r="24" spans="1:31" ht="25.5" x14ac:dyDescent="0.25">
      <c r="B24" s="103"/>
      <c r="C24" s="103"/>
      <c r="D24" s="5" t="s">
        <v>13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1</v>
      </c>
      <c r="Q24" s="29">
        <f t="shared" si="3"/>
        <v>1</v>
      </c>
      <c r="R24" s="20">
        <f t="shared" si="5"/>
        <v>3.211303789338471E-2</v>
      </c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</row>
    <row r="25" spans="1:31" ht="18.75" customHeight="1" x14ac:dyDescent="0.25">
      <c r="B25" s="104"/>
      <c r="C25" s="104"/>
      <c r="D25" s="44" t="s">
        <v>115</v>
      </c>
      <c r="E25" s="45">
        <f t="shared" ref="E25:P25" si="6">SUM(E19:E24)</f>
        <v>230</v>
      </c>
      <c r="F25" s="45">
        <f t="shared" si="6"/>
        <v>261</v>
      </c>
      <c r="G25" s="45">
        <f t="shared" si="6"/>
        <v>262</v>
      </c>
      <c r="H25" s="45">
        <f t="shared" si="6"/>
        <v>233</v>
      </c>
      <c r="I25" s="45">
        <f t="shared" si="6"/>
        <v>272</v>
      </c>
      <c r="J25" s="45">
        <f t="shared" si="6"/>
        <v>239</v>
      </c>
      <c r="K25" s="45">
        <f t="shared" si="6"/>
        <v>259</v>
      </c>
      <c r="L25" s="45">
        <f t="shared" si="6"/>
        <v>258</v>
      </c>
      <c r="M25" s="45">
        <f t="shared" si="6"/>
        <v>342</v>
      </c>
      <c r="N25" s="45">
        <f t="shared" si="6"/>
        <v>236</v>
      </c>
      <c r="O25" s="45">
        <f t="shared" si="6"/>
        <v>264</v>
      </c>
      <c r="P25" s="45">
        <f t="shared" si="6"/>
        <v>258</v>
      </c>
      <c r="Q25" s="45">
        <f t="shared" ref="Q25:Q33" si="7">SUM(E25:P25)</f>
        <v>3114</v>
      </c>
      <c r="R25" s="46">
        <f>+SUM(R19:R24)</f>
        <v>100.00000000000001</v>
      </c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</row>
    <row r="26" spans="1:31" ht="18.75" customHeight="1" x14ac:dyDescent="0.25">
      <c r="B26" s="105">
        <v>4</v>
      </c>
      <c r="C26" s="105" t="s">
        <v>50</v>
      </c>
      <c r="D26" s="5" t="s">
        <v>10</v>
      </c>
      <c r="E26" s="29">
        <v>31</v>
      </c>
      <c r="F26" s="29">
        <v>17</v>
      </c>
      <c r="G26" s="29">
        <v>24</v>
      </c>
      <c r="H26" s="29">
        <v>18</v>
      </c>
      <c r="I26" s="29">
        <v>81</v>
      </c>
      <c r="J26" s="29">
        <v>46</v>
      </c>
      <c r="K26" s="29">
        <v>48</v>
      </c>
      <c r="L26" s="29">
        <v>54</v>
      </c>
      <c r="M26" s="29">
        <v>45</v>
      </c>
      <c r="N26" s="29">
        <v>47</v>
      </c>
      <c r="O26" s="29">
        <v>47</v>
      </c>
      <c r="P26" s="29">
        <v>63</v>
      </c>
      <c r="Q26" s="29">
        <f>SUM(E26:P26)</f>
        <v>521</v>
      </c>
      <c r="R26" s="20">
        <f>+Q26/$Q$33*100</f>
        <v>50.289575289575296</v>
      </c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</row>
    <row r="27" spans="1:31" ht="18.75" customHeight="1" x14ac:dyDescent="0.25">
      <c r="B27" s="106"/>
      <c r="C27" s="106"/>
      <c r="D27" s="47" t="s">
        <v>11</v>
      </c>
      <c r="E27" s="29">
        <v>23</v>
      </c>
      <c r="F27" s="29">
        <v>10</v>
      </c>
      <c r="G27" s="29">
        <v>23</v>
      </c>
      <c r="H27" s="29">
        <v>32</v>
      </c>
      <c r="I27" s="29">
        <v>68</v>
      </c>
      <c r="J27" s="29">
        <v>47</v>
      </c>
      <c r="K27" s="29">
        <v>46</v>
      </c>
      <c r="L27" s="29">
        <v>60</v>
      </c>
      <c r="M27" s="29">
        <v>47</v>
      </c>
      <c r="N27" s="29">
        <v>35</v>
      </c>
      <c r="O27" s="29">
        <v>26</v>
      </c>
      <c r="P27" s="29">
        <v>45</v>
      </c>
      <c r="Q27" s="29">
        <f>SUM(E27:P27)</f>
        <v>462</v>
      </c>
      <c r="R27" s="20">
        <f t="shared" ref="R27:R32" si="8">+Q27/$Q$33*100</f>
        <v>44.594594594594597</v>
      </c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ht="18.75" customHeight="1" x14ac:dyDescent="0.25">
      <c r="B28" s="103"/>
      <c r="C28" s="103"/>
      <c r="D28" s="47" t="s">
        <v>12</v>
      </c>
      <c r="E28" s="29">
        <v>4</v>
      </c>
      <c r="F28" s="29">
        <v>3</v>
      </c>
      <c r="G28" s="29">
        <v>7</v>
      </c>
      <c r="H28" s="29">
        <v>1</v>
      </c>
      <c r="I28" s="29">
        <v>1</v>
      </c>
      <c r="J28" s="29">
        <v>1</v>
      </c>
      <c r="K28" s="29">
        <v>0</v>
      </c>
      <c r="L28" s="29">
        <v>1</v>
      </c>
      <c r="M28" s="29">
        <v>4</v>
      </c>
      <c r="N28" s="29">
        <v>2</v>
      </c>
      <c r="O28" s="29">
        <v>2</v>
      </c>
      <c r="P28" s="29">
        <v>3</v>
      </c>
      <c r="Q28" s="29">
        <f>SUM(E28:P28)</f>
        <v>29</v>
      </c>
      <c r="R28" s="20">
        <f t="shared" si="8"/>
        <v>2.7992277992277992</v>
      </c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1" ht="25.5" x14ac:dyDescent="0.25">
      <c r="B29" s="103"/>
      <c r="C29" s="103"/>
      <c r="D29" s="5" t="s">
        <v>62</v>
      </c>
      <c r="E29" s="29">
        <v>1</v>
      </c>
      <c r="F29" s="29">
        <v>2</v>
      </c>
      <c r="G29" s="29">
        <v>2</v>
      </c>
      <c r="H29" s="29">
        <v>1</v>
      </c>
      <c r="I29" s="29">
        <v>0</v>
      </c>
      <c r="J29" s="29">
        <v>0</v>
      </c>
      <c r="K29" s="29">
        <v>0</v>
      </c>
      <c r="L29" s="29">
        <v>5</v>
      </c>
      <c r="M29" s="29">
        <v>0</v>
      </c>
      <c r="N29" s="29">
        <v>2</v>
      </c>
      <c r="O29" s="29">
        <v>2</v>
      </c>
      <c r="P29" s="29">
        <v>3</v>
      </c>
      <c r="Q29" s="29">
        <f>SUM(E29:P29)</f>
        <v>18</v>
      </c>
      <c r="R29" s="20">
        <f t="shared" si="8"/>
        <v>1.7374517374517375</v>
      </c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ht="25.5" x14ac:dyDescent="0.25">
      <c r="B30" s="103"/>
      <c r="C30" s="103"/>
      <c r="D30" s="5" t="s">
        <v>13</v>
      </c>
      <c r="E30" s="29">
        <v>2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1</v>
      </c>
      <c r="O30" s="29">
        <v>0</v>
      </c>
      <c r="P30" s="29">
        <v>0</v>
      </c>
      <c r="Q30" s="29">
        <f t="shared" ref="Q30" si="9">SUM(E30:P30)</f>
        <v>3</v>
      </c>
      <c r="R30" s="20">
        <f t="shared" si="8"/>
        <v>0.28957528957528955</v>
      </c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1:31" ht="18.75" customHeight="1" x14ac:dyDescent="0.25">
      <c r="B31" s="103"/>
      <c r="C31" s="103"/>
      <c r="D31" s="5" t="s">
        <v>14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1</v>
      </c>
      <c r="N31" s="29">
        <v>0</v>
      </c>
      <c r="O31" s="29">
        <v>0</v>
      </c>
      <c r="P31" s="29">
        <v>1</v>
      </c>
      <c r="Q31" s="29">
        <f>SUM(E31:P31)</f>
        <v>2</v>
      </c>
      <c r="R31" s="20">
        <f t="shared" si="8"/>
        <v>0.19305019305019305</v>
      </c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</row>
    <row r="32" spans="1:31" ht="18.75" customHeight="1" x14ac:dyDescent="0.25">
      <c r="B32" s="103"/>
      <c r="C32" s="103"/>
      <c r="D32" s="5" t="s">
        <v>80</v>
      </c>
      <c r="E32" s="29">
        <v>1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f>SUM(E32:P32)</f>
        <v>1</v>
      </c>
      <c r="R32" s="20">
        <f t="shared" si="8"/>
        <v>9.6525096525096526E-2</v>
      </c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</row>
    <row r="33" spans="2:33" ht="18.75" customHeight="1" x14ac:dyDescent="0.25">
      <c r="B33" s="106"/>
      <c r="C33" s="106"/>
      <c r="D33" s="44" t="s">
        <v>115</v>
      </c>
      <c r="E33" s="45">
        <f>SUM(E26:E32)</f>
        <v>62</v>
      </c>
      <c r="F33" s="45">
        <f t="shared" ref="F33:P33" si="10">SUM(F26:F32)</f>
        <v>32</v>
      </c>
      <c r="G33" s="45">
        <f t="shared" si="10"/>
        <v>56</v>
      </c>
      <c r="H33" s="45">
        <f t="shared" si="10"/>
        <v>52</v>
      </c>
      <c r="I33" s="45">
        <f t="shared" si="10"/>
        <v>150</v>
      </c>
      <c r="J33" s="45">
        <f t="shared" si="10"/>
        <v>94</v>
      </c>
      <c r="K33" s="45">
        <f t="shared" si="10"/>
        <v>94</v>
      </c>
      <c r="L33" s="45">
        <f t="shared" si="10"/>
        <v>120</v>
      </c>
      <c r="M33" s="45">
        <f t="shared" si="10"/>
        <v>97</v>
      </c>
      <c r="N33" s="45">
        <f t="shared" si="10"/>
        <v>87</v>
      </c>
      <c r="O33" s="45">
        <f t="shared" si="10"/>
        <v>77</v>
      </c>
      <c r="P33" s="45">
        <f t="shared" si="10"/>
        <v>115</v>
      </c>
      <c r="Q33" s="45">
        <f t="shared" si="7"/>
        <v>1036</v>
      </c>
      <c r="R33" s="46">
        <f>+SUM(R26:R32)</f>
        <v>100.00000000000001</v>
      </c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</row>
    <row r="34" spans="2:33" ht="25.5" x14ac:dyDescent="0.25">
      <c r="B34" s="105">
        <v>5</v>
      </c>
      <c r="C34" s="105" t="s">
        <v>51</v>
      </c>
      <c r="D34" s="54" t="s">
        <v>62</v>
      </c>
      <c r="E34" s="29">
        <v>7</v>
      </c>
      <c r="F34" s="29">
        <v>7</v>
      </c>
      <c r="G34" s="29">
        <v>7</v>
      </c>
      <c r="H34" s="29">
        <v>2</v>
      </c>
      <c r="I34" s="29">
        <v>8</v>
      </c>
      <c r="J34" s="29">
        <v>11</v>
      </c>
      <c r="K34" s="29">
        <v>8</v>
      </c>
      <c r="L34" s="29">
        <v>10</v>
      </c>
      <c r="M34" s="29">
        <v>4</v>
      </c>
      <c r="N34" s="29">
        <v>6</v>
      </c>
      <c r="O34" s="29">
        <v>9</v>
      </c>
      <c r="P34" s="29">
        <v>9</v>
      </c>
      <c r="Q34" s="29">
        <f>SUM(E34:P34)</f>
        <v>88</v>
      </c>
      <c r="R34" s="52">
        <f>Q34/$Q$36*100</f>
        <v>55.345911949685537</v>
      </c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</row>
    <row r="35" spans="2:33" ht="18.75" customHeight="1" x14ac:dyDescent="0.25">
      <c r="B35" s="106"/>
      <c r="C35" s="106"/>
      <c r="D35" s="54" t="s">
        <v>57</v>
      </c>
      <c r="E35" s="29">
        <v>7</v>
      </c>
      <c r="F35" s="29">
        <v>3</v>
      </c>
      <c r="G35" s="29">
        <v>4</v>
      </c>
      <c r="H35" s="29">
        <v>5</v>
      </c>
      <c r="I35" s="29">
        <v>7</v>
      </c>
      <c r="J35" s="29">
        <v>10</v>
      </c>
      <c r="K35" s="29">
        <v>6</v>
      </c>
      <c r="L35" s="29">
        <v>6</v>
      </c>
      <c r="M35" s="29">
        <v>6</v>
      </c>
      <c r="N35" s="29">
        <v>5</v>
      </c>
      <c r="O35" s="29">
        <v>2</v>
      </c>
      <c r="P35" s="29">
        <v>10</v>
      </c>
      <c r="Q35" s="29">
        <f>SUM(E35:P35)</f>
        <v>71</v>
      </c>
      <c r="R35" s="52">
        <f>Q35/$Q$36*100</f>
        <v>44.654088050314463</v>
      </c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</row>
    <row r="36" spans="2:33" ht="18.75" customHeight="1" x14ac:dyDescent="0.25">
      <c r="B36" s="104"/>
      <c r="C36" s="104"/>
      <c r="D36" s="44" t="s">
        <v>115</v>
      </c>
      <c r="E36" s="45">
        <f>SUM(E34:E35)</f>
        <v>14</v>
      </c>
      <c r="F36" s="45">
        <f t="shared" ref="F36:P36" si="11">SUM(F34:F35)</f>
        <v>10</v>
      </c>
      <c r="G36" s="45">
        <f t="shared" si="11"/>
        <v>11</v>
      </c>
      <c r="H36" s="45">
        <f t="shared" si="11"/>
        <v>7</v>
      </c>
      <c r="I36" s="45">
        <f t="shared" si="11"/>
        <v>15</v>
      </c>
      <c r="J36" s="45">
        <f t="shared" si="11"/>
        <v>21</v>
      </c>
      <c r="K36" s="45">
        <f t="shared" si="11"/>
        <v>14</v>
      </c>
      <c r="L36" s="45">
        <f t="shared" si="11"/>
        <v>16</v>
      </c>
      <c r="M36" s="45">
        <f t="shared" si="11"/>
        <v>10</v>
      </c>
      <c r="N36" s="45">
        <f t="shared" si="11"/>
        <v>11</v>
      </c>
      <c r="O36" s="45">
        <f t="shared" si="11"/>
        <v>11</v>
      </c>
      <c r="P36" s="45">
        <f t="shared" si="11"/>
        <v>19</v>
      </c>
      <c r="Q36" s="45">
        <f>SUM(E36:P36)</f>
        <v>159</v>
      </c>
      <c r="R36" s="46">
        <f>+SUM(R34:R35)</f>
        <v>100</v>
      </c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</row>
    <row r="37" spans="2:33" ht="18.75" customHeight="1" x14ac:dyDescent="0.25">
      <c r="B37" s="100">
        <v>6</v>
      </c>
      <c r="C37" s="100" t="s">
        <v>52</v>
      </c>
      <c r="D37" s="48" t="s">
        <v>10</v>
      </c>
      <c r="E37" s="49">
        <f>+E5+E13+E19+E26</f>
        <v>742</v>
      </c>
      <c r="F37" s="49">
        <f t="shared" ref="F37:P37" si="12">+F5+F13+F19+F26</f>
        <v>721</v>
      </c>
      <c r="G37" s="49">
        <f t="shared" si="12"/>
        <v>758</v>
      </c>
      <c r="H37" s="49">
        <f t="shared" si="12"/>
        <v>633</v>
      </c>
      <c r="I37" s="49">
        <f t="shared" si="12"/>
        <v>762</v>
      </c>
      <c r="J37" s="49">
        <f t="shared" si="12"/>
        <v>670</v>
      </c>
      <c r="K37" s="49">
        <f t="shared" si="12"/>
        <v>686</v>
      </c>
      <c r="L37" s="49">
        <f t="shared" si="12"/>
        <v>762</v>
      </c>
      <c r="M37" s="49">
        <f t="shared" si="12"/>
        <v>848</v>
      </c>
      <c r="N37" s="49">
        <f t="shared" si="12"/>
        <v>898</v>
      </c>
      <c r="O37" s="49">
        <f t="shared" si="12"/>
        <v>799</v>
      </c>
      <c r="P37" s="49">
        <f t="shared" si="12"/>
        <v>704</v>
      </c>
      <c r="Q37" s="49">
        <f>+SUM(E37:P37)</f>
        <v>8983</v>
      </c>
      <c r="R37" s="62">
        <f>+Q37/$Q$45*100</f>
        <v>57.827990215012228</v>
      </c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</row>
    <row r="38" spans="2:33" ht="18.75" customHeight="1" x14ac:dyDescent="0.25">
      <c r="B38" s="101"/>
      <c r="C38" s="101"/>
      <c r="D38" s="48" t="s">
        <v>11</v>
      </c>
      <c r="E38" s="49">
        <f>+E6+E14+E20+E27</f>
        <v>451</v>
      </c>
      <c r="F38" s="49">
        <f t="shared" ref="F38:P38" si="13">+F6+F14+F20+F27</f>
        <v>430</v>
      </c>
      <c r="G38" s="49">
        <f t="shared" si="13"/>
        <v>402</v>
      </c>
      <c r="H38" s="49">
        <f t="shared" si="13"/>
        <v>465</v>
      </c>
      <c r="I38" s="49">
        <f t="shared" si="13"/>
        <v>484</v>
      </c>
      <c r="J38" s="49">
        <f t="shared" si="13"/>
        <v>456</v>
      </c>
      <c r="K38" s="49">
        <f t="shared" si="13"/>
        <v>449</v>
      </c>
      <c r="L38" s="49">
        <f t="shared" si="13"/>
        <v>504</v>
      </c>
      <c r="M38" s="49">
        <f t="shared" si="13"/>
        <v>469</v>
      </c>
      <c r="N38" s="49">
        <f t="shared" si="13"/>
        <v>395</v>
      </c>
      <c r="O38" s="49">
        <f t="shared" si="13"/>
        <v>424</v>
      </c>
      <c r="P38" s="49">
        <f t="shared" si="13"/>
        <v>425</v>
      </c>
      <c r="Q38" s="49">
        <f t="shared" ref="Q38:Q44" si="14">+SUM(E38:P38)</f>
        <v>5354</v>
      </c>
      <c r="R38" s="62">
        <f t="shared" ref="R38:R44" si="15">+Q38/$Q$45*100</f>
        <v>34.4663319170851</v>
      </c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</row>
    <row r="39" spans="2:33" ht="18.75" customHeight="1" x14ac:dyDescent="0.25">
      <c r="B39" s="101"/>
      <c r="C39" s="101"/>
      <c r="D39" s="48" t="s">
        <v>12</v>
      </c>
      <c r="E39" s="49">
        <f>+E7+E15+E21+E28</f>
        <v>87</v>
      </c>
      <c r="F39" s="49">
        <f t="shared" ref="F39:P39" si="16">+F7+F15+F21+F28</f>
        <v>87</v>
      </c>
      <c r="G39" s="49">
        <f t="shared" si="16"/>
        <v>64</v>
      </c>
      <c r="H39" s="49">
        <f t="shared" si="16"/>
        <v>46</v>
      </c>
      <c r="I39" s="49">
        <f t="shared" si="16"/>
        <v>51</v>
      </c>
      <c r="J39" s="49">
        <f t="shared" si="16"/>
        <v>45</v>
      </c>
      <c r="K39" s="49">
        <f t="shared" si="16"/>
        <v>56</v>
      </c>
      <c r="L39" s="49">
        <f t="shared" si="16"/>
        <v>117</v>
      </c>
      <c r="M39" s="49">
        <f t="shared" si="16"/>
        <v>80</v>
      </c>
      <c r="N39" s="49">
        <f t="shared" si="16"/>
        <v>48</v>
      </c>
      <c r="O39" s="49">
        <f t="shared" si="16"/>
        <v>84</v>
      </c>
      <c r="P39" s="49">
        <f t="shared" si="16"/>
        <v>52</v>
      </c>
      <c r="Q39" s="49">
        <f t="shared" si="14"/>
        <v>817</v>
      </c>
      <c r="R39" s="62">
        <f t="shared" si="15"/>
        <v>5.2594309257113423</v>
      </c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</row>
    <row r="40" spans="2:33" ht="25.5" x14ac:dyDescent="0.25">
      <c r="B40" s="101"/>
      <c r="C40" s="101"/>
      <c r="D40" s="48" t="s">
        <v>62</v>
      </c>
      <c r="E40" s="49">
        <f t="shared" ref="E40:P40" si="17">+E8+E29+E34</f>
        <v>8</v>
      </c>
      <c r="F40" s="49">
        <f t="shared" si="17"/>
        <v>13</v>
      </c>
      <c r="G40" s="49">
        <f t="shared" si="17"/>
        <v>15</v>
      </c>
      <c r="H40" s="49">
        <f t="shared" si="17"/>
        <v>8</v>
      </c>
      <c r="I40" s="49">
        <f t="shared" si="17"/>
        <v>19</v>
      </c>
      <c r="J40" s="49">
        <f t="shared" si="17"/>
        <v>17</v>
      </c>
      <c r="K40" s="49">
        <f t="shared" si="17"/>
        <v>10</v>
      </c>
      <c r="L40" s="49">
        <f t="shared" si="17"/>
        <v>29</v>
      </c>
      <c r="M40" s="49">
        <f t="shared" si="17"/>
        <v>15</v>
      </c>
      <c r="N40" s="49">
        <f t="shared" si="17"/>
        <v>17</v>
      </c>
      <c r="O40" s="49">
        <f t="shared" si="17"/>
        <v>16</v>
      </c>
      <c r="P40" s="49">
        <f t="shared" si="17"/>
        <v>22</v>
      </c>
      <c r="Q40" s="49">
        <f>+SUM(E40:P40)</f>
        <v>189</v>
      </c>
      <c r="R40" s="62">
        <f t="shared" si="15"/>
        <v>1.2166859791425262</v>
      </c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</row>
    <row r="41" spans="2:33" ht="18.75" customHeight="1" x14ac:dyDescent="0.25">
      <c r="B41" s="101"/>
      <c r="C41" s="101"/>
      <c r="D41" s="48" t="s">
        <v>57</v>
      </c>
      <c r="E41" s="49">
        <f>E35</f>
        <v>7</v>
      </c>
      <c r="F41" s="49">
        <f t="shared" ref="F41:P41" si="18">F35</f>
        <v>3</v>
      </c>
      <c r="G41" s="49">
        <f t="shared" si="18"/>
        <v>4</v>
      </c>
      <c r="H41" s="49">
        <f t="shared" si="18"/>
        <v>5</v>
      </c>
      <c r="I41" s="49">
        <f t="shared" si="18"/>
        <v>7</v>
      </c>
      <c r="J41" s="49">
        <f t="shared" si="18"/>
        <v>10</v>
      </c>
      <c r="K41" s="49">
        <f t="shared" si="18"/>
        <v>6</v>
      </c>
      <c r="L41" s="49">
        <f t="shared" si="18"/>
        <v>6</v>
      </c>
      <c r="M41" s="49">
        <f t="shared" si="18"/>
        <v>6</v>
      </c>
      <c r="N41" s="49">
        <f t="shared" si="18"/>
        <v>5</v>
      </c>
      <c r="O41" s="49">
        <f t="shared" si="18"/>
        <v>2</v>
      </c>
      <c r="P41" s="49">
        <f t="shared" si="18"/>
        <v>10</v>
      </c>
      <c r="Q41" s="49">
        <f t="shared" si="14"/>
        <v>71</v>
      </c>
      <c r="R41" s="62">
        <f t="shared" si="15"/>
        <v>0.45706192867258921</v>
      </c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</row>
    <row r="42" spans="2:33" ht="18.75" customHeight="1" x14ac:dyDescent="0.25">
      <c r="B42" s="101"/>
      <c r="C42" s="101"/>
      <c r="D42" s="48" t="s">
        <v>14</v>
      </c>
      <c r="E42" s="49">
        <f t="shared" ref="E42:P42" si="19">E9+E16+E22+E31</f>
        <v>7</v>
      </c>
      <c r="F42" s="49">
        <f t="shared" si="19"/>
        <v>2</v>
      </c>
      <c r="G42" s="49">
        <f t="shared" si="19"/>
        <v>4</v>
      </c>
      <c r="H42" s="49">
        <f t="shared" si="19"/>
        <v>7</v>
      </c>
      <c r="I42" s="49">
        <f t="shared" si="19"/>
        <v>2</v>
      </c>
      <c r="J42" s="49">
        <f t="shared" si="19"/>
        <v>4</v>
      </c>
      <c r="K42" s="49">
        <f t="shared" si="19"/>
        <v>9</v>
      </c>
      <c r="L42" s="49">
        <f t="shared" si="19"/>
        <v>2</v>
      </c>
      <c r="M42" s="49">
        <f t="shared" si="19"/>
        <v>8</v>
      </c>
      <c r="N42" s="49">
        <f t="shared" si="19"/>
        <v>3</v>
      </c>
      <c r="O42" s="49">
        <f t="shared" si="19"/>
        <v>7</v>
      </c>
      <c r="P42" s="49">
        <f t="shared" si="19"/>
        <v>5</v>
      </c>
      <c r="Q42" s="49">
        <f t="shared" si="14"/>
        <v>60</v>
      </c>
      <c r="R42" s="62">
        <f t="shared" si="15"/>
        <v>0.38624951718810352</v>
      </c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</row>
    <row r="43" spans="2:33" ht="25.5" x14ac:dyDescent="0.25">
      <c r="B43" s="101"/>
      <c r="C43" s="101"/>
      <c r="D43" s="48" t="s">
        <v>79</v>
      </c>
      <c r="E43" s="49">
        <f t="shared" ref="E43:P43" si="20">+E10+E17+E24+E30</f>
        <v>2</v>
      </c>
      <c r="F43" s="49">
        <f t="shared" si="20"/>
        <v>1</v>
      </c>
      <c r="G43" s="49">
        <f t="shared" si="20"/>
        <v>6</v>
      </c>
      <c r="H43" s="49">
        <f t="shared" si="20"/>
        <v>4</v>
      </c>
      <c r="I43" s="49">
        <f t="shared" si="20"/>
        <v>0</v>
      </c>
      <c r="J43" s="49">
        <f t="shared" si="20"/>
        <v>1</v>
      </c>
      <c r="K43" s="49">
        <f t="shared" si="20"/>
        <v>2</v>
      </c>
      <c r="L43" s="49">
        <f t="shared" si="20"/>
        <v>2</v>
      </c>
      <c r="M43" s="49">
        <f t="shared" si="20"/>
        <v>2</v>
      </c>
      <c r="N43" s="49">
        <f t="shared" si="20"/>
        <v>6</v>
      </c>
      <c r="O43" s="49">
        <f t="shared" si="20"/>
        <v>4</v>
      </c>
      <c r="P43" s="49">
        <f t="shared" si="20"/>
        <v>1</v>
      </c>
      <c r="Q43" s="49">
        <f t="shared" si="14"/>
        <v>31</v>
      </c>
      <c r="R43" s="62">
        <f t="shared" si="15"/>
        <v>0.19956225054718682</v>
      </c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</row>
    <row r="44" spans="2:33" ht="18.75" customHeight="1" x14ac:dyDescent="0.25">
      <c r="B44" s="101"/>
      <c r="C44" s="101"/>
      <c r="D44" s="48" t="s">
        <v>80</v>
      </c>
      <c r="E44" s="49">
        <f>+E11+E23+E32</f>
        <v>2</v>
      </c>
      <c r="F44" s="49">
        <f t="shared" ref="F44:P44" si="21">+F11+F23+F32</f>
        <v>0</v>
      </c>
      <c r="G44" s="49">
        <f t="shared" si="21"/>
        <v>0</v>
      </c>
      <c r="H44" s="49">
        <f t="shared" si="21"/>
        <v>0</v>
      </c>
      <c r="I44" s="49">
        <f t="shared" si="21"/>
        <v>2</v>
      </c>
      <c r="J44" s="49">
        <f t="shared" si="21"/>
        <v>2</v>
      </c>
      <c r="K44" s="49">
        <f t="shared" si="21"/>
        <v>1</v>
      </c>
      <c r="L44" s="49">
        <f t="shared" si="21"/>
        <v>4</v>
      </c>
      <c r="M44" s="49">
        <f t="shared" si="21"/>
        <v>17</v>
      </c>
      <c r="N44" s="49">
        <f t="shared" si="21"/>
        <v>0</v>
      </c>
      <c r="O44" s="49">
        <f t="shared" si="21"/>
        <v>0</v>
      </c>
      <c r="P44" s="49">
        <f t="shared" si="21"/>
        <v>1</v>
      </c>
      <c r="Q44" s="49">
        <f t="shared" si="14"/>
        <v>29</v>
      </c>
      <c r="R44" s="62">
        <f t="shared" si="15"/>
        <v>0.1866872666409167</v>
      </c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</row>
    <row r="45" spans="2:33" ht="18.75" customHeight="1" x14ac:dyDescent="0.25">
      <c r="B45" s="102"/>
      <c r="C45" s="102"/>
      <c r="D45" s="44" t="s">
        <v>0</v>
      </c>
      <c r="E45" s="45">
        <f>+SUM(E37:E44)</f>
        <v>1306</v>
      </c>
      <c r="F45" s="45">
        <f t="shared" ref="F45:P45" si="22">+SUM(F37:F44)</f>
        <v>1257</v>
      </c>
      <c r="G45" s="45">
        <f t="shared" si="22"/>
        <v>1253</v>
      </c>
      <c r="H45" s="45">
        <f t="shared" si="22"/>
        <v>1168</v>
      </c>
      <c r="I45" s="45">
        <f t="shared" si="22"/>
        <v>1327</v>
      </c>
      <c r="J45" s="45">
        <f t="shared" si="22"/>
        <v>1205</v>
      </c>
      <c r="K45" s="45">
        <f t="shared" si="22"/>
        <v>1219</v>
      </c>
      <c r="L45" s="45">
        <f t="shared" si="22"/>
        <v>1426</v>
      </c>
      <c r="M45" s="45">
        <f t="shared" si="22"/>
        <v>1445</v>
      </c>
      <c r="N45" s="45">
        <f t="shared" si="22"/>
        <v>1372</v>
      </c>
      <c r="O45" s="45">
        <f t="shared" si="22"/>
        <v>1336</v>
      </c>
      <c r="P45" s="45">
        <f t="shared" si="22"/>
        <v>1220</v>
      </c>
      <c r="Q45" s="45">
        <f>SUM(E45:P45)</f>
        <v>15534</v>
      </c>
      <c r="R45" s="46">
        <f>+SUM(R37:R44)</f>
        <v>100</v>
      </c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</row>
    <row r="46" spans="2:33" s="91" customFormat="1" ht="12.75" customHeight="1" x14ac:dyDescent="0.15">
      <c r="B46" s="55" t="s">
        <v>9</v>
      </c>
      <c r="Q46" s="94"/>
    </row>
    <row r="47" spans="2:33" s="91" customFormat="1" ht="12.75" customHeight="1" x14ac:dyDescent="0.15">
      <c r="B47" s="55" t="s">
        <v>65</v>
      </c>
      <c r="Q47" s="94"/>
    </row>
    <row r="48" spans="2:33" s="91" customFormat="1" ht="12.75" customHeight="1" x14ac:dyDescent="0.15">
      <c r="B48" s="55" t="s">
        <v>130</v>
      </c>
      <c r="Q48" s="94"/>
    </row>
    <row r="49" spans="2:17" s="91" customFormat="1" ht="12.75" customHeight="1" x14ac:dyDescent="0.15">
      <c r="B49" s="55" t="s">
        <v>131</v>
      </c>
      <c r="Q49" s="94"/>
    </row>
  </sheetData>
  <mergeCells count="12">
    <mergeCell ref="C34:C36"/>
    <mergeCell ref="B34:B36"/>
    <mergeCell ref="B26:B33"/>
    <mergeCell ref="C26:C33"/>
    <mergeCell ref="B37:B45"/>
    <mergeCell ref="C37:C45"/>
    <mergeCell ref="B5:B12"/>
    <mergeCell ref="C5:C12"/>
    <mergeCell ref="B13:B18"/>
    <mergeCell ref="C13:C18"/>
    <mergeCell ref="B19:B25"/>
    <mergeCell ref="C19:C25"/>
  </mergeCells>
  <hyperlinks>
    <hyperlink ref="A1" location="índice!A1" display="volver" xr:uid="{00000000-0004-0000-0800-000000000000}"/>
  </hyperlinks>
  <pageMargins left="0.7" right="0.7" top="0.75" bottom="0.75" header="0.3" footer="0.3"/>
  <pageSetup paperSize="9" orientation="portrait" horizontalDpi="200" verticalDpi="200" r:id="rId1"/>
  <ignoredErrors>
    <ignoredError sqref="Q33 Q25 Q4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Índice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</vt:vector>
  </TitlesOfParts>
  <Company>INDECOPI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2_CPC-SC</dc:title>
  <dc:creator>Gerencia de Estudios Económicos del Indecopi</dc:creator>
  <cp:lastModifiedBy>OEE Apoyo 2</cp:lastModifiedBy>
  <cp:lastPrinted>2010-09-10T19:59:58Z</cp:lastPrinted>
  <dcterms:created xsi:type="dcterms:W3CDTF">2010-05-17T19:52:15Z</dcterms:created>
  <dcterms:modified xsi:type="dcterms:W3CDTF">2024-08-15T22:47:13Z</dcterms:modified>
</cp:coreProperties>
</file>