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minagri/Desktop/TRABAJOS 2024/EL AGRO EN CIFRAS/EL_AGRO_EN_CIFRAS_JULIO_24/DATA JULIO/"/>
    </mc:Choice>
  </mc:AlternateContent>
  <xr:revisionPtr revIDLastSave="0" documentId="13_ncr:1_{A41B944A-BE27-6B44-A4AE-E02BFA32EBF8}" xr6:coauthVersionLast="47" xr6:coauthVersionMax="47" xr10:uidLastSave="{00000000-0000-0000-0000-000000000000}"/>
  <bookViews>
    <workbookView xWindow="10520" yWindow="740" windowWidth="22880" windowHeight="28060" firstSheet="4" activeTab="7" xr2:uid="{00000000-000D-0000-FFFF-FFFF00000000}"/>
  </bookViews>
  <sheets>
    <sheet name="Indice" sheetId="1" r:id="rId1"/>
    <sheet name="C.90" sheetId="24" r:id="rId2"/>
    <sheet name="C.91" sheetId="23" r:id="rId3"/>
    <sheet name="C.92" sheetId="4" r:id="rId4"/>
    <sheet name="C.93" sheetId="5" r:id="rId5"/>
    <sheet name="C.94" sheetId="6" r:id="rId6"/>
    <sheet name="C.95" sheetId="7" r:id="rId7"/>
    <sheet name="C.96" sheetId="8" r:id="rId8"/>
    <sheet name="C.97" sheetId="9" r:id="rId9"/>
    <sheet name="C,98" sheetId="10" r:id="rId10"/>
    <sheet name="C,99" sheetId="11" r:id="rId11"/>
    <sheet name="C.100" sheetId="12" r:id="rId12"/>
    <sheet name="C,101" sheetId="13" r:id="rId13"/>
    <sheet name="C.102" sheetId="25" r:id="rId14"/>
    <sheet name="C.103" sheetId="28" r:id="rId15"/>
    <sheet name="C.104" sheetId="29" r:id="rId16"/>
    <sheet name="C.105" sheetId="27" r:id="rId17"/>
    <sheet name="C.106" sheetId="30" r:id="rId18"/>
    <sheet name="C.107 " sheetId="19" r:id="rId19"/>
    <sheet name="C.108" sheetId="20" r:id="rId20"/>
    <sheet name="C.109" sheetId="21" r:id="rId21"/>
    <sheet name="C,110" sheetId="22" r:id="rId22"/>
  </sheets>
  <externalReferences>
    <externalReference r:id="rId23"/>
  </externalReferences>
  <definedNames>
    <definedName name="_1990" localSheetId="9">'[1]C-4-5-6'!#REF!</definedName>
    <definedName name="_1990" localSheetId="11">'[1]C-4-5-6'!#REF!</definedName>
    <definedName name="_1990" localSheetId="3">'[1]C-4-5-6'!#REF!</definedName>
    <definedName name="_1990" localSheetId="8">'[1]C-4-5-6'!#REF!</definedName>
    <definedName name="_1990">'[1]C-4-5-6'!#REF!</definedName>
    <definedName name="_Key1" localSheetId="9">#REF!</definedName>
    <definedName name="_Key1" localSheetId="11">#REF!</definedName>
    <definedName name="_Key1" localSheetId="3">#REF!</definedName>
    <definedName name="_Key1" localSheetId="8">#REF!</definedName>
    <definedName name="_Key1">#REF!</definedName>
    <definedName name="_Order1">255</definedName>
    <definedName name="_Sort" localSheetId="9">#REF!</definedName>
    <definedName name="_Sort" localSheetId="11">#REF!</definedName>
    <definedName name="_Sort" localSheetId="3">#REF!</definedName>
    <definedName name="_Sort" localSheetId="8">#REF!</definedName>
    <definedName name="_Sort">#REF!</definedName>
    <definedName name="A_IMPRESION_IM" localSheetId="9">#REF!</definedName>
    <definedName name="A_IMPRESION_IM" localSheetId="11">#REF!</definedName>
    <definedName name="A_IMPRESION_IM" localSheetId="3">#REF!</definedName>
    <definedName name="A_IMPRESION_IM" localSheetId="8">#REF!</definedName>
    <definedName name="A_IMPRESION_IM">#REF!</definedName>
    <definedName name="A_IMPRESIÓN_IM" localSheetId="9">#REF!</definedName>
    <definedName name="A_IMPRESIÓN_IM" localSheetId="11">#REF!</definedName>
    <definedName name="A_IMPRESIÓN_IM" localSheetId="3">#REF!</definedName>
    <definedName name="A_IMPRESIÓN_IM" localSheetId="8">#REF!</definedName>
    <definedName name="A_IMPRESIÓN_IM">#REF!</definedName>
    <definedName name="AGO" localSheetId="9">#REF!</definedName>
    <definedName name="AGO" localSheetId="11">#REF!</definedName>
    <definedName name="AGO" localSheetId="3">#REF!</definedName>
    <definedName name="AGO" localSheetId="8">#REF!</definedName>
    <definedName name="AGO">#REF!</definedName>
    <definedName name="agueda" localSheetId="9">'[1]C-2-3'!#REF!</definedName>
    <definedName name="agueda" localSheetId="11">'[1]C-2-3'!#REF!</definedName>
    <definedName name="agueda" localSheetId="8">'[1]C-2-3'!#REF!</definedName>
    <definedName name="agueda">'[1]C-2-3'!#REF!</definedName>
    <definedName name="_xlnm.Print_Area" localSheetId="12">'C,101'!#REF!</definedName>
    <definedName name="_xlnm.Print_Area" localSheetId="21">'C,110'!#REF!</definedName>
    <definedName name="_xlnm.Print_Area" localSheetId="9">'C,98'!#REF!</definedName>
    <definedName name="_xlnm.Print_Area" localSheetId="10">'C,99'!#REF!</definedName>
    <definedName name="_xlnm.Print_Area" localSheetId="11">'C.100'!#REF!</definedName>
    <definedName name="_xlnm.Print_Area" localSheetId="13">'C.102'!$A$1:$N$87</definedName>
    <definedName name="_xlnm.Print_Area" localSheetId="14">'C.103'!$A$1:$N$95</definedName>
    <definedName name="_xlnm.Print_Area" localSheetId="18">'C.107 '!#REF!</definedName>
    <definedName name="_xlnm.Print_Area" localSheetId="19">'C.108'!#REF!</definedName>
    <definedName name="_xlnm.Print_Area" localSheetId="20">'C.109'!#REF!</definedName>
    <definedName name="_xlnm.Print_Area" localSheetId="1">'C.90'!$A$1:$P$101</definedName>
    <definedName name="_xlnm.Print_Area" localSheetId="2">'C.91'!$A$2:$N$17</definedName>
    <definedName name="_xlnm.Print_Area" localSheetId="3">'C.92'!#REF!</definedName>
    <definedName name="_xlnm.Print_Area" localSheetId="4">'C.93'!#REF!</definedName>
    <definedName name="_xlnm.Print_Area" localSheetId="5">'C.94'!#REF!</definedName>
    <definedName name="_xlnm.Print_Area" localSheetId="6">'C.95'!#REF!</definedName>
    <definedName name="_xlnm.Print_Area" localSheetId="7">'C.96'!#REF!</definedName>
    <definedName name="_xlnm.Print_Area" localSheetId="8">'C.97'!#REF!</definedName>
    <definedName name="asihuas" localSheetId="9">#REF!</definedName>
    <definedName name="asihuas" localSheetId="11">#REF!</definedName>
    <definedName name="asihuas" localSheetId="8">#REF!</definedName>
    <definedName name="asihuas">#REF!</definedName>
    <definedName name="fg" localSheetId="9">#REF!</definedName>
    <definedName name="fg" localSheetId="11">#REF!</definedName>
    <definedName name="fg" localSheetId="8">#REF!</definedName>
    <definedName name="fg">#REF!</definedName>
    <definedName name="imprimir" localSheetId="9">#REF!</definedName>
    <definedName name="imprimir" localSheetId="11">#REF!</definedName>
    <definedName name="imprimir" localSheetId="8">#REF!</definedName>
    <definedName name="imprimir">#REF!</definedName>
    <definedName name="insum9os" localSheetId="9">#REF!</definedName>
    <definedName name="insum9os" localSheetId="11">#REF!</definedName>
    <definedName name="insum9os" localSheetId="8">#REF!</definedName>
    <definedName name="insum9os">#REF!</definedName>
    <definedName name="INSUMOS" localSheetId="9">'[1]C-4-5-6'!#REF!</definedName>
    <definedName name="INSUMOS" localSheetId="11">'[1]C-4-5-6'!#REF!</definedName>
    <definedName name="INSUMOS" localSheetId="8">'[1]C-4-5-6'!#REF!</definedName>
    <definedName name="INSUMOS">'[1]C-4-5-6'!#REF!</definedName>
    <definedName name="set" localSheetId="9">#REF!</definedName>
    <definedName name="set" localSheetId="11">#REF!</definedName>
    <definedName name="set" localSheetId="8">#REF!</definedName>
    <definedName name="set">#REF!</definedName>
    <definedName name="SIHUAS" localSheetId="9">#REF!</definedName>
    <definedName name="SIHUAS" localSheetId="11">#REF!</definedName>
    <definedName name="SIHUAS" localSheetId="8">#REF!</definedName>
    <definedName name="SIHUAS">#REF!</definedName>
    <definedName name="sihuas6666" localSheetId="9">'[1]C-4-5-6'!#REF!</definedName>
    <definedName name="sihuas6666" localSheetId="11">'[1]C-4-5-6'!#REF!</definedName>
    <definedName name="sihuas6666" localSheetId="8">'[1]C-4-5-6'!#REF!</definedName>
    <definedName name="sihuas6666">'[1]C-4-5-6'!#REF!</definedName>
    <definedName name="sihuas66666" localSheetId="9">#REF!</definedName>
    <definedName name="sihuas66666" localSheetId="11">#REF!</definedName>
    <definedName name="sihuas66666" localSheetId="8">#REF!</definedName>
    <definedName name="sihuas6666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9" l="1"/>
  <c r="D64" i="9"/>
  <c r="C64" i="9"/>
  <c r="B64" i="9"/>
  <c r="C7" i="8"/>
  <c r="B7" i="8"/>
  <c r="D7" i="8"/>
  <c r="B12" i="8"/>
  <c r="C12" i="8"/>
  <c r="D12" i="8"/>
  <c r="B16" i="8"/>
  <c r="C16" i="8"/>
  <c r="D16" i="8"/>
  <c r="B22" i="8"/>
  <c r="C22" i="8"/>
  <c r="D22" i="8"/>
  <c r="B28" i="8"/>
  <c r="C28" i="8"/>
  <c r="D28" i="8"/>
  <c r="B34" i="8"/>
  <c r="B45" i="8"/>
  <c r="B49" i="8"/>
  <c r="C49" i="8"/>
  <c r="D49" i="8"/>
  <c r="B59" i="8"/>
  <c r="C59" i="8"/>
  <c r="D59" i="8"/>
  <c r="J170" i="4"/>
  <c r="J169" i="4"/>
  <c r="J166" i="4"/>
  <c r="J165" i="4"/>
  <c r="J164" i="4"/>
  <c r="J162" i="4"/>
  <c r="J160" i="4"/>
  <c r="J158" i="4"/>
  <c r="J157" i="4"/>
  <c r="J156" i="4"/>
  <c r="J155" i="4"/>
  <c r="J154" i="4"/>
  <c r="J151" i="4"/>
  <c r="J149" i="4"/>
  <c r="J148" i="4"/>
  <c r="J147" i="4"/>
  <c r="J146" i="4"/>
  <c r="J145" i="4"/>
  <c r="J143" i="4"/>
  <c r="J141" i="4"/>
  <c r="J138" i="4"/>
  <c r="J136" i="4"/>
  <c r="J135" i="4"/>
  <c r="J132" i="4"/>
  <c r="J131" i="4"/>
  <c r="J130" i="4"/>
  <c r="J128" i="4"/>
  <c r="J127" i="4"/>
  <c r="J126" i="4"/>
  <c r="J125" i="4"/>
  <c r="J124" i="4"/>
  <c r="J116" i="4"/>
  <c r="J115" i="4"/>
  <c r="J114" i="4"/>
  <c r="J113" i="4"/>
  <c r="J111" i="4"/>
  <c r="J108" i="4"/>
  <c r="J107" i="4"/>
  <c r="J106" i="4"/>
  <c r="J105" i="4"/>
  <c r="J104" i="4"/>
  <c r="J103" i="4"/>
  <c r="J102" i="4"/>
  <c r="J100" i="4"/>
  <c r="J89" i="4"/>
  <c r="J88" i="4"/>
  <c r="J87" i="4"/>
  <c r="J86" i="4"/>
  <c r="J85" i="4"/>
  <c r="J80" i="4"/>
  <c r="J79" i="4"/>
  <c r="J75" i="4"/>
  <c r="J73" i="4"/>
  <c r="J60" i="4"/>
  <c r="J58" i="4"/>
  <c r="J55" i="4"/>
  <c r="J43" i="4"/>
  <c r="J42" i="4"/>
  <c r="J34" i="4"/>
  <c r="J32" i="4"/>
  <c r="J31" i="4"/>
  <c r="J20" i="4"/>
  <c r="J16" i="4"/>
  <c r="J12" i="4"/>
  <c r="J11" i="4"/>
  <c r="J20" i="6"/>
  <c r="B15" i="23"/>
  <c r="B14" i="23"/>
  <c r="B13" i="23"/>
  <c r="B12" i="23"/>
  <c r="B11" i="23"/>
  <c r="B10" i="23"/>
  <c r="B9" i="23"/>
  <c r="B8" i="23"/>
  <c r="B7" i="23"/>
  <c r="B6" i="23"/>
  <c r="C93" i="24"/>
  <c r="C94" i="24"/>
  <c r="C95" i="24"/>
  <c r="C97" i="24"/>
  <c r="C98" i="24"/>
  <c r="C91" i="24"/>
  <c r="C88" i="24"/>
  <c r="C87" i="24"/>
  <c r="C86" i="24"/>
  <c r="C85" i="24"/>
  <c r="C84" i="24"/>
  <c r="C83" i="24"/>
  <c r="C82" i="24"/>
  <c r="C81" i="24"/>
  <c r="C80" i="24"/>
  <c r="C79" i="24"/>
  <c r="C77" i="24"/>
  <c r="C78" i="24"/>
  <c r="C76" i="24"/>
  <c r="C75" i="24"/>
  <c r="C64" i="24"/>
  <c r="C53" i="24"/>
  <c r="C32" i="24"/>
  <c r="C22" i="24"/>
  <c r="C23" i="24"/>
  <c r="C43" i="24"/>
  <c r="C26" i="24"/>
  <c r="C7" i="24"/>
  <c r="E84" i="13"/>
  <c r="D84" i="13"/>
  <c r="C84" i="13"/>
  <c r="B84" i="13"/>
  <c r="D82" i="13"/>
  <c r="C82" i="13"/>
  <c r="D77" i="13"/>
  <c r="C77" i="13"/>
  <c r="B77" i="13"/>
  <c r="E74" i="13"/>
  <c r="D74" i="13"/>
  <c r="C74" i="13"/>
  <c r="B74" i="13"/>
  <c r="D72" i="13"/>
  <c r="B72" i="13"/>
  <c r="E70" i="13"/>
  <c r="D70" i="13"/>
  <c r="C70" i="13"/>
  <c r="B70" i="13"/>
  <c r="E68" i="13"/>
  <c r="D68" i="13"/>
  <c r="B68" i="13"/>
  <c r="D66" i="13"/>
  <c r="B66" i="13"/>
  <c r="D60" i="13"/>
  <c r="C60" i="13"/>
  <c r="B60" i="13"/>
  <c r="E55" i="13"/>
  <c r="D55" i="13"/>
  <c r="B55" i="13"/>
  <c r="E51" i="13"/>
  <c r="D51" i="13"/>
  <c r="C51" i="13"/>
  <c r="B51" i="13"/>
  <c r="E43" i="13"/>
  <c r="B43" i="13"/>
  <c r="D38" i="13"/>
  <c r="B38" i="13"/>
  <c r="D34" i="13"/>
  <c r="C34" i="13"/>
  <c r="B34" i="13"/>
  <c r="E31" i="13"/>
  <c r="D31" i="13"/>
  <c r="C31" i="13"/>
  <c r="B31" i="13"/>
  <c r="E26" i="13"/>
  <c r="D26" i="13"/>
  <c r="C26" i="13"/>
  <c r="B26" i="13"/>
  <c r="E24" i="13"/>
  <c r="D24" i="13"/>
  <c r="C24" i="13"/>
  <c r="B24" i="13"/>
  <c r="E17" i="13"/>
  <c r="D17" i="13"/>
  <c r="C17" i="13"/>
  <c r="B17" i="13"/>
  <c r="E11" i="13"/>
  <c r="D11" i="13"/>
  <c r="C11" i="13"/>
  <c r="B11" i="13"/>
  <c r="E8" i="13"/>
  <c r="D8" i="13"/>
  <c r="C8" i="13"/>
  <c r="B8" i="13"/>
  <c r="D6" i="13"/>
  <c r="B6" i="13"/>
  <c r="E115" i="12"/>
  <c r="D115" i="12"/>
  <c r="C115" i="12"/>
  <c r="B115" i="12"/>
  <c r="C112" i="12"/>
  <c r="B112" i="12"/>
  <c r="E110" i="12"/>
  <c r="D110" i="12"/>
  <c r="C110" i="12"/>
  <c r="B110" i="12"/>
  <c r="E100" i="12"/>
  <c r="D100" i="12"/>
  <c r="C100" i="12"/>
  <c r="B100" i="12"/>
  <c r="E95" i="12"/>
  <c r="D95" i="12"/>
  <c r="C95" i="12"/>
  <c r="B95" i="12"/>
  <c r="E92" i="12"/>
  <c r="D92" i="12"/>
  <c r="C92" i="12"/>
  <c r="B92" i="12"/>
  <c r="E90" i="12"/>
  <c r="B90" i="12"/>
  <c r="E87" i="12"/>
  <c r="D87" i="12"/>
  <c r="C87" i="12"/>
  <c r="B87" i="12"/>
  <c r="E85" i="12"/>
  <c r="B85" i="12"/>
  <c r="E78" i="12"/>
  <c r="D78" i="12"/>
  <c r="C78" i="12"/>
  <c r="B78" i="12"/>
  <c r="D73" i="12"/>
  <c r="B73" i="12"/>
  <c r="E66" i="12"/>
  <c r="D66" i="12"/>
  <c r="C66" i="12"/>
  <c r="B66" i="12"/>
  <c r="D56" i="12"/>
  <c r="B56" i="12"/>
  <c r="E52" i="12"/>
  <c r="D52" i="12"/>
  <c r="C52" i="12"/>
  <c r="B52" i="12"/>
  <c r="E43" i="12"/>
  <c r="D43" i="12"/>
  <c r="C43" i="12"/>
  <c r="B43" i="12"/>
  <c r="C40" i="12"/>
  <c r="B40" i="12"/>
  <c r="E31" i="12"/>
  <c r="D31" i="12"/>
  <c r="C31" i="12"/>
  <c r="B31" i="12"/>
  <c r="E24" i="12"/>
  <c r="D24" i="12"/>
  <c r="C24" i="12"/>
  <c r="B24" i="12"/>
  <c r="E15" i="12"/>
  <c r="D15" i="12"/>
  <c r="C15" i="12"/>
  <c r="B15" i="12"/>
  <c r="E10" i="12"/>
  <c r="D10" i="12"/>
  <c r="C10" i="12"/>
  <c r="B10" i="12"/>
  <c r="E6" i="12"/>
  <c r="D6" i="12"/>
  <c r="C6" i="12"/>
  <c r="B6" i="12"/>
  <c r="B70" i="10"/>
  <c r="B65" i="10"/>
  <c r="D63" i="10"/>
  <c r="B63" i="10"/>
  <c r="D61" i="10"/>
  <c r="C61" i="10"/>
  <c r="B61" i="10"/>
  <c r="C59" i="10"/>
  <c r="B59" i="10"/>
  <c r="D54" i="10"/>
  <c r="C54" i="10"/>
  <c r="B54" i="10"/>
  <c r="D49" i="10"/>
  <c r="C49" i="10"/>
  <c r="B49" i="10"/>
  <c r="D39" i="10"/>
  <c r="C39" i="10"/>
  <c r="B39" i="10"/>
  <c r="D34" i="10"/>
  <c r="C34" i="10"/>
  <c r="B34" i="10"/>
  <c r="D29" i="10"/>
  <c r="B29" i="10"/>
  <c r="D25" i="10"/>
  <c r="B25" i="10"/>
  <c r="D22" i="10"/>
  <c r="B22" i="10"/>
  <c r="D16" i="10"/>
  <c r="B16" i="10"/>
  <c r="D10" i="10"/>
  <c r="C10" i="10"/>
  <c r="B10" i="10"/>
  <c r="D7" i="10"/>
  <c r="C7" i="10"/>
  <c r="B7" i="10"/>
  <c r="D122" i="8"/>
  <c r="C122" i="8"/>
  <c r="B122" i="8"/>
  <c r="D120" i="8"/>
  <c r="C120" i="8"/>
  <c r="B120" i="8"/>
  <c r="D118" i="8"/>
  <c r="C118" i="8"/>
  <c r="B118" i="8"/>
  <c r="D110" i="8"/>
  <c r="C110" i="8"/>
  <c r="B110" i="8"/>
  <c r="D107" i="8"/>
  <c r="C107" i="8"/>
  <c r="B107" i="8"/>
  <c r="D104" i="8"/>
  <c r="C104" i="8"/>
  <c r="B104" i="8"/>
  <c r="D102" i="8"/>
  <c r="C102" i="8"/>
  <c r="B102" i="8"/>
  <c r="D99" i="8"/>
  <c r="C99" i="8"/>
  <c r="B99" i="8"/>
  <c r="D96" i="8"/>
  <c r="C96" i="8"/>
  <c r="B96" i="8"/>
  <c r="D89" i="8"/>
  <c r="C89" i="8"/>
  <c r="B89" i="8"/>
  <c r="D84" i="8"/>
  <c r="B84" i="8"/>
  <c r="D74" i="8"/>
  <c r="C74" i="8"/>
  <c r="B74" i="8"/>
  <c r="D68" i="8"/>
  <c r="C68" i="8"/>
  <c r="B68" i="8"/>
  <c r="C9" i="24" l="1"/>
  <c r="C70" i="24"/>
  <c r="J13" i="24"/>
  <c r="C8" i="24"/>
  <c r="C13" i="24"/>
  <c r="P12" i="24"/>
  <c r="C96" i="24"/>
  <c r="C92" i="24"/>
  <c r="C90" i="24"/>
  <c r="C89" i="24"/>
  <c r="C74" i="24"/>
  <c r="C73" i="24"/>
  <c r="C72" i="24"/>
  <c r="C71" i="24"/>
  <c r="C69" i="24"/>
  <c r="C68" i="24"/>
  <c r="C67" i="24"/>
  <c r="C66" i="24"/>
  <c r="C65" i="24"/>
  <c r="C63" i="24"/>
  <c r="C62" i="24"/>
  <c r="C61" i="24"/>
  <c r="C60" i="24"/>
  <c r="C59" i="24"/>
  <c r="C52" i="24"/>
  <c r="C51" i="24"/>
  <c r="C50" i="24"/>
  <c r="C48" i="24"/>
  <c r="C47" i="24"/>
  <c r="C46" i="24"/>
  <c r="C45" i="24"/>
  <c r="C49" i="24"/>
  <c r="C44" i="24"/>
  <c r="C42" i="24"/>
  <c r="C41" i="24"/>
  <c r="C40" i="24"/>
  <c r="C39" i="24"/>
  <c r="C38" i="24"/>
  <c r="C37" i="24"/>
  <c r="C36" i="24"/>
  <c r="C35" i="24"/>
  <c r="C34" i="24"/>
  <c r="C33" i="24"/>
  <c r="C30" i="24"/>
  <c r="C24" i="24"/>
  <c r="C31" i="24"/>
  <c r="C29" i="24"/>
  <c r="C28" i="24"/>
  <c r="C27" i="24"/>
  <c r="C25" i="24"/>
  <c r="C21" i="24"/>
  <c r="C20" i="24"/>
  <c r="C19" i="24"/>
  <c r="C18" i="24"/>
  <c r="C17" i="24"/>
  <c r="C16" i="24"/>
  <c r="C15" i="24"/>
  <c r="C14" i="24"/>
  <c r="C4" i="24"/>
  <c r="C12" i="24"/>
  <c r="C11" i="24"/>
  <c r="C10" i="24"/>
  <c r="C6" i="24"/>
  <c r="C5" i="24"/>
  <c r="D26" i="20"/>
  <c r="D25" i="20"/>
  <c r="D22" i="20"/>
  <c r="D19" i="20"/>
  <c r="D18" i="20"/>
  <c r="D17" i="20"/>
  <c r="D14" i="20"/>
  <c r="D13" i="20"/>
  <c r="D12" i="20"/>
  <c r="D11" i="20"/>
  <c r="D10" i="20"/>
  <c r="D9" i="20"/>
  <c r="D8" i="20"/>
  <c r="D7" i="20"/>
  <c r="E110" i="9"/>
  <c r="D110" i="9"/>
  <c r="C110" i="9"/>
  <c r="B110" i="9"/>
  <c r="C108" i="9"/>
  <c r="B108" i="9"/>
  <c r="E106" i="9"/>
  <c r="D106" i="9"/>
  <c r="E101" i="9"/>
  <c r="D101" i="9"/>
  <c r="C101" i="9"/>
  <c r="B101" i="9"/>
  <c r="E97" i="9"/>
  <c r="D97" i="9"/>
  <c r="C97" i="9"/>
  <c r="E94" i="9"/>
  <c r="D94" i="9"/>
  <c r="C94" i="9"/>
  <c r="B94" i="9"/>
  <c r="E92" i="9"/>
  <c r="D92" i="9"/>
  <c r="C92" i="9"/>
  <c r="B92" i="9"/>
  <c r="D89" i="9"/>
  <c r="C89" i="9"/>
  <c r="B89" i="9"/>
  <c r="E85" i="9"/>
  <c r="D85" i="9"/>
  <c r="C85" i="9"/>
  <c r="B85" i="9"/>
  <c r="E78" i="9"/>
  <c r="D78" i="9"/>
  <c r="C78" i="9"/>
  <c r="B78" i="9"/>
  <c r="D73" i="9"/>
  <c r="C73" i="9"/>
  <c r="E53" i="9"/>
  <c r="D53" i="9"/>
  <c r="C53" i="9"/>
  <c r="B53" i="9"/>
  <c r="E48" i="9"/>
  <c r="D48" i="9"/>
  <c r="C48" i="9"/>
  <c r="B48" i="9"/>
  <c r="E38" i="9"/>
  <c r="D38" i="9"/>
  <c r="C38" i="9"/>
  <c r="B38" i="9"/>
  <c r="E33" i="9"/>
  <c r="D33" i="9"/>
  <c r="E30" i="9"/>
  <c r="D30" i="9"/>
  <c r="E23" i="9"/>
  <c r="D23" i="9"/>
  <c r="C23" i="9"/>
  <c r="B23" i="9"/>
  <c r="E17" i="9"/>
  <c r="D17" i="9"/>
  <c r="C17" i="9"/>
  <c r="B17" i="9"/>
  <c r="E12" i="9"/>
  <c r="D12" i="9"/>
  <c r="B12" i="9"/>
  <c r="E9" i="9"/>
  <c r="D9" i="9"/>
  <c r="C9" i="9"/>
  <c r="B9" i="9"/>
  <c r="D6" i="9"/>
  <c r="C6" i="9"/>
  <c r="D126" i="7"/>
  <c r="D125" i="7"/>
  <c r="G124" i="7"/>
  <c r="D124" i="7"/>
  <c r="F123" i="7"/>
  <c r="G123" i="7" s="1"/>
  <c r="E123" i="7"/>
  <c r="C123" i="7"/>
  <c r="D123" i="7" s="1"/>
  <c r="B123" i="7"/>
  <c r="D122" i="7"/>
  <c r="D120" i="7"/>
  <c r="C119" i="7"/>
  <c r="D119" i="7" s="1"/>
  <c r="B119" i="7"/>
  <c r="D117" i="7"/>
  <c r="G116" i="7"/>
  <c r="D116" i="7"/>
  <c r="D115" i="7"/>
  <c r="J114" i="7"/>
  <c r="G114" i="7"/>
  <c r="D114" i="7"/>
  <c r="D113" i="7"/>
  <c r="I111" i="7"/>
  <c r="H111" i="7"/>
  <c r="F111" i="7"/>
  <c r="E111" i="7"/>
  <c r="C111" i="7"/>
  <c r="B111" i="7"/>
  <c r="D111" i="7" s="1"/>
  <c r="J110" i="7"/>
  <c r="D110" i="7"/>
  <c r="J109" i="7"/>
  <c r="D109" i="7"/>
  <c r="I108" i="7"/>
  <c r="H108" i="7"/>
  <c r="C108" i="7"/>
  <c r="B108" i="7"/>
  <c r="G107" i="7"/>
  <c r="G106" i="7"/>
  <c r="D106" i="7"/>
  <c r="H105" i="7"/>
  <c r="F105" i="7"/>
  <c r="E105" i="7"/>
  <c r="C105" i="7"/>
  <c r="B105" i="7"/>
  <c r="I103" i="7"/>
  <c r="D102" i="7"/>
  <c r="J101" i="7"/>
  <c r="G101" i="7"/>
  <c r="D101" i="7"/>
  <c r="I100" i="7"/>
  <c r="J100" i="7" s="1"/>
  <c r="H100" i="7"/>
  <c r="F100" i="7"/>
  <c r="E100" i="7"/>
  <c r="G100" i="7" s="1"/>
  <c r="D100" i="7"/>
  <c r="C100" i="7"/>
  <c r="B100" i="7"/>
  <c r="J99" i="7"/>
  <c r="G99" i="7"/>
  <c r="D99" i="7"/>
  <c r="D98" i="7"/>
  <c r="D97" i="7"/>
  <c r="I96" i="7"/>
  <c r="J96" i="7" s="1"/>
  <c r="H96" i="7"/>
  <c r="F96" i="7"/>
  <c r="E96" i="7"/>
  <c r="C96" i="7"/>
  <c r="B96" i="7"/>
  <c r="J95" i="7"/>
  <c r="G92" i="7"/>
  <c r="D92" i="7"/>
  <c r="I91" i="7"/>
  <c r="H91" i="7"/>
  <c r="F91" i="7"/>
  <c r="E91" i="7"/>
  <c r="G91" i="7" s="1"/>
  <c r="C91" i="7"/>
  <c r="B91" i="7"/>
  <c r="J90" i="7"/>
  <c r="J88" i="7"/>
  <c r="G88" i="7"/>
  <c r="G87" i="7"/>
  <c r="G86" i="7"/>
  <c r="G85" i="7"/>
  <c r="G84" i="7"/>
  <c r="G83" i="7"/>
  <c r="G82" i="7"/>
  <c r="G80" i="7"/>
  <c r="I79" i="7"/>
  <c r="H79" i="7"/>
  <c r="J79" i="7" s="1"/>
  <c r="F79" i="7"/>
  <c r="E79" i="7"/>
  <c r="C79" i="7"/>
  <c r="C74" i="7" s="1"/>
  <c r="J78" i="7"/>
  <c r="G78" i="7"/>
  <c r="D78" i="7"/>
  <c r="D77" i="7"/>
  <c r="D76" i="7"/>
  <c r="J75" i="7"/>
  <c r="G75" i="7"/>
  <c r="I74" i="7"/>
  <c r="H74" i="7"/>
  <c r="F74" i="7"/>
  <c r="E74" i="7"/>
  <c r="B74" i="7"/>
  <c r="J73" i="7"/>
  <c r="D73" i="7"/>
  <c r="D71" i="7"/>
  <c r="I70" i="7"/>
  <c r="H70" i="7"/>
  <c r="D70" i="7"/>
  <c r="C70" i="7"/>
  <c r="B70" i="7"/>
  <c r="G64" i="7"/>
  <c r="G63" i="7"/>
  <c r="D63" i="7"/>
  <c r="G61" i="7"/>
  <c r="G59" i="7"/>
  <c r="I58" i="7"/>
  <c r="F58" i="7"/>
  <c r="E58" i="7"/>
  <c r="C58" i="7"/>
  <c r="B58" i="7"/>
  <c r="G56" i="7"/>
  <c r="D56" i="7"/>
  <c r="G55" i="7"/>
  <c r="D55" i="7"/>
  <c r="G53" i="7"/>
  <c r="F52" i="7"/>
  <c r="E52" i="7"/>
  <c r="G52" i="7" s="1"/>
  <c r="C52" i="7"/>
  <c r="D52" i="7" s="1"/>
  <c r="B52" i="7"/>
  <c r="J51" i="7"/>
  <c r="D51" i="7"/>
  <c r="D50" i="7"/>
  <c r="G49" i="7"/>
  <c r="D49" i="7"/>
  <c r="D48" i="7"/>
  <c r="D47" i="7"/>
  <c r="J46" i="7"/>
  <c r="G46" i="7"/>
  <c r="D46" i="7"/>
  <c r="D45" i="7"/>
  <c r="D44" i="7"/>
  <c r="J43" i="7"/>
  <c r="G43" i="7"/>
  <c r="D43" i="7"/>
  <c r="D42" i="7"/>
  <c r="D41" i="7"/>
  <c r="D40" i="7"/>
  <c r="D39" i="7"/>
  <c r="I38" i="7"/>
  <c r="H38" i="7"/>
  <c r="F38" i="7"/>
  <c r="E38" i="7"/>
  <c r="C38" i="7"/>
  <c r="B38" i="7"/>
  <c r="D36" i="7"/>
  <c r="J35" i="7"/>
  <c r="G35" i="7"/>
  <c r="D35" i="7"/>
  <c r="I32" i="7"/>
  <c r="H32" i="7"/>
  <c r="F32" i="7"/>
  <c r="E32" i="7"/>
  <c r="C32" i="7"/>
  <c r="D32" i="7" s="1"/>
  <c r="B32" i="7"/>
  <c r="G31" i="7"/>
  <c r="D31" i="7"/>
  <c r="G30" i="7"/>
  <c r="D30" i="7"/>
  <c r="J29" i="7"/>
  <c r="G29" i="7"/>
  <c r="D29" i="7"/>
  <c r="D28" i="7"/>
  <c r="J27" i="7"/>
  <c r="D27" i="7"/>
  <c r="J26" i="7"/>
  <c r="D26" i="7"/>
  <c r="G25" i="7"/>
  <c r="D25" i="7"/>
  <c r="I24" i="7"/>
  <c r="H24" i="7"/>
  <c r="F24" i="7"/>
  <c r="E24" i="7"/>
  <c r="C24" i="7"/>
  <c r="D24" i="7" s="1"/>
  <c r="B24" i="7"/>
  <c r="I19" i="7"/>
  <c r="F19" i="7"/>
  <c r="C19" i="7"/>
  <c r="G18" i="7"/>
  <c r="D18" i="7"/>
  <c r="J16" i="7"/>
  <c r="G16" i="7"/>
  <c r="D16" i="7"/>
  <c r="I14" i="7"/>
  <c r="H14" i="7"/>
  <c r="F14" i="7"/>
  <c r="E14" i="7"/>
  <c r="C14" i="7"/>
  <c r="D14" i="7" s="1"/>
  <c r="B14" i="7"/>
  <c r="G12" i="7"/>
  <c r="D12" i="7"/>
  <c r="J11" i="7"/>
  <c r="G11" i="7"/>
  <c r="G10" i="7"/>
  <c r="D10" i="7"/>
  <c r="I8" i="7"/>
  <c r="H8" i="7"/>
  <c r="F8" i="7"/>
  <c r="E8" i="7"/>
  <c r="G8" i="7" s="1"/>
  <c r="C8" i="7"/>
  <c r="D8" i="7" s="1"/>
  <c r="B8" i="7"/>
  <c r="G164" i="6"/>
  <c r="D164" i="6"/>
  <c r="G163" i="6"/>
  <c r="D163" i="6"/>
  <c r="J162" i="6"/>
  <c r="G162" i="6"/>
  <c r="D162" i="6"/>
  <c r="I161" i="6"/>
  <c r="H161" i="6"/>
  <c r="F161" i="6"/>
  <c r="G161" i="6" s="1"/>
  <c r="E161" i="6"/>
  <c r="C161" i="6"/>
  <c r="B161" i="6"/>
  <c r="J160" i="6"/>
  <c r="G160" i="6"/>
  <c r="D160" i="6"/>
  <c r="G159" i="6"/>
  <c r="J158" i="6"/>
  <c r="I157" i="6"/>
  <c r="H157" i="6"/>
  <c r="F157" i="6"/>
  <c r="E157" i="6"/>
  <c r="C157" i="6"/>
  <c r="B157" i="6"/>
  <c r="G156" i="6"/>
  <c r="D156" i="6"/>
  <c r="I155" i="6"/>
  <c r="F155" i="6"/>
  <c r="E155" i="6"/>
  <c r="C155" i="6"/>
  <c r="B155" i="6"/>
  <c r="J153" i="6"/>
  <c r="G153" i="6"/>
  <c r="D153" i="6"/>
  <c r="J152" i="6"/>
  <c r="G152" i="6"/>
  <c r="D152" i="6"/>
  <c r="J151" i="6"/>
  <c r="G151" i="6"/>
  <c r="D151" i="6"/>
  <c r="G150" i="6"/>
  <c r="D150" i="6"/>
  <c r="J149" i="6"/>
  <c r="G149" i="6"/>
  <c r="D149" i="6"/>
  <c r="G148" i="6"/>
  <c r="D148" i="6"/>
  <c r="G146" i="6"/>
  <c r="D146" i="6"/>
  <c r="I145" i="6"/>
  <c r="H145" i="6"/>
  <c r="F145" i="6"/>
  <c r="G145" i="6" s="1"/>
  <c r="E145" i="6"/>
  <c r="C145" i="6"/>
  <c r="B145" i="6"/>
  <c r="J144" i="6"/>
  <c r="G144" i="6"/>
  <c r="D144" i="6"/>
  <c r="J143" i="6"/>
  <c r="G143" i="6"/>
  <c r="D143" i="6"/>
  <c r="J142" i="6"/>
  <c r="G142" i="6"/>
  <c r="D142" i="6"/>
  <c r="D141" i="6"/>
  <c r="D140" i="6"/>
  <c r="I139" i="6"/>
  <c r="H139" i="6"/>
  <c r="F139" i="6"/>
  <c r="E139" i="6"/>
  <c r="C139" i="6"/>
  <c r="B139" i="6"/>
  <c r="J138" i="6"/>
  <c r="G138" i="6"/>
  <c r="D138" i="6"/>
  <c r="D137" i="6"/>
  <c r="J136" i="6"/>
  <c r="G136" i="6"/>
  <c r="D136" i="6"/>
  <c r="I135" i="6"/>
  <c r="H135" i="6"/>
  <c r="F135" i="6"/>
  <c r="E135" i="6"/>
  <c r="C135" i="6"/>
  <c r="B135" i="6"/>
  <c r="J133" i="6"/>
  <c r="G133" i="6"/>
  <c r="D133" i="6"/>
  <c r="I132" i="6"/>
  <c r="H132" i="6"/>
  <c r="F132" i="6"/>
  <c r="E132" i="6"/>
  <c r="C132" i="6"/>
  <c r="B132" i="6"/>
  <c r="J131" i="6"/>
  <c r="G131" i="6"/>
  <c r="D131" i="6"/>
  <c r="J130" i="6"/>
  <c r="G130" i="6"/>
  <c r="D130" i="6"/>
  <c r="I129" i="6"/>
  <c r="H129" i="6"/>
  <c r="F129" i="6"/>
  <c r="E129" i="6"/>
  <c r="C129" i="6"/>
  <c r="B129" i="6"/>
  <c r="D128" i="6"/>
  <c r="J127" i="6"/>
  <c r="D127" i="6"/>
  <c r="G126" i="6"/>
  <c r="D126" i="6"/>
  <c r="J125" i="6"/>
  <c r="G125" i="6"/>
  <c r="D125" i="6"/>
  <c r="I124" i="6"/>
  <c r="H124" i="6"/>
  <c r="F124" i="6"/>
  <c r="E124" i="6"/>
  <c r="C124" i="6"/>
  <c r="B124" i="6"/>
  <c r="J123" i="6"/>
  <c r="G123" i="6"/>
  <c r="D123" i="6"/>
  <c r="J122" i="6"/>
  <c r="G122" i="6"/>
  <c r="D122" i="6"/>
  <c r="G121" i="6"/>
  <c r="D121" i="6"/>
  <c r="J120" i="6"/>
  <c r="G120" i="6"/>
  <c r="D120" i="6"/>
  <c r="J119" i="6"/>
  <c r="G119" i="6"/>
  <c r="D119" i="6"/>
  <c r="G118" i="6"/>
  <c r="D118" i="6"/>
  <c r="I117" i="6"/>
  <c r="H117" i="6"/>
  <c r="F117" i="6"/>
  <c r="E117" i="6"/>
  <c r="C117" i="6"/>
  <c r="B117" i="6"/>
  <c r="D117" i="6" s="1"/>
  <c r="J116" i="6"/>
  <c r="G116" i="6"/>
  <c r="D116" i="6"/>
  <c r="J110" i="6"/>
  <c r="G110" i="6"/>
  <c r="D110" i="6"/>
  <c r="J109" i="6"/>
  <c r="D109" i="6"/>
  <c r="J108" i="6"/>
  <c r="G108" i="6"/>
  <c r="D108" i="6"/>
  <c r="I107" i="6"/>
  <c r="H107" i="6"/>
  <c r="F107" i="6"/>
  <c r="E107" i="6"/>
  <c r="C107" i="6"/>
  <c r="B107" i="6"/>
  <c r="J105" i="6"/>
  <c r="G105" i="6"/>
  <c r="D105" i="6"/>
  <c r="D104" i="6"/>
  <c r="D103" i="6"/>
  <c r="J102" i="6"/>
  <c r="D102" i="6"/>
  <c r="J101" i="6"/>
  <c r="D100" i="6"/>
  <c r="D99" i="6"/>
  <c r="J98" i="6"/>
  <c r="G98" i="6"/>
  <c r="D98" i="6"/>
  <c r="J97" i="6"/>
  <c r="G97" i="6"/>
  <c r="D97" i="6"/>
  <c r="J95" i="6"/>
  <c r="G95" i="6"/>
  <c r="D95" i="6"/>
  <c r="I94" i="6"/>
  <c r="H94" i="6"/>
  <c r="F94" i="6"/>
  <c r="E94" i="6"/>
  <c r="C94" i="6"/>
  <c r="B94" i="6"/>
  <c r="D94" i="6" s="1"/>
  <c r="D93" i="6"/>
  <c r="J92" i="6"/>
  <c r="G92" i="6"/>
  <c r="D92" i="6"/>
  <c r="D91" i="6"/>
  <c r="J90" i="6"/>
  <c r="D90" i="6"/>
  <c r="D89" i="6"/>
  <c r="G88" i="6"/>
  <c r="D88" i="6"/>
  <c r="J87" i="6"/>
  <c r="G87" i="6"/>
  <c r="D87" i="6"/>
  <c r="I86" i="6"/>
  <c r="H86" i="6"/>
  <c r="F86" i="6"/>
  <c r="E86" i="6"/>
  <c r="C86" i="6"/>
  <c r="B86" i="6"/>
  <c r="J85" i="6"/>
  <c r="G85" i="6"/>
  <c r="D85" i="6"/>
  <c r="G84" i="6"/>
  <c r="D84" i="6"/>
  <c r="J83" i="6"/>
  <c r="G83" i="6"/>
  <c r="D83" i="6"/>
  <c r="J82" i="6"/>
  <c r="G82" i="6"/>
  <c r="D82" i="6"/>
  <c r="J81" i="6"/>
  <c r="G81" i="6"/>
  <c r="D81" i="6"/>
  <c r="I80" i="6"/>
  <c r="H80" i="6"/>
  <c r="F80" i="6"/>
  <c r="G80" i="6" s="1"/>
  <c r="E80" i="6"/>
  <c r="C80" i="6"/>
  <c r="B80" i="6"/>
  <c r="G77" i="6"/>
  <c r="D77" i="6"/>
  <c r="G76" i="6"/>
  <c r="D76" i="6"/>
  <c r="J75" i="6"/>
  <c r="G75" i="6"/>
  <c r="D75" i="6"/>
  <c r="G74" i="6"/>
  <c r="D74" i="6"/>
  <c r="D73" i="6"/>
  <c r="D72" i="6"/>
  <c r="D71" i="6"/>
  <c r="J70" i="6"/>
  <c r="G70" i="6"/>
  <c r="D70" i="6"/>
  <c r="I69" i="6"/>
  <c r="H69" i="6"/>
  <c r="F69" i="6"/>
  <c r="E69" i="6"/>
  <c r="C69" i="6"/>
  <c r="B69" i="6"/>
  <c r="D68" i="6"/>
  <c r="D67" i="6"/>
  <c r="D66" i="6"/>
  <c r="D65" i="6"/>
  <c r="D64" i="6"/>
  <c r="C63" i="6"/>
  <c r="B63" i="6"/>
  <c r="J57" i="6"/>
  <c r="G57" i="6"/>
  <c r="D57" i="6"/>
  <c r="J56" i="6"/>
  <c r="D56" i="6"/>
  <c r="J55" i="6"/>
  <c r="G55" i="6"/>
  <c r="D55" i="6"/>
  <c r="J54" i="6"/>
  <c r="D54" i="6"/>
  <c r="J53" i="6"/>
  <c r="D53" i="6"/>
  <c r="J52" i="6"/>
  <c r="G52" i="6"/>
  <c r="D52" i="6"/>
  <c r="J51" i="6"/>
  <c r="D51" i="6"/>
  <c r="J50" i="6"/>
  <c r="D50" i="6"/>
  <c r="J49" i="6"/>
  <c r="D49" i="6"/>
  <c r="J48" i="6"/>
  <c r="G48" i="6"/>
  <c r="D48" i="6"/>
  <c r="J47" i="6"/>
  <c r="G47" i="6"/>
  <c r="D47" i="6"/>
  <c r="J46" i="6"/>
  <c r="G46" i="6"/>
  <c r="D46" i="6"/>
  <c r="J45" i="6"/>
  <c r="G45" i="6"/>
  <c r="D45" i="6"/>
  <c r="I44" i="6"/>
  <c r="H44" i="6"/>
  <c r="F44" i="6"/>
  <c r="E44" i="6"/>
  <c r="C44" i="6"/>
  <c r="B44" i="6"/>
  <c r="J41" i="6"/>
  <c r="G41" i="6"/>
  <c r="D41" i="6"/>
  <c r="J40" i="6"/>
  <c r="G40" i="6"/>
  <c r="D40" i="6"/>
  <c r="I35" i="6"/>
  <c r="H35" i="6"/>
  <c r="F35" i="6"/>
  <c r="E35" i="6"/>
  <c r="C35" i="6"/>
  <c r="B35" i="6"/>
  <c r="D34" i="6"/>
  <c r="J33" i="6"/>
  <c r="G33" i="6"/>
  <c r="D33" i="6"/>
  <c r="D31" i="6"/>
  <c r="J30" i="6"/>
  <c r="G30" i="6"/>
  <c r="D30" i="6"/>
  <c r="D29" i="6"/>
  <c r="D28" i="6"/>
  <c r="G27" i="6"/>
  <c r="D27" i="6"/>
  <c r="I26" i="6"/>
  <c r="H26" i="6"/>
  <c r="F26" i="6"/>
  <c r="E26" i="6"/>
  <c r="C26" i="6"/>
  <c r="B26" i="6"/>
  <c r="D20" i="6"/>
  <c r="I19" i="6"/>
  <c r="H19" i="6"/>
  <c r="F19" i="6"/>
  <c r="C19" i="6"/>
  <c r="B19" i="6"/>
  <c r="J17" i="6"/>
  <c r="G17" i="6"/>
  <c r="D17" i="6"/>
  <c r="I15" i="6"/>
  <c r="H15" i="6"/>
  <c r="F15" i="6"/>
  <c r="E15" i="6"/>
  <c r="C15" i="6"/>
  <c r="B15" i="6"/>
  <c r="G14" i="6"/>
  <c r="G11" i="6"/>
  <c r="G10" i="6"/>
  <c r="D10" i="6"/>
  <c r="G9" i="6"/>
  <c r="D9" i="6"/>
  <c r="I8" i="6"/>
  <c r="H8" i="6"/>
  <c r="F8" i="6"/>
  <c r="E8" i="6"/>
  <c r="C8" i="6"/>
  <c r="B8" i="6"/>
  <c r="J164" i="5"/>
  <c r="G164" i="5"/>
  <c r="J163" i="5"/>
  <c r="D163" i="5"/>
  <c r="J162" i="5"/>
  <c r="G162" i="5"/>
  <c r="D162" i="5"/>
  <c r="I161" i="5"/>
  <c r="H161" i="5"/>
  <c r="F161" i="5"/>
  <c r="G161" i="5" s="1"/>
  <c r="E161" i="5"/>
  <c r="C161" i="5"/>
  <c r="B161" i="5"/>
  <c r="D161" i="5" s="1"/>
  <c r="D160" i="5"/>
  <c r="D159" i="5"/>
  <c r="D158" i="5"/>
  <c r="F157" i="5"/>
  <c r="E157" i="5"/>
  <c r="C157" i="5"/>
  <c r="B157" i="5"/>
  <c r="D156" i="5"/>
  <c r="I155" i="5"/>
  <c r="C155" i="5"/>
  <c r="B155" i="5"/>
  <c r="D155" i="5" s="1"/>
  <c r="G154" i="5"/>
  <c r="D154" i="5"/>
  <c r="J152" i="5"/>
  <c r="G152" i="5"/>
  <c r="D152" i="5"/>
  <c r="D151" i="5"/>
  <c r="D150" i="5"/>
  <c r="J149" i="5"/>
  <c r="D149" i="5"/>
  <c r="J148" i="5"/>
  <c r="D148" i="5"/>
  <c r="D147" i="5"/>
  <c r="I145" i="5"/>
  <c r="H145" i="5"/>
  <c r="F145" i="5"/>
  <c r="E145" i="5"/>
  <c r="C145" i="5"/>
  <c r="B145" i="5"/>
  <c r="G144" i="5"/>
  <c r="D144" i="5"/>
  <c r="J143" i="5"/>
  <c r="G143" i="5"/>
  <c r="D143" i="5"/>
  <c r="J142" i="5"/>
  <c r="G142" i="5"/>
  <c r="D142" i="5"/>
  <c r="D141" i="5"/>
  <c r="D140" i="5"/>
  <c r="I139" i="5"/>
  <c r="H139" i="5"/>
  <c r="F139" i="5"/>
  <c r="E139" i="5"/>
  <c r="C139" i="5"/>
  <c r="B139" i="5"/>
  <c r="G138" i="5"/>
  <c r="D138" i="5"/>
  <c r="D137" i="5"/>
  <c r="J136" i="5"/>
  <c r="G136" i="5"/>
  <c r="D136" i="5"/>
  <c r="I135" i="5"/>
  <c r="H135" i="5"/>
  <c r="F135" i="5"/>
  <c r="E135" i="5"/>
  <c r="C135" i="5"/>
  <c r="B135" i="5"/>
  <c r="D134" i="5"/>
  <c r="D133" i="5"/>
  <c r="F132" i="5"/>
  <c r="C132" i="5"/>
  <c r="B132" i="5"/>
  <c r="J131" i="5"/>
  <c r="G131" i="5"/>
  <c r="D131" i="5"/>
  <c r="J130" i="5"/>
  <c r="G130" i="5"/>
  <c r="D130" i="5"/>
  <c r="I129" i="5"/>
  <c r="H129" i="5"/>
  <c r="F129" i="5"/>
  <c r="E129" i="5"/>
  <c r="G129" i="5" s="1"/>
  <c r="C129" i="5"/>
  <c r="B129" i="5"/>
  <c r="J128" i="5"/>
  <c r="G128" i="5"/>
  <c r="D127" i="5"/>
  <c r="J126" i="5"/>
  <c r="G126" i="5"/>
  <c r="D126" i="5"/>
  <c r="J125" i="5"/>
  <c r="G125" i="5"/>
  <c r="D125" i="5"/>
  <c r="I124" i="5"/>
  <c r="H124" i="5"/>
  <c r="F124" i="5"/>
  <c r="E124" i="5"/>
  <c r="C124" i="5"/>
  <c r="B124" i="5"/>
  <c r="G123" i="5"/>
  <c r="D123" i="5"/>
  <c r="G122" i="5"/>
  <c r="D122" i="5"/>
  <c r="D121" i="5"/>
  <c r="D120" i="5"/>
  <c r="G119" i="5"/>
  <c r="D119" i="5"/>
  <c r="D118" i="5"/>
  <c r="I117" i="5"/>
  <c r="H117" i="5"/>
  <c r="F117" i="5"/>
  <c r="E117" i="5"/>
  <c r="C117" i="5"/>
  <c r="B117" i="5"/>
  <c r="J111" i="5"/>
  <c r="G111" i="5"/>
  <c r="D111" i="5"/>
  <c r="G110" i="5"/>
  <c r="D110" i="5"/>
  <c r="D109" i="5"/>
  <c r="D108" i="5"/>
  <c r="F107" i="5"/>
  <c r="E107" i="5"/>
  <c r="C107" i="5"/>
  <c r="B107" i="5"/>
  <c r="J105" i="5"/>
  <c r="D105" i="5"/>
  <c r="D104" i="5"/>
  <c r="D103" i="5"/>
  <c r="D102" i="5"/>
  <c r="D101" i="5"/>
  <c r="D100" i="5"/>
  <c r="D99" i="5"/>
  <c r="G98" i="5"/>
  <c r="D98" i="5"/>
  <c r="D97" i="5"/>
  <c r="D95" i="5"/>
  <c r="I94" i="5"/>
  <c r="H94" i="5"/>
  <c r="F94" i="5"/>
  <c r="E94" i="5"/>
  <c r="C94" i="5"/>
  <c r="B94" i="5"/>
  <c r="D93" i="5"/>
  <c r="J92" i="5"/>
  <c r="D92" i="5"/>
  <c r="D91" i="5"/>
  <c r="D90" i="5"/>
  <c r="D89" i="5"/>
  <c r="J88" i="5"/>
  <c r="D88" i="5"/>
  <c r="J87" i="5"/>
  <c r="D87" i="5"/>
  <c r="I86" i="5"/>
  <c r="H86" i="5"/>
  <c r="F86" i="5"/>
  <c r="E86" i="5"/>
  <c r="C86" i="5"/>
  <c r="B86" i="5"/>
  <c r="G85" i="5"/>
  <c r="D85" i="5"/>
  <c r="D84" i="5"/>
  <c r="D83" i="5"/>
  <c r="D82" i="5"/>
  <c r="D81" i="5"/>
  <c r="I80" i="5"/>
  <c r="F80" i="5"/>
  <c r="E80" i="5"/>
  <c r="C80" i="5"/>
  <c r="B80" i="5"/>
  <c r="G78" i="5"/>
  <c r="D78" i="5"/>
  <c r="D77" i="5"/>
  <c r="J76" i="5"/>
  <c r="G76" i="5"/>
  <c r="D76" i="5"/>
  <c r="D75" i="5"/>
  <c r="G74" i="5"/>
  <c r="D74" i="5"/>
  <c r="D73" i="5"/>
  <c r="G72" i="5"/>
  <c r="D72" i="5"/>
  <c r="I71" i="5"/>
  <c r="H71" i="5"/>
  <c r="F71" i="5"/>
  <c r="E71" i="5"/>
  <c r="C71" i="5"/>
  <c r="B71" i="5"/>
  <c r="D70" i="5"/>
  <c r="D69" i="5"/>
  <c r="D68" i="5"/>
  <c r="D67" i="5"/>
  <c r="D66" i="5"/>
  <c r="C65" i="5"/>
  <c r="B65" i="5"/>
  <c r="J59" i="5"/>
  <c r="D59" i="5"/>
  <c r="J58" i="5"/>
  <c r="G58" i="5"/>
  <c r="D58" i="5"/>
  <c r="J57" i="5"/>
  <c r="G57" i="5"/>
  <c r="D57" i="5"/>
  <c r="G56" i="5"/>
  <c r="D56" i="5"/>
  <c r="J55" i="5"/>
  <c r="G55" i="5"/>
  <c r="D55" i="5"/>
  <c r="J54" i="5"/>
  <c r="G54" i="5"/>
  <c r="D54" i="5"/>
  <c r="D53" i="5"/>
  <c r="J52" i="5"/>
  <c r="D52" i="5"/>
  <c r="J51" i="5"/>
  <c r="D51" i="5"/>
  <c r="J50" i="5"/>
  <c r="D50" i="5"/>
  <c r="D49" i="5"/>
  <c r="D48" i="5"/>
  <c r="J47" i="5"/>
  <c r="D47" i="5"/>
  <c r="I46" i="5"/>
  <c r="J46" i="5" s="1"/>
  <c r="H46" i="5"/>
  <c r="F46" i="5"/>
  <c r="E46" i="5"/>
  <c r="C46" i="5"/>
  <c r="B46" i="5"/>
  <c r="J42" i="5"/>
  <c r="D42" i="5"/>
  <c r="J41" i="5"/>
  <c r="G41" i="5"/>
  <c r="D41" i="5"/>
  <c r="I36" i="5"/>
  <c r="H36" i="5"/>
  <c r="F36" i="5"/>
  <c r="E36" i="5"/>
  <c r="C36" i="5"/>
  <c r="B36" i="5"/>
  <c r="D35" i="5"/>
  <c r="D34" i="5"/>
  <c r="D33" i="5"/>
  <c r="J32" i="5"/>
  <c r="G32" i="5"/>
  <c r="D32" i="5"/>
  <c r="J31" i="5"/>
  <c r="G31" i="5"/>
  <c r="D31" i="5"/>
  <c r="D30" i="5"/>
  <c r="D29" i="5"/>
  <c r="G28" i="5"/>
  <c r="D28" i="5"/>
  <c r="I27" i="5"/>
  <c r="H27" i="5"/>
  <c r="F27" i="5"/>
  <c r="E27" i="5"/>
  <c r="C27" i="5"/>
  <c r="B27" i="5"/>
  <c r="D20" i="5"/>
  <c r="C19" i="5"/>
  <c r="B19" i="5"/>
  <c r="J17" i="5"/>
  <c r="G17" i="5"/>
  <c r="D17" i="5"/>
  <c r="I15" i="5"/>
  <c r="H15" i="5"/>
  <c r="F15" i="5"/>
  <c r="E15" i="5"/>
  <c r="C15" i="5"/>
  <c r="B15" i="5"/>
  <c r="J14" i="5"/>
  <c r="D14" i="5"/>
  <c r="J13" i="5"/>
  <c r="J12" i="5"/>
  <c r="D12" i="5"/>
  <c r="J11" i="5"/>
  <c r="G11" i="5"/>
  <c r="D11" i="5"/>
  <c r="J10" i="5"/>
  <c r="D10" i="5"/>
  <c r="G9" i="5"/>
  <c r="D9" i="5"/>
  <c r="I8" i="5"/>
  <c r="H8" i="5"/>
  <c r="F8" i="5"/>
  <c r="E8" i="5"/>
  <c r="C8" i="5"/>
  <c r="B8" i="5"/>
  <c r="J24" i="7" l="1"/>
  <c r="J32" i="7"/>
  <c r="J14" i="7"/>
  <c r="J38" i="7"/>
  <c r="J70" i="7"/>
  <c r="G32" i="7"/>
  <c r="G74" i="7"/>
  <c r="G96" i="7"/>
  <c r="G38" i="7"/>
  <c r="D161" i="6"/>
  <c r="G69" i="6"/>
  <c r="G15" i="6"/>
  <c r="D132" i="6"/>
  <c r="J80" i="6"/>
  <c r="J161" i="6"/>
  <c r="D19" i="6"/>
  <c r="J8" i="6"/>
  <c r="G35" i="6"/>
  <c r="G107" i="6"/>
  <c r="D145" i="6"/>
  <c r="D155" i="6"/>
  <c r="J15" i="6"/>
  <c r="G26" i="6"/>
  <c r="J19" i="6"/>
  <c r="J35" i="6"/>
  <c r="D69" i="6"/>
  <c r="J69" i="6"/>
  <c r="J117" i="6"/>
  <c r="D124" i="6"/>
  <c r="D139" i="6"/>
  <c r="D8" i="5"/>
  <c r="D124" i="5"/>
  <c r="G107" i="5"/>
  <c r="J135" i="5"/>
  <c r="J15" i="5"/>
  <c r="G46" i="5"/>
  <c r="D15" i="5"/>
  <c r="D46" i="5"/>
  <c r="G124" i="5"/>
  <c r="D139" i="5"/>
  <c r="G8" i="5"/>
  <c r="D36" i="5"/>
  <c r="J94" i="5"/>
  <c r="D117" i="5"/>
  <c r="J86" i="5"/>
  <c r="G135" i="5"/>
  <c r="J139" i="5"/>
  <c r="D80" i="5"/>
  <c r="D145" i="5"/>
  <c r="J74" i="7"/>
  <c r="G111" i="7"/>
  <c r="D26" i="6"/>
  <c r="J135" i="6"/>
  <c r="D35" i="6"/>
  <c r="D8" i="6"/>
  <c r="G8" i="6"/>
  <c r="J86" i="6"/>
  <c r="J129" i="6"/>
  <c r="D157" i="6"/>
  <c r="G139" i="6"/>
  <c r="J94" i="6"/>
  <c r="D44" i="6"/>
  <c r="D94" i="5"/>
  <c r="J117" i="5"/>
  <c r="D107" i="5"/>
  <c r="G94" i="5"/>
  <c r="G24" i="7"/>
  <c r="D38" i="7"/>
  <c r="G14" i="7"/>
  <c r="D91" i="7"/>
  <c r="D58" i="7"/>
  <c r="G79" i="7"/>
  <c r="D105" i="7"/>
  <c r="G58" i="7"/>
  <c r="J8" i="7"/>
  <c r="J91" i="7"/>
  <c r="G105" i="7"/>
  <c r="J111" i="7"/>
  <c r="D96" i="7"/>
  <c r="D108" i="7"/>
  <c r="J108" i="7"/>
  <c r="G86" i="6"/>
  <c r="G132" i="6"/>
  <c r="D129" i="6"/>
  <c r="G155" i="6"/>
  <c r="G94" i="6"/>
  <c r="J132" i="6"/>
  <c r="D15" i="6"/>
  <c r="G129" i="6"/>
  <c r="G44" i="6"/>
  <c r="G124" i="6"/>
  <c r="J26" i="6"/>
  <c r="J44" i="6"/>
  <c r="D80" i="6"/>
  <c r="J124" i="6"/>
  <c r="D135" i="6"/>
  <c r="J139" i="6"/>
  <c r="G157" i="6"/>
  <c r="G135" i="6"/>
  <c r="D63" i="6"/>
  <c r="D107" i="6"/>
  <c r="J145" i="6"/>
  <c r="J157" i="6"/>
  <c r="D86" i="6"/>
  <c r="J107" i="6"/>
  <c r="G117" i="6"/>
  <c r="G145" i="5"/>
  <c r="G71" i="5"/>
  <c r="J71" i="5"/>
  <c r="D19" i="5"/>
  <c r="G80" i="5"/>
  <c r="D132" i="5"/>
  <c r="D27" i="5"/>
  <c r="D65" i="5"/>
  <c r="D129" i="5"/>
  <c r="G139" i="5"/>
  <c r="J161" i="5"/>
  <c r="G27" i="5"/>
  <c r="D135" i="5"/>
  <c r="J145" i="5"/>
  <c r="J27" i="5"/>
  <c r="D86" i="5"/>
  <c r="G117" i="5"/>
  <c r="J8" i="5"/>
  <c r="G15" i="5"/>
  <c r="G36" i="5"/>
  <c r="G86" i="5"/>
  <c r="J124" i="5"/>
  <c r="J129" i="5"/>
  <c r="D157" i="5"/>
  <c r="J36" i="5"/>
  <c r="D71" i="5"/>
  <c r="G157" i="5"/>
  <c r="B27" i="4"/>
  <c r="G20" i="4"/>
  <c r="G170" i="4"/>
  <c r="D170" i="4"/>
  <c r="G169" i="4"/>
  <c r="D169" i="4"/>
  <c r="D168" i="4"/>
  <c r="I167" i="4"/>
  <c r="H167" i="4"/>
  <c r="F167" i="4"/>
  <c r="E167" i="4"/>
  <c r="G167" i="4" s="1"/>
  <c r="C167" i="4"/>
  <c r="B167" i="4"/>
  <c r="G166" i="4"/>
  <c r="D166" i="4"/>
  <c r="G165" i="4"/>
  <c r="D165" i="4"/>
  <c r="G164" i="4"/>
  <c r="D164" i="4"/>
  <c r="I163" i="4"/>
  <c r="H163" i="4"/>
  <c r="F163" i="4"/>
  <c r="E163" i="4"/>
  <c r="C163" i="4"/>
  <c r="B163" i="4"/>
  <c r="G162" i="4"/>
  <c r="D162" i="4"/>
  <c r="I161" i="4"/>
  <c r="H161" i="4"/>
  <c r="F161" i="4"/>
  <c r="E161" i="4"/>
  <c r="C161" i="4"/>
  <c r="B161" i="4"/>
  <c r="G160" i="4"/>
  <c r="D160" i="4"/>
  <c r="G158" i="4"/>
  <c r="D158" i="4"/>
  <c r="G157" i="4"/>
  <c r="D157" i="4"/>
  <c r="G156" i="4"/>
  <c r="D156" i="4"/>
  <c r="D155" i="4"/>
  <c r="D154" i="4"/>
  <c r="D151" i="4"/>
  <c r="I150" i="4"/>
  <c r="H150" i="4"/>
  <c r="F150" i="4"/>
  <c r="E150" i="4"/>
  <c r="C150" i="4"/>
  <c r="B150" i="4"/>
  <c r="G149" i="4"/>
  <c r="D149" i="4"/>
  <c r="G148" i="4"/>
  <c r="D148" i="4"/>
  <c r="G147" i="4"/>
  <c r="D147" i="4"/>
  <c r="D146" i="4"/>
  <c r="D145" i="4"/>
  <c r="I144" i="4"/>
  <c r="H144" i="4"/>
  <c r="F144" i="4"/>
  <c r="E144" i="4"/>
  <c r="C144" i="4"/>
  <c r="B144" i="4"/>
  <c r="G143" i="4"/>
  <c r="D143" i="4"/>
  <c r="D142" i="4"/>
  <c r="G141" i="4"/>
  <c r="D141" i="4"/>
  <c r="I140" i="4"/>
  <c r="H140" i="4"/>
  <c r="F140" i="4"/>
  <c r="E140" i="4"/>
  <c r="C140" i="4"/>
  <c r="B140" i="4"/>
  <c r="G139" i="4"/>
  <c r="D139" i="4"/>
  <c r="D138" i="4"/>
  <c r="I137" i="4"/>
  <c r="H137" i="4"/>
  <c r="F137" i="4"/>
  <c r="E137" i="4"/>
  <c r="C137" i="4"/>
  <c r="B137" i="4"/>
  <c r="G136" i="4"/>
  <c r="D136" i="4"/>
  <c r="G135" i="4"/>
  <c r="D135" i="4"/>
  <c r="I134" i="4"/>
  <c r="H134" i="4"/>
  <c r="F134" i="4"/>
  <c r="E134" i="4"/>
  <c r="C134" i="4"/>
  <c r="B134" i="4"/>
  <c r="D133" i="4"/>
  <c r="D132" i="4"/>
  <c r="D131" i="4"/>
  <c r="D130" i="4"/>
  <c r="I129" i="4"/>
  <c r="H129" i="4"/>
  <c r="F129" i="4"/>
  <c r="E129" i="4"/>
  <c r="C129" i="4"/>
  <c r="B129" i="4"/>
  <c r="G128" i="4"/>
  <c r="D128" i="4"/>
  <c r="G127" i="4"/>
  <c r="D127" i="4"/>
  <c r="G126" i="4"/>
  <c r="D126" i="4"/>
  <c r="G125" i="4"/>
  <c r="D125" i="4"/>
  <c r="G124" i="4"/>
  <c r="D124" i="4"/>
  <c r="G123" i="4"/>
  <c r="D123" i="4"/>
  <c r="I122" i="4"/>
  <c r="H122" i="4"/>
  <c r="F122" i="4"/>
  <c r="E122" i="4"/>
  <c r="C122" i="4"/>
  <c r="B122" i="4"/>
  <c r="G116" i="4"/>
  <c r="D116" i="4"/>
  <c r="G115" i="4"/>
  <c r="D115" i="4"/>
  <c r="G114" i="4"/>
  <c r="D114" i="4"/>
  <c r="G113" i="4"/>
  <c r="D113" i="4"/>
  <c r="I112" i="4"/>
  <c r="H112" i="4"/>
  <c r="F112" i="4"/>
  <c r="E112" i="4"/>
  <c r="G112" i="4" s="1"/>
  <c r="C112" i="4"/>
  <c r="B112" i="4"/>
  <c r="G111" i="4"/>
  <c r="D111" i="4"/>
  <c r="D109" i="4"/>
  <c r="D108" i="4"/>
  <c r="G107" i="4"/>
  <c r="D107" i="4"/>
  <c r="G106" i="4"/>
  <c r="D106" i="4"/>
  <c r="D105" i="4"/>
  <c r="D104" i="4"/>
  <c r="G103" i="4"/>
  <c r="D103" i="4"/>
  <c r="G102" i="4"/>
  <c r="D102" i="4"/>
  <c r="G100" i="4"/>
  <c r="D100" i="4"/>
  <c r="I99" i="4"/>
  <c r="H99" i="4"/>
  <c r="F99" i="4"/>
  <c r="E99" i="4"/>
  <c r="C99" i="4"/>
  <c r="B99" i="4"/>
  <c r="D98" i="4"/>
  <c r="G97" i="4"/>
  <c r="D97" i="4"/>
  <c r="G96" i="4"/>
  <c r="D96" i="4"/>
  <c r="G95" i="4"/>
  <c r="D95" i="4"/>
  <c r="G94" i="4"/>
  <c r="D94" i="4"/>
  <c r="G93" i="4"/>
  <c r="D93" i="4"/>
  <c r="G92" i="4"/>
  <c r="D92" i="4"/>
  <c r="G91" i="4"/>
  <c r="D91" i="4"/>
  <c r="F90" i="4"/>
  <c r="E90" i="4"/>
  <c r="C90" i="4"/>
  <c r="B90" i="4"/>
  <c r="D90" i="4" s="1"/>
  <c r="G89" i="4"/>
  <c r="D89" i="4"/>
  <c r="G88" i="4"/>
  <c r="D88" i="4"/>
  <c r="G87" i="4"/>
  <c r="D87" i="4"/>
  <c r="G86" i="4"/>
  <c r="D86" i="4"/>
  <c r="G85" i="4"/>
  <c r="D85" i="4"/>
  <c r="I84" i="4"/>
  <c r="H84" i="4"/>
  <c r="F84" i="4"/>
  <c r="E84" i="4"/>
  <c r="C84" i="4"/>
  <c r="B84" i="4"/>
  <c r="G81" i="4"/>
  <c r="D81" i="4"/>
  <c r="G80" i="4"/>
  <c r="D80" i="4"/>
  <c r="G79" i="4"/>
  <c r="D79" i="4"/>
  <c r="G77" i="4"/>
  <c r="G76" i="4"/>
  <c r="D76" i="4"/>
  <c r="G75" i="4"/>
  <c r="D75" i="4"/>
  <c r="G74" i="4"/>
  <c r="D74" i="4"/>
  <c r="G73" i="4"/>
  <c r="D73" i="4"/>
  <c r="I72" i="4"/>
  <c r="H72" i="4"/>
  <c r="F72" i="4"/>
  <c r="E72" i="4"/>
  <c r="C72" i="4"/>
  <c r="B72" i="4"/>
  <c r="G71" i="4"/>
  <c r="D71" i="4"/>
  <c r="G70" i="4"/>
  <c r="D70" i="4"/>
  <c r="G69" i="4"/>
  <c r="D69" i="4"/>
  <c r="G68" i="4"/>
  <c r="D68" i="4"/>
  <c r="G67" i="4"/>
  <c r="D67" i="4"/>
  <c r="F66" i="4"/>
  <c r="E66" i="4"/>
  <c r="C66" i="4"/>
  <c r="B66" i="4"/>
  <c r="G60" i="4"/>
  <c r="D60" i="4"/>
  <c r="G59" i="4"/>
  <c r="D59" i="4"/>
  <c r="G58" i="4"/>
  <c r="D58" i="4"/>
  <c r="G57" i="4"/>
  <c r="D57" i="4"/>
  <c r="G56" i="4"/>
  <c r="D56" i="4"/>
  <c r="G55" i="4"/>
  <c r="D55" i="4"/>
  <c r="G54" i="4"/>
  <c r="D54" i="4"/>
  <c r="G53" i="4"/>
  <c r="D53" i="4"/>
  <c r="G52" i="4"/>
  <c r="D52" i="4"/>
  <c r="G51" i="4"/>
  <c r="D51" i="4"/>
  <c r="G50" i="4"/>
  <c r="D50" i="4"/>
  <c r="G49" i="4"/>
  <c r="D49" i="4"/>
  <c r="G48" i="4"/>
  <c r="D48" i="4"/>
  <c r="I47" i="4"/>
  <c r="H47" i="4"/>
  <c r="F47" i="4"/>
  <c r="E47" i="4"/>
  <c r="C47" i="4"/>
  <c r="B47" i="4"/>
  <c r="D43" i="4"/>
  <c r="G42" i="4"/>
  <c r="D42" i="4"/>
  <c r="I37" i="4"/>
  <c r="J37" i="4" s="1"/>
  <c r="H37" i="4"/>
  <c r="F37" i="4"/>
  <c r="E37" i="4"/>
  <c r="C37" i="4"/>
  <c r="B37" i="4"/>
  <c r="G35" i="4"/>
  <c r="D35" i="4"/>
  <c r="G34" i="4"/>
  <c r="D34" i="4"/>
  <c r="G33" i="4"/>
  <c r="D33" i="4"/>
  <c r="G32" i="4"/>
  <c r="D32" i="4"/>
  <c r="G31" i="4"/>
  <c r="D31" i="4"/>
  <c r="G30" i="4"/>
  <c r="D30" i="4"/>
  <c r="G29" i="4"/>
  <c r="D29" i="4"/>
  <c r="G28" i="4"/>
  <c r="D28" i="4"/>
  <c r="I27" i="4"/>
  <c r="H27" i="4"/>
  <c r="F27" i="4"/>
  <c r="E27" i="4"/>
  <c r="C27" i="4"/>
  <c r="D20" i="4"/>
  <c r="I19" i="4"/>
  <c r="H19" i="4"/>
  <c r="F19" i="4"/>
  <c r="G19" i="4" s="1"/>
  <c r="E19" i="4"/>
  <c r="C19" i="4"/>
  <c r="B19" i="4"/>
  <c r="G16" i="4"/>
  <c r="D16" i="4"/>
  <c r="I14" i="4"/>
  <c r="J14" i="4" s="1"/>
  <c r="H14" i="4"/>
  <c r="F14" i="4"/>
  <c r="E14" i="4"/>
  <c r="C14" i="4"/>
  <c r="B14" i="4"/>
  <c r="D13" i="4"/>
  <c r="G12" i="4"/>
  <c r="D12" i="4"/>
  <c r="D11" i="4"/>
  <c r="D9" i="4"/>
  <c r="I8" i="4"/>
  <c r="H8" i="4"/>
  <c r="F8" i="4"/>
  <c r="E8" i="4"/>
  <c r="C8" i="4"/>
  <c r="B8" i="4"/>
  <c r="J112" i="4" l="1"/>
  <c r="J134" i="4"/>
  <c r="J72" i="4"/>
  <c r="G150" i="4"/>
  <c r="J144" i="4"/>
  <c r="J140" i="4"/>
  <c r="J161" i="4"/>
  <c r="J47" i="4"/>
  <c r="J27" i="4"/>
  <c r="J99" i="4"/>
  <c r="J150" i="4"/>
  <c r="J19" i="4"/>
  <c r="J122" i="4"/>
  <c r="J129" i="4"/>
  <c r="J84" i="4"/>
  <c r="J163" i="4"/>
  <c r="J167" i="4"/>
  <c r="J137" i="4"/>
  <c r="D167" i="4"/>
  <c r="D72" i="4"/>
  <c r="D66" i="4"/>
  <c r="D47" i="4"/>
  <c r="D8" i="4"/>
  <c r="D129" i="4"/>
  <c r="D122" i="4"/>
  <c r="D84" i="4"/>
  <c r="G99" i="4"/>
  <c r="G122" i="4"/>
  <c r="G134" i="4"/>
  <c r="G161" i="4"/>
  <c r="D27" i="4"/>
  <c r="D144" i="4"/>
  <c r="G84" i="4"/>
  <c r="G8" i="4"/>
  <c r="D163" i="4"/>
  <c r="J8" i="4"/>
  <c r="G90" i="4"/>
  <c r="G27" i="4"/>
  <c r="D14" i="4"/>
  <c r="G47" i="4"/>
  <c r="G144" i="4"/>
  <c r="D140" i="4"/>
  <c r="D150" i="4"/>
  <c r="G37" i="4"/>
  <c r="D112" i="4"/>
  <c r="G140" i="4"/>
  <c r="G72" i="4"/>
  <c r="D99" i="4"/>
  <c r="G66" i="4"/>
  <c r="G163" i="4"/>
  <c r="D37" i="4"/>
  <c r="G14" i="4"/>
  <c r="D137" i="4"/>
  <c r="G137" i="4"/>
  <c r="D161" i="4"/>
  <c r="D134" i="4"/>
  <c r="D19" i="4"/>
  <c r="D164" i="30" l="1"/>
  <c r="G145" i="30"/>
  <c r="D134" i="30"/>
  <c r="D106" i="30" l="1"/>
  <c r="D105" i="30"/>
  <c r="D104" i="30"/>
  <c r="D103" i="30"/>
  <c r="D102" i="30"/>
  <c r="D101" i="30"/>
  <c r="D100" i="30"/>
  <c r="D99" i="30"/>
  <c r="D97" i="30"/>
  <c r="D96" i="30"/>
  <c r="D95" i="30"/>
  <c r="D94" i="30"/>
  <c r="D93" i="30"/>
  <c r="G97" i="30"/>
  <c r="G96" i="30"/>
  <c r="G95" i="30"/>
  <c r="G94" i="30"/>
  <c r="G31" i="30"/>
  <c r="G19" i="30"/>
  <c r="G16" i="30"/>
  <c r="D16" i="30"/>
  <c r="D71" i="28"/>
  <c r="D70" i="28"/>
  <c r="D69" i="28"/>
  <c r="D68" i="28"/>
  <c r="D67" i="28"/>
  <c r="D66" i="28"/>
  <c r="D65" i="28"/>
  <c r="D64" i="28"/>
  <c r="D63" i="28"/>
  <c r="D62" i="28"/>
  <c r="D61" i="28"/>
  <c r="D60" i="28"/>
  <c r="D59" i="28"/>
  <c r="D57" i="28"/>
  <c r="D53" i="28"/>
  <c r="D52" i="28"/>
  <c r="D51" i="28"/>
  <c r="D50" i="28"/>
  <c r="D48" i="28"/>
  <c r="D43" i="28"/>
  <c r="D42" i="28"/>
  <c r="D41" i="28"/>
  <c r="D40" i="28"/>
  <c r="D39" i="28"/>
  <c r="D38" i="28"/>
  <c r="D37" i="28"/>
  <c r="D36" i="28"/>
  <c r="D35" i="28"/>
  <c r="D34" i="28"/>
  <c r="D33" i="28"/>
  <c r="I70" i="28"/>
  <c r="I69" i="28"/>
  <c r="I68" i="28"/>
  <c r="I67" i="28"/>
  <c r="I66" i="28"/>
  <c r="I65" i="28"/>
  <c r="I64" i="28"/>
  <c r="I62" i="28"/>
  <c r="I61" i="28"/>
  <c r="I60" i="28"/>
  <c r="I59" i="28"/>
  <c r="I58" i="28"/>
  <c r="I57" i="28"/>
  <c r="I55" i="28"/>
  <c r="I54" i="28"/>
  <c r="I53" i="28"/>
  <c r="I52" i="28"/>
  <c r="I50" i="28"/>
  <c r="I49" i="28"/>
  <c r="I48" i="28"/>
  <c r="I47" i="28"/>
  <c r="I46" i="28"/>
  <c r="I45" i="28"/>
  <c r="I44" i="28"/>
  <c r="I43" i="28"/>
  <c r="I42" i="28"/>
  <c r="I40" i="28"/>
  <c r="I39" i="28"/>
  <c r="I38" i="28"/>
  <c r="I37" i="28"/>
  <c r="I36" i="28"/>
  <c r="I35" i="28"/>
  <c r="I34" i="28"/>
  <c r="I33" i="28"/>
  <c r="I31" i="28"/>
  <c r="I30" i="28"/>
  <c r="I29" i="28"/>
  <c r="I28" i="28"/>
  <c r="I27" i="28"/>
  <c r="D13" i="28"/>
  <c r="D8" i="28"/>
  <c r="D162" i="30" l="1"/>
  <c r="D161" i="30"/>
  <c r="D160" i="30"/>
  <c r="D156" i="30"/>
  <c r="D158" i="30"/>
  <c r="D159" i="30"/>
  <c r="N47" i="28"/>
  <c r="N46" i="28"/>
  <c r="N45" i="28"/>
  <c r="N43" i="28"/>
  <c r="N42" i="28"/>
  <c r="N41" i="28"/>
  <c r="N39" i="28"/>
  <c r="N38" i="28"/>
  <c r="N37" i="28"/>
  <c r="N36" i="28"/>
  <c r="N33" i="28"/>
  <c r="N31" i="28"/>
  <c r="N30" i="28"/>
  <c r="N29" i="28"/>
  <c r="N28" i="28"/>
  <c r="N27" i="28"/>
  <c r="N26" i="28"/>
  <c r="N25" i="28"/>
  <c r="G13" i="30" l="1"/>
  <c r="G12" i="30"/>
  <c r="G10" i="30"/>
  <c r="G9" i="30"/>
  <c r="G8" i="30"/>
  <c r="D13" i="30"/>
  <c r="D12" i="30"/>
  <c r="D10" i="30"/>
  <c r="D9" i="30"/>
  <c r="D8" i="30"/>
  <c r="D142" i="30" l="1"/>
  <c r="D141" i="30"/>
  <c r="D140" i="30"/>
  <c r="D138" i="30"/>
  <c r="D137" i="30"/>
  <c r="D136" i="30"/>
  <c r="G134" i="30" l="1"/>
  <c r="G133" i="30"/>
  <c r="G132" i="30"/>
  <c r="G131" i="30"/>
  <c r="D133" i="30"/>
  <c r="D132" i="30"/>
  <c r="D131" i="30"/>
  <c r="D129" i="30"/>
  <c r="I13" i="24"/>
  <c r="D68" i="11"/>
  <c r="C68" i="11"/>
  <c r="B68" i="11"/>
  <c r="D66" i="11"/>
  <c r="C66" i="11"/>
  <c r="D62" i="11"/>
  <c r="C62" i="11"/>
  <c r="B62" i="11"/>
  <c r="D60" i="11"/>
  <c r="B60" i="11"/>
  <c r="C58" i="11"/>
  <c r="B58" i="11"/>
  <c r="D56" i="11"/>
  <c r="B56" i="11"/>
  <c r="D53" i="11"/>
  <c r="C53" i="11"/>
  <c r="B53" i="11"/>
  <c r="D48" i="11"/>
  <c r="B48" i="11"/>
  <c r="D44" i="11"/>
  <c r="C44" i="11"/>
  <c r="B44" i="11"/>
  <c r="D41" i="11"/>
  <c r="B41" i="11"/>
  <c r="D39" i="11"/>
  <c r="B39" i="11"/>
  <c r="D36" i="11"/>
  <c r="C36" i="11"/>
  <c r="B36" i="11"/>
  <c r="D30" i="11"/>
  <c r="C30" i="11"/>
  <c r="B30" i="11"/>
  <c r="D20" i="11"/>
  <c r="C20" i="11"/>
  <c r="B20" i="11"/>
  <c r="D18" i="11"/>
  <c r="C18" i="11"/>
  <c r="B18" i="11"/>
  <c r="D12" i="11"/>
  <c r="C12" i="11"/>
  <c r="B12" i="11"/>
  <c r="C10" i="11"/>
  <c r="B10" i="11"/>
  <c r="D6" i="11"/>
  <c r="C6" i="11"/>
  <c r="B6" i="11"/>
  <c r="D48" i="30" l="1"/>
  <c r="D19" i="30"/>
  <c r="D18" i="30"/>
  <c r="D17" i="30"/>
  <c r="D127" i="30" l="1"/>
  <c r="G48" i="30" l="1"/>
  <c r="H13" i="24" l="1"/>
  <c r="I25" i="28" l="1"/>
  <c r="I24" i="28"/>
  <c r="I23" i="28"/>
  <c r="I22" i="28"/>
  <c r="I21" i="28"/>
  <c r="I20" i="28"/>
  <c r="I19" i="28"/>
  <c r="I18" i="28"/>
  <c r="I17" i="28"/>
  <c r="I16" i="28"/>
  <c r="I14" i="28"/>
  <c r="I13" i="28"/>
  <c r="I12" i="28"/>
  <c r="I11" i="28"/>
  <c r="I10" i="28"/>
  <c r="I9" i="28"/>
  <c r="I8" i="28"/>
  <c r="D20" i="28"/>
  <c r="D17" i="28"/>
  <c r="D9" i="28"/>
  <c r="G13" i="24" l="1"/>
  <c r="D15" i="30" l="1"/>
  <c r="D14" i="28" l="1"/>
  <c r="D12" i="28"/>
  <c r="D11" i="28"/>
  <c r="D10" i="28"/>
  <c r="N23" i="28" l="1"/>
  <c r="N22" i="28"/>
  <c r="N21" i="28"/>
  <c r="N20" i="28"/>
  <c r="N19" i="28"/>
  <c r="N17" i="28"/>
  <c r="N16" i="28"/>
  <c r="N15" i="28"/>
  <c r="N13" i="28"/>
  <c r="N12" i="28"/>
  <c r="N10" i="28"/>
  <c r="N9" i="28"/>
  <c r="N8" i="28"/>
  <c r="D16" i="28"/>
  <c r="O12" i="24" l="1"/>
  <c r="P79" i="24" l="1"/>
  <c r="E13" i="24"/>
  <c r="D13" i="24"/>
  <c r="F13" i="24" l="1"/>
  <c r="P97" i="24" l="1"/>
  <c r="P96" i="24"/>
  <c r="P95" i="24"/>
  <c r="P94" i="24"/>
  <c r="P93" i="24"/>
  <c r="P92" i="24"/>
  <c r="P91" i="24"/>
  <c r="P90" i="24"/>
  <c r="P89" i="24"/>
  <c r="P87" i="24"/>
  <c r="P86" i="24"/>
  <c r="P85" i="24"/>
  <c r="P84" i="24"/>
  <c r="P83" i="24"/>
  <c r="P82" i="24"/>
  <c r="P81" i="24"/>
  <c r="P80" i="24"/>
  <c r="P77" i="24"/>
  <c r="P76" i="24"/>
  <c r="P75" i="24"/>
  <c r="P74" i="24"/>
  <c r="P73" i="24"/>
  <c r="P72" i="24"/>
  <c r="P71" i="24"/>
  <c r="P70" i="24"/>
  <c r="P69" i="24"/>
  <c r="P67" i="24"/>
  <c r="P66" i="24"/>
  <c r="P65" i="24"/>
  <c r="P64" i="24"/>
  <c r="P63" i="24"/>
  <c r="P62" i="24"/>
  <c r="P61" i="24"/>
  <c r="P60" i="24"/>
  <c r="P59" i="24"/>
  <c r="P52" i="24"/>
  <c r="P51" i="24"/>
  <c r="P50" i="24"/>
  <c r="P49" i="24"/>
  <c r="P48" i="24"/>
  <c r="P47" i="24"/>
  <c r="P46" i="24"/>
  <c r="P45" i="24"/>
  <c r="P44" i="24"/>
  <c r="P42" i="24"/>
  <c r="P41" i="24"/>
  <c r="P40" i="24"/>
  <c r="P39" i="24"/>
  <c r="P38" i="24"/>
  <c r="P37" i="24"/>
  <c r="P36" i="24"/>
  <c r="P35" i="24"/>
  <c r="P34" i="24"/>
  <c r="P32" i="24"/>
  <c r="P31" i="24"/>
  <c r="P30" i="24"/>
  <c r="P29" i="24"/>
  <c r="P28" i="24"/>
  <c r="P27" i="24"/>
  <c r="P26" i="24"/>
  <c r="P25" i="24"/>
  <c r="P24" i="24"/>
  <c r="P22" i="24"/>
  <c r="P21" i="24"/>
  <c r="P20" i="24"/>
  <c r="P19" i="24"/>
  <c r="P18" i="24"/>
  <c r="P17" i="24"/>
  <c r="P16" i="24"/>
  <c r="P15" i="24"/>
  <c r="P14" i="24"/>
  <c r="G54" i="30"/>
  <c r="G53" i="30"/>
  <c r="P10" i="24" l="1"/>
  <c r="P7" i="24"/>
  <c r="P11" i="24"/>
  <c r="P9" i="24"/>
  <c r="P8" i="24"/>
  <c r="P4" i="24"/>
  <c r="P5" i="24"/>
  <c r="P6" i="24"/>
  <c r="D177" i="30"/>
  <c r="G149" i="30"/>
  <c r="G147" i="30"/>
  <c r="D176" i="30" l="1"/>
  <c r="D175" i="30"/>
  <c r="G173" i="30"/>
  <c r="D173" i="30"/>
  <c r="G172" i="30"/>
  <c r="D172" i="30"/>
  <c r="D171" i="30"/>
  <c r="D169" i="30"/>
  <c r="D168" i="30"/>
  <c r="G154" i="30"/>
  <c r="D154" i="30"/>
  <c r="G153" i="30"/>
  <c r="D153" i="30"/>
  <c r="G152" i="30"/>
  <c r="D152" i="30"/>
  <c r="G151" i="30"/>
  <c r="D151" i="30"/>
  <c r="D149" i="30"/>
  <c r="D148" i="30"/>
  <c r="D147" i="30"/>
  <c r="D145" i="30"/>
  <c r="G144" i="30"/>
  <c r="D144" i="30"/>
  <c r="G130" i="30"/>
  <c r="D130" i="30"/>
  <c r="G129" i="30"/>
  <c r="G121" i="30"/>
  <c r="D121" i="30"/>
  <c r="G120" i="30"/>
  <c r="D120" i="30"/>
  <c r="G119" i="30"/>
  <c r="D119" i="30"/>
  <c r="G117" i="30"/>
  <c r="D117" i="30"/>
  <c r="G116" i="30"/>
  <c r="D116" i="30"/>
  <c r="G115" i="30"/>
  <c r="D115" i="30"/>
  <c r="G114" i="30"/>
  <c r="D114" i="30"/>
  <c r="G112" i="30"/>
  <c r="D112" i="30"/>
  <c r="G110" i="30"/>
  <c r="D110" i="30"/>
  <c r="D109" i="30"/>
  <c r="G108" i="30"/>
  <c r="D108" i="30"/>
  <c r="G105" i="30"/>
  <c r="G102" i="30"/>
  <c r="G101" i="30"/>
  <c r="G100" i="30"/>
  <c r="G91" i="30"/>
  <c r="D91" i="30"/>
  <c r="D90" i="30"/>
  <c r="G89" i="30"/>
  <c r="D89" i="30"/>
  <c r="G88" i="30"/>
  <c r="D87" i="30"/>
  <c r="G86" i="30"/>
  <c r="D86" i="30"/>
  <c r="G85" i="30"/>
  <c r="D85" i="30"/>
  <c r="G84" i="30"/>
  <c r="G82" i="30"/>
  <c r="D82" i="30"/>
  <c r="G81" i="30"/>
  <c r="D81" i="30"/>
  <c r="G79" i="30"/>
  <c r="D79" i="30"/>
  <c r="G78" i="30"/>
  <c r="D78" i="30"/>
  <c r="G77" i="30"/>
  <c r="D77" i="30"/>
  <c r="G76" i="30"/>
  <c r="D76" i="30"/>
  <c r="G75" i="30"/>
  <c r="D75" i="30"/>
  <c r="G74" i="30"/>
  <c r="D74" i="30"/>
  <c r="G73" i="30"/>
  <c r="D73" i="30"/>
  <c r="G71" i="30"/>
  <c r="D71" i="30"/>
  <c r="D70" i="30"/>
  <c r="G69" i="30"/>
  <c r="D69" i="30"/>
  <c r="G68" i="30"/>
  <c r="D68" i="30"/>
  <c r="D67" i="30"/>
  <c r="G66" i="30"/>
  <c r="D66" i="30"/>
  <c r="D60" i="30"/>
  <c r="D59" i="30"/>
  <c r="G58" i="30"/>
  <c r="D58" i="30"/>
  <c r="G57" i="30"/>
  <c r="D57" i="30"/>
  <c r="G56" i="30"/>
  <c r="D56" i="30"/>
  <c r="D54" i="30"/>
  <c r="D53" i="30"/>
  <c r="G52" i="30"/>
  <c r="D52" i="30"/>
  <c r="G51" i="30"/>
  <c r="D51" i="30"/>
  <c r="D50" i="30"/>
  <c r="D49" i="30"/>
  <c r="G47" i="30"/>
  <c r="D47" i="30"/>
  <c r="G46" i="30"/>
  <c r="D46" i="30"/>
  <c r="G45" i="30"/>
  <c r="D45" i="30"/>
  <c r="G44" i="30"/>
  <c r="D44" i="30"/>
  <c r="G43" i="30"/>
  <c r="D43" i="30"/>
  <c r="G40" i="30"/>
  <c r="D40" i="30"/>
  <c r="G39" i="30"/>
  <c r="D39" i="30"/>
  <c r="G38" i="30"/>
  <c r="D38" i="30"/>
  <c r="G37" i="30"/>
  <c r="D37" i="30"/>
  <c r="G36" i="30"/>
  <c r="D36" i="30"/>
  <c r="G35" i="30"/>
  <c r="D35" i="30"/>
  <c r="G34" i="30"/>
  <c r="D34" i="30"/>
  <c r="G33" i="30"/>
  <c r="D33" i="30"/>
  <c r="D32" i="30"/>
  <c r="D31" i="30"/>
  <c r="D30" i="30"/>
  <c r="G15" i="30"/>
  <c r="M13" i="23"/>
  <c r="L13" i="23"/>
  <c r="J13" i="23"/>
  <c r="I13" i="23"/>
  <c r="H13" i="23"/>
  <c r="G13" i="23"/>
  <c r="I12" i="23"/>
  <c r="H12" i="23"/>
  <c r="E12" i="23"/>
  <c r="D12" i="23"/>
  <c r="M11" i="23"/>
  <c r="L11" i="23"/>
  <c r="K11" i="23"/>
  <c r="J11" i="23"/>
  <c r="I11" i="23"/>
  <c r="G11" i="23"/>
  <c r="E11" i="23"/>
  <c r="I10" i="23"/>
  <c r="N12" i="24"/>
  <c r="M12" i="24"/>
  <c r="L12" i="24"/>
  <c r="K12" i="24"/>
  <c r="J12" i="24"/>
  <c r="I12" i="24"/>
  <c r="H12" i="24"/>
  <c r="G12" i="24"/>
  <c r="F12" i="24"/>
  <c r="E12" i="24"/>
  <c r="D12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O9" i="24"/>
  <c r="N9" i="24"/>
  <c r="M9" i="24"/>
  <c r="L9" i="24"/>
  <c r="K9" i="24"/>
  <c r="J9" i="24"/>
  <c r="I9" i="24"/>
  <c r="H9" i="24"/>
  <c r="G9" i="24"/>
  <c r="F9" i="24"/>
  <c r="E9" i="24"/>
  <c r="D9" i="24"/>
  <c r="O8" i="24"/>
  <c r="N8" i="24"/>
  <c r="M8" i="24"/>
  <c r="L8" i="24"/>
  <c r="K8" i="24"/>
  <c r="J8" i="24"/>
  <c r="I8" i="24"/>
  <c r="H8" i="24"/>
  <c r="G8" i="24"/>
  <c r="F8" i="24"/>
  <c r="E8" i="24"/>
  <c r="D8" i="24"/>
  <c r="O7" i="24"/>
  <c r="N7" i="24"/>
  <c r="M7" i="24"/>
  <c r="L7" i="24"/>
  <c r="K7" i="24"/>
  <c r="J7" i="24"/>
  <c r="I7" i="24"/>
  <c r="H7" i="24"/>
  <c r="G7" i="24"/>
  <c r="F7" i="24"/>
  <c r="E7" i="24"/>
  <c r="D7" i="24"/>
  <c r="O6" i="24"/>
  <c r="N6" i="24"/>
  <c r="M6" i="24"/>
  <c r="L6" i="24"/>
  <c r="K6" i="24"/>
  <c r="J6" i="24"/>
  <c r="I6" i="24"/>
  <c r="H6" i="24"/>
  <c r="G6" i="24"/>
  <c r="F6" i="24"/>
  <c r="E6" i="24"/>
  <c r="D6" i="24"/>
  <c r="O5" i="24"/>
  <c r="N5" i="24"/>
  <c r="M5" i="24"/>
  <c r="L5" i="24"/>
  <c r="K5" i="24"/>
  <c r="J5" i="24"/>
  <c r="I5" i="24"/>
  <c r="H5" i="24"/>
  <c r="G5" i="24"/>
  <c r="F5" i="24"/>
  <c r="E5" i="24"/>
  <c r="D5" i="24"/>
  <c r="O4" i="24"/>
  <c r="N4" i="24"/>
  <c r="M4" i="24"/>
  <c r="L4" i="24"/>
  <c r="K4" i="24"/>
  <c r="J4" i="24"/>
  <c r="I4" i="24"/>
  <c r="H4" i="24"/>
  <c r="G4" i="24"/>
  <c r="F4" i="24"/>
  <c r="E4" i="24"/>
  <c r="D4" i="24"/>
</calcChain>
</file>

<file path=xl/sharedStrings.xml><?xml version="1.0" encoding="utf-8"?>
<sst xmlns="http://schemas.openxmlformats.org/spreadsheetml/2006/main" count="5880" uniqueCount="723">
  <si>
    <t xml:space="preserve">Insumos y Servicios Agropecuarios </t>
  </si>
  <si>
    <t>Cuadro</t>
  </si>
  <si>
    <t xml:space="preserve">Descripción </t>
  </si>
  <si>
    <t>C.91</t>
  </si>
  <si>
    <t>C.92</t>
  </si>
  <si>
    <t>C.93</t>
  </si>
  <si>
    <t>C.94</t>
  </si>
  <si>
    <t>C.95</t>
  </si>
  <si>
    <t>C.96</t>
  </si>
  <si>
    <t>C.97</t>
  </si>
  <si>
    <t>C.98</t>
  </si>
  <si>
    <t>C.99</t>
  </si>
  <si>
    <t>C.100</t>
  </si>
  <si>
    <t>C.102</t>
  </si>
  <si>
    <t>C.103</t>
  </si>
  <si>
    <t>C.104</t>
  </si>
  <si>
    <t>C.105</t>
  </si>
  <si>
    <t>C.106</t>
  </si>
  <si>
    <t xml:space="preserve">          (Soles por tonelada)</t>
  </si>
  <si>
    <t>Departamento/Provincia</t>
  </si>
  <si>
    <t>Urea Agrícola</t>
  </si>
  <si>
    <t>Nitrato de Amonio</t>
  </si>
  <si>
    <t>Sulfato de Amonio</t>
  </si>
  <si>
    <t>Var. %</t>
  </si>
  <si>
    <t>APURIMAC</t>
  </si>
  <si>
    <t>Abancay</t>
  </si>
  <si>
    <t>AREQUIPA</t>
  </si>
  <si>
    <t xml:space="preserve"> -      </t>
  </si>
  <si>
    <t>-</t>
  </si>
  <si>
    <t>Arequipa</t>
  </si>
  <si>
    <t>...</t>
  </si>
  <si>
    <t>AYACUCHO</t>
  </si>
  <si>
    <t>Cangallo</t>
  </si>
  <si>
    <t>Huamanga</t>
  </si>
  <si>
    <t>Huanta</t>
  </si>
  <si>
    <t>La Mar</t>
  </si>
  <si>
    <t>Lucanas</t>
  </si>
  <si>
    <t>Parinacochas</t>
  </si>
  <si>
    <t>Paucar del Sara Sara</t>
  </si>
  <si>
    <t>Vilcashuamán</t>
  </si>
  <si>
    <t>Sucre</t>
  </si>
  <si>
    <t>CAJAMARCA</t>
  </si>
  <si>
    <t>Cajamarca</t>
  </si>
  <si>
    <t>Chota</t>
  </si>
  <si>
    <t>San Marcos</t>
  </si>
  <si>
    <t>San Pablo</t>
  </si>
  <si>
    <t>CUSCO</t>
  </si>
  <si>
    <t>Acomayo</t>
  </si>
  <si>
    <t>Anta</t>
  </si>
  <si>
    <t xml:space="preserve">Calca </t>
  </si>
  <si>
    <t xml:space="preserve">Canas </t>
  </si>
  <si>
    <t>Canchis</t>
  </si>
  <si>
    <t>Cusco</t>
  </si>
  <si>
    <t>Espinar</t>
  </si>
  <si>
    <t>Paruro</t>
  </si>
  <si>
    <t>Paucartambo</t>
  </si>
  <si>
    <t>Pichari Kimbiri</t>
  </si>
  <si>
    <t>Quispicanchi</t>
  </si>
  <si>
    <t>Urubamba</t>
  </si>
  <si>
    <t>HUANCAVELICA</t>
  </si>
  <si>
    <t>Acobamba</t>
  </si>
  <si>
    <t>Angaraes</t>
  </si>
  <si>
    <t>Churcampa</t>
  </si>
  <si>
    <t>Huancavelica</t>
  </si>
  <si>
    <t>Tayacaja</t>
  </si>
  <si>
    <t>HUÁNUCO</t>
  </si>
  <si>
    <t>Ambo</t>
  </si>
  <si>
    <t>Dos de Mayo</t>
  </si>
  <si>
    <t>Huánuco</t>
  </si>
  <si>
    <t>Huaycabamba</t>
  </si>
  <si>
    <t>Huamalies</t>
  </si>
  <si>
    <t>Leoncio Prado</t>
  </si>
  <si>
    <t>Marañón</t>
  </si>
  <si>
    <t>Pachitea</t>
  </si>
  <si>
    <t>ICA</t>
  </si>
  <si>
    <t>Chincha</t>
  </si>
  <si>
    <t>sigue…</t>
  </si>
  <si>
    <t>JUNIN</t>
  </si>
  <si>
    <t>Chamchamayo</t>
  </si>
  <si>
    <t xml:space="preserve">Chupaca </t>
  </si>
  <si>
    <t>Concepción</t>
  </si>
  <si>
    <t>Jauja</t>
  </si>
  <si>
    <t>Junín</t>
  </si>
  <si>
    <t>Satipo</t>
  </si>
  <si>
    <t>Tarma</t>
  </si>
  <si>
    <t>Yauli</t>
  </si>
  <si>
    <t xml:space="preserve">LA LIBERTAD </t>
  </si>
  <si>
    <t>Ascope</t>
  </si>
  <si>
    <t>Chepén</t>
  </si>
  <si>
    <t>Gran Chimú</t>
  </si>
  <si>
    <t>Otuzco</t>
  </si>
  <si>
    <t>Pataz</t>
  </si>
  <si>
    <t>Sánchez Carrión</t>
  </si>
  <si>
    <t>Santiago de Chuco</t>
  </si>
  <si>
    <t>Trujillo</t>
  </si>
  <si>
    <t>LAMBAYEQUE</t>
  </si>
  <si>
    <t>Chiclayo</t>
  </si>
  <si>
    <t>Ferreñafe</t>
  </si>
  <si>
    <t>Lambayeque</t>
  </si>
  <si>
    <t>LIMA METROPOLITANA</t>
  </si>
  <si>
    <t>LIMA PROVINCIA</t>
  </si>
  <si>
    <t>Canta</t>
  </si>
  <si>
    <t>Cañete</t>
  </si>
  <si>
    <t>Huaura</t>
  </si>
  <si>
    <t>Huaral</t>
  </si>
  <si>
    <t>LORETO</t>
  </si>
  <si>
    <t>Alto Amazonas</t>
  </si>
  <si>
    <t>Maynas</t>
  </si>
  <si>
    <t>Mariscal Ramón Castilla</t>
  </si>
  <si>
    <t>Ucayali</t>
  </si>
  <si>
    <t>MADRE DE DIOS</t>
  </si>
  <si>
    <t>Tambopata</t>
  </si>
  <si>
    <t>Tahuamanu</t>
  </si>
  <si>
    <t>MOQUEGUA</t>
  </si>
  <si>
    <t>Mariscal Nieto</t>
  </si>
  <si>
    <t>PASCO</t>
  </si>
  <si>
    <t>Daniel Alcides Carrión</t>
  </si>
  <si>
    <t>Oxapampa</t>
  </si>
  <si>
    <t>Pasco</t>
  </si>
  <si>
    <t>PIURA</t>
  </si>
  <si>
    <t>Ayabaca</t>
  </si>
  <si>
    <t>Huancabamba</t>
  </si>
  <si>
    <t>Morropón</t>
  </si>
  <si>
    <t>Piura</t>
  </si>
  <si>
    <t>Sullana</t>
  </si>
  <si>
    <t>TUMBES</t>
  </si>
  <si>
    <t xml:space="preserve">Contralmirante Villar </t>
  </si>
  <si>
    <t>Tumbes</t>
  </si>
  <si>
    <t>Zarumilla</t>
  </si>
  <si>
    <t>UCAYALI</t>
  </si>
  <si>
    <t>Atalaya</t>
  </si>
  <si>
    <t>Coronel Portillo</t>
  </si>
  <si>
    <t>Padre Abad</t>
  </si>
  <si>
    <t>Fuente: Direcciones Regionales de Agricultura</t>
  </si>
  <si>
    <t>Fosfato Diamónico</t>
  </si>
  <si>
    <t>Superfosfato de Calcio Triple</t>
  </si>
  <si>
    <t>Roca Fosfórica</t>
  </si>
  <si>
    <t xml:space="preserve">-      </t>
  </si>
  <si>
    <t xml:space="preserve"> ...    </t>
  </si>
  <si>
    <t xml:space="preserve"> -     </t>
  </si>
  <si>
    <t>La Convencíón</t>
  </si>
  <si>
    <t>Barranca</t>
  </si>
  <si>
    <t xml:space="preserve">Huarochirí </t>
  </si>
  <si>
    <t>General Sánchez Cerro</t>
  </si>
  <si>
    <t xml:space="preserve"> Atalaya</t>
  </si>
  <si>
    <t>Cloruro de Potasio</t>
  </si>
  <si>
    <t>Sulfato de Potasio</t>
  </si>
  <si>
    <t>Sulfato de Magnesio y Potasio</t>
  </si>
  <si>
    <t>…</t>
  </si>
  <si>
    <t>Santa Eulalia</t>
  </si>
  <si>
    <t>Guano de Isla</t>
  </si>
  <si>
    <t>Gallinaza</t>
  </si>
  <si>
    <t>Humus de Lombriz</t>
  </si>
  <si>
    <t xml:space="preserve">   ...</t>
  </si>
  <si>
    <t xml:space="preserve">       ...</t>
  </si>
  <si>
    <t>Victor Fajardo</t>
  </si>
  <si>
    <t>Cajabamba</t>
  </si>
  <si>
    <t>San Miguel</t>
  </si>
  <si>
    <t xml:space="preserve"> -       </t>
  </si>
  <si>
    <t xml:space="preserve">Coronel Portillo </t>
  </si>
  <si>
    <t>APURÍMAC</t>
  </si>
  <si>
    <t xml:space="preserve">...    </t>
  </si>
  <si>
    <t xml:space="preserve">Espinar </t>
  </si>
  <si>
    <t>Huarochirí</t>
  </si>
  <si>
    <t>TACNA</t>
  </si>
  <si>
    <t>Tacna</t>
  </si>
  <si>
    <t xml:space="preserve">-   </t>
  </si>
  <si>
    <t>Contumaza</t>
  </si>
  <si>
    <t>Calca</t>
  </si>
  <si>
    <t>LIMA PROVINCIAS</t>
  </si>
  <si>
    <t xml:space="preserve"> -  </t>
  </si>
  <si>
    <t>Canas</t>
  </si>
  <si>
    <t>Cuzco</t>
  </si>
  <si>
    <t xml:space="preserve">          (Soles por unidad de medida)</t>
  </si>
  <si>
    <t xml:space="preserve">     -    </t>
  </si>
  <si>
    <t>continúa C.96</t>
  </si>
  <si>
    <t xml:space="preserve">...   </t>
  </si>
  <si>
    <t>SAN MARTÍN</t>
  </si>
  <si>
    <t>Bellavista</t>
  </si>
  <si>
    <t>Rioja</t>
  </si>
  <si>
    <t>Moyobamba</t>
  </si>
  <si>
    <t>Amazonas</t>
  </si>
  <si>
    <t>Ica</t>
  </si>
  <si>
    <t>Puerto Inca</t>
  </si>
  <si>
    <t>Chanchamayo</t>
  </si>
  <si>
    <t>Chupaca</t>
  </si>
  <si>
    <t>Pacasmayo</t>
  </si>
  <si>
    <t>San Martín</t>
  </si>
  <si>
    <t xml:space="preserve"> </t>
  </si>
  <si>
    <t>Estación Experimental Agraria</t>
  </si>
  <si>
    <t>Cultivo</t>
  </si>
  <si>
    <t>Cultivar</t>
  </si>
  <si>
    <t>Clase</t>
  </si>
  <si>
    <t>Categoría</t>
  </si>
  <si>
    <t>kg</t>
  </si>
  <si>
    <t>Arroz</t>
  </si>
  <si>
    <t>Certificada</t>
  </si>
  <si>
    <t>Básica</t>
  </si>
  <si>
    <t>Quinua</t>
  </si>
  <si>
    <t>Registrada</t>
  </si>
  <si>
    <t>Avena</t>
  </si>
  <si>
    <t>Cebada</t>
  </si>
  <si>
    <t>Haba</t>
  </si>
  <si>
    <t>Maíz Amiláceo</t>
  </si>
  <si>
    <t>PMV 560 Blanco Urubamba</t>
  </si>
  <si>
    <t>Autorizada</t>
  </si>
  <si>
    <t>Maiz Forrajero</t>
  </si>
  <si>
    <t>INIA 617 Chuska</t>
  </si>
  <si>
    <t>Trigo</t>
  </si>
  <si>
    <t>INIA 502 - Pitipo</t>
  </si>
  <si>
    <t>INIA 508 - Tinajones</t>
  </si>
  <si>
    <t>INIA 509 - La Esperanza</t>
  </si>
  <si>
    <t>INIA 513 - La Puntilla</t>
  </si>
  <si>
    <t>IR - 43</t>
  </si>
  <si>
    <t>Vaina Blanca - INIA</t>
  </si>
  <si>
    <t>Genetica</t>
  </si>
  <si>
    <t>INIA 507 La Conquista</t>
  </si>
  <si>
    <t>INIA 512 Santa Clara</t>
  </si>
  <si>
    <t>Producto</t>
  </si>
  <si>
    <t>Disponibilidad                   (kg)</t>
  </si>
  <si>
    <t>Densidad de siembra (kg/ha)</t>
  </si>
  <si>
    <t>Cobertura                           (ha)</t>
  </si>
  <si>
    <t>Cereales</t>
  </si>
  <si>
    <t>Legumbres</t>
  </si>
  <si>
    <t>Frijol  caupí</t>
  </si>
  <si>
    <t>Productos de forraje, fibras</t>
  </si>
  <si>
    <t>1 Teórica</t>
  </si>
  <si>
    <t>Plantón</t>
  </si>
  <si>
    <t>Cantidad</t>
  </si>
  <si>
    <t>Cacao</t>
  </si>
  <si>
    <t>Injerto</t>
  </si>
  <si>
    <t>Palto</t>
  </si>
  <si>
    <t>Fuerte</t>
  </si>
  <si>
    <t>Hass</t>
  </si>
  <si>
    <t>Criollo</t>
  </si>
  <si>
    <t>Vid</t>
  </si>
  <si>
    <t>Malbeck</t>
  </si>
  <si>
    <t>Quebranta</t>
  </si>
  <si>
    <t xml:space="preserve">Cacao </t>
  </si>
  <si>
    <t>CCN-51</t>
  </si>
  <si>
    <t>Semilla</t>
  </si>
  <si>
    <t>Palta</t>
  </si>
  <si>
    <t>Chirimoyo</t>
  </si>
  <si>
    <t>Patrón</t>
  </si>
  <si>
    <t>Seda</t>
  </si>
  <si>
    <t>Palo</t>
  </si>
  <si>
    <t>Duke</t>
  </si>
  <si>
    <t>Limonero</t>
  </si>
  <si>
    <t>Naranjo</t>
  </si>
  <si>
    <t>Pitahaya</t>
  </si>
  <si>
    <t>Fucsia</t>
  </si>
  <si>
    <t>Mandarina</t>
  </si>
  <si>
    <t>Mango</t>
  </si>
  <si>
    <t>Kent / Cambodiano</t>
  </si>
  <si>
    <t>Chulucanas</t>
  </si>
  <si>
    <t>Saigon</t>
  </si>
  <si>
    <t>Cambodiano</t>
  </si>
  <si>
    <t>Bolaina Blanca</t>
  </si>
  <si>
    <t>Especie</t>
  </si>
  <si>
    <t>Bovinos</t>
  </si>
  <si>
    <t>Brown Swiss</t>
  </si>
  <si>
    <t>Reproductores</t>
  </si>
  <si>
    <t>Terneros</t>
  </si>
  <si>
    <t>Girolando</t>
  </si>
  <si>
    <t>Cuy</t>
  </si>
  <si>
    <t>Andina</t>
  </si>
  <si>
    <t>Inti</t>
  </si>
  <si>
    <t>Perú</t>
  </si>
  <si>
    <t>Andino</t>
  </si>
  <si>
    <t>Peru</t>
  </si>
  <si>
    <t>Ovinos</t>
  </si>
  <si>
    <t>Blackbelly</t>
  </si>
  <si>
    <t>Brown Swiss x Gyr Lechero</t>
  </si>
  <si>
    <t>Triticale</t>
  </si>
  <si>
    <t>INIA 906 Salka</t>
  </si>
  <si>
    <t>INIA 909 Katekyl</t>
  </si>
  <si>
    <t>INIA 411 San Cristobal</t>
  </si>
  <si>
    <t>INIA 514 Bellavista</t>
  </si>
  <si>
    <t>Marginal 28 Tropical</t>
  </si>
  <si>
    <t>Chardonay</t>
  </si>
  <si>
    <t>Italia Blanca</t>
  </si>
  <si>
    <t>Borgoña Negra</t>
  </si>
  <si>
    <t>Lucumo</t>
  </si>
  <si>
    <t>Granado</t>
  </si>
  <si>
    <t>Wonderfull</t>
  </si>
  <si>
    <t>Anona</t>
  </si>
  <si>
    <t>Bulbo</t>
  </si>
  <si>
    <t>Kent</t>
  </si>
  <si>
    <t>Castaña</t>
  </si>
  <si>
    <t>Linea Mantaro</t>
  </si>
  <si>
    <t>Linea Saños</t>
  </si>
  <si>
    <t xml:space="preserve">... </t>
  </si>
  <si>
    <t>Aymaraes</t>
  </si>
  <si>
    <t>Andahuaylas</t>
  </si>
  <si>
    <t>Palpa</t>
  </si>
  <si>
    <t>Pisco</t>
  </si>
  <si>
    <t>Julcan</t>
  </si>
  <si>
    <t>SAN MARTIN</t>
  </si>
  <si>
    <t>Huallaga</t>
  </si>
  <si>
    <t>Picota</t>
  </si>
  <si>
    <t>Lamas</t>
  </si>
  <si>
    <t>Caraveli</t>
  </si>
  <si>
    <t>Castilla</t>
  </si>
  <si>
    <t>Caylloma</t>
  </si>
  <si>
    <t>Condesuyos</t>
  </si>
  <si>
    <t>Islay</t>
  </si>
  <si>
    <t>Celendin</t>
  </si>
  <si>
    <t>C.107  PERÚ: DISPONIBILIDAD Y PRECIO DE VENTA DE SEMILLA MEJORADA EN ESTACIONES EXPERIMENTALES AGRARIAS,</t>
  </si>
  <si>
    <t>Estacion Experimental Agraria</t>
  </si>
  <si>
    <t>Categoria</t>
  </si>
  <si>
    <t>S/ x kg</t>
  </si>
  <si>
    <t>Andenes / Cusco</t>
  </si>
  <si>
    <t>INIA444 Siwina</t>
  </si>
  <si>
    <t>INIA 622 Chullpi Sara</t>
  </si>
  <si>
    <t>INIA 440</t>
  </si>
  <si>
    <t>Baños del Inca / Cajamarca</t>
  </si>
  <si>
    <t>INIA 905 La Cajamarquina</t>
  </si>
  <si>
    <t>Avena Forrajera</t>
  </si>
  <si>
    <t>INIA 434 Espiga Misha</t>
  </si>
  <si>
    <t>Canaán / Ayacucho</t>
  </si>
  <si>
    <t>Blanca de Junín</t>
  </si>
  <si>
    <t>INIA 415 Pasankalla</t>
  </si>
  <si>
    <t>INIA 420 Negra Collana</t>
  </si>
  <si>
    <t>La Molina / Lima Metropolitana</t>
  </si>
  <si>
    <t>Maíz Forrajero</t>
  </si>
  <si>
    <t>El Porvenir / San Martín</t>
  </si>
  <si>
    <t>Capirona INIA</t>
  </si>
  <si>
    <t>INIA 509 La Esperanza</t>
  </si>
  <si>
    <t>Maíz Amarillo Duro</t>
  </si>
  <si>
    <t>INIA 610 NUTRIMAIZ</t>
  </si>
  <si>
    <t>continúa C.107</t>
  </si>
  <si>
    <t>Illpa / Puno</t>
  </si>
  <si>
    <t>Kankolla</t>
  </si>
  <si>
    <t>Moquegua / Moquegua</t>
  </si>
  <si>
    <t>San Roque / Loreto</t>
  </si>
  <si>
    <t>Santa Ana / Junín</t>
  </si>
  <si>
    <t>Avena forrajera</t>
  </si>
  <si>
    <t>INIA 901 - Mantaro 15</t>
  </si>
  <si>
    <t>INIA 433 - Santa Ana/AIQ/FAO</t>
  </si>
  <si>
    <t>INIA 433 - Antapampino</t>
  </si>
  <si>
    <t>Vista Florida / Lambayeque</t>
  </si>
  <si>
    <t>Inia 510 - Mallares</t>
  </si>
  <si>
    <t>INIA 515 - Capoteña</t>
  </si>
  <si>
    <t>Frijol Caupí</t>
  </si>
  <si>
    <t>Bayo Mochica INIA</t>
  </si>
  <si>
    <t>INIA 619 - Megahíbrido</t>
  </si>
  <si>
    <t>Línea 287 Parental del Híbrido INIA 619 Megahibrido</t>
  </si>
  <si>
    <t>Línea 451 Parental del Híbrido INIA 619 Megahibrido</t>
  </si>
  <si>
    <t>Fuente:  INIA, Estaciones Experimentales Agrarias.</t>
  </si>
  <si>
    <t xml:space="preserve">C.109  PERÚ: DISPONIBILIDAD Y PRECIO DE VENTA DE PLANTONES EN ESTACIONES AGRARIAS  POR REGIÓN </t>
  </si>
  <si>
    <t xml:space="preserve">               S/.</t>
  </si>
  <si>
    <t>Chuncho</t>
  </si>
  <si>
    <t>Copoazú</t>
  </si>
  <si>
    <t>Canchán / Huánuco</t>
  </si>
  <si>
    <t>Chincha / Ica</t>
  </si>
  <si>
    <t>Beltran</t>
  </si>
  <si>
    <t>Cleopatra</t>
  </si>
  <si>
    <t>El Chira / Piura</t>
  </si>
  <si>
    <t>Rugoso</t>
  </si>
  <si>
    <t>Kent / Saigon</t>
  </si>
  <si>
    <t>Estaca</t>
  </si>
  <si>
    <t>Perla del Vraem / Cusco</t>
  </si>
  <si>
    <t>VRAE-99</t>
  </si>
  <si>
    <t>continúa C.109</t>
  </si>
  <si>
    <t>Pichanaki / Junín</t>
  </si>
  <si>
    <t>Limón Sutil</t>
  </si>
  <si>
    <t>Limon Tahiti</t>
  </si>
  <si>
    <t>Naranjo Dulce Valencia</t>
  </si>
  <si>
    <t>Naranjo Miniola</t>
  </si>
  <si>
    <t>Ornamental</t>
  </si>
  <si>
    <t>Crotos</t>
  </si>
  <si>
    <t>Palmera</t>
  </si>
  <si>
    <t>Pino Tecunumani</t>
  </si>
  <si>
    <t>Pucallpa / Ucayali</t>
  </si>
  <si>
    <t>Planton</t>
  </si>
  <si>
    <t>Zill</t>
  </si>
  <si>
    <t>Chico Rico</t>
  </si>
  <si>
    <t>Palta Comun</t>
  </si>
  <si>
    <t>Raza</t>
  </si>
  <si>
    <t>Cantidad  Hembra</t>
  </si>
  <si>
    <t>S/.</t>
  </si>
  <si>
    <t>Kuri</t>
  </si>
  <si>
    <t>Donnhe</t>
  </si>
  <si>
    <t>Carnerillo / Borreguilla</t>
  </si>
  <si>
    <t>Bovino</t>
  </si>
  <si>
    <t>Torete / Vaquilla</t>
  </si>
  <si>
    <t>Recría</t>
  </si>
  <si>
    <t>Mejorados</t>
  </si>
  <si>
    <t>Chumbibamba / Apurimac</t>
  </si>
  <si>
    <t>Dorper x Pelibuey</t>
  </si>
  <si>
    <t>F1 GYR Lechero Holstein Rojo</t>
  </si>
  <si>
    <t>Mejorado</t>
  </si>
  <si>
    <t xml:space="preserve">C.108  PERÚ: DISPONIBILIDAD DE SEMILLA MEJORADA EN ESTACIONES  EXPERIMENTALES </t>
  </si>
  <si>
    <r>
      <t>Fuente</t>
    </r>
    <r>
      <rPr>
        <sz val="6"/>
        <color indexed="8"/>
        <rFont val="Arial Narrow"/>
        <family val="2"/>
      </rPr>
      <t>:  INIA, Estaciones Experimentales Agrarias.</t>
    </r>
  </si>
  <si>
    <t>Condesuyo</t>
  </si>
  <si>
    <t xml:space="preserve">Cajamarca </t>
  </si>
  <si>
    <t>Huacaybamba</t>
  </si>
  <si>
    <t>Año</t>
  </si>
  <si>
    <t>Ene-Dic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</si>
  <si>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</si>
  <si>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</si>
  <si>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</si>
  <si>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</si>
  <si>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</si>
  <si>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</si>
  <si>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</si>
  <si>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</si>
  <si>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</si>
  <si>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</si>
  <si>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</si>
  <si>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</si>
  <si>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Urea para uso agrícola</t>
  </si>
  <si>
    <t>Superfosfatos</t>
  </si>
  <si>
    <t xml:space="preserve">  p/ Provisional  </t>
  </si>
  <si>
    <t>Fuente: Superintendencia Nacional de Administración Tributaria - SUNAT</t>
  </si>
  <si>
    <t xml:space="preserve">          (Tonelada)</t>
  </si>
  <si>
    <t>Total</t>
  </si>
  <si>
    <t xml:space="preserve">Fuente:  AGRORURAL  </t>
  </si>
  <si>
    <t xml:space="preserve">            (Soles por día)</t>
  </si>
  <si>
    <t>Región</t>
  </si>
  <si>
    <t>Apurimac</t>
  </si>
  <si>
    <t>Ayacucho</t>
  </si>
  <si>
    <t>La Libertad</t>
  </si>
  <si>
    <t>continúa C.102</t>
  </si>
  <si>
    <t>Lima Metropolitana</t>
    <phoneticPr fontId="11" type="noConversion"/>
  </si>
  <si>
    <t xml:space="preserve">Lima </t>
    <phoneticPr fontId="11" type="noConversion"/>
  </si>
  <si>
    <t>52.50</t>
  </si>
  <si>
    <t>Loreto</t>
  </si>
  <si>
    <t>Madre de Dios</t>
  </si>
  <si>
    <t>Moquegua</t>
  </si>
  <si>
    <t xml:space="preserve">San Martín </t>
  </si>
  <si>
    <t xml:space="preserve">           (Soles por día)</t>
  </si>
  <si>
    <t xml:space="preserve">…   </t>
  </si>
  <si>
    <t>Lauricocha</t>
  </si>
  <si>
    <t>Yarowilca</t>
  </si>
  <si>
    <t xml:space="preserve">Aymaraes </t>
  </si>
  <si>
    <t>Chincheros</t>
  </si>
  <si>
    <t xml:space="preserve">Chincha </t>
  </si>
  <si>
    <t>Nazca</t>
  </si>
  <si>
    <t>Camaná</t>
  </si>
  <si>
    <t xml:space="preserve">Palpa </t>
  </si>
  <si>
    <t>Caravelí</t>
  </si>
  <si>
    <t xml:space="preserve">JUNÍN </t>
  </si>
  <si>
    <t xml:space="preserve">La Unión </t>
  </si>
  <si>
    <t>Candarave</t>
  </si>
  <si>
    <t xml:space="preserve">Jorge Basadre </t>
  </si>
  <si>
    <t xml:space="preserve">Junín </t>
  </si>
  <si>
    <t>Tarata</t>
  </si>
  <si>
    <t>Huancasancos</t>
  </si>
  <si>
    <t>Parinacocha</t>
  </si>
  <si>
    <t xml:space="preserve">Gran Chimú </t>
  </si>
  <si>
    <t>Julcán</t>
  </si>
  <si>
    <t xml:space="preserve">Tumbes </t>
  </si>
  <si>
    <t>Contralmirante Villar</t>
  </si>
  <si>
    <t xml:space="preserve">LAMBAYEQUE </t>
  </si>
  <si>
    <t>Celendín</t>
  </si>
  <si>
    <t>Cutervo</t>
  </si>
  <si>
    <t xml:space="preserve">LIMA METROPOLITANA  </t>
  </si>
  <si>
    <t>Hualgayoc</t>
  </si>
  <si>
    <t>Jaén</t>
  </si>
  <si>
    <t>San Ignacio</t>
  </si>
  <si>
    <t xml:space="preserve">Cañete </t>
  </si>
  <si>
    <t>Santa Cruz</t>
  </si>
  <si>
    <t xml:space="preserve">Alto Amazonas </t>
  </si>
  <si>
    <t>Datem del Marañón</t>
  </si>
  <si>
    <t>Requena</t>
  </si>
  <si>
    <t xml:space="preserve">Chumbivilcas </t>
  </si>
  <si>
    <t>Manu</t>
  </si>
  <si>
    <t xml:space="preserve">La Convención </t>
  </si>
  <si>
    <t xml:space="preserve">Paucartambo </t>
  </si>
  <si>
    <t xml:space="preserve">Castrovirreyna </t>
  </si>
  <si>
    <t>Huaytará</t>
  </si>
  <si>
    <t xml:space="preserve">             (Soles por hora)</t>
  </si>
  <si>
    <t>Año</t>
    <phoneticPr fontId="11" type="noConversion"/>
  </si>
  <si>
    <t xml:space="preserve">    -</t>
  </si>
  <si>
    <t>122,50</t>
  </si>
  <si>
    <t xml:space="preserve">Cusco </t>
  </si>
  <si>
    <t>continúa C.104</t>
  </si>
  <si>
    <t>Lima</t>
  </si>
  <si>
    <t>Metropolitana</t>
  </si>
  <si>
    <t xml:space="preserve">     -      </t>
  </si>
  <si>
    <t>continúa C.105</t>
  </si>
  <si>
    <t xml:space="preserve">Lima Metropolitana </t>
  </si>
  <si>
    <t>110.00</t>
  </si>
  <si>
    <t>Puno</t>
  </si>
  <si>
    <t xml:space="preserve">C.106  PERÚ: PRECIO DE ALQUILER DE TRACTOR Y YUNTA POR DEPARTAMENTO Y PROVINCIA, </t>
  </si>
  <si>
    <t>Tractor (s/*hora)</t>
  </si>
  <si>
    <t>Yunta (s/*día)</t>
  </si>
  <si>
    <t>2023</t>
  </si>
  <si>
    <t>2024</t>
  </si>
  <si>
    <t xml:space="preserve">Andahuaylas </t>
  </si>
  <si>
    <t xml:space="preserve">AREQUIPA </t>
  </si>
  <si>
    <t xml:space="preserve">Caylloma </t>
  </si>
  <si>
    <t xml:space="preserve">Huancasancos </t>
  </si>
  <si>
    <t xml:space="preserve">Celendín </t>
  </si>
  <si>
    <t xml:space="preserve">San Marcos </t>
  </si>
  <si>
    <t>Chumbivilca</t>
  </si>
  <si>
    <t>continúa C.106</t>
  </si>
  <si>
    <t>Castrovirreyna</t>
  </si>
  <si>
    <t xml:space="preserve">Leoncio Prado </t>
  </si>
  <si>
    <t xml:space="preserve">Julcán </t>
  </si>
  <si>
    <t xml:space="preserve">Pataz </t>
  </si>
  <si>
    <t xml:space="preserve">   </t>
  </si>
  <si>
    <t>continúa C.97</t>
  </si>
  <si>
    <t xml:space="preserve">C.90 </t>
  </si>
  <si>
    <t>C.101</t>
  </si>
  <si>
    <t>C.107</t>
  </si>
  <si>
    <t>C.108</t>
  </si>
  <si>
    <t>C.109</t>
  </si>
  <si>
    <t>C.110</t>
  </si>
  <si>
    <t>continúa C.95</t>
  </si>
  <si>
    <t>continúa C.93</t>
  </si>
  <si>
    <t>Mariscal Cáceres</t>
  </si>
  <si>
    <t>continúa C.90</t>
  </si>
  <si>
    <t xml:space="preserve">Sulfato de Magnesio y Potasio </t>
  </si>
  <si>
    <t>Chalhuahuacho</t>
  </si>
  <si>
    <t>Camana</t>
  </si>
  <si>
    <t>Viru</t>
  </si>
  <si>
    <t>Tocache</t>
  </si>
  <si>
    <t>Chepen</t>
  </si>
  <si>
    <t xml:space="preserve">continúa C.100 </t>
  </si>
  <si>
    <t>Granadilla</t>
  </si>
  <si>
    <t>Copoazu</t>
  </si>
  <si>
    <t>Guanabana</t>
  </si>
  <si>
    <t>FERTILIZANTES QUÍMICOS</t>
  </si>
  <si>
    <t xml:space="preserve">Arequipa </t>
  </si>
  <si>
    <t>Daten del Marañón</t>
  </si>
  <si>
    <t>El Dorado</t>
  </si>
  <si>
    <t xml:space="preserve">Tocache </t>
  </si>
  <si>
    <t>Grau</t>
  </si>
  <si>
    <t xml:space="preserve">Castilla </t>
  </si>
  <si>
    <t xml:space="preserve">San Miguel </t>
  </si>
  <si>
    <t>Huarichiri</t>
  </si>
  <si>
    <t>HUANUCO</t>
  </si>
  <si>
    <t>Huamalíes</t>
  </si>
  <si>
    <t>LA LIBERTAD</t>
  </si>
  <si>
    <t xml:space="preserve">Tambopata </t>
  </si>
  <si>
    <t>Huanuco</t>
  </si>
  <si>
    <t>Otuzo</t>
  </si>
  <si>
    <t>Huanco Sancos</t>
  </si>
  <si>
    <t>Paucar Del Sara Sara</t>
  </si>
  <si>
    <t>Andauaylas</t>
  </si>
  <si>
    <t>Maiz Morado</t>
  </si>
  <si>
    <t>INIA 615 Negro Canaan</t>
  </si>
  <si>
    <t>AMAZONAS</t>
  </si>
  <si>
    <t>Bagua</t>
  </si>
  <si>
    <t>Bongora</t>
  </si>
  <si>
    <t>Chachapoyas</t>
  </si>
  <si>
    <t>Condorcanqui</t>
  </si>
  <si>
    <t>Luya</t>
  </si>
  <si>
    <t>Rodríguez  de Mendoza</t>
  </si>
  <si>
    <t>Utcubamba</t>
  </si>
  <si>
    <t>Antabamba</t>
  </si>
  <si>
    <t xml:space="preserve">AMAZONAS </t>
  </si>
  <si>
    <t>Cotabamba</t>
  </si>
  <si>
    <t xml:space="preserve">Cotabamba </t>
  </si>
  <si>
    <t xml:space="preserve">Bongara </t>
  </si>
  <si>
    <t>R. Mendoza</t>
  </si>
  <si>
    <t>Bongara</t>
  </si>
  <si>
    <t>Challhuahuacho</t>
  </si>
  <si>
    <t>INIA 612 Maselba</t>
  </si>
  <si>
    <t>Naval Azul</t>
  </si>
  <si>
    <t>Murcot Rosado</t>
  </si>
  <si>
    <t>Pacae Colorado</t>
  </si>
  <si>
    <t>Pomelo</t>
  </si>
  <si>
    <t>Toronja</t>
  </si>
  <si>
    <t>Cocona</t>
  </si>
  <si>
    <t>Haden</t>
  </si>
  <si>
    <t>Durazno</t>
  </si>
  <si>
    <t>Palillo</t>
  </si>
  <si>
    <t xml:space="preserve"> -</t>
  </si>
  <si>
    <t>Bolivar</t>
  </si>
  <si>
    <t xml:space="preserve">        ...</t>
  </si>
  <si>
    <t>Departamento/   Provincia</t>
  </si>
  <si>
    <t>San Martin</t>
  </si>
  <si>
    <t>Benzomil  500</t>
  </si>
  <si>
    <t>Cupravit</t>
  </si>
  <si>
    <t>Fitoraz  76% PM</t>
  </si>
  <si>
    <t>Kumulos  DF</t>
  </si>
  <si>
    <t>INIA 511 La Victoria</t>
  </si>
  <si>
    <t>INIA 438 Acollina</t>
  </si>
  <si>
    <t>Tarwi</t>
  </si>
  <si>
    <t>Andenes 90</t>
  </si>
  <si>
    <t>INIA 445 Masacanchino</t>
  </si>
  <si>
    <t>Limón</t>
  </si>
  <si>
    <t>Caimito</t>
  </si>
  <si>
    <t>Papaya</t>
  </si>
  <si>
    <t>continúa C.92</t>
  </si>
  <si>
    <t>Departamento/    Provincia</t>
  </si>
  <si>
    <t xml:space="preserve">...      </t>
  </si>
  <si>
    <t>C.93  PERÚ: PRECIO DE VENTA MINORISTA DE FERTILIZANTES FOSFATADOS POR DEPARTAMENTO Y PROVINCIA ,</t>
  </si>
  <si>
    <t>C.94  PERÚ: PRECIO DE VENTA MINORISTA DE FERTILIZANTES POTÁSICOS POR DEPARTAMENTO Y PROVINCIA,</t>
  </si>
  <si>
    <t>Junin</t>
  </si>
  <si>
    <t xml:space="preserve">         (Soles por kilogramo)</t>
  </si>
  <si>
    <t xml:space="preserve">-    </t>
  </si>
  <si>
    <t>Activol                      (Pastilla)</t>
  </si>
  <si>
    <t>Aminofol                          (200 ml)</t>
  </si>
  <si>
    <t>Ergostín                         (200 ml)</t>
  </si>
  <si>
    <t>Pix                                  (Ll)</t>
  </si>
  <si>
    <t>INIA 428 - Santa Elena</t>
  </si>
  <si>
    <t>Papa</t>
  </si>
  <si>
    <t>INIA 302 Amarilis</t>
  </si>
  <si>
    <t>INIA 516 La Union</t>
  </si>
  <si>
    <t>sigue</t>
  </si>
  <si>
    <t>Caupi</t>
  </si>
  <si>
    <t>Ojo Negro Regional</t>
  </si>
  <si>
    <t>Frijol</t>
  </si>
  <si>
    <t>Ucayalino</t>
  </si>
  <si>
    <t>INIA 616- Ucayali</t>
  </si>
  <si>
    <t>Maíz Morado</t>
  </si>
  <si>
    <t>Tubérculos</t>
  </si>
  <si>
    <t>Amarrilla</t>
  </si>
  <si>
    <t>Los Cedros / Tumbes</t>
  </si>
  <si>
    <t>Colen Reed</t>
  </si>
  <si>
    <t>Almendra</t>
  </si>
  <si>
    <t>Tumbo</t>
  </si>
  <si>
    <t>Recria</t>
  </si>
  <si>
    <t>Daniel A. Carrión</t>
  </si>
  <si>
    <t>Virú</t>
  </si>
  <si>
    <t>continúa C.94</t>
  </si>
  <si>
    <t xml:space="preserve">Perú: Importación de fertilizantes químicos por producto según mes, Enero 2015 - Julio 2024 (Tonelada) </t>
  </si>
  <si>
    <t>Perú: Producción de guano de isla, según mes, Enero 2015 - Julio 2024 (Tonelada)</t>
  </si>
  <si>
    <t>Perú: Precio de venta minorista de fertilizantes nitrogenados por departamento y  provincia, según producto, Julio 2023 - 2024 (Soles por tonelada)</t>
  </si>
  <si>
    <t>Perú: Precio de venta minorista de fertilizantes fosfatados por departamento y provincia según producto, Julio 2023 - 2024 (Soles por tonelada)</t>
  </si>
  <si>
    <t>Perú: Precio de venta minorista de fertilizantes potásicos por departamento y provincia, según producto, Julio 2023 - 2024 (Soles por tonelada)</t>
  </si>
  <si>
    <t>Perú: Precio de venta minorista de abono orgánico por departamento y   provincia, según producto, Julio 2023 - 2024 (Soles por tonelada)</t>
  </si>
  <si>
    <t>Perú: Precio minorista de insecticidas por departamento y provincia, según producto, Julio 2024 (Soles por unidad de medida)</t>
  </si>
  <si>
    <t>Perú: Precio minorista de fungicidas por departamento y provincia, según producto, Julio 2024 (Soles por kilogramo)</t>
  </si>
  <si>
    <t>Perú: Precio minorista de herbicidas por departamento y provincia, según producto, Julio 2024 (Soles por unidad de medida)</t>
  </si>
  <si>
    <t>Perú: Precio minorista de adherente por departamento y provincia, según producto, Julio 2024 (Soles por litro)</t>
  </si>
  <si>
    <t>Perú: Precio minorista de nutrientes foliares por departamento y provincia, según producto, Julio 2024 (Soles por unidad de medida)</t>
  </si>
  <si>
    <t>Perú: Precio minorista de reguladores de crecimiento por departamento y provincia, según producto Julio 2024 (Soles por unidad de medida)</t>
  </si>
  <si>
    <t>Perú: Valor del jornal agrícola por región, según mes, Enero 2018 - Julio 2024 (Soles por día)</t>
  </si>
  <si>
    <t>Perú: Valor del jornal agrícola por departamento y provincia, Julio 2023 - 2024 (Soles por día)</t>
  </si>
  <si>
    <t>Perú: Precio de alquiler de tractor agrícola por región, según mes, Enero 2018 - Julio 2024 (Soles por hora)</t>
  </si>
  <si>
    <t>Perú: Precio de alquiler de yunta por región, según mes, Enero 2018 - Julio 2024 (Soles por día)</t>
  </si>
  <si>
    <t>Perú: Precio de alquiler de tractor agrícola y yunta por departamento y provincia, Julio 2023 - 2024</t>
  </si>
  <si>
    <t xml:space="preserve">Perú: Disponibilidad y precio de venta de plantones en estaciones experimentales agrarias por región, 31 de Julio 2024 </t>
  </si>
  <si>
    <t>Perú: Disponibilidad y precio de venta de reproductores en estaciones experimentales agrarias por región, 31 de Julio 2024</t>
  </si>
  <si>
    <t xml:space="preserve">Perú: Disponibilidad de semilla mejorada en estaciones experimentales agrarias por producto, 31 de Julio 2024 </t>
  </si>
  <si>
    <t>C.102  PERÚ: VALOR DEL JORNAL AGRÍCOLA POR REGIÓN SEGÚN MES, ENERO 2018 - JULIO 2024</t>
  </si>
  <si>
    <t xml:space="preserve">Julio </t>
  </si>
  <si>
    <t xml:space="preserve">SAN MARTÍN </t>
  </si>
  <si>
    <t>Mariscal cáceres</t>
  </si>
  <si>
    <t xml:space="preserve">C.90  PERÚ: IMPORTACIÓN DE FERTILIZANTES QUÍMICOS POR PRODUCTO SEGÚN MES, ENERO 2015 - JULIO 2024  </t>
  </si>
  <si>
    <t xml:space="preserve">          SEGÚN PRODUCTO, JULIO 2023 - 2024</t>
  </si>
  <si>
    <t>La Convencí'ón</t>
  </si>
  <si>
    <t xml:space="preserve">Elaboración: Ministerio de Desarrollo Agrario y Riego - MIDAGRI </t>
  </si>
  <si>
    <t>Dirección General de Estadística, Seguimiento y Evaluación de Políticas - DEIA</t>
  </si>
  <si>
    <t xml:space="preserve">Bongará </t>
  </si>
  <si>
    <t xml:space="preserve">          SEGÚN PRODUCTO  JULIO 2023-2024</t>
  </si>
  <si>
    <t xml:space="preserve"> ….   </t>
  </si>
  <si>
    <t>C.95  PERÚ: PRECIO MINORISTA DE ABONO ORGÁNICO POR DEPARTAMENTOS Y PROVINCIA,</t>
  </si>
  <si>
    <t xml:space="preserve">       …</t>
  </si>
  <si>
    <t>C.104  PERÚ: PRECIO ALQUILER DE TRACTOR AGRÍCOLA, POR REGIÓN, SEGÚN MES, ENERO 2018 - JULIO 2024</t>
  </si>
  <si>
    <t xml:space="preserve">            POR REGIÓN SEGÚN CATEGORÍA, 31 DE JULIO 2024</t>
  </si>
  <si>
    <t>INIA 901 Mantaro 15</t>
  </si>
  <si>
    <t>Maiz Amilaceo</t>
  </si>
  <si>
    <t>Blanco Urubamba (PMV560)</t>
  </si>
  <si>
    <t>Ccompis</t>
  </si>
  <si>
    <t>INIA 303 Canchan</t>
  </si>
  <si>
    <t>Yungay</t>
  </si>
  <si>
    <t>Perricholi</t>
  </si>
  <si>
    <t>Unica</t>
  </si>
  <si>
    <t xml:space="preserve">Donoso / Lima </t>
  </si>
  <si>
    <t>Arveja</t>
  </si>
  <si>
    <t>INIA 102 Usui</t>
  </si>
  <si>
    <t>INIA 423 Blanca GiganteYunguyo</t>
  </si>
  <si>
    <t>Blanca de Juli</t>
  </si>
  <si>
    <t xml:space="preserve">            AGRARIAS, POR PRODUCTO, 31 DE JULIO 2024</t>
  </si>
  <si>
    <t xml:space="preserve">            SEGÚN ESPECIE, 31 DE JULIO 2024</t>
  </si>
  <si>
    <t>San Berbardo/ Madre de Dios</t>
  </si>
  <si>
    <t>Cacao Chuncho</t>
  </si>
  <si>
    <t>Citrico</t>
  </si>
  <si>
    <t>Limon Mandarina</t>
  </si>
  <si>
    <t>Donoso/ Lima</t>
  </si>
  <si>
    <t>Cipermex Super                   (S/x L)</t>
  </si>
  <si>
    <t>Campal 250 EC                     (S/x L)</t>
  </si>
  <si>
    <t xml:space="preserve">Tifón  4E                              (S/x L) </t>
  </si>
  <si>
    <t xml:space="preserve">El Dorado </t>
  </si>
  <si>
    <t>Embate 480 SL                    (Lt)</t>
  </si>
  <si>
    <t>Goal 2 EC                        (250 ml)</t>
  </si>
  <si>
    <t xml:space="preserve">Sencor 480  SC                (Lt)  </t>
  </si>
  <si>
    <t>Abonofol 30-30-30           (kg)</t>
  </si>
  <si>
    <t xml:space="preserve">Fetrilón combi                 (250 gr) </t>
  </si>
  <si>
    <t>Multifrut                           (kg)</t>
  </si>
  <si>
    <t>Contumazá</t>
  </si>
  <si>
    <t>Perú: Disponibilidad y precio de venta de semilla mejorada en estaciones experimentales agrarias por región, 31 de Julio 2024</t>
  </si>
  <si>
    <t>Jáen</t>
  </si>
  <si>
    <t xml:space="preserve">Ene-Jul </t>
  </si>
  <si>
    <t xml:space="preserve">C.91  PERÚ: PRODUCCIÓN DE GUANO DE ISLA SEGÚN MES, ENERO 2015 - JULIO 2024 </t>
  </si>
  <si>
    <t xml:space="preserve">  -       </t>
  </si>
  <si>
    <t xml:space="preserve">  -        </t>
  </si>
  <si>
    <t xml:space="preserve">  -          </t>
  </si>
  <si>
    <t>C.92   PERÚ: PRECIO DE VENTA MINORISTA DE FERTILIZANTES NITROGENADOS, POR DEPARTAMENTO Y PROVINCIA,</t>
  </si>
  <si>
    <t xml:space="preserve">          SEGÚN PRODUCTO, JULIO 2023-2024</t>
  </si>
  <si>
    <t xml:space="preserve">          SEGÚN PRODUCTO, JULIO 2023-2024 </t>
  </si>
  <si>
    <t xml:space="preserve"> ...</t>
  </si>
  <si>
    <t>C.97  PERÚ: PRECIO MINORISTA DE FUNGICIDAS POR DEPARTAMENTO Y PROVINCIA SEGÚN PRODUCTO, JULIO 2024</t>
  </si>
  <si>
    <t xml:space="preserve">C.98   PERÚ: PRECIO MINORISTA DE HERBICIDAS POR DEPARTAMENTO Y PROVINCIA SEGÚN PRODUCTO, JULIO 2024 </t>
  </si>
  <si>
    <t xml:space="preserve">Agridex                     (S/xLt) </t>
  </si>
  <si>
    <t>Agrotín                            (S/ * L)</t>
  </si>
  <si>
    <t>Citowet                      (S/xLt)</t>
  </si>
  <si>
    <t xml:space="preserve">C.99  PERÚ: PRECIO MINORISTA DE ADHERENTE POR DEPARTAMENTO Y PROVINCIA SEGÚN PRODUCTO, </t>
  </si>
  <si>
    <t xml:space="preserve">C.100  PERÚ: PRECIO MINORISTA DE NUTRIENTES FOLIARES POR DEPARTAMENTO Y PROVINCIA SEGÚN PRODUCTO, </t>
  </si>
  <si>
    <t xml:space="preserve">           JULIO 2024.  (Soles por unidad de medida)</t>
  </si>
  <si>
    <t xml:space="preserve">C.101  PERÚ: PRECIO MINORISTA DE REGULADORES DE CRECIMIENTO POR DEPARTAMENTO Y PROVINCIA SEGÚN PRODUCTO, </t>
  </si>
  <si>
    <t xml:space="preserve">           JULIO 2024.  Soles por unidad de medida)</t>
  </si>
  <si>
    <t>continúa C.101</t>
  </si>
  <si>
    <t>C.103  PERÚ: VALOR DEL JORNAL AGRÍCOLA POR DEPARTAMENTO Y PROVINCIA, JULIO 2023-2024</t>
  </si>
  <si>
    <t>C.105  PERÚ: PRECIO ALQUILER DE YUNTA POR REGIÓN SEGÚN MES, ENERO 2018 - JULIO 2024</t>
  </si>
  <si>
    <t xml:space="preserve">            JULIO 2023-2024</t>
  </si>
  <si>
    <t>Andenes / Cuzco</t>
  </si>
  <si>
    <t>Amazonas / Amazonas</t>
  </si>
  <si>
    <t>Donoso / Lima</t>
  </si>
  <si>
    <t>Cantidad          Macho</t>
  </si>
  <si>
    <t>C.110  PERÚ: DISPONIBILIDAD Y PRECIO DE VENTA DE REPRODUCTORES EN ESTACIONES EXPERIMENTALES AGRARIAS POR REGIONES,</t>
  </si>
  <si>
    <t xml:space="preserve">            SEGÚN RAZA O LÍNEA, 31  DE JULIO 2024</t>
  </si>
  <si>
    <t xml:space="preserve">          JULIO 2024. (Soles por unidad de medida)</t>
  </si>
  <si>
    <t>Abonofol 20-20-20            (kg)</t>
  </si>
  <si>
    <t xml:space="preserve">….      </t>
  </si>
  <si>
    <t xml:space="preserve">….       </t>
  </si>
  <si>
    <t xml:space="preserve">C.96  PERÚ: PRECIO MINORISTA DE INSECTICIDAS POR DEPARTAMENTO Y PROVINCIA SEGÚN PRODUCTO, JULIO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</si>
</sst>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-&quot;S/&quot;* #,##0.00_-;\-&quot;S/&quot;* #,##0.00_-;_-&quot;S/&quot;* &quot;-&quot;??_-;_-@_-"/>
    <numFmt numFmtId="165" formatCode="#,##0______"/>
    <numFmt numFmtId="166" formatCode="#,##0.0"/>
    <numFmt numFmtId="167" formatCode="0.0"/>
    <numFmt numFmtId="168" formatCode="#\ ##0"/>
    <numFmt numFmtId="169" formatCode="0_)"/>
    <numFmt numFmtId="170" formatCode="#,##0__"/>
    <numFmt numFmtId="171" formatCode="#,##0.00__"/>
    <numFmt numFmtId="172" formatCode="#,##0.0__"/>
    <numFmt numFmtId="173" formatCode="#\ ##0.00"/>
    <numFmt numFmtId="174" formatCode="0.0____"/>
    <numFmt numFmtId="175" formatCode="#,##0____"/>
    <numFmt numFmtId="176" formatCode="#,##0.0____"/>
    <numFmt numFmtId="177" formatCode="#,##0.00____"/>
    <numFmt numFmtId="178" formatCode="#\ ##,000"/>
    <numFmt numFmtId="179" formatCode="0.00____"/>
    <numFmt numFmtId="180" formatCode="0.0__"/>
    <numFmt numFmtId="181" formatCode="0.00__"/>
    <numFmt numFmtId="182" formatCode="#,##0.0______"/>
    <numFmt numFmtId="183" formatCode="#,##0________________"/>
    <numFmt numFmtId="184" formatCode="#,##0.00______"/>
    <numFmt numFmtId="185" formatCode="#,##0&quot;Pts&quot;_);\(#,##0&quot;Pts&quot;\)"/>
    <numFmt numFmtId="186" formatCode="_ * #,##0.00_ ;_ * \-#,##0.00_ ;_ * &quot;-&quot;??_ ;_ @_ "/>
    <numFmt numFmtId="187" formatCode="_-* #,##0_-;\-* #,##0_-;_-* &quot;-&quot;??_-;_-@_-"/>
    <numFmt numFmtId="188" formatCode="General_)"/>
    <numFmt numFmtId="189" formatCode="0.0______"/>
    <numFmt numFmtId="190" formatCode="#.##0"/>
    <numFmt numFmtId="191" formatCode="#.##00"/>
    <numFmt numFmtId="192" formatCode="#\ ##0.00__"/>
    <numFmt numFmtId="193" formatCode="#,##0______________"/>
    <numFmt numFmtId="194" formatCode="#,##0________"/>
  </numFmts>
  <fonts count="60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6"/>
      <color theme="1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theme="1"/>
      <name val="Arial Narrow"/>
      <family val="2"/>
    </font>
    <font>
      <sz val="8"/>
      <color rgb="FF003300"/>
      <name val="Arial Narrow"/>
      <family val="2"/>
    </font>
    <font>
      <b/>
      <sz val="8"/>
      <color rgb="FF003300"/>
      <name val="Arial Narrow"/>
      <family val="2"/>
    </font>
    <font>
      <b/>
      <sz val="9"/>
      <color rgb="FFFF0000"/>
      <name val="Arial Narrow"/>
      <family val="2"/>
    </font>
    <font>
      <sz val="8"/>
      <name val="Arial"/>
      <family val="2"/>
      <scheme val="minor"/>
    </font>
    <font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sz val="10"/>
      <name val="Times"/>
      <family val="1"/>
    </font>
    <font>
      <u/>
      <sz val="10"/>
      <color indexed="12"/>
      <name val="Arial"/>
      <family val="2"/>
    </font>
    <font>
      <sz val="8"/>
      <name val="Helvetica"/>
      <family val="2"/>
    </font>
    <font>
      <sz val="10"/>
      <name val="Arial"/>
      <family val="2"/>
    </font>
    <font>
      <b/>
      <sz val="9"/>
      <name val="Arial Narrow"/>
      <family val="2"/>
    </font>
    <font>
      <sz val="10"/>
      <color rgb="FF000000"/>
      <name val="Arial Narrow"/>
      <family val="2"/>
    </font>
    <font>
      <sz val="10"/>
      <color rgb="FF000000"/>
      <name val="Arial"/>
      <family val="2"/>
      <scheme val="minor"/>
    </font>
    <font>
      <b/>
      <sz val="9"/>
      <color indexed="10"/>
      <name val="Arial Narrow"/>
      <family val="2"/>
    </font>
    <font>
      <sz val="6"/>
      <name val="Arial Narrow"/>
      <family val="2"/>
    </font>
    <font>
      <sz val="6"/>
      <color indexed="8"/>
      <name val="Arial Narrow"/>
      <family val="2"/>
    </font>
    <font>
      <b/>
      <sz val="7"/>
      <color theme="1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9"/>
      <color rgb="FF000000"/>
      <name val="Arial Narrow"/>
      <family val="2"/>
    </font>
    <font>
      <sz val="8"/>
      <name val="Times New Roman"/>
      <family val="1"/>
      <charset val="204"/>
    </font>
    <font>
      <sz val="8"/>
      <color rgb="FFFF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8"/>
      <color indexed="58"/>
      <name val="Arial Narrow"/>
      <family val="2"/>
    </font>
    <font>
      <b/>
      <i/>
      <sz val="8"/>
      <color theme="1"/>
      <name val="Arial Narrow"/>
      <family val="2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name val="Arial"/>
      <family val="2"/>
    </font>
    <font>
      <sz val="12"/>
      <name val="Arial Narrow"/>
      <family val="2"/>
    </font>
  </fonts>
  <fills count="4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rgb="FF83B88C"/>
      </patternFill>
    </fill>
    <fill>
      <patternFill patternType="solid">
        <fgColor rgb="FFDEDFF5"/>
        <bgColor rgb="FFB4DCB6"/>
      </patternFill>
    </fill>
    <fill>
      <patternFill patternType="solid">
        <fgColor rgb="FFDEDFF5"/>
        <bgColor indexed="8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37" fontId="22" fillId="0" borderId="9"/>
    <xf numFmtId="0" fontId="23" fillId="0" borderId="9" applyNumberFormat="0" applyFill="0" applyBorder="0" applyAlignment="0" applyProtection="0">
      <alignment vertical="top"/>
      <protection locked="0"/>
    </xf>
    <xf numFmtId="169" fontId="24" fillId="0" borderId="9"/>
    <xf numFmtId="0" fontId="25" fillId="0" borderId="9"/>
    <xf numFmtId="186" fontId="25" fillId="0" borderId="9" applyFont="0" applyFill="0" applyBorder="0" applyAlignment="0" applyProtection="0"/>
    <xf numFmtId="43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5" fillId="0" borderId="9"/>
    <xf numFmtId="0" fontId="36" fillId="0" borderId="9"/>
    <xf numFmtId="0" fontId="3" fillId="0" borderId="9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5" fillId="0" borderId="26" applyNumberFormat="0" applyFill="0" applyAlignment="0" applyProtection="0"/>
    <xf numFmtId="0" fontId="49" fillId="18" borderId="27" applyNumberFormat="0" applyAlignment="0" applyProtection="0"/>
    <xf numFmtId="0" fontId="50" fillId="19" borderId="28" applyNumberFormat="0" applyAlignment="0" applyProtection="0"/>
    <xf numFmtId="0" fontId="51" fillId="19" borderId="27" applyNumberFormat="0" applyAlignment="0" applyProtection="0"/>
    <xf numFmtId="0" fontId="52" fillId="0" borderId="29" applyNumberFormat="0" applyFill="0" applyAlignment="0" applyProtection="0"/>
    <xf numFmtId="0" fontId="53" fillId="20" borderId="30" applyNumberFormat="0" applyAlignment="0" applyProtection="0"/>
    <xf numFmtId="0" fontId="56" fillId="0" borderId="32" applyNumberFormat="0" applyFill="0" applyAlignment="0" applyProtection="0"/>
    <xf numFmtId="0" fontId="58" fillId="0" borderId="9"/>
    <xf numFmtId="0" fontId="42" fillId="0" borderId="9" applyNumberFormat="0" applyFill="0" applyBorder="0" applyAlignment="0" applyProtection="0"/>
    <xf numFmtId="0" fontId="45" fillId="0" borderId="9" applyNumberFormat="0" applyFill="0" applyBorder="0" applyAlignment="0" applyProtection="0"/>
    <xf numFmtId="0" fontId="46" fillId="15" borderId="9" applyNumberFormat="0" applyBorder="0" applyAlignment="0" applyProtection="0"/>
    <xf numFmtId="0" fontId="47" fillId="16" borderId="9" applyNumberFormat="0" applyBorder="0" applyAlignment="0" applyProtection="0"/>
    <xf numFmtId="0" fontId="48" fillId="17" borderId="9" applyNumberFormat="0" applyBorder="0" applyAlignment="0" applyProtection="0"/>
    <xf numFmtId="0" fontId="54" fillId="0" borderId="9" applyNumberFormat="0" applyFill="0" applyBorder="0" applyAlignment="0" applyProtection="0"/>
    <xf numFmtId="0" fontId="55" fillId="0" borderId="9" applyNumberFormat="0" applyFill="0" applyBorder="0" applyAlignment="0" applyProtection="0"/>
    <xf numFmtId="0" fontId="57" fillId="22" borderId="9" applyNumberFormat="0" applyBorder="0" applyAlignment="0" applyProtection="0"/>
    <xf numFmtId="0" fontId="2" fillId="23" borderId="9" applyNumberFormat="0" applyBorder="0" applyAlignment="0" applyProtection="0"/>
    <xf numFmtId="0" fontId="2" fillId="24" borderId="9" applyNumberFormat="0" applyBorder="0" applyAlignment="0" applyProtection="0"/>
    <xf numFmtId="0" fontId="2" fillId="25" borderId="9" applyNumberFormat="0" applyBorder="0" applyAlignment="0" applyProtection="0"/>
    <xf numFmtId="0" fontId="57" fillId="26" borderId="9" applyNumberFormat="0" applyBorder="0" applyAlignment="0" applyProtection="0"/>
    <xf numFmtId="0" fontId="2" fillId="27" borderId="9" applyNumberFormat="0" applyBorder="0" applyAlignment="0" applyProtection="0"/>
    <xf numFmtId="0" fontId="2" fillId="28" borderId="9" applyNumberFormat="0" applyBorder="0" applyAlignment="0" applyProtection="0"/>
    <xf numFmtId="0" fontId="2" fillId="29" borderId="9" applyNumberFormat="0" applyBorder="0" applyAlignment="0" applyProtection="0"/>
    <xf numFmtId="0" fontId="57" fillId="30" borderId="9" applyNumberFormat="0" applyBorder="0" applyAlignment="0" applyProtection="0"/>
    <xf numFmtId="0" fontId="2" fillId="31" borderId="9" applyNumberFormat="0" applyBorder="0" applyAlignment="0" applyProtection="0"/>
    <xf numFmtId="0" fontId="2" fillId="32" borderId="9" applyNumberFormat="0" applyBorder="0" applyAlignment="0" applyProtection="0"/>
    <xf numFmtId="0" fontId="2" fillId="33" borderId="9" applyNumberFormat="0" applyBorder="0" applyAlignment="0" applyProtection="0"/>
    <xf numFmtId="0" fontId="57" fillId="34" borderId="9" applyNumberFormat="0" applyBorder="0" applyAlignment="0" applyProtection="0"/>
    <xf numFmtId="0" fontId="2" fillId="35" borderId="9" applyNumberFormat="0" applyBorder="0" applyAlignment="0" applyProtection="0"/>
    <xf numFmtId="0" fontId="2" fillId="36" borderId="9" applyNumberFormat="0" applyBorder="0" applyAlignment="0" applyProtection="0"/>
    <xf numFmtId="0" fontId="2" fillId="37" borderId="9" applyNumberFormat="0" applyBorder="0" applyAlignment="0" applyProtection="0"/>
    <xf numFmtId="0" fontId="57" fillId="38" borderId="9" applyNumberFormat="0" applyBorder="0" applyAlignment="0" applyProtection="0"/>
    <xf numFmtId="0" fontId="2" fillId="39" borderId="9" applyNumberFormat="0" applyBorder="0" applyAlignment="0" applyProtection="0"/>
    <xf numFmtId="0" fontId="2" fillId="40" borderId="9" applyNumberFormat="0" applyBorder="0" applyAlignment="0" applyProtection="0"/>
    <xf numFmtId="0" fontId="2" fillId="41" borderId="9" applyNumberFormat="0" applyBorder="0" applyAlignment="0" applyProtection="0"/>
    <xf numFmtId="0" fontId="57" fillId="42" borderId="9" applyNumberFormat="0" applyBorder="0" applyAlignment="0" applyProtection="0"/>
    <xf numFmtId="0" fontId="2" fillId="43" borderId="9" applyNumberFormat="0" applyBorder="0" applyAlignment="0" applyProtection="0"/>
    <xf numFmtId="0" fontId="2" fillId="44" borderId="9" applyNumberFormat="0" applyBorder="0" applyAlignment="0" applyProtection="0"/>
    <xf numFmtId="0" fontId="2" fillId="45" borderId="9" applyNumberFormat="0" applyBorder="0" applyAlignment="0" applyProtection="0"/>
    <xf numFmtId="0" fontId="2" fillId="0" borderId="9"/>
    <xf numFmtId="0" fontId="2" fillId="21" borderId="31" applyNumberFormat="0" applyFont="0" applyAlignment="0" applyProtection="0"/>
    <xf numFmtId="0" fontId="1" fillId="0" borderId="9"/>
  </cellStyleXfs>
  <cellXfs count="96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75" fontId="5" fillId="0" borderId="0" xfId="0" applyNumberFormat="1" applyFont="1" applyAlignment="1">
      <alignment horizontal="right" vertical="center"/>
    </xf>
    <xf numFmtId="176" fontId="5" fillId="0" borderId="0" xfId="0" applyNumberFormat="1" applyFont="1"/>
    <xf numFmtId="0" fontId="7" fillId="0" borderId="0" xfId="0" applyFont="1" applyAlignment="1">
      <alignment horizontal="left" vertical="center"/>
    </xf>
    <xf numFmtId="171" fontId="7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center" vertical="center"/>
    </xf>
    <xf numFmtId="181" fontId="13" fillId="0" borderId="0" xfId="0" applyNumberFormat="1" applyFont="1" applyAlignment="1">
      <alignment horizontal="center"/>
    </xf>
    <xf numFmtId="181" fontId="5" fillId="0" borderId="0" xfId="0" applyNumberFormat="1" applyFont="1" applyAlignment="1">
      <alignment horizontal="center" vertical="center"/>
    </xf>
    <xf numFmtId="171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71" fontId="13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left"/>
    </xf>
    <xf numFmtId="171" fontId="5" fillId="0" borderId="3" xfId="0" applyNumberFormat="1" applyFont="1" applyBorder="1" applyAlignment="1">
      <alignment horizontal="center" vertical="center"/>
    </xf>
    <xf numFmtId="181" fontId="7" fillId="2" borderId="0" xfId="0" applyNumberFormat="1" applyFont="1" applyFill="1" applyAlignment="1">
      <alignment horizontal="center" vertical="center"/>
    </xf>
    <xf numFmtId="181" fontId="5" fillId="2" borderId="0" xfId="0" applyNumberFormat="1" applyFont="1" applyFill="1" applyAlignment="1">
      <alignment horizontal="center" vertical="center"/>
    </xf>
    <xf numFmtId="167" fontId="5" fillId="0" borderId="3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179" fontId="5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/>
    </xf>
    <xf numFmtId="0" fontId="7" fillId="0" borderId="0" xfId="0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3" fontId="9" fillId="0" borderId="3" xfId="0" quotePrefix="1" applyNumberFormat="1" applyFont="1" applyBorder="1" applyAlignment="1">
      <alignment vertical="center"/>
    </xf>
    <xf numFmtId="0" fontId="12" fillId="0" borderId="3" xfId="0" applyFont="1" applyBorder="1" applyAlignment="1">
      <alignment horizontal="center"/>
    </xf>
    <xf numFmtId="169" fontId="12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7" fillId="0" borderId="0" xfId="0" applyFont="1" applyAlignment="1">
      <alignment horizontal="right" vertical="center" wrapText="1"/>
    </xf>
    <xf numFmtId="3" fontId="5" fillId="0" borderId="0" xfId="0" applyNumberFormat="1" applyFont="1" applyAlignment="1">
      <alignment vertical="center"/>
    </xf>
    <xf numFmtId="183" fontId="5" fillId="0" borderId="0" xfId="0" applyNumberFormat="1" applyFont="1" applyAlignment="1">
      <alignment horizontal="right"/>
    </xf>
    <xf numFmtId="183" fontId="5" fillId="0" borderId="0" xfId="0" applyNumberFormat="1" applyFont="1"/>
    <xf numFmtId="3" fontId="5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18" fillId="0" borderId="0" xfId="0" applyFont="1"/>
    <xf numFmtId="0" fontId="17" fillId="0" borderId="0" xfId="0" applyFont="1"/>
    <xf numFmtId="0" fontId="19" fillId="0" borderId="0" xfId="0" applyFont="1"/>
    <xf numFmtId="0" fontId="20" fillId="0" borderId="0" xfId="0" applyFont="1" applyAlignment="1">
      <alignment horizontal="center"/>
    </xf>
    <xf numFmtId="0" fontId="17" fillId="0" borderId="12" xfId="0" applyFont="1" applyBorder="1"/>
    <xf numFmtId="0" fontId="21" fillId="0" borderId="13" xfId="0" applyFont="1" applyBorder="1"/>
    <xf numFmtId="37" fontId="19" fillId="4" borderId="9" xfId="1" applyFont="1" applyFill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0" fontId="21" fillId="0" borderId="13" xfId="2" applyFont="1" applyBorder="1" applyAlignment="1" applyProtection="1"/>
    <xf numFmtId="0" fontId="10" fillId="0" borderId="0" xfId="0" applyFont="1" applyAlignment="1">
      <alignment horizontal="left" vertical="center"/>
    </xf>
    <xf numFmtId="0" fontId="27" fillId="0" borderId="0" xfId="0" applyFont="1"/>
    <xf numFmtId="0" fontId="27" fillId="0" borderId="9" xfId="0" applyFont="1" applyBorder="1"/>
    <xf numFmtId="0" fontId="5" fillId="0" borderId="10" xfId="0" applyFont="1" applyBorder="1"/>
    <xf numFmtId="0" fontId="5" fillId="0" borderId="0" xfId="0" applyFont="1" applyAlignment="1">
      <alignment horizontal="left"/>
    </xf>
    <xf numFmtId="180" fontId="7" fillId="2" borderId="9" xfId="0" applyNumberFormat="1" applyFont="1" applyFill="1" applyBorder="1" applyAlignment="1">
      <alignment horizontal="center"/>
    </xf>
    <xf numFmtId="174" fontId="7" fillId="2" borderId="9" xfId="0" applyNumberFormat="1" applyFont="1" applyFill="1" applyBorder="1" applyAlignment="1">
      <alignment horizontal="right"/>
    </xf>
    <xf numFmtId="174" fontId="7" fillId="2" borderId="9" xfId="0" applyNumberFormat="1" applyFont="1" applyFill="1" applyBorder="1" applyAlignment="1">
      <alignment horizontal="center"/>
    </xf>
    <xf numFmtId="171" fontId="5" fillId="2" borderId="9" xfId="0" applyNumberFormat="1" applyFont="1" applyFill="1" applyBorder="1" applyAlignment="1">
      <alignment horizontal="center" vertical="center"/>
    </xf>
    <xf numFmtId="171" fontId="5" fillId="2" borderId="9" xfId="0" applyNumberFormat="1" applyFont="1" applyFill="1" applyBorder="1" applyAlignment="1">
      <alignment vertical="center"/>
    </xf>
    <xf numFmtId="171" fontId="5" fillId="0" borderId="0" xfId="0" applyNumberFormat="1" applyFont="1" applyAlignment="1">
      <alignment horizontal="center"/>
    </xf>
    <xf numFmtId="168" fontId="7" fillId="3" borderId="9" xfId="0" applyNumberFormat="1" applyFont="1" applyFill="1" applyBorder="1"/>
    <xf numFmtId="168" fontId="5" fillId="2" borderId="9" xfId="0" applyNumberFormat="1" applyFont="1" applyFill="1" applyBorder="1" applyAlignment="1">
      <alignment horizontal="left" vertical="center"/>
    </xf>
    <xf numFmtId="0" fontId="26" fillId="0" borderId="9" xfId="8" applyFont="1"/>
    <xf numFmtId="0" fontId="29" fillId="0" borderId="9" xfId="8" applyFont="1"/>
    <xf numFmtId="0" fontId="15" fillId="0" borderId="9" xfId="8" applyFont="1"/>
    <xf numFmtId="1" fontId="29" fillId="0" borderId="9" xfId="8" applyNumberFormat="1" applyFont="1"/>
    <xf numFmtId="0" fontId="29" fillId="0" borderId="9" xfId="8" applyFont="1" applyAlignment="1">
      <alignment wrapText="1"/>
    </xf>
    <xf numFmtId="0" fontId="15" fillId="0" borderId="9" xfId="8" applyFont="1" applyAlignment="1">
      <alignment wrapText="1"/>
    </xf>
    <xf numFmtId="1" fontId="29" fillId="0" borderId="9" xfId="8" applyNumberFormat="1" applyFont="1" applyAlignment="1">
      <alignment wrapText="1"/>
    </xf>
    <xf numFmtId="1" fontId="26" fillId="0" borderId="9" xfId="8" applyNumberFormat="1" applyFont="1"/>
    <xf numFmtId="0" fontId="7" fillId="6" borderId="0" xfId="0" applyFont="1" applyFill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left" vertical="center"/>
    </xf>
    <xf numFmtId="165" fontId="5" fillId="2" borderId="0" xfId="0" applyNumberFormat="1" applyFont="1" applyFill="1" applyAlignment="1">
      <alignment vertical="center"/>
    </xf>
    <xf numFmtId="0" fontId="10" fillId="6" borderId="0" xfId="0" applyFont="1" applyFill="1" applyAlignment="1">
      <alignment horizontal="left"/>
    </xf>
    <xf numFmtId="0" fontId="30" fillId="0" borderId="0" xfId="0" applyFont="1"/>
    <xf numFmtId="0" fontId="19" fillId="0" borderId="9" xfId="8" applyFont="1" applyAlignment="1">
      <alignment vertical="center"/>
    </xf>
    <xf numFmtId="3" fontId="19" fillId="0" borderId="9" xfId="8" applyNumberFormat="1" applyFont="1" applyAlignment="1">
      <alignment vertical="center"/>
    </xf>
    <xf numFmtId="4" fontId="19" fillId="0" borderId="9" xfId="8" applyNumberFormat="1" applyFont="1" applyAlignment="1">
      <alignment vertical="center"/>
    </xf>
    <xf numFmtId="185" fontId="26" fillId="0" borderId="9" xfId="8" applyNumberFormat="1" applyFont="1"/>
    <xf numFmtId="185" fontId="26" fillId="0" borderId="9" xfId="8" applyNumberFormat="1" applyFont="1" applyAlignment="1">
      <alignment vertical="center"/>
    </xf>
    <xf numFmtId="185" fontId="26" fillId="0" borderId="9" xfId="8" applyNumberFormat="1" applyFont="1" applyAlignment="1">
      <alignment horizontal="left" vertical="center" wrapText="1"/>
    </xf>
    <xf numFmtId="0" fontId="26" fillId="0" borderId="9" xfId="8" applyFont="1" applyAlignment="1">
      <alignment vertical="center"/>
    </xf>
    <xf numFmtId="0" fontId="26" fillId="0" borderId="9" xfId="8" applyFont="1" applyAlignment="1">
      <alignment horizontal="center" vertical="center"/>
    </xf>
    <xf numFmtId="183" fontId="5" fillId="2" borderId="0" xfId="0" applyNumberFormat="1" applyFont="1" applyFill="1" applyAlignment="1">
      <alignment horizontal="right"/>
    </xf>
    <xf numFmtId="183" fontId="5" fillId="2" borderId="0" xfId="0" applyNumberFormat="1" applyFont="1" applyFill="1"/>
    <xf numFmtId="0" fontId="30" fillId="0" borderId="10" xfId="8" applyFont="1" applyBorder="1"/>
    <xf numFmtId="3" fontId="30" fillId="4" borderId="10" xfId="8" applyNumberFormat="1" applyFont="1" applyFill="1" applyBorder="1"/>
    <xf numFmtId="3" fontId="30" fillId="4" borderId="10" xfId="8" applyNumberFormat="1" applyFont="1" applyFill="1" applyBorder="1" applyAlignment="1">
      <alignment horizontal="right" vertical="center"/>
    </xf>
    <xf numFmtId="3" fontId="30" fillId="4" borderId="10" xfId="8" applyNumberFormat="1" applyFont="1" applyFill="1" applyBorder="1" applyAlignment="1">
      <alignment vertical="center"/>
    </xf>
    <xf numFmtId="0" fontId="30" fillId="0" borderId="9" xfId="8" applyFont="1"/>
    <xf numFmtId="3" fontId="30" fillId="4" borderId="9" xfId="8" applyNumberFormat="1" applyFont="1" applyFill="1" applyAlignment="1">
      <alignment vertical="center"/>
    </xf>
    <xf numFmtId="3" fontId="30" fillId="4" borderId="9" xfId="8" applyNumberFormat="1" applyFont="1" applyFill="1" applyAlignment="1">
      <alignment horizontal="right" vertical="center"/>
    </xf>
    <xf numFmtId="169" fontId="30" fillId="0" borderId="9" xfId="3" applyFont="1" applyAlignment="1">
      <alignment horizontal="left" vertical="center"/>
    </xf>
    <xf numFmtId="0" fontId="26" fillId="0" borderId="9" xfId="8" applyFont="1" applyAlignment="1">
      <alignment vertical="center" wrapText="1"/>
    </xf>
    <xf numFmtId="4" fontId="20" fillId="4" borderId="0" xfId="0" applyNumberFormat="1" applyFont="1" applyFill="1" applyAlignment="1">
      <alignment horizontal="center" vertical="center"/>
    </xf>
    <xf numFmtId="168" fontId="20" fillId="6" borderId="9" xfId="8" applyNumberFormat="1" applyFont="1" applyFill="1"/>
    <xf numFmtId="173" fontId="17" fillId="4" borderId="0" xfId="0" applyNumberFormat="1" applyFont="1" applyFill="1" applyAlignment="1">
      <alignment horizontal="center" vertical="center"/>
    </xf>
    <xf numFmtId="0" fontId="5" fillId="2" borderId="9" xfId="0" applyFont="1" applyFill="1" applyBorder="1" applyAlignment="1">
      <alignment horizontal="left"/>
    </xf>
    <xf numFmtId="179" fontId="5" fillId="2" borderId="9" xfId="0" applyNumberFormat="1" applyFont="1" applyFill="1" applyBorder="1" applyAlignment="1">
      <alignment horizontal="center"/>
    </xf>
    <xf numFmtId="4" fontId="13" fillId="2" borderId="9" xfId="0" applyNumberFormat="1" applyFont="1" applyFill="1" applyBorder="1" applyAlignment="1">
      <alignment horizontal="center" vertical="center"/>
    </xf>
    <xf numFmtId="174" fontId="5" fillId="2" borderId="9" xfId="0" applyNumberFormat="1" applyFont="1" applyFill="1" applyBorder="1" applyAlignment="1">
      <alignment horizontal="right" vertical="center"/>
    </xf>
    <xf numFmtId="4" fontId="5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4" fontId="7" fillId="2" borderId="9" xfId="0" applyNumberFormat="1" applyFont="1" applyFill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/>
    </xf>
    <xf numFmtId="181" fontId="5" fillId="2" borderId="9" xfId="0" applyNumberFormat="1" applyFont="1" applyFill="1" applyBorder="1" applyAlignment="1">
      <alignment horizontal="center"/>
    </xf>
    <xf numFmtId="0" fontId="7" fillId="3" borderId="9" xfId="0" applyFont="1" applyFill="1" applyBorder="1" applyAlignment="1">
      <alignment horizontal="left"/>
    </xf>
    <xf numFmtId="0" fontId="8" fillId="0" borderId="0" xfId="0" applyFont="1" applyAlignment="1">
      <alignment horizontal="left" vertical="center"/>
    </xf>
    <xf numFmtId="37" fontId="8" fillId="4" borderId="9" xfId="1" applyFont="1" applyFill="1"/>
    <xf numFmtId="37" fontId="8" fillId="4" borderId="9" xfId="1" applyFont="1" applyFill="1" applyAlignment="1">
      <alignment vertical="center"/>
    </xf>
    <xf numFmtId="3" fontId="6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3" fontId="34" fillId="0" borderId="0" xfId="0" applyNumberFormat="1" applyFont="1" applyAlignment="1">
      <alignment horizontal="right" vertical="center"/>
    </xf>
    <xf numFmtId="3" fontId="34" fillId="0" borderId="0" xfId="0" applyNumberFormat="1" applyFont="1" applyAlignment="1">
      <alignment vertical="center"/>
    </xf>
    <xf numFmtId="0" fontId="9" fillId="4" borderId="18" xfId="0" applyFont="1" applyFill="1" applyBorder="1" applyAlignment="1">
      <alignment horizontal="left"/>
    </xf>
    <xf numFmtId="0" fontId="5" fillId="4" borderId="0" xfId="0" applyFont="1" applyFill="1" applyAlignment="1">
      <alignment horizontal="center"/>
    </xf>
    <xf numFmtId="3" fontId="5" fillId="4" borderId="0" xfId="0" applyNumberFormat="1" applyFont="1" applyFill="1"/>
    <xf numFmtId="3" fontId="5" fillId="4" borderId="0" xfId="0" applyNumberFormat="1" applyFont="1" applyFill="1" applyAlignment="1">
      <alignment horizontal="right"/>
    </xf>
    <xf numFmtId="3" fontId="5" fillId="4" borderId="0" xfId="0" quotePrefix="1" applyNumberFormat="1" applyFont="1" applyFill="1" applyAlignment="1">
      <alignment horizontal="right"/>
    </xf>
    <xf numFmtId="3" fontId="5" fillId="4" borderId="0" xfId="0" applyNumberFormat="1" applyFont="1" applyFill="1" applyAlignment="1">
      <alignment horizontal="right" vertical="center"/>
    </xf>
    <xf numFmtId="3" fontId="5" fillId="4" borderId="0" xfId="0" quotePrefix="1" applyNumberFormat="1" applyFont="1" applyFill="1" applyAlignment="1">
      <alignment horizontal="right" vertical="center"/>
    </xf>
    <xf numFmtId="0" fontId="9" fillId="4" borderId="0" xfId="0" applyFont="1" applyFill="1" applyAlignment="1">
      <alignment horizontal="left"/>
    </xf>
    <xf numFmtId="168" fontId="5" fillId="4" borderId="0" xfId="0" applyNumberFormat="1" applyFont="1" applyFill="1"/>
    <xf numFmtId="169" fontId="5" fillId="0" borderId="9" xfId="3" applyFont="1" applyAlignment="1">
      <alignment horizontal="left"/>
    </xf>
    <xf numFmtId="0" fontId="10" fillId="2" borderId="0" xfId="0" applyFont="1" applyFill="1" applyAlignment="1">
      <alignment vertical="center"/>
    </xf>
    <xf numFmtId="37" fontId="7" fillId="2" borderId="0" xfId="0" applyNumberFormat="1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170" fontId="5" fillId="0" borderId="2" xfId="0" applyNumberFormat="1" applyFont="1" applyBorder="1" applyAlignment="1">
      <alignment horizontal="right" vertical="center"/>
    </xf>
    <xf numFmtId="170" fontId="5" fillId="0" borderId="2" xfId="0" applyNumberFormat="1" applyFont="1" applyBorder="1" applyAlignment="1">
      <alignment vertical="center"/>
    </xf>
    <xf numFmtId="170" fontId="5" fillId="2" borderId="2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37" fontId="9" fillId="2" borderId="0" xfId="0" applyNumberFormat="1" applyFont="1" applyFill="1" applyAlignment="1">
      <alignment vertical="center"/>
    </xf>
    <xf numFmtId="0" fontId="9" fillId="0" borderId="0" xfId="0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/>
    </xf>
    <xf numFmtId="1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20" fillId="0" borderId="16" xfId="0" applyFont="1" applyBorder="1" applyAlignment="1">
      <alignment horizontal="left"/>
    </xf>
    <xf numFmtId="1" fontId="17" fillId="0" borderId="16" xfId="0" applyNumberFormat="1" applyFont="1" applyBorder="1" applyAlignment="1">
      <alignment horizontal="center" vertical="center"/>
    </xf>
    <xf numFmtId="4" fontId="17" fillId="0" borderId="16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center" vertical="center"/>
    </xf>
    <xf numFmtId="0" fontId="20" fillId="5" borderId="10" xfId="0" applyFont="1" applyFill="1" applyBorder="1" applyAlignment="1">
      <alignment horizontal="left"/>
    </xf>
    <xf numFmtId="1" fontId="17" fillId="0" borderId="10" xfId="0" applyNumberFormat="1" applyFont="1" applyBorder="1" applyAlignment="1">
      <alignment horizontal="center" vertical="center"/>
    </xf>
    <xf numFmtId="4" fontId="17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20" fillId="5" borderId="0" xfId="0" applyFont="1" applyFill="1" applyAlignment="1">
      <alignment horizontal="left"/>
    </xf>
    <xf numFmtId="0" fontId="20" fillId="5" borderId="16" xfId="0" applyFont="1" applyFill="1" applyBorder="1" applyAlignment="1">
      <alignment horizontal="left"/>
    </xf>
    <xf numFmtId="0" fontId="20" fillId="0" borderId="10" xfId="0" applyFont="1" applyBorder="1" applyAlignment="1">
      <alignment horizontal="left"/>
    </xf>
    <xf numFmtId="4" fontId="17" fillId="4" borderId="10" xfId="0" applyNumberFormat="1" applyFont="1" applyFill="1" applyBorder="1" applyAlignment="1">
      <alignment horizontal="center" vertical="center"/>
    </xf>
    <xf numFmtId="4" fontId="17" fillId="4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left"/>
    </xf>
    <xf numFmtId="49" fontId="17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vertical="center" wrapText="1"/>
    </xf>
    <xf numFmtId="175" fontId="17" fillId="0" borderId="10" xfId="0" applyNumberFormat="1" applyFont="1" applyBorder="1" applyAlignment="1">
      <alignment horizontal="right" vertical="center"/>
    </xf>
    <xf numFmtId="175" fontId="5" fillId="0" borderId="10" xfId="0" applyNumberFormat="1" applyFont="1" applyBorder="1" applyAlignment="1">
      <alignment horizontal="right" vertical="center"/>
    </xf>
    <xf numFmtId="166" fontId="9" fillId="0" borderId="10" xfId="0" applyNumberFormat="1" applyFont="1" applyBorder="1" applyAlignment="1">
      <alignment horizontal="right" vertical="center"/>
    </xf>
    <xf numFmtId="176" fontId="17" fillId="0" borderId="0" xfId="0" applyNumberFormat="1" applyFont="1"/>
    <xf numFmtId="0" fontId="17" fillId="0" borderId="16" xfId="0" applyFont="1" applyBorder="1" applyAlignment="1">
      <alignment horizontal="left"/>
    </xf>
    <xf numFmtId="4" fontId="5" fillId="4" borderId="0" xfId="0" applyNumberFormat="1" applyFont="1" applyFill="1" applyAlignment="1">
      <alignment horizontal="center" vertical="center"/>
    </xf>
    <xf numFmtId="4" fontId="17" fillId="4" borderId="16" xfId="0" applyNumberFormat="1" applyFont="1" applyFill="1" applyBorder="1" applyAlignment="1">
      <alignment horizontal="center" vertical="center"/>
    </xf>
    <xf numFmtId="4" fontId="5" fillId="4" borderId="16" xfId="0" applyNumberFormat="1" applyFont="1" applyFill="1" applyBorder="1" applyAlignment="1">
      <alignment horizontal="center" vertical="center"/>
    </xf>
    <xf numFmtId="4" fontId="5" fillId="4" borderId="10" xfId="0" applyNumberFormat="1" applyFont="1" applyFill="1" applyBorder="1" applyAlignment="1">
      <alignment horizontal="center" vertical="center"/>
    </xf>
    <xf numFmtId="3" fontId="30" fillId="0" borderId="10" xfId="0" quotePrefix="1" applyNumberFormat="1" applyFont="1" applyBorder="1" applyAlignment="1">
      <alignment vertical="center"/>
    </xf>
    <xf numFmtId="0" fontId="30" fillId="0" borderId="10" xfId="0" applyFont="1" applyBorder="1"/>
    <xf numFmtId="0" fontId="8" fillId="6" borderId="0" xfId="0" applyFont="1" applyFill="1"/>
    <xf numFmtId="0" fontId="5" fillId="4" borderId="0" xfId="0" applyFont="1" applyFill="1"/>
    <xf numFmtId="0" fontId="7" fillId="4" borderId="0" xfId="0" applyFont="1" applyFill="1"/>
    <xf numFmtId="0" fontId="8" fillId="4" borderId="0" xfId="0" applyFont="1" applyFill="1" applyAlignment="1">
      <alignment vertical="top"/>
    </xf>
    <xf numFmtId="176" fontId="5" fillId="4" borderId="9" xfId="5" applyNumberFormat="1" applyFont="1" applyFill="1" applyBorder="1" applyAlignment="1">
      <alignment horizontal="right" vertical="center"/>
    </xf>
    <xf numFmtId="4" fontId="17" fillId="6" borderId="0" xfId="0" applyNumberFormat="1" applyFont="1" applyFill="1" applyAlignment="1">
      <alignment horizontal="right" vertical="center"/>
    </xf>
    <xf numFmtId="0" fontId="17" fillId="6" borderId="0" xfId="0" applyFont="1" applyFill="1"/>
    <xf numFmtId="4" fontId="17" fillId="4" borderId="0" xfId="0" applyNumberFormat="1" applyFont="1" applyFill="1" applyAlignment="1">
      <alignment horizontal="right" vertical="center"/>
    </xf>
    <xf numFmtId="166" fontId="17" fillId="4" borderId="9" xfId="5" applyNumberFormat="1" applyFont="1" applyFill="1" applyBorder="1" applyAlignment="1">
      <alignment horizontal="right" vertical="center"/>
    </xf>
    <xf numFmtId="0" fontId="17" fillId="4" borderId="9" xfId="4" applyFont="1" applyFill="1" applyAlignment="1">
      <alignment horizontal="left" vertical="center"/>
    </xf>
    <xf numFmtId="0" fontId="5" fillId="4" borderId="9" xfId="4" applyFont="1" applyFill="1" applyAlignment="1">
      <alignment horizontal="left" vertical="center"/>
    </xf>
    <xf numFmtId="4" fontId="5" fillId="4" borderId="0" xfId="0" applyNumberFormat="1" applyFont="1" applyFill="1" applyAlignment="1">
      <alignment horizontal="right" vertical="center"/>
    </xf>
    <xf numFmtId="4" fontId="17" fillId="4" borderId="9" xfId="4" applyNumberFormat="1" applyFont="1" applyFill="1" applyAlignment="1">
      <alignment horizontal="right" vertical="center"/>
    </xf>
    <xf numFmtId="0" fontId="5" fillId="4" borderId="16" xfId="4" applyFont="1" applyFill="1" applyBorder="1" applyAlignment="1">
      <alignment horizontal="left" vertical="center"/>
    </xf>
    <xf numFmtId="171" fontId="17" fillId="4" borderId="0" xfId="0" applyNumberFormat="1" applyFont="1" applyFill="1" applyAlignment="1">
      <alignment horizontal="center" vertical="center"/>
    </xf>
    <xf numFmtId="0" fontId="17" fillId="7" borderId="9" xfId="4" applyFont="1" applyFill="1" applyAlignment="1">
      <alignment horizontal="left" vertical="center"/>
    </xf>
    <xf numFmtId="0" fontId="17" fillId="4" borderId="16" xfId="4" applyFont="1" applyFill="1" applyBorder="1" applyAlignment="1">
      <alignment horizontal="left" vertical="center"/>
    </xf>
    <xf numFmtId="166" fontId="5" fillId="4" borderId="9" xfId="5" applyNumberFormat="1" applyFont="1" applyFill="1" applyBorder="1" applyAlignment="1">
      <alignment horizontal="right" vertical="center"/>
    </xf>
    <xf numFmtId="2" fontId="17" fillId="4" borderId="9" xfId="4" applyNumberFormat="1" applyFont="1" applyFill="1" applyAlignment="1">
      <alignment horizontal="center" vertical="center"/>
    </xf>
    <xf numFmtId="4" fontId="37" fillId="4" borderId="0" xfId="0" applyNumberFormat="1" applyFont="1" applyFill="1" applyAlignment="1">
      <alignment horizontal="right" vertical="center"/>
    </xf>
    <xf numFmtId="178" fontId="5" fillId="4" borderId="0" xfId="0" applyNumberFormat="1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3" fontId="9" fillId="0" borderId="0" xfId="0" quotePrefix="1" applyNumberFormat="1" applyFont="1"/>
    <xf numFmtId="169" fontId="9" fillId="0" borderId="9" xfId="3" applyFont="1" applyAlignment="1">
      <alignment vertical="top"/>
    </xf>
    <xf numFmtId="0" fontId="5" fillId="4" borderId="9" xfId="4" applyFont="1" applyFill="1"/>
    <xf numFmtId="4" fontId="37" fillId="6" borderId="0" xfId="0" applyNumberFormat="1" applyFont="1" applyFill="1" applyAlignment="1">
      <alignment horizontal="right" vertical="center"/>
    </xf>
    <xf numFmtId="166" fontId="9" fillId="0" borderId="0" xfId="0" applyNumberFormat="1" applyFont="1" applyAlignment="1">
      <alignment horizontal="right" vertical="center"/>
    </xf>
    <xf numFmtId="4" fontId="17" fillId="6" borderId="0" xfId="0" applyNumberFormat="1" applyFont="1" applyFill="1" applyAlignment="1">
      <alignment horizontal="center" vertical="center"/>
    </xf>
    <xf numFmtId="181" fontId="5" fillId="5" borderId="0" xfId="0" applyNumberFormat="1" applyFont="1" applyFill="1" applyAlignment="1">
      <alignment horizontal="right" vertical="center"/>
    </xf>
    <xf numFmtId="181" fontId="17" fillId="5" borderId="0" xfId="0" applyNumberFormat="1" applyFont="1" applyFill="1" applyAlignment="1">
      <alignment horizontal="right" vertical="center"/>
    </xf>
    <xf numFmtId="181" fontId="17" fillId="0" borderId="0" xfId="0" applyNumberFormat="1" applyFont="1" applyAlignment="1">
      <alignment horizontal="right" vertical="center"/>
    </xf>
    <xf numFmtId="181" fontId="5" fillId="0" borderId="0" xfId="0" applyNumberFormat="1" applyFont="1" applyAlignment="1">
      <alignment horizontal="right" vertical="center"/>
    </xf>
    <xf numFmtId="181" fontId="5" fillId="5" borderId="0" xfId="0" applyNumberFormat="1" applyFont="1" applyFill="1" applyAlignment="1">
      <alignment vertical="center"/>
    </xf>
    <xf numFmtId="181" fontId="17" fillId="0" borderId="0" xfId="0" applyNumberFormat="1" applyFont="1" applyAlignment="1">
      <alignment horizontal="center" vertical="center"/>
    </xf>
    <xf numFmtId="181" fontId="5" fillId="5" borderId="0" xfId="0" applyNumberFormat="1" applyFont="1" applyFill="1" applyAlignment="1">
      <alignment horizontal="center" vertical="center"/>
    </xf>
    <xf numFmtId="0" fontId="7" fillId="0" borderId="16" xfId="0" applyFont="1" applyBorder="1" applyAlignment="1">
      <alignment horizontal="left"/>
    </xf>
    <xf numFmtId="1" fontId="5" fillId="0" borderId="16" xfId="0" applyNumberFormat="1" applyFont="1" applyBorder="1" applyAlignment="1">
      <alignment horizontal="center" vertical="center"/>
    </xf>
    <xf numFmtId="181" fontId="17" fillId="5" borderId="16" xfId="0" applyNumberFormat="1" applyFont="1" applyFill="1" applyBorder="1" applyAlignment="1">
      <alignment horizontal="center" vertical="center"/>
    </xf>
    <xf numFmtId="181" fontId="17" fillId="5" borderId="16" xfId="0" applyNumberFormat="1" applyFont="1" applyFill="1" applyBorder="1" applyAlignment="1">
      <alignment horizontal="right" vertical="center"/>
    </xf>
    <xf numFmtId="181" fontId="17" fillId="0" borderId="16" xfId="0" applyNumberFormat="1" applyFont="1" applyBorder="1" applyAlignment="1">
      <alignment horizontal="right" vertical="center"/>
    </xf>
    <xf numFmtId="0" fontId="7" fillId="5" borderId="0" xfId="0" applyFont="1" applyFill="1" applyAlignment="1">
      <alignment horizontal="left"/>
    </xf>
    <xf numFmtId="181" fontId="17" fillId="0" borderId="0" xfId="0" applyNumberFormat="1" applyFont="1" applyAlignment="1">
      <alignment vertical="center"/>
    </xf>
    <xf numFmtId="181" fontId="19" fillId="0" borderId="0" xfId="0" applyNumberFormat="1" applyFont="1" applyAlignment="1">
      <alignment horizontal="right" vertical="center"/>
    </xf>
    <xf numFmtId="0" fontId="7" fillId="5" borderId="16" xfId="0" applyFont="1" applyFill="1" applyBorder="1" applyAlignment="1">
      <alignment horizontal="left"/>
    </xf>
    <xf numFmtId="181" fontId="17" fillId="0" borderId="16" xfId="0" applyNumberFormat="1" applyFont="1" applyBorder="1" applyAlignment="1">
      <alignment vertical="center"/>
    </xf>
    <xf numFmtId="181" fontId="19" fillId="0" borderId="16" xfId="0" applyNumberFormat="1" applyFont="1" applyBorder="1" applyAlignment="1">
      <alignment horizontal="right" vertical="center"/>
    </xf>
    <xf numFmtId="181" fontId="17" fillId="6" borderId="0" xfId="0" applyNumberFormat="1" applyFont="1" applyFill="1" applyAlignment="1">
      <alignment horizontal="right" vertical="center"/>
    </xf>
    <xf numFmtId="181" fontId="17" fillId="5" borderId="0" xfId="0" applyNumberFormat="1" applyFont="1" applyFill="1" applyAlignment="1">
      <alignment horizontal="center" vertical="center"/>
    </xf>
    <xf numFmtId="181" fontId="17" fillId="0" borderId="16" xfId="0" applyNumberFormat="1" applyFont="1" applyBorder="1" applyAlignment="1">
      <alignment horizontal="center" vertical="center"/>
    </xf>
    <xf numFmtId="181" fontId="17" fillId="7" borderId="0" xfId="0" applyNumberFormat="1" applyFont="1" applyFill="1" applyAlignment="1">
      <alignment horizontal="right" vertical="center"/>
    </xf>
    <xf numFmtId="181" fontId="5" fillId="7" borderId="0" xfId="0" applyNumberFormat="1" applyFont="1" applyFill="1" applyAlignment="1">
      <alignment horizontal="right" vertical="center"/>
    </xf>
    <xf numFmtId="181" fontId="17" fillId="7" borderId="16" xfId="0" applyNumberFormat="1" applyFont="1" applyFill="1" applyBorder="1" applyAlignment="1">
      <alignment horizontal="right" vertical="center"/>
    </xf>
    <xf numFmtId="0" fontId="7" fillId="0" borderId="10" xfId="0" applyFont="1" applyBorder="1" applyAlignment="1">
      <alignment horizontal="left"/>
    </xf>
    <xf numFmtId="1" fontId="5" fillId="0" borderId="10" xfId="0" applyNumberFormat="1" applyFont="1" applyBorder="1" applyAlignment="1">
      <alignment horizontal="center" vertical="center"/>
    </xf>
    <xf numFmtId="181" fontId="17" fillId="5" borderId="10" xfId="0" applyNumberFormat="1" applyFont="1" applyFill="1" applyBorder="1" applyAlignment="1">
      <alignment horizontal="right" vertical="center"/>
    </xf>
    <xf numFmtId="181" fontId="5" fillId="5" borderId="10" xfId="0" applyNumberFormat="1" applyFont="1" applyFill="1" applyBorder="1" applyAlignment="1">
      <alignment horizontal="right" vertical="center"/>
    </xf>
    <xf numFmtId="181" fontId="17" fillId="0" borderId="10" xfId="0" applyNumberFormat="1" applyFont="1" applyBorder="1" applyAlignment="1">
      <alignment horizontal="right" vertical="center"/>
    </xf>
    <xf numFmtId="181" fontId="5" fillId="0" borderId="10" xfId="0" applyNumberFormat="1" applyFont="1" applyBorder="1" applyAlignment="1">
      <alignment horizontal="right" vertical="center"/>
    </xf>
    <xf numFmtId="181" fontId="5" fillId="0" borderId="0" xfId="0" applyNumberFormat="1" applyFont="1" applyAlignment="1">
      <alignment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5" fillId="0" borderId="16" xfId="0" applyFont="1" applyBorder="1" applyAlignment="1">
      <alignment horizontal="left"/>
    </xf>
    <xf numFmtId="181" fontId="17" fillId="6" borderId="0" xfId="0" applyNumberFormat="1" applyFont="1" applyFill="1" applyAlignment="1">
      <alignment vertical="center"/>
    </xf>
    <xf numFmtId="181" fontId="17" fillId="5" borderId="0" xfId="0" applyNumberFormat="1" applyFont="1" applyFill="1" applyAlignment="1">
      <alignment vertical="center"/>
    </xf>
    <xf numFmtId="2" fontId="17" fillId="0" borderId="0" xfId="0" applyNumberFormat="1" applyFont="1" applyAlignment="1">
      <alignment horizontal="center" vertical="center"/>
    </xf>
    <xf numFmtId="181" fontId="17" fillId="0" borderId="0" xfId="0" applyNumberFormat="1" applyFont="1" applyAlignment="1">
      <alignment horizontal="right"/>
    </xf>
    <xf numFmtId="2" fontId="17" fillId="0" borderId="16" xfId="0" applyNumberFormat="1" applyFont="1" applyBorder="1" applyAlignment="1">
      <alignment horizontal="center" vertical="center"/>
    </xf>
    <xf numFmtId="181" fontId="17" fillId="0" borderId="16" xfId="0" applyNumberFormat="1" applyFont="1" applyBorder="1" applyAlignment="1">
      <alignment horizontal="right"/>
    </xf>
    <xf numFmtId="0" fontId="30" fillId="0" borderId="0" xfId="0" applyFont="1" applyAlignment="1">
      <alignment horizontal="left"/>
    </xf>
    <xf numFmtId="171" fontId="17" fillId="0" borderId="0" xfId="0" applyNumberFormat="1" applyFont="1"/>
    <xf numFmtId="171" fontId="17" fillId="0" borderId="9" xfId="3" applyNumberFormat="1" applyFont="1" applyAlignment="1">
      <alignment horizontal="left" vertical="center"/>
    </xf>
    <xf numFmtId="171" fontId="17" fillId="0" borderId="0" xfId="0" applyNumberFormat="1" applyFont="1" applyAlignment="1">
      <alignment horizontal="right" vertical="center"/>
    </xf>
    <xf numFmtId="171" fontId="5" fillId="0" borderId="0" xfId="0" applyNumberFormat="1" applyFont="1" applyAlignment="1">
      <alignment horizontal="center" vertical="center"/>
    </xf>
    <xf numFmtId="171" fontId="5" fillId="0" borderId="16" xfId="0" applyNumberFormat="1" applyFont="1" applyBorder="1" applyAlignment="1">
      <alignment horizontal="right" vertical="center"/>
    </xf>
    <xf numFmtId="171" fontId="5" fillId="0" borderId="16" xfId="0" applyNumberFormat="1" applyFont="1" applyBorder="1" applyAlignment="1">
      <alignment horizontal="center" vertical="center"/>
    </xf>
    <xf numFmtId="171" fontId="17" fillId="0" borderId="16" xfId="0" applyNumberFormat="1" applyFont="1" applyBorder="1" applyAlignment="1">
      <alignment horizontal="right" vertical="center"/>
    </xf>
    <xf numFmtId="171" fontId="5" fillId="5" borderId="0" xfId="0" applyNumberFormat="1" applyFont="1" applyFill="1" applyAlignment="1">
      <alignment horizontal="right" vertical="center"/>
    </xf>
    <xf numFmtId="171" fontId="17" fillId="5" borderId="0" xfId="0" applyNumberFormat="1" applyFont="1" applyFill="1" applyAlignment="1">
      <alignment horizontal="right" vertical="center"/>
    </xf>
    <xf numFmtId="171" fontId="17" fillId="6" borderId="0" xfId="0" applyNumberFormat="1" applyFont="1" applyFill="1" applyAlignment="1">
      <alignment horizontal="right" vertical="center"/>
    </xf>
    <xf numFmtId="171" fontId="20" fillId="0" borderId="0" xfId="0" applyNumberFormat="1" applyFont="1" applyAlignment="1">
      <alignment horizontal="right" vertical="center"/>
    </xf>
    <xf numFmtId="171" fontId="17" fillId="5" borderId="0" xfId="0" applyNumberFormat="1" applyFont="1" applyFill="1" applyAlignment="1">
      <alignment horizontal="center" vertical="center"/>
    </xf>
    <xf numFmtId="171" fontId="17" fillId="0" borderId="16" xfId="0" applyNumberFormat="1" applyFont="1" applyBorder="1" applyAlignment="1">
      <alignment horizontal="center" vertical="center"/>
    </xf>
    <xf numFmtId="171" fontId="17" fillId="5" borderId="16" xfId="0" applyNumberFormat="1" applyFont="1" applyFill="1" applyBorder="1" applyAlignment="1">
      <alignment horizontal="right" vertical="center"/>
    </xf>
    <xf numFmtId="166" fontId="5" fillId="0" borderId="10" xfId="0" applyNumberFormat="1" applyFont="1" applyBorder="1" applyAlignment="1">
      <alignment horizontal="right" vertical="center"/>
    </xf>
    <xf numFmtId="171" fontId="1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/>
    </xf>
    <xf numFmtId="171" fontId="9" fillId="0" borderId="0" xfId="0" applyNumberFormat="1" applyFont="1"/>
    <xf numFmtId="171" fontId="5" fillId="0" borderId="0" xfId="0" applyNumberFormat="1" applyFont="1"/>
    <xf numFmtId="169" fontId="9" fillId="0" borderId="9" xfId="3" applyFont="1" applyAlignment="1">
      <alignment horizontal="left" vertical="center"/>
    </xf>
    <xf numFmtId="171" fontId="9" fillId="0" borderId="9" xfId="3" applyNumberFormat="1" applyFont="1" applyAlignment="1">
      <alignment horizontal="left" vertical="center"/>
    </xf>
    <xf numFmtId="171" fontId="5" fillId="0" borderId="9" xfId="3" applyNumberFormat="1" applyFont="1" applyAlignment="1">
      <alignment horizontal="left" vertical="center"/>
    </xf>
    <xf numFmtId="168" fontId="18" fillId="4" borderId="0" xfId="0" applyNumberFormat="1" applyFont="1" applyFill="1"/>
    <xf numFmtId="168" fontId="8" fillId="4" borderId="0" xfId="0" applyNumberFormat="1" applyFont="1" applyFill="1"/>
    <xf numFmtId="168" fontId="8" fillId="4" borderId="0" xfId="0" applyNumberFormat="1" applyFont="1" applyFill="1" applyAlignment="1">
      <alignment vertical="top"/>
    </xf>
    <xf numFmtId="168" fontId="7" fillId="4" borderId="0" xfId="0" applyNumberFormat="1" applyFon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177" fontId="17" fillId="4" borderId="0" xfId="0" applyNumberFormat="1" applyFont="1" applyFill="1" applyAlignment="1">
      <alignment horizontal="right"/>
    </xf>
    <xf numFmtId="177" fontId="17" fillId="0" borderId="0" xfId="0" applyNumberFormat="1" applyFont="1" applyAlignment="1">
      <alignment horizontal="right" vertical="center"/>
    </xf>
    <xf numFmtId="176" fontId="17" fillId="6" borderId="9" xfId="5" applyNumberFormat="1" applyFont="1" applyFill="1" applyBorder="1" applyAlignment="1">
      <alignment horizontal="right"/>
    </xf>
    <xf numFmtId="0" fontId="17" fillId="4" borderId="9" xfId="4" applyFont="1" applyFill="1"/>
    <xf numFmtId="177" fontId="17" fillId="0" borderId="0" xfId="0" applyNumberFormat="1" applyFont="1" applyAlignment="1">
      <alignment horizontal="right"/>
    </xf>
    <xf numFmtId="178" fontId="17" fillId="4" borderId="0" xfId="0" applyNumberFormat="1" applyFont="1" applyFill="1" applyAlignment="1">
      <alignment horizontal="right"/>
    </xf>
    <xf numFmtId="177" fontId="37" fillId="0" borderId="0" xfId="0" applyNumberFormat="1" applyFont="1" applyAlignment="1">
      <alignment horizontal="right"/>
    </xf>
    <xf numFmtId="177" fontId="5" fillId="4" borderId="0" xfId="0" applyNumberFormat="1" applyFont="1" applyFill="1"/>
    <xf numFmtId="190" fontId="17" fillId="4" borderId="0" xfId="0" applyNumberFormat="1" applyFont="1" applyFill="1" applyAlignment="1">
      <alignment horizontal="right"/>
    </xf>
    <xf numFmtId="0" fontId="5" fillId="5" borderId="9" xfId="4" applyFont="1" applyFill="1" applyAlignment="1">
      <alignment horizontal="left"/>
    </xf>
    <xf numFmtId="176" fontId="17" fillId="6" borderId="9" xfId="5" applyNumberFormat="1" applyFont="1" applyFill="1" applyBorder="1" applyAlignment="1">
      <alignment horizontal="right" vertical="center"/>
    </xf>
    <xf numFmtId="0" fontId="5" fillId="4" borderId="9" xfId="4" applyFont="1" applyFill="1" applyAlignment="1">
      <alignment horizontal="left"/>
    </xf>
    <xf numFmtId="177" fontId="17" fillId="4" borderId="0" xfId="0" applyNumberFormat="1" applyFont="1" applyFill="1" applyAlignment="1">
      <alignment vertical="center"/>
    </xf>
    <xf numFmtId="172" fontId="17" fillId="4" borderId="9" xfId="5" applyNumberFormat="1" applyFont="1" applyFill="1" applyBorder="1" applyAlignment="1">
      <alignment horizontal="right"/>
    </xf>
    <xf numFmtId="0" fontId="17" fillId="4" borderId="9" xfId="4" applyFont="1" applyFill="1" applyAlignment="1">
      <alignment horizontal="left"/>
    </xf>
    <xf numFmtId="176" fontId="17" fillId="0" borderId="0" xfId="0" applyNumberFormat="1" applyFont="1" applyAlignment="1">
      <alignment horizontal="right" vertical="center"/>
    </xf>
    <xf numFmtId="0" fontId="7" fillId="4" borderId="10" xfId="0" applyFont="1" applyFill="1" applyBorder="1"/>
    <xf numFmtId="177" fontId="17" fillId="0" borderId="10" xfId="0" applyNumberFormat="1" applyFont="1" applyBorder="1" applyAlignment="1">
      <alignment horizontal="right" vertical="center"/>
    </xf>
    <xf numFmtId="0" fontId="17" fillId="0" borderId="10" xfId="0" applyFont="1" applyBorder="1"/>
    <xf numFmtId="0" fontId="30" fillId="0" borderId="10" xfId="0" applyFont="1" applyBorder="1" applyAlignment="1">
      <alignment horizontal="right"/>
    </xf>
    <xf numFmtId="178" fontId="7" fillId="4" borderId="0" xfId="0" applyNumberFormat="1" applyFont="1" applyFill="1" applyAlignment="1">
      <alignment horizontal="left" vertical="center"/>
    </xf>
    <xf numFmtId="177" fontId="5" fillId="0" borderId="0" xfId="0" applyNumberFormat="1" applyFont="1" applyAlignment="1">
      <alignment horizontal="center" vertical="center"/>
    </xf>
    <xf numFmtId="189" fontId="5" fillId="4" borderId="9" xfId="5" applyNumberFormat="1" applyFont="1" applyFill="1" applyBorder="1" applyAlignment="1">
      <alignment horizontal="center" vertical="center"/>
    </xf>
    <xf numFmtId="177" fontId="17" fillId="0" borderId="0" xfId="0" applyNumberFormat="1" applyFont="1" applyAlignment="1">
      <alignment horizontal="right" vertical="center" wrapText="1"/>
    </xf>
    <xf numFmtId="177" fontId="17" fillId="0" borderId="0" xfId="0" applyNumberFormat="1" applyFont="1" applyAlignment="1">
      <alignment horizontal="center" vertical="center"/>
    </xf>
    <xf numFmtId="191" fontId="17" fillId="4" borderId="0" xfId="0" applyNumberFormat="1" applyFont="1" applyFill="1" applyAlignment="1">
      <alignment horizontal="right"/>
    </xf>
    <xf numFmtId="176" fontId="17" fillId="4" borderId="9" xfId="5" applyNumberFormat="1" applyFont="1" applyFill="1" applyBorder="1" applyAlignment="1">
      <alignment horizontal="right"/>
    </xf>
    <xf numFmtId="176" fontId="17" fillId="4" borderId="0" xfId="0" applyNumberFormat="1" applyFont="1" applyFill="1" applyAlignment="1">
      <alignment horizontal="right"/>
    </xf>
    <xf numFmtId="177" fontId="5" fillId="4" borderId="0" xfId="0" applyNumberFormat="1" applyFont="1" applyFill="1" applyAlignment="1">
      <alignment horizontal="right" vertical="center"/>
    </xf>
    <xf numFmtId="177" fontId="5" fillId="4" borderId="0" xfId="0" applyNumberFormat="1" applyFont="1" applyFill="1" applyAlignment="1">
      <alignment horizontal="center" vertical="center"/>
    </xf>
    <xf numFmtId="177" fontId="5" fillId="0" borderId="0" xfId="0" applyNumberFormat="1" applyFont="1" applyAlignment="1">
      <alignment horizontal="right" vertical="center"/>
    </xf>
    <xf numFmtId="189" fontId="17" fillId="4" borderId="9" xfId="5" applyNumberFormat="1" applyFont="1" applyFill="1" applyBorder="1" applyAlignment="1">
      <alignment horizontal="right" vertical="center"/>
    </xf>
    <xf numFmtId="177" fontId="17" fillId="0" borderId="0" xfId="0" applyNumberFormat="1" applyFont="1" applyAlignment="1">
      <alignment vertical="center"/>
    </xf>
    <xf numFmtId="176" fontId="17" fillId="4" borderId="9" xfId="5" applyNumberFormat="1" applyFont="1" applyFill="1" applyBorder="1" applyAlignment="1">
      <alignment horizontal="right" vertical="center"/>
    </xf>
    <xf numFmtId="178" fontId="5" fillId="4" borderId="0" xfId="0" applyNumberFormat="1" applyFont="1" applyFill="1"/>
    <xf numFmtId="168" fontId="17" fillId="4" borderId="0" xfId="0" applyNumberFormat="1" applyFont="1" applyFill="1"/>
    <xf numFmtId="178" fontId="17" fillId="4" borderId="0" xfId="0" applyNumberFormat="1" applyFont="1" applyFill="1" applyAlignment="1">
      <alignment horizontal="right" vertical="center"/>
    </xf>
    <xf numFmtId="177" fontId="5" fillId="0" borderId="10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horizontal="right"/>
    </xf>
    <xf numFmtId="177" fontId="5" fillId="0" borderId="0" xfId="0" applyNumberFormat="1" applyFont="1" applyAlignment="1">
      <alignment horizontal="right" vertical="center" wrapText="1"/>
    </xf>
    <xf numFmtId="189" fontId="17" fillId="4" borderId="9" xfId="5" applyNumberFormat="1" applyFont="1" applyFill="1" applyBorder="1" applyAlignment="1">
      <alignment horizontal="right"/>
    </xf>
    <xf numFmtId="189" fontId="17" fillId="6" borderId="9" xfId="5" applyNumberFormat="1" applyFont="1" applyFill="1" applyBorder="1" applyAlignment="1">
      <alignment horizontal="right"/>
    </xf>
    <xf numFmtId="0" fontId="17" fillId="4" borderId="0" xfId="0" applyFont="1" applyFill="1"/>
    <xf numFmtId="0" fontId="17" fillId="4" borderId="23" xfId="4" applyFont="1" applyFill="1" applyBorder="1"/>
    <xf numFmtId="177" fontId="17" fillId="0" borderId="23" xfId="0" applyNumberFormat="1" applyFont="1" applyBorder="1" applyAlignment="1">
      <alignment horizontal="right" vertical="center"/>
    </xf>
    <xf numFmtId="189" fontId="17" fillId="6" borderId="23" xfId="5" applyNumberFormat="1" applyFont="1" applyFill="1" applyBorder="1" applyAlignment="1">
      <alignment horizontal="right"/>
    </xf>
    <xf numFmtId="178" fontId="17" fillId="4" borderId="23" xfId="0" applyNumberFormat="1" applyFont="1" applyFill="1" applyBorder="1" applyAlignment="1">
      <alignment horizontal="right"/>
    </xf>
    <xf numFmtId="178" fontId="30" fillId="0" borderId="0" xfId="0" applyNumberFormat="1" applyFont="1"/>
    <xf numFmtId="171" fontId="30" fillId="0" borderId="0" xfId="0" applyNumberFormat="1" applyFont="1" applyAlignment="1">
      <alignment horizontal="right" vertical="center"/>
    </xf>
    <xf numFmtId="0" fontId="25" fillId="0" borderId="0" xfId="0" applyFont="1"/>
    <xf numFmtId="0" fontId="17" fillId="0" borderId="23" xfId="0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27" fillId="6" borderId="0" xfId="0" applyFont="1" applyFill="1"/>
    <xf numFmtId="0" fontId="27" fillId="0" borderId="10" xfId="0" applyFont="1" applyBorder="1"/>
    <xf numFmtId="2" fontId="39" fillId="0" borderId="0" xfId="0" applyNumberFormat="1" applyFont="1"/>
    <xf numFmtId="2" fontId="39" fillId="4" borderId="0" xfId="0" applyNumberFormat="1" applyFont="1" applyFill="1"/>
    <xf numFmtId="0" fontId="27" fillId="0" borderId="0" xfId="0" applyFont="1" applyProtection="1">
      <protection locked="0"/>
    </xf>
    <xf numFmtId="2" fontId="39" fillId="0" borderId="0" xfId="0" applyNumberFormat="1" applyFont="1" applyAlignment="1">
      <alignment horizontal="right"/>
    </xf>
    <xf numFmtId="4" fontId="39" fillId="0" borderId="0" xfId="0" applyNumberFormat="1" applyFont="1"/>
    <xf numFmtId="4" fontId="39" fillId="0" borderId="0" xfId="0" applyNumberFormat="1" applyFont="1" applyAlignment="1">
      <alignment horizontal="right"/>
    </xf>
    <xf numFmtId="2" fontId="38" fillId="0" borderId="0" xfId="0" applyNumberFormat="1" applyFont="1"/>
    <xf numFmtId="0" fontId="39" fillId="0" borderId="0" xfId="0" applyFont="1"/>
    <xf numFmtId="2" fontId="38" fillId="0" borderId="0" xfId="0" applyNumberFormat="1" applyFont="1" applyAlignment="1">
      <alignment horizontal="right"/>
    </xf>
    <xf numFmtId="2" fontId="18" fillId="0" borderId="0" xfId="0" applyNumberFormat="1" applyFont="1"/>
    <xf numFmtId="4" fontId="18" fillId="0" borderId="0" xfId="0" quotePrefix="1" applyNumberFormat="1" applyFont="1" applyAlignment="1">
      <alignment horizontal="right"/>
    </xf>
    <xf numFmtId="2" fontId="18" fillId="0" borderId="0" xfId="0" applyNumberFormat="1" applyFont="1" applyAlignment="1">
      <alignment horizontal="right"/>
    </xf>
    <xf numFmtId="2" fontId="4" fillId="0" borderId="0" xfId="0" applyNumberFormat="1" applyFont="1" applyProtection="1">
      <protection locked="0"/>
    </xf>
    <xf numFmtId="188" fontId="7" fillId="8" borderId="17" xfId="0" applyNumberFormat="1" applyFont="1" applyFill="1" applyBorder="1" applyAlignment="1">
      <alignment horizontal="center" vertical="center"/>
    </xf>
    <xf numFmtId="188" fontId="7" fillId="8" borderId="15" xfId="0" applyNumberFormat="1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center" vertical="center"/>
    </xf>
    <xf numFmtId="3" fontId="7" fillId="9" borderId="10" xfId="0" applyNumberFormat="1" applyFont="1" applyFill="1" applyBorder="1" applyAlignment="1">
      <alignment vertical="center"/>
    </xf>
    <xf numFmtId="3" fontId="7" fillId="9" borderId="0" xfId="0" applyNumberFormat="1" applyFont="1" applyFill="1" applyAlignment="1">
      <alignment vertical="center"/>
    </xf>
    <xf numFmtId="0" fontId="5" fillId="0" borderId="10" xfId="0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0" xfId="0" quotePrefix="1" applyNumberFormat="1" applyFont="1" applyBorder="1" applyAlignment="1">
      <alignment horizontal="right" vertical="center"/>
    </xf>
    <xf numFmtId="3" fontId="5" fillId="0" borderId="0" xfId="0" quotePrefix="1" applyNumberFormat="1" applyFont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3" fontId="5" fillId="0" borderId="23" xfId="0" applyNumberFormat="1" applyFont="1" applyBorder="1" applyAlignment="1">
      <alignment horizontal="right" vertical="center"/>
    </xf>
    <xf numFmtId="3" fontId="17" fillId="0" borderId="23" xfId="0" applyNumberFormat="1" applyFont="1" applyBorder="1" applyAlignment="1">
      <alignment horizontal="right" vertical="center"/>
    </xf>
    <xf numFmtId="3" fontId="17" fillId="0" borderId="23" xfId="0" applyNumberFormat="1" applyFont="1" applyBorder="1" applyAlignment="1">
      <alignment vertical="center"/>
    </xf>
    <xf numFmtId="3" fontId="32" fillId="0" borderId="0" xfId="0" applyNumberFormat="1" applyFont="1" applyAlignment="1">
      <alignment vertical="center"/>
    </xf>
    <xf numFmtId="0" fontId="7" fillId="10" borderId="1" xfId="0" applyFont="1" applyFill="1" applyBorder="1" applyAlignment="1">
      <alignment horizontal="center" vertical="center"/>
    </xf>
    <xf numFmtId="188" fontId="7" fillId="1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0" fontId="5" fillId="2" borderId="3" xfId="0" applyNumberFormat="1" applyFont="1" applyFill="1" applyBorder="1" applyAlignment="1">
      <alignment horizontal="right" vertical="center"/>
    </xf>
    <xf numFmtId="170" fontId="5" fillId="0" borderId="3" xfId="0" applyNumberFormat="1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170" fontId="5" fillId="2" borderId="9" xfId="0" applyNumberFormat="1" applyFont="1" applyFill="1" applyBorder="1" applyAlignment="1">
      <alignment horizontal="right" vertical="center"/>
    </xf>
    <xf numFmtId="170" fontId="5" fillId="0" borderId="9" xfId="0" applyNumberFormat="1" applyFont="1" applyBorder="1" applyAlignment="1">
      <alignment horizontal="right" vertical="center"/>
    </xf>
    <xf numFmtId="170" fontId="5" fillId="0" borderId="9" xfId="0" applyNumberFormat="1" applyFont="1" applyBorder="1" applyAlignment="1">
      <alignment vertical="center"/>
    </xf>
    <xf numFmtId="170" fontId="5" fillId="6" borderId="9" xfId="0" applyNumberFormat="1" applyFont="1" applyFill="1" applyBorder="1" applyAlignment="1">
      <alignment horizontal="right" vertical="center"/>
    </xf>
    <xf numFmtId="170" fontId="5" fillId="6" borderId="9" xfId="8" applyNumberFormat="1" applyFont="1" applyFill="1" applyAlignment="1">
      <alignment horizontal="right" vertical="center"/>
    </xf>
    <xf numFmtId="170" fontId="5" fillId="6" borderId="9" xfId="8" applyNumberFormat="1" applyFont="1" applyFill="1" applyAlignment="1">
      <alignment vertical="center"/>
    </xf>
    <xf numFmtId="170" fontId="5" fillId="4" borderId="9" xfId="8" applyNumberFormat="1" applyFont="1" applyFill="1" applyAlignment="1">
      <alignment horizontal="right" vertical="center"/>
    </xf>
    <xf numFmtId="170" fontId="7" fillId="11" borderId="9" xfId="0" applyNumberFormat="1" applyFont="1" applyFill="1" applyBorder="1" applyAlignment="1">
      <alignment vertical="center"/>
    </xf>
    <xf numFmtId="170" fontId="7" fillId="11" borderId="2" xfId="0" applyNumberFormat="1" applyFont="1" applyFill="1" applyBorder="1" applyAlignment="1">
      <alignment vertical="center"/>
    </xf>
    <xf numFmtId="171" fontId="5" fillId="3" borderId="9" xfId="0" applyNumberFormat="1" applyFont="1" applyFill="1" applyBorder="1" applyAlignment="1">
      <alignment horizontal="right" vertical="center"/>
    </xf>
    <xf numFmtId="0" fontId="20" fillId="0" borderId="9" xfId="0" applyFont="1" applyBorder="1" applyAlignment="1">
      <alignment horizontal="left"/>
    </xf>
    <xf numFmtId="1" fontId="17" fillId="0" borderId="9" xfId="0" applyNumberFormat="1" applyFont="1" applyBorder="1" applyAlignment="1">
      <alignment horizontal="center" vertical="center"/>
    </xf>
    <xf numFmtId="4" fontId="17" fillId="0" borderId="9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4" fontId="17" fillId="4" borderId="9" xfId="0" applyNumberFormat="1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20" fillId="8" borderId="15" xfId="0" applyFont="1" applyFill="1" applyBorder="1" applyAlignment="1">
      <alignment horizontal="center" vertical="center"/>
    </xf>
    <xf numFmtId="0" fontId="20" fillId="12" borderId="9" xfId="4" applyFont="1" applyFill="1" applyAlignment="1">
      <alignment horizontal="left" vertical="center"/>
    </xf>
    <xf numFmtId="0" fontId="7" fillId="12" borderId="9" xfId="4" applyFont="1" applyFill="1" applyAlignment="1">
      <alignment vertical="center"/>
    </xf>
    <xf numFmtId="0" fontId="7" fillId="12" borderId="9" xfId="4" applyFont="1" applyFill="1" applyAlignment="1">
      <alignment horizontal="left" vertical="center"/>
    </xf>
    <xf numFmtId="0" fontId="7" fillId="12" borderId="10" xfId="4" applyFont="1" applyFill="1" applyBorder="1" applyAlignment="1">
      <alignment horizontal="left" vertical="center"/>
    </xf>
    <xf numFmtId="0" fontId="7" fillId="12" borderId="0" xfId="0" applyFont="1" applyFill="1" applyAlignment="1">
      <alignment vertical="center"/>
    </xf>
    <xf numFmtId="0" fontId="7" fillId="12" borderId="10" xfId="0" applyFont="1" applyFill="1" applyBorder="1" applyAlignment="1">
      <alignment vertical="center"/>
    </xf>
    <xf numFmtId="178" fontId="7" fillId="12" borderId="11" xfId="0" applyNumberFormat="1" applyFont="1" applyFill="1" applyBorder="1" applyAlignment="1">
      <alignment vertical="center"/>
    </xf>
    <xf numFmtId="0" fontId="7" fillId="12" borderId="9" xfId="4" applyFont="1" applyFill="1" applyAlignment="1">
      <alignment horizontal="left"/>
    </xf>
    <xf numFmtId="0" fontId="7" fillId="0" borderId="9" xfId="0" applyFont="1" applyBorder="1" applyAlignment="1">
      <alignment horizontal="left"/>
    </xf>
    <xf numFmtId="1" fontId="5" fillId="0" borderId="9" xfId="0" applyNumberFormat="1" applyFont="1" applyBorder="1" applyAlignment="1">
      <alignment horizontal="center" vertical="center"/>
    </xf>
    <xf numFmtId="181" fontId="17" fillId="5" borderId="9" xfId="0" applyNumberFormat="1" applyFont="1" applyFill="1" applyBorder="1" applyAlignment="1">
      <alignment horizontal="right" vertical="center"/>
    </xf>
    <xf numFmtId="181" fontId="17" fillId="0" borderId="9" xfId="0" applyNumberFormat="1" applyFont="1" applyBorder="1" applyAlignment="1">
      <alignment horizontal="right" vertical="center"/>
    </xf>
    <xf numFmtId="0" fontId="5" fillId="0" borderId="23" xfId="0" applyFont="1" applyBorder="1" applyAlignment="1">
      <alignment horizontal="left"/>
    </xf>
    <xf numFmtId="1" fontId="5" fillId="0" borderId="23" xfId="0" applyNumberFormat="1" applyFont="1" applyBorder="1" applyAlignment="1">
      <alignment horizontal="center" vertical="center"/>
    </xf>
    <xf numFmtId="181" fontId="17" fillId="0" borderId="23" xfId="0" applyNumberFormat="1" applyFont="1" applyBorder="1" applyAlignment="1">
      <alignment horizontal="right" vertical="center"/>
    </xf>
    <xf numFmtId="181" fontId="17" fillId="5" borderId="23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left"/>
    </xf>
    <xf numFmtId="181" fontId="17" fillId="0" borderId="9" xfId="0" applyNumberFormat="1" applyFont="1" applyBorder="1" applyAlignment="1">
      <alignment vertical="center"/>
    </xf>
    <xf numFmtId="171" fontId="17" fillId="0" borderId="9" xfId="0" applyNumberFormat="1" applyFont="1" applyBorder="1" applyAlignment="1">
      <alignment horizontal="right" vertical="center"/>
    </xf>
    <xf numFmtId="171" fontId="5" fillId="0" borderId="9" xfId="0" applyNumberFormat="1" applyFont="1" applyBorder="1" applyAlignment="1">
      <alignment horizontal="center" vertical="center"/>
    </xf>
    <xf numFmtId="171" fontId="17" fillId="0" borderId="23" xfId="0" applyNumberFormat="1" applyFont="1" applyBorder="1" applyAlignment="1">
      <alignment horizontal="right" vertical="center"/>
    </xf>
    <xf numFmtId="49" fontId="7" fillId="8" borderId="15" xfId="0" applyNumberFormat="1" applyFont="1" applyFill="1" applyBorder="1" applyAlignment="1">
      <alignment horizontal="center" vertical="center"/>
    </xf>
    <xf numFmtId="168" fontId="7" fillId="8" borderId="15" xfId="0" applyNumberFormat="1" applyFont="1" applyFill="1" applyBorder="1" applyAlignment="1">
      <alignment horizontal="center" vertical="center"/>
    </xf>
    <xf numFmtId="178" fontId="7" fillId="12" borderId="0" xfId="0" applyNumberFormat="1" applyFont="1" applyFill="1" applyAlignment="1">
      <alignment vertical="center"/>
    </xf>
    <xf numFmtId="0" fontId="20" fillId="12" borderId="9" xfId="4" applyFont="1" applyFill="1" applyAlignment="1">
      <alignment horizontal="left"/>
    </xf>
    <xf numFmtId="0" fontId="20" fillId="12" borderId="9" xfId="4" applyFont="1" applyFill="1"/>
    <xf numFmtId="168" fontId="7" fillId="8" borderId="1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87" fontId="5" fillId="0" borderId="0" xfId="6" applyNumberFormat="1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87" fontId="5" fillId="0" borderId="11" xfId="6" applyNumberFormat="1" applyFont="1" applyBorder="1" applyAlignment="1">
      <alignment vertical="center" wrapText="1"/>
    </xf>
    <xf numFmtId="0" fontId="20" fillId="8" borderId="15" xfId="8" applyFont="1" applyFill="1" applyBorder="1" applyAlignment="1">
      <alignment horizontal="center" vertical="center"/>
    </xf>
    <xf numFmtId="0" fontId="20" fillId="8" borderId="15" xfId="8" applyFont="1" applyFill="1" applyBorder="1" applyAlignment="1">
      <alignment horizontal="center" vertical="center" wrapText="1"/>
    </xf>
    <xf numFmtId="3" fontId="20" fillId="8" borderId="15" xfId="8" applyNumberFormat="1" applyFont="1" applyFill="1" applyBorder="1" applyAlignment="1">
      <alignment horizontal="center" vertical="center" wrapText="1"/>
    </xf>
    <xf numFmtId="3" fontId="20" fillId="8" borderId="15" xfId="8" applyNumberFormat="1" applyFont="1" applyFill="1" applyBorder="1" applyAlignment="1">
      <alignment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5" xfId="0" applyFont="1" applyFill="1" applyBorder="1" applyAlignment="1">
      <alignment horizontal="right" vertical="center" wrapText="1" indent="1"/>
    </xf>
    <xf numFmtId="2" fontId="7" fillId="8" borderId="15" xfId="0" applyNumberFormat="1" applyFont="1" applyFill="1" applyBorder="1" applyAlignment="1">
      <alignment horizontal="center" vertical="center"/>
    </xf>
    <xf numFmtId="0" fontId="17" fillId="0" borderId="23" xfId="0" applyFont="1" applyBorder="1" applyAlignment="1">
      <alignment horizontal="left"/>
    </xf>
    <xf numFmtId="1" fontId="17" fillId="0" borderId="23" xfId="0" applyNumberFormat="1" applyFont="1" applyBorder="1" applyAlignment="1">
      <alignment horizontal="center" vertical="center"/>
    </xf>
    <xf numFmtId="4" fontId="17" fillId="0" borderId="23" xfId="0" applyNumberFormat="1" applyFont="1" applyBorder="1" applyAlignment="1">
      <alignment horizontal="center" vertical="center"/>
    </xf>
    <xf numFmtId="4" fontId="5" fillId="0" borderId="23" xfId="0" applyNumberFormat="1" applyFont="1" applyBorder="1" applyAlignment="1">
      <alignment horizontal="center" vertical="center"/>
    </xf>
    <xf numFmtId="0" fontId="17" fillId="4" borderId="23" xfId="4" applyFont="1" applyFill="1" applyBorder="1" applyAlignment="1">
      <alignment horizontal="left" vertical="center"/>
    </xf>
    <xf numFmtId="0" fontId="5" fillId="4" borderId="23" xfId="4" applyFont="1" applyFill="1" applyBorder="1" applyAlignment="1">
      <alignment horizontal="left" vertical="center"/>
    </xf>
    <xf numFmtId="4" fontId="17" fillId="6" borderId="9" xfId="0" applyNumberFormat="1" applyFont="1" applyFill="1" applyBorder="1" applyAlignment="1">
      <alignment horizontal="right" vertical="center"/>
    </xf>
    <xf numFmtId="2" fontId="39" fillId="6" borderId="0" xfId="0" applyNumberFormat="1" applyFont="1" applyFill="1"/>
    <xf numFmtId="0" fontId="5" fillId="4" borderId="23" xfId="4" applyFont="1" applyFill="1" applyBorder="1"/>
    <xf numFmtId="0" fontId="17" fillId="6" borderId="23" xfId="0" applyFont="1" applyFill="1" applyBorder="1"/>
    <xf numFmtId="0" fontId="5" fillId="7" borderId="9" xfId="4" applyFont="1" applyFill="1" applyAlignment="1">
      <alignment horizontal="left" vertical="center"/>
    </xf>
    <xf numFmtId="3" fontId="5" fillId="0" borderId="23" xfId="0" quotePrefix="1" applyNumberFormat="1" applyFont="1" applyBorder="1" applyAlignment="1">
      <alignment horizontal="right" vertical="center"/>
    </xf>
    <xf numFmtId="3" fontId="7" fillId="9" borderId="9" xfId="0" applyNumberFormat="1" applyFont="1" applyFill="1" applyBorder="1" applyAlignment="1">
      <alignment vertical="center"/>
    </xf>
    <xf numFmtId="3" fontId="7" fillId="9" borderId="23" xfId="0" applyNumberFormat="1" applyFont="1" applyFill="1" applyBorder="1" applyAlignment="1">
      <alignment vertical="center"/>
    </xf>
    <xf numFmtId="0" fontId="6" fillId="2" borderId="9" xfId="0" applyFont="1" applyFill="1" applyBorder="1"/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4" fillId="2" borderId="9" xfId="0" applyFont="1" applyFill="1" applyBorder="1"/>
    <xf numFmtId="0" fontId="4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 vertical="center"/>
    </xf>
    <xf numFmtId="0" fontId="9" fillId="2" borderId="3" xfId="0" applyFont="1" applyFill="1" applyBorder="1"/>
    <xf numFmtId="177" fontId="4" fillId="2" borderId="3" xfId="0" applyNumberFormat="1" applyFont="1" applyFill="1" applyBorder="1" applyAlignment="1">
      <alignment horizontal="right"/>
    </xf>
    <xf numFmtId="168" fontId="5" fillId="2" borderId="3" xfId="0" applyNumberFormat="1" applyFont="1" applyFill="1" applyBorder="1"/>
    <xf numFmtId="168" fontId="5" fillId="2" borderId="3" xfId="0" applyNumberFormat="1" applyFont="1" applyFill="1" applyBorder="1" applyAlignment="1">
      <alignment horizontal="center"/>
    </xf>
    <xf numFmtId="168" fontId="5" fillId="2" borderId="3" xfId="0" applyNumberFormat="1" applyFont="1" applyFill="1" applyBorder="1" applyAlignment="1">
      <alignment horizontal="center" vertical="center"/>
    </xf>
    <xf numFmtId="0" fontId="9" fillId="2" borderId="9" xfId="0" applyFont="1" applyFill="1" applyBorder="1"/>
    <xf numFmtId="168" fontId="5" fillId="2" borderId="9" xfId="0" applyNumberFormat="1" applyFont="1" applyFill="1" applyBorder="1"/>
    <xf numFmtId="168" fontId="5" fillId="2" borderId="9" xfId="0" applyNumberFormat="1" applyFont="1" applyFill="1" applyBorder="1" applyAlignment="1">
      <alignment horizontal="center"/>
    </xf>
    <xf numFmtId="168" fontId="5" fillId="2" borderId="9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vertical="center"/>
    </xf>
    <xf numFmtId="171" fontId="9" fillId="2" borderId="9" xfId="0" applyNumberFormat="1" applyFont="1" applyFill="1" applyBorder="1"/>
    <xf numFmtId="171" fontId="4" fillId="2" borderId="9" xfId="0" applyNumberFormat="1" applyFont="1" applyFill="1" applyBorder="1"/>
    <xf numFmtId="174" fontId="5" fillId="2" borderId="9" xfId="0" applyNumberFormat="1" applyFont="1" applyFill="1" applyBorder="1" applyAlignment="1">
      <alignment horizontal="center"/>
    </xf>
    <xf numFmtId="171" fontId="9" fillId="2" borderId="3" xfId="0" applyNumberFormat="1" applyFont="1" applyFill="1" applyBorder="1"/>
    <xf numFmtId="174" fontId="5" fillId="2" borderId="3" xfId="0" applyNumberFormat="1" applyFont="1" applyFill="1" applyBorder="1" applyAlignment="1">
      <alignment horizontal="center"/>
    </xf>
    <xf numFmtId="171" fontId="4" fillId="2" borderId="3" xfId="0" applyNumberFormat="1" applyFont="1" applyFill="1" applyBorder="1" applyAlignment="1">
      <alignment horizontal="center" vertical="center"/>
    </xf>
    <xf numFmtId="174" fontId="7" fillId="2" borderId="3" xfId="0" applyNumberFormat="1" applyFont="1" applyFill="1" applyBorder="1" applyAlignment="1">
      <alignment horizontal="center"/>
    </xf>
    <xf numFmtId="174" fontId="7" fillId="2" borderId="10" xfId="0" applyNumberFormat="1" applyFont="1" applyFill="1" applyBorder="1" applyAlignment="1">
      <alignment horizontal="center"/>
    </xf>
    <xf numFmtId="171" fontId="4" fillId="2" borderId="9" xfId="0" applyNumberFormat="1" applyFont="1" applyFill="1" applyBorder="1" applyAlignment="1">
      <alignment horizontal="center" vertical="center"/>
    </xf>
    <xf numFmtId="171" fontId="7" fillId="2" borderId="9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/>
    </xf>
    <xf numFmtId="167" fontId="7" fillId="2" borderId="3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68" fontId="5" fillId="3" borderId="9" xfId="0" applyNumberFormat="1" applyFont="1" applyFill="1" applyBorder="1" applyAlignment="1">
      <alignment horizontal="center"/>
    </xf>
    <xf numFmtId="168" fontId="7" fillId="3" borderId="9" xfId="0" applyNumberFormat="1" applyFont="1" applyFill="1" applyBorder="1" applyAlignment="1">
      <alignment horizontal="right"/>
    </xf>
    <xf numFmtId="167" fontId="6" fillId="2" borderId="9" xfId="0" applyNumberFormat="1" applyFont="1" applyFill="1" applyBorder="1" applyAlignment="1">
      <alignment horizontal="center" vertical="center"/>
    </xf>
    <xf numFmtId="1" fontId="8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/>
    <xf numFmtId="179" fontId="13" fillId="2" borderId="9" xfId="0" applyNumberFormat="1" applyFont="1" applyFill="1" applyBorder="1" applyAlignment="1">
      <alignment horizontal="center"/>
    </xf>
    <xf numFmtId="179" fontId="5" fillId="2" borderId="3" xfId="0" applyNumberFormat="1" applyFont="1" applyFill="1" applyBorder="1" applyAlignment="1">
      <alignment horizontal="center" vertical="center"/>
    </xf>
    <xf numFmtId="176" fontId="7" fillId="2" borderId="9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/>
    </xf>
    <xf numFmtId="179" fontId="13" fillId="2" borderId="3" xfId="0" applyNumberFormat="1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 vertical="center"/>
    </xf>
    <xf numFmtId="2" fontId="5" fillId="2" borderId="9" xfId="0" applyNumberFormat="1" applyFont="1" applyFill="1" applyBorder="1" applyAlignment="1">
      <alignment horizontal="center" vertical="center"/>
    </xf>
    <xf numFmtId="2" fontId="5" fillId="2" borderId="9" xfId="0" applyNumberFormat="1" applyFont="1" applyFill="1" applyBorder="1" applyAlignment="1">
      <alignment vertical="center"/>
    </xf>
    <xf numFmtId="171" fontId="5" fillId="2" borderId="3" xfId="0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181" fontId="17" fillId="5" borderId="11" xfId="0" applyNumberFormat="1" applyFont="1" applyFill="1" applyBorder="1" applyAlignment="1">
      <alignment horizontal="right" vertical="center"/>
    </xf>
    <xf numFmtId="181" fontId="17" fillId="0" borderId="11" xfId="0" applyNumberFormat="1" applyFont="1" applyBorder="1" applyAlignment="1">
      <alignment horizontal="right" vertical="center"/>
    </xf>
    <xf numFmtId="181" fontId="17" fillId="0" borderId="11" xfId="0" applyNumberFormat="1" applyFont="1" applyBorder="1" applyAlignment="1">
      <alignment vertical="center"/>
    </xf>
    <xf numFmtId="181" fontId="19" fillId="0" borderId="11" xfId="0" applyNumberFormat="1" applyFont="1" applyBorder="1" applyAlignment="1">
      <alignment horizontal="right" vertical="center"/>
    </xf>
    <xf numFmtId="171" fontId="17" fillId="0" borderId="11" xfId="0" applyNumberFormat="1" applyFont="1" applyBorder="1" applyAlignment="1">
      <alignment horizontal="right" vertical="center"/>
    </xf>
    <xf numFmtId="171" fontId="17" fillId="0" borderId="11" xfId="0" applyNumberFormat="1" applyFont="1" applyBorder="1" applyAlignment="1">
      <alignment horizontal="center" vertical="center"/>
    </xf>
    <xf numFmtId="4" fontId="37" fillId="4" borderId="9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4" fontId="37" fillId="6" borderId="9" xfId="0" applyNumberFormat="1" applyFont="1" applyFill="1" applyBorder="1" applyAlignment="1">
      <alignment horizontal="right" vertical="center"/>
    </xf>
    <xf numFmtId="166" fontId="9" fillId="0" borderId="9" xfId="0" applyNumberFormat="1" applyFont="1" applyBorder="1" applyAlignment="1">
      <alignment horizontal="right" vertical="center"/>
    </xf>
    <xf numFmtId="4" fontId="5" fillId="4" borderId="9" xfId="0" applyNumberFormat="1" applyFont="1" applyFill="1" applyBorder="1" applyAlignment="1">
      <alignment horizontal="right" vertical="center"/>
    </xf>
    <xf numFmtId="172" fontId="5" fillId="6" borderId="9" xfId="5" applyNumberFormat="1" applyFont="1" applyFill="1" applyBorder="1" applyAlignment="1">
      <alignment horizontal="right" vertical="center"/>
    </xf>
    <xf numFmtId="0" fontId="7" fillId="10" borderId="5" xfId="0" applyFont="1" applyFill="1" applyBorder="1" applyAlignment="1">
      <alignment horizontal="center" vertical="center"/>
    </xf>
    <xf numFmtId="0" fontId="17" fillId="6" borderId="9" xfId="0" applyFont="1" applyFill="1" applyBorder="1"/>
    <xf numFmtId="168" fontId="20" fillId="14" borderId="9" xfId="8" applyNumberFormat="1" applyFont="1" applyFill="1" applyAlignment="1">
      <alignment vertical="center"/>
    </xf>
    <xf numFmtId="2" fontId="17" fillId="4" borderId="0" xfId="0" applyNumberFormat="1" applyFont="1" applyFill="1" applyAlignment="1">
      <alignment horizontal="center" vertical="center"/>
    </xf>
    <xf numFmtId="171" fontId="17" fillId="4" borderId="0" xfId="0" applyNumberFormat="1" applyFont="1" applyFill="1" applyAlignment="1">
      <alignment horizontal="right" vertical="center"/>
    </xf>
    <xf numFmtId="171" fontId="20" fillId="4" borderId="0" xfId="0" applyNumberFormat="1" applyFont="1" applyFill="1" applyAlignment="1">
      <alignment horizontal="right" vertical="center"/>
    </xf>
    <xf numFmtId="0" fontId="2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0" fillId="0" borderId="9" xfId="0" applyFont="1" applyBorder="1"/>
    <xf numFmtId="0" fontId="17" fillId="0" borderId="9" xfId="0" applyFont="1" applyBorder="1"/>
    <xf numFmtId="0" fontId="7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23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center"/>
    </xf>
    <xf numFmtId="181" fontId="7" fillId="2" borderId="9" xfId="0" applyNumberFormat="1" applyFont="1" applyFill="1" applyBorder="1" applyAlignment="1">
      <alignment horizontal="center" vertical="center"/>
    </xf>
    <xf numFmtId="181" fontId="7" fillId="2" borderId="9" xfId="0" applyNumberFormat="1" applyFont="1" applyFill="1" applyBorder="1" applyAlignment="1">
      <alignment horizontal="center"/>
    </xf>
    <xf numFmtId="0" fontId="20" fillId="5" borderId="9" xfId="4" applyFont="1" applyFill="1" applyAlignment="1">
      <alignment vertical="center"/>
    </xf>
    <xf numFmtId="0" fontId="17" fillId="0" borderId="9" xfId="4" applyFont="1" applyAlignment="1">
      <alignment horizontal="left" vertical="center"/>
    </xf>
    <xf numFmtId="0" fontId="5" fillId="2" borderId="10" xfId="0" applyFont="1" applyFill="1" applyBorder="1" applyAlignment="1">
      <alignment vertical="center"/>
    </xf>
    <xf numFmtId="181" fontId="5" fillId="0" borderId="9" xfId="0" applyNumberFormat="1" applyFont="1" applyBorder="1" applyAlignment="1">
      <alignment horizontal="center" vertical="center"/>
    </xf>
    <xf numFmtId="181" fontId="13" fillId="0" borderId="9" xfId="0" applyNumberFormat="1" applyFont="1" applyBorder="1" applyAlignment="1">
      <alignment horizontal="center"/>
    </xf>
    <xf numFmtId="0" fontId="10" fillId="0" borderId="2" xfId="0" applyFont="1" applyBorder="1" applyAlignment="1">
      <alignment vertical="center"/>
    </xf>
    <xf numFmtId="0" fontId="5" fillId="2" borderId="23" xfId="0" applyFont="1" applyFill="1" applyBorder="1" applyAlignment="1">
      <alignment vertical="center"/>
    </xf>
    <xf numFmtId="0" fontId="20" fillId="5" borderId="9" xfId="4" applyFont="1" applyFill="1" applyAlignment="1">
      <alignment horizontal="left" vertical="center"/>
    </xf>
    <xf numFmtId="0" fontId="20" fillId="5" borderId="9" xfId="4" applyFont="1" applyFill="1"/>
    <xf numFmtId="0" fontId="17" fillId="5" borderId="9" xfId="4" applyFont="1" applyFill="1" applyAlignment="1">
      <alignment horizontal="left"/>
    </xf>
    <xf numFmtId="4" fontId="13" fillId="2" borderId="0" xfId="0" applyNumberFormat="1" applyFont="1" applyFill="1" applyAlignment="1">
      <alignment horizontal="center" vertical="center"/>
    </xf>
    <xf numFmtId="4" fontId="17" fillId="4" borderId="9" xfId="4" applyNumberFormat="1" applyFont="1" applyFill="1" applyAlignment="1">
      <alignment horizontal="center" vertical="center"/>
    </xf>
    <xf numFmtId="0" fontId="20" fillId="4" borderId="9" xfId="4" applyFont="1" applyFill="1" applyAlignment="1">
      <alignment horizontal="left" vertical="center"/>
    </xf>
    <xf numFmtId="4" fontId="20" fillId="4" borderId="9" xfId="5" applyNumberFormat="1" applyFont="1" applyFill="1" applyBorder="1" applyAlignment="1">
      <alignment horizontal="center" vertical="center"/>
    </xf>
    <xf numFmtId="0" fontId="17" fillId="5" borderId="9" xfId="4" applyFont="1" applyFill="1" applyAlignment="1">
      <alignment horizontal="left" vertical="center"/>
    </xf>
    <xf numFmtId="4" fontId="40" fillId="4" borderId="9" xfId="4" applyNumberFormat="1" applyFont="1" applyFill="1" applyAlignment="1">
      <alignment horizontal="center" vertical="center"/>
    </xf>
    <xf numFmtId="4" fontId="13" fillId="13" borderId="9" xfId="0" applyNumberFormat="1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4" fontId="13" fillId="2" borderId="23" xfId="0" applyNumberFormat="1" applyFont="1" applyFill="1" applyBorder="1" applyAlignment="1">
      <alignment horizontal="center" vertical="center"/>
    </xf>
    <xf numFmtId="0" fontId="7" fillId="10" borderId="15" xfId="0" applyFont="1" applyFill="1" applyBorder="1" applyAlignment="1">
      <alignment horizontal="center" vertical="center"/>
    </xf>
    <xf numFmtId="171" fontId="7" fillId="0" borderId="9" xfId="0" applyNumberFormat="1" applyFont="1" applyBorder="1" applyAlignment="1">
      <alignment horizontal="center" vertical="center"/>
    </xf>
    <xf numFmtId="181" fontId="7" fillId="0" borderId="9" xfId="0" applyNumberFormat="1" applyFont="1" applyBorder="1" applyAlignment="1">
      <alignment horizontal="center" vertical="center"/>
    </xf>
    <xf numFmtId="181" fontId="5" fillId="2" borderId="9" xfId="0" applyNumberFormat="1" applyFont="1" applyFill="1" applyBorder="1" applyAlignment="1">
      <alignment horizontal="center" vertical="center"/>
    </xf>
    <xf numFmtId="171" fontId="5" fillId="2" borderId="0" xfId="0" applyNumberFormat="1" applyFont="1" applyFill="1" applyAlignment="1">
      <alignment horizontal="center" vertical="center"/>
    </xf>
    <xf numFmtId="171" fontId="7" fillId="2" borderId="0" xfId="0" applyNumberFormat="1" applyFont="1" applyFill="1" applyAlignment="1">
      <alignment horizontal="center" vertical="center"/>
    </xf>
    <xf numFmtId="0" fontId="7" fillId="13" borderId="9" xfId="0" applyFont="1" applyFill="1" applyBorder="1" applyAlignment="1">
      <alignment vertical="center"/>
    </xf>
    <xf numFmtId="176" fontId="41" fillId="2" borderId="9" xfId="0" applyNumberFormat="1" applyFont="1" applyFill="1" applyBorder="1" applyAlignment="1">
      <alignment horizontal="center" vertical="center"/>
    </xf>
    <xf numFmtId="166" fontId="5" fillId="6" borderId="9" xfId="5" applyNumberFormat="1" applyFont="1" applyFill="1" applyBorder="1" applyAlignment="1">
      <alignment horizontal="right" vertical="center"/>
    </xf>
    <xf numFmtId="4" fontId="5" fillId="6" borderId="9" xfId="0" applyNumberFormat="1" applyFont="1" applyFill="1" applyBorder="1" applyAlignment="1">
      <alignment horizontal="right" vertical="center"/>
    </xf>
    <xf numFmtId="4" fontId="17" fillId="6" borderId="9" xfId="4" applyNumberFormat="1" applyFont="1" applyFill="1" applyAlignment="1">
      <alignment horizontal="right" vertical="center"/>
    </xf>
    <xf numFmtId="0" fontId="27" fillId="0" borderId="9" xfId="0" applyFont="1" applyBorder="1" applyProtection="1">
      <protection locked="0"/>
    </xf>
    <xf numFmtId="0" fontId="7" fillId="0" borderId="23" xfId="0" applyFont="1" applyBorder="1" applyAlignment="1">
      <alignment horizontal="left"/>
    </xf>
    <xf numFmtId="181" fontId="17" fillId="0" borderId="23" xfId="0" applyNumberFormat="1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187" fontId="5" fillId="0" borderId="23" xfId="6" applyNumberFormat="1" applyFont="1" applyBorder="1" applyAlignment="1">
      <alignment vertical="center" wrapText="1"/>
    </xf>
    <xf numFmtId="189" fontId="17" fillId="6" borderId="9" xfId="5" applyNumberFormat="1" applyFont="1" applyFill="1" applyBorder="1" applyAlignment="1"/>
    <xf numFmtId="2" fontId="5" fillId="4" borderId="9" xfId="4" applyNumberFormat="1" applyFont="1" applyFill="1" applyAlignment="1">
      <alignment horizontal="right" vertical="center"/>
    </xf>
    <xf numFmtId="4" fontId="17" fillId="4" borderId="23" xfId="0" applyNumberFormat="1" applyFont="1" applyFill="1" applyBorder="1" applyAlignment="1">
      <alignment horizontal="center" vertical="center"/>
    </xf>
    <xf numFmtId="4" fontId="37" fillId="4" borderId="0" xfId="0" applyNumberFormat="1" applyFont="1" applyFill="1" applyAlignment="1">
      <alignment horizontal="center" vertical="center"/>
    </xf>
    <xf numFmtId="0" fontId="20" fillId="12" borderId="9" xfId="4" applyFont="1" applyFill="1" applyAlignment="1">
      <alignment vertical="center"/>
    </xf>
    <xf numFmtId="171" fontId="20" fillId="4" borderId="0" xfId="0" applyNumberFormat="1" applyFont="1" applyFill="1" applyAlignment="1">
      <alignment horizontal="center" vertical="center"/>
    </xf>
    <xf numFmtId="2" fontId="39" fillId="0" borderId="9" xfId="0" applyNumberFormat="1" applyFont="1" applyBorder="1"/>
    <xf numFmtId="0" fontId="20" fillId="0" borderId="23" xfId="0" applyFont="1" applyBorder="1" applyAlignment="1">
      <alignment horizontal="left"/>
    </xf>
    <xf numFmtId="171" fontId="17" fillId="0" borderId="9" xfId="0" applyNumberFormat="1" applyFont="1" applyBorder="1" applyAlignment="1">
      <alignment horizontal="center" vertical="center"/>
    </xf>
    <xf numFmtId="172" fontId="17" fillId="4" borderId="0" xfId="0" applyNumberFormat="1" applyFont="1" applyFill="1" applyAlignment="1">
      <alignment horizontal="right" vertical="center"/>
    </xf>
    <xf numFmtId="174" fontId="7" fillId="4" borderId="9" xfId="5" applyNumberFormat="1" applyFont="1" applyFill="1" applyBorder="1" applyAlignment="1">
      <alignment horizontal="right" vertical="center"/>
    </xf>
    <xf numFmtId="174" fontId="5" fillId="4" borderId="9" xfId="5" applyNumberFormat="1" applyFont="1" applyFill="1" applyBorder="1" applyAlignment="1">
      <alignment horizontal="right" vertical="center"/>
    </xf>
    <xf numFmtId="174" fontId="7" fillId="4" borderId="9" xfId="5" applyNumberFormat="1" applyFont="1" applyFill="1" applyBorder="1" applyAlignment="1">
      <alignment horizontal="right"/>
    </xf>
    <xf numFmtId="174" fontId="5" fillId="4" borderId="9" xfId="5" applyNumberFormat="1" applyFont="1" applyFill="1" applyBorder="1" applyAlignment="1">
      <alignment horizontal="right"/>
    </xf>
    <xf numFmtId="0" fontId="7" fillId="5" borderId="0" xfId="0" applyFont="1" applyFill="1"/>
    <xf numFmtId="0" fontId="7" fillId="5" borderId="0" xfId="0" applyFont="1" applyFill="1" applyAlignment="1">
      <alignment vertical="center"/>
    </xf>
    <xf numFmtId="171" fontId="7" fillId="4" borderId="0" xfId="0" applyNumberFormat="1" applyFont="1" applyFill="1" applyAlignment="1">
      <alignment horizontal="center" vertical="center"/>
    </xf>
    <xf numFmtId="171" fontId="5" fillId="4" borderId="0" xfId="0" applyNumberFormat="1" applyFont="1" applyFill="1" applyAlignment="1">
      <alignment horizontal="center" vertical="center"/>
    </xf>
    <xf numFmtId="171" fontId="5" fillId="4" borderId="0" xfId="0" applyNumberFormat="1" applyFont="1" applyFill="1" applyAlignment="1">
      <alignment vertical="center"/>
    </xf>
    <xf numFmtId="176" fontId="7" fillId="6" borderId="9" xfId="5" applyNumberFormat="1" applyFont="1" applyFill="1" applyBorder="1" applyAlignment="1">
      <alignment horizontal="right" vertical="center"/>
    </xf>
    <xf numFmtId="176" fontId="5" fillId="6" borderId="9" xfId="5" applyNumberFormat="1" applyFont="1" applyFill="1" applyBorder="1" applyAlignment="1">
      <alignment horizontal="right" vertical="center"/>
    </xf>
    <xf numFmtId="170" fontId="7" fillId="14" borderId="0" xfId="0" applyNumberFormat="1" applyFont="1" applyFill="1" applyAlignment="1">
      <alignment vertical="center"/>
    </xf>
    <xf numFmtId="171" fontId="5" fillId="4" borderId="0" xfId="0" applyNumberFormat="1" applyFont="1" applyFill="1" applyAlignment="1">
      <alignment horizontal="center"/>
    </xf>
    <xf numFmtId="0" fontId="5" fillId="0" borderId="9" xfId="0" applyFont="1" applyBorder="1" applyAlignment="1">
      <alignment vertical="center" wrapText="1"/>
    </xf>
    <xf numFmtId="171" fontId="5" fillId="4" borderId="0" xfId="0" applyNumberFormat="1" applyFont="1" applyFill="1" applyAlignment="1">
      <alignment horizontal="right" vertical="center"/>
    </xf>
    <xf numFmtId="0" fontId="7" fillId="12" borderId="9" xfId="0" applyFont="1" applyFill="1" applyBorder="1" applyAlignment="1">
      <alignment vertical="center"/>
    </xf>
    <xf numFmtId="2" fontId="39" fillId="6" borderId="9" xfId="0" applyNumberFormat="1" applyFont="1" applyFill="1" applyBorder="1"/>
    <xf numFmtId="171" fontId="5" fillId="6" borderId="9" xfId="5" applyNumberFormat="1" applyFont="1" applyFill="1" applyBorder="1" applyAlignment="1">
      <alignment vertical="center"/>
    </xf>
    <xf numFmtId="177" fontId="5" fillId="0" borderId="0" xfId="0" applyNumberFormat="1" applyFont="1" applyAlignment="1">
      <alignment vertical="center"/>
    </xf>
    <xf numFmtId="0" fontId="5" fillId="6" borderId="9" xfId="4" applyFont="1" applyFill="1" applyAlignment="1">
      <alignment horizontal="left" vertical="center"/>
    </xf>
    <xf numFmtId="0" fontId="5" fillId="6" borderId="0" xfId="0" applyFont="1" applyFill="1" applyAlignment="1">
      <alignment vertical="center"/>
    </xf>
    <xf numFmtId="4" fontId="5" fillId="6" borderId="9" xfId="0" applyNumberFormat="1" applyFont="1" applyFill="1" applyBorder="1" applyAlignment="1">
      <alignment horizontal="right"/>
    </xf>
    <xf numFmtId="166" fontId="9" fillId="6" borderId="9" xfId="0" applyNumberFormat="1" applyFont="1" applyFill="1" applyBorder="1" applyAlignment="1">
      <alignment horizontal="right" vertical="top"/>
    </xf>
    <xf numFmtId="181" fontId="5" fillId="5" borderId="16" xfId="0" applyNumberFormat="1" applyFont="1" applyFill="1" applyBorder="1" applyAlignment="1">
      <alignment horizontal="right" vertical="center"/>
    </xf>
    <xf numFmtId="181" fontId="5" fillId="5" borderId="11" xfId="0" applyNumberFormat="1" applyFont="1" applyFill="1" applyBorder="1" applyAlignment="1">
      <alignment horizontal="right" vertical="center"/>
    </xf>
    <xf numFmtId="181" fontId="5" fillId="0" borderId="16" xfId="0" applyNumberFormat="1" applyFont="1" applyBorder="1" applyAlignment="1">
      <alignment horizontal="right" vertical="center"/>
    </xf>
    <xf numFmtId="181" fontId="5" fillId="0" borderId="23" xfId="0" applyNumberFormat="1" applyFont="1" applyBorder="1" applyAlignment="1">
      <alignment horizontal="right" vertical="center"/>
    </xf>
    <xf numFmtId="181" fontId="5" fillId="0" borderId="16" xfId="0" applyNumberFormat="1" applyFont="1" applyBorder="1" applyAlignment="1">
      <alignment horizontal="center" vertical="center"/>
    </xf>
    <xf numFmtId="171" fontId="5" fillId="0" borderId="11" xfId="0" applyNumberFormat="1" applyFont="1" applyBorder="1" applyAlignment="1">
      <alignment horizontal="right" vertical="center"/>
    </xf>
    <xf numFmtId="177" fontId="5" fillId="4" borderId="0" xfId="0" applyNumberFormat="1" applyFont="1" applyFill="1" applyAlignment="1">
      <alignment horizontal="right"/>
    </xf>
    <xf numFmtId="177" fontId="5" fillId="0" borderId="0" xfId="0" applyNumberFormat="1" applyFont="1" applyAlignment="1">
      <alignment horizontal="right"/>
    </xf>
    <xf numFmtId="177" fontId="5" fillId="0" borderId="0" xfId="0" applyNumberFormat="1" applyFont="1"/>
    <xf numFmtId="177" fontId="5" fillId="6" borderId="0" xfId="0" applyNumberFormat="1" applyFont="1" applyFill="1" applyAlignment="1">
      <alignment horizontal="right" vertical="center"/>
    </xf>
    <xf numFmtId="176" fontId="17" fillId="6" borderId="9" xfId="5" applyNumberFormat="1" applyFont="1" applyFill="1" applyBorder="1" applyAlignment="1">
      <alignment horizontal="center"/>
    </xf>
    <xf numFmtId="181" fontId="5" fillId="5" borderId="11" xfId="0" applyNumberFormat="1" applyFont="1" applyFill="1" applyBorder="1" applyAlignment="1">
      <alignment horizontal="center" vertical="center"/>
    </xf>
    <xf numFmtId="0" fontId="26" fillId="2" borderId="9" xfId="0" applyFont="1" applyFill="1" applyBorder="1"/>
    <xf numFmtId="0" fontId="26" fillId="0" borderId="0" xfId="0" applyFont="1" applyAlignment="1">
      <alignment vertical="center"/>
    </xf>
    <xf numFmtId="168" fontId="7" fillId="5" borderId="0" xfId="0" applyNumberFormat="1" applyFont="1" applyFill="1" applyAlignment="1">
      <alignment vertical="center"/>
    </xf>
    <xf numFmtId="0" fontId="7" fillId="14" borderId="0" xfId="0" applyFont="1" applyFill="1" applyAlignment="1">
      <alignment vertical="center"/>
    </xf>
    <xf numFmtId="168" fontId="7" fillId="3" borderId="9" xfId="0" applyNumberFormat="1" applyFont="1" applyFill="1" applyBorder="1" applyAlignment="1">
      <alignment horizontal="center"/>
    </xf>
    <xf numFmtId="0" fontId="8" fillId="2" borderId="9" xfId="0" applyFont="1" applyFill="1" applyBorder="1"/>
    <xf numFmtId="0" fontId="8" fillId="2" borderId="9" xfId="0" applyFont="1" applyFill="1" applyBorder="1" applyAlignment="1">
      <alignment vertical="top"/>
    </xf>
    <xf numFmtId="173" fontId="5" fillId="4" borderId="0" xfId="0" applyNumberFormat="1" applyFont="1" applyFill="1" applyAlignment="1">
      <alignment horizontal="center" vertical="center"/>
    </xf>
    <xf numFmtId="174" fontId="7" fillId="4" borderId="0" xfId="0" applyNumberFormat="1" applyFont="1" applyFill="1" applyAlignment="1">
      <alignment horizontal="right" vertical="center"/>
    </xf>
    <xf numFmtId="174" fontId="5" fillId="4" borderId="0" xfId="0" applyNumberFormat="1" applyFont="1" applyFill="1" applyAlignment="1">
      <alignment horizontal="right" vertical="center"/>
    </xf>
    <xf numFmtId="171" fontId="7" fillId="4" borderId="0" xfId="0" applyNumberFormat="1" applyFont="1" applyFill="1" applyAlignment="1">
      <alignment horizontal="center" vertical="center" wrapText="1"/>
    </xf>
    <xf numFmtId="173" fontId="7" fillId="4" borderId="0" xfId="0" applyNumberFormat="1" applyFont="1" applyFill="1" applyAlignment="1">
      <alignment horizontal="center" vertical="center"/>
    </xf>
    <xf numFmtId="174" fontId="7" fillId="6" borderId="9" xfId="5" applyNumberFormat="1" applyFont="1" applyFill="1" applyBorder="1" applyAlignment="1">
      <alignment horizontal="right" vertical="center"/>
    </xf>
    <xf numFmtId="0" fontId="26" fillId="2" borderId="9" xfId="0" applyFont="1" applyFill="1" applyBorder="1" applyAlignment="1">
      <alignment vertic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right"/>
    </xf>
    <xf numFmtId="184" fontId="12" fillId="2" borderId="9" xfId="0" applyNumberFormat="1" applyFont="1" applyFill="1" applyBorder="1" applyAlignment="1">
      <alignment horizontal="right" vertical="top"/>
    </xf>
    <xf numFmtId="166" fontId="17" fillId="6" borderId="9" xfId="5" applyNumberFormat="1" applyFont="1" applyFill="1" applyBorder="1" applyAlignment="1">
      <alignment horizontal="right" vertical="center"/>
    </xf>
    <xf numFmtId="0" fontId="5" fillId="6" borderId="9" xfId="0" applyFont="1" applyFill="1" applyBorder="1" applyAlignment="1">
      <alignment vertical="center"/>
    </xf>
    <xf numFmtId="0" fontId="7" fillId="0" borderId="9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17" fillId="4" borderId="9" xfId="0" applyFont="1" applyFill="1" applyBorder="1"/>
    <xf numFmtId="2" fontId="39" fillId="0" borderId="9" xfId="0" applyNumberFormat="1" applyFont="1" applyBorder="1" applyAlignment="1">
      <alignment horizontal="right"/>
    </xf>
    <xf numFmtId="2" fontId="39" fillId="6" borderId="9" xfId="0" applyNumberFormat="1" applyFont="1" applyFill="1" applyBorder="1" applyAlignment="1">
      <alignment horizontal="right"/>
    </xf>
    <xf numFmtId="4" fontId="39" fillId="6" borderId="9" xfId="0" applyNumberFormat="1" applyFont="1" applyFill="1" applyBorder="1" applyAlignment="1">
      <alignment horizontal="right"/>
    </xf>
    <xf numFmtId="2" fontId="18" fillId="6" borderId="9" xfId="0" applyNumberFormat="1" applyFont="1" applyFill="1" applyBorder="1"/>
    <xf numFmtId="0" fontId="39" fillId="6" borderId="9" xfId="0" applyFont="1" applyFill="1" applyBorder="1"/>
    <xf numFmtId="2" fontId="39" fillId="6" borderId="9" xfId="0" applyNumberFormat="1" applyFont="1" applyFill="1" applyBorder="1" applyAlignment="1">
      <alignment horizontal="right" vertical="center"/>
    </xf>
    <xf numFmtId="4" fontId="39" fillId="6" borderId="9" xfId="0" applyNumberFormat="1" applyFont="1" applyFill="1" applyBorder="1"/>
    <xf numFmtId="4" fontId="39" fillId="6" borderId="9" xfId="0" quotePrefix="1" applyNumberFormat="1" applyFont="1" applyFill="1" applyBorder="1" applyAlignment="1">
      <alignment horizontal="right"/>
    </xf>
    <xf numFmtId="0" fontId="7" fillId="9" borderId="9" xfId="0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9" xfId="0" quotePrefix="1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horizontal="left" vertical="center" wrapText="1"/>
    </xf>
    <xf numFmtId="1" fontId="5" fillId="0" borderId="9" xfId="0" applyNumberFormat="1" applyFont="1" applyBorder="1" applyAlignment="1">
      <alignment vertical="center"/>
    </xf>
    <xf numFmtId="167" fontId="5" fillId="0" borderId="9" xfId="0" applyNumberFormat="1" applyFont="1" applyBorder="1" applyAlignment="1">
      <alignment vertical="center"/>
    </xf>
    <xf numFmtId="1" fontId="5" fillId="0" borderId="9" xfId="0" quotePrefix="1" applyNumberFormat="1" applyFont="1" applyBorder="1" applyAlignment="1">
      <alignment horizontal="right" vertical="center"/>
    </xf>
    <xf numFmtId="0" fontId="5" fillId="0" borderId="23" xfId="0" applyFont="1" applyBorder="1" applyAlignment="1">
      <alignment horizontal="left" vertical="center" wrapText="1"/>
    </xf>
    <xf numFmtId="188" fontId="7" fillId="0" borderId="10" xfId="0" applyNumberFormat="1" applyFont="1" applyBorder="1" applyAlignment="1">
      <alignment horizontal="center" vertical="center"/>
    </xf>
    <xf numFmtId="188" fontId="7" fillId="9" borderId="10" xfId="0" applyNumberFormat="1" applyFont="1" applyFill="1" applyBorder="1" applyAlignment="1">
      <alignment horizontal="center" vertical="center"/>
    </xf>
    <xf numFmtId="0" fontId="33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3" fontId="32" fillId="0" borderId="10" xfId="0" applyNumberFormat="1" applyFont="1" applyBorder="1" applyAlignment="1">
      <alignment vertical="center"/>
    </xf>
    <xf numFmtId="3" fontId="12" fillId="0" borderId="10" xfId="0" applyNumberFormat="1" applyFont="1" applyBorder="1" applyAlignment="1">
      <alignment horizontal="right" vertical="center"/>
    </xf>
    <xf numFmtId="3" fontId="34" fillId="0" borderId="10" xfId="0" applyNumberFormat="1" applyFont="1" applyBorder="1" applyAlignment="1">
      <alignment horizontal="right" vertical="center"/>
    </xf>
    <xf numFmtId="3" fontId="34" fillId="0" borderId="10" xfId="0" applyNumberFormat="1" applyFont="1" applyBorder="1" applyAlignment="1">
      <alignment vertical="center"/>
    </xf>
    <xf numFmtId="166" fontId="31" fillId="0" borderId="10" xfId="0" applyNumberFormat="1" applyFont="1" applyBorder="1" applyAlignment="1">
      <alignment horizontal="right" vertical="center"/>
    </xf>
    <xf numFmtId="3" fontId="17" fillId="0" borderId="9" xfId="0" applyNumberFormat="1" applyFont="1" applyBorder="1" applyAlignment="1">
      <alignment horizontal="right" vertical="center"/>
    </xf>
    <xf numFmtId="3" fontId="17" fillId="0" borderId="9" xfId="0" applyNumberFormat="1" applyFont="1" applyBorder="1" applyAlignment="1">
      <alignment vertical="center"/>
    </xf>
    <xf numFmtId="0" fontId="20" fillId="5" borderId="9" xfId="0" applyFont="1" applyFill="1" applyBorder="1" applyAlignment="1">
      <alignment horizontal="left" vertical="center"/>
    </xf>
    <xf numFmtId="177" fontId="5" fillId="6" borderId="9" xfId="0" applyNumberFormat="1" applyFont="1" applyFill="1" applyBorder="1" applyAlignment="1">
      <alignment horizontal="center" vertical="center"/>
    </xf>
    <xf numFmtId="166" fontId="17" fillId="4" borderId="9" xfId="5" applyNumberFormat="1" applyFont="1" applyFill="1" applyBorder="1" applyAlignment="1">
      <alignment horizontal="center" vertical="center"/>
    </xf>
    <xf numFmtId="177" fontId="5" fillId="6" borderId="23" xfId="0" applyNumberFormat="1" applyFont="1" applyFill="1" applyBorder="1" applyAlignment="1">
      <alignment horizontal="center" vertical="center"/>
    </xf>
    <xf numFmtId="182" fontId="17" fillId="4" borderId="9" xfId="5" applyNumberFormat="1" applyFont="1" applyFill="1" applyBorder="1" applyAlignment="1">
      <alignment horizontal="center" vertical="center"/>
    </xf>
    <xf numFmtId="4" fontId="17" fillId="6" borderId="9" xfId="0" applyNumberFormat="1" applyFont="1" applyFill="1" applyBorder="1" applyAlignment="1">
      <alignment horizontal="center" vertical="center"/>
    </xf>
    <xf numFmtId="4" fontId="17" fillId="6" borderId="23" xfId="0" applyNumberFormat="1" applyFont="1" applyFill="1" applyBorder="1" applyAlignment="1">
      <alignment horizontal="center" vertical="center"/>
    </xf>
    <xf numFmtId="4" fontId="5" fillId="4" borderId="9" xfId="5" applyNumberFormat="1" applyFont="1" applyFill="1" applyBorder="1" applyAlignment="1">
      <alignment horizontal="center" vertical="center"/>
    </xf>
    <xf numFmtId="4" fontId="17" fillId="6" borderId="16" xfId="0" applyNumberFormat="1" applyFont="1" applyFill="1" applyBorder="1" applyAlignment="1">
      <alignment horizontal="center" vertical="center"/>
    </xf>
    <xf numFmtId="177" fontId="5" fillId="4" borderId="23" xfId="0" applyNumberFormat="1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176" fontId="5" fillId="4" borderId="9" xfId="5" applyNumberFormat="1" applyFont="1" applyFill="1" applyBorder="1" applyAlignment="1">
      <alignment horizontal="center" vertical="center"/>
    </xf>
    <xf numFmtId="0" fontId="20" fillId="5" borderId="9" xfId="0" applyFont="1" applyFill="1" applyBorder="1" applyAlignment="1">
      <alignment horizontal="center" vertical="center"/>
    </xf>
    <xf numFmtId="4" fontId="7" fillId="5" borderId="9" xfId="4" applyNumberFormat="1" applyFont="1" applyFill="1" applyAlignment="1">
      <alignment horizontal="center" vertical="center"/>
    </xf>
    <xf numFmtId="4" fontId="5" fillId="6" borderId="0" xfId="0" applyNumberFormat="1" applyFont="1" applyFill="1" applyAlignment="1">
      <alignment horizontal="center" vertical="center"/>
    </xf>
    <xf numFmtId="172" fontId="5" fillId="4" borderId="9" xfId="5" applyNumberFormat="1" applyFont="1" applyFill="1" applyBorder="1" applyAlignment="1">
      <alignment horizontal="center" vertical="center"/>
    </xf>
    <xf numFmtId="172" fontId="5" fillId="6" borderId="9" xfId="5" applyNumberFormat="1" applyFont="1" applyFill="1" applyBorder="1" applyAlignment="1">
      <alignment horizontal="center" vertical="center" wrapText="1"/>
    </xf>
    <xf numFmtId="177" fontId="5" fillId="6" borderId="0" xfId="0" applyNumberFormat="1" applyFont="1" applyFill="1" applyAlignment="1">
      <alignment horizontal="center" vertical="center"/>
    </xf>
    <xf numFmtId="4" fontId="17" fillId="6" borderId="10" xfId="0" applyNumberFormat="1" applyFont="1" applyFill="1" applyBorder="1" applyAlignment="1">
      <alignment horizontal="center" vertical="center"/>
    </xf>
    <xf numFmtId="172" fontId="17" fillId="4" borderId="10" xfId="5" applyNumberFormat="1" applyFont="1" applyFill="1" applyBorder="1" applyAlignment="1">
      <alignment horizontal="center" vertical="center"/>
    </xf>
    <xf numFmtId="0" fontId="7" fillId="5" borderId="9" xfId="4" applyFont="1" applyFill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172" fontId="5" fillId="6" borderId="9" xfId="5" applyNumberFormat="1" applyFont="1" applyFill="1" applyBorder="1" applyAlignment="1">
      <alignment horizontal="center" vertical="center"/>
    </xf>
    <xf numFmtId="0" fontId="7" fillId="12" borderId="9" xfId="4" applyFont="1" applyFill="1" applyAlignment="1">
      <alignment horizontal="center" vertical="center"/>
    </xf>
    <xf numFmtId="0" fontId="7" fillId="12" borderId="10" xfId="4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168" fontId="7" fillId="0" borderId="9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168" fontId="7" fillId="0" borderId="9" xfId="0" applyNumberFormat="1" applyFont="1" applyBorder="1" applyAlignment="1">
      <alignment horizontal="center" vertical="center"/>
    </xf>
    <xf numFmtId="0" fontId="20" fillId="12" borderId="9" xfId="0" applyFont="1" applyFill="1" applyBorder="1"/>
    <xf numFmtId="177" fontId="17" fillId="0" borderId="9" xfId="0" applyNumberFormat="1" applyFont="1" applyBorder="1" applyAlignment="1">
      <alignment horizontal="right" vertical="center"/>
    </xf>
    <xf numFmtId="187" fontId="5" fillId="0" borderId="9" xfId="6" applyNumberFormat="1" applyFont="1" applyBorder="1" applyAlignment="1">
      <alignment vertical="center" wrapText="1"/>
    </xf>
    <xf numFmtId="177" fontId="37" fillId="0" borderId="0" xfId="0" applyNumberFormat="1" applyFont="1" applyAlignment="1">
      <alignment horizontal="right" vertical="center"/>
    </xf>
    <xf numFmtId="171" fontId="37" fillId="0" borderId="16" xfId="0" applyNumberFormat="1" applyFont="1" applyBorder="1" applyAlignment="1">
      <alignment horizontal="center" vertical="center"/>
    </xf>
    <xf numFmtId="176" fontId="37" fillId="4" borderId="0" xfId="0" applyNumberFormat="1" applyFont="1" applyFill="1" applyAlignment="1">
      <alignment horizontal="right"/>
    </xf>
    <xf numFmtId="0" fontId="7" fillId="0" borderId="9" xfId="0" applyFont="1" applyBorder="1" applyAlignment="1">
      <alignment horizontal="left" vertical="center"/>
    </xf>
    <xf numFmtId="177" fontId="17" fillId="4" borderId="0" xfId="0" applyNumberFormat="1" applyFont="1" applyFill="1" applyAlignment="1">
      <alignment horizontal="center" vertical="center"/>
    </xf>
    <xf numFmtId="177" fontId="17" fillId="4" borderId="23" xfId="0" applyNumberFormat="1" applyFont="1" applyFill="1" applyBorder="1" applyAlignment="1">
      <alignment horizontal="center" vertical="center"/>
    </xf>
    <xf numFmtId="177" fontId="17" fillId="4" borderId="0" xfId="0" applyNumberFormat="1" applyFont="1" applyFill="1"/>
    <xf numFmtId="176" fontId="17" fillId="6" borderId="9" xfId="5" applyNumberFormat="1" applyFont="1" applyFill="1" applyBorder="1" applyAlignment="1"/>
    <xf numFmtId="0" fontId="17" fillId="0" borderId="0" xfId="0" applyFont="1" applyAlignment="1">
      <alignment horizontal="right"/>
    </xf>
    <xf numFmtId="177" fontId="17" fillId="4" borderId="0" xfId="0" applyNumberFormat="1" applyFont="1" applyFill="1" applyAlignment="1">
      <alignment horizontal="right" vertical="center"/>
    </xf>
    <xf numFmtId="177" fontId="17" fillId="6" borderId="0" xfId="0" applyNumberFormat="1" applyFont="1" applyFill="1" applyAlignment="1">
      <alignment horizontal="right" vertical="center"/>
    </xf>
    <xf numFmtId="0" fontId="20" fillId="5" borderId="0" xfId="0" applyFont="1" applyFill="1" applyAlignment="1">
      <alignment vertical="center"/>
    </xf>
    <xf numFmtId="189" fontId="20" fillId="4" borderId="0" xfId="0" applyNumberFormat="1" applyFont="1" applyFill="1" applyAlignment="1">
      <alignment horizontal="right" vertical="center"/>
    </xf>
    <xf numFmtId="0" fontId="17" fillId="4" borderId="0" xfId="0" applyFont="1" applyFill="1" applyAlignment="1">
      <alignment horizontal="left" vertical="center" indent="1"/>
    </xf>
    <xf numFmtId="172" fontId="17" fillId="4" borderId="0" xfId="0" applyNumberFormat="1" applyFont="1" applyFill="1" applyAlignment="1">
      <alignment horizontal="center" vertical="center"/>
    </xf>
    <xf numFmtId="189" fontId="17" fillId="4" borderId="0" xfId="0" applyNumberFormat="1" applyFont="1" applyFill="1" applyAlignment="1">
      <alignment horizontal="right" vertical="center"/>
    </xf>
    <xf numFmtId="171" fontId="20" fillId="4" borderId="0" xfId="0" applyNumberFormat="1" applyFont="1" applyFill="1" applyAlignment="1">
      <alignment vertical="center"/>
    </xf>
    <xf numFmtId="168" fontId="17" fillId="4" borderId="0" xfId="0" applyNumberFormat="1" applyFont="1" applyFill="1" applyAlignment="1">
      <alignment horizontal="left" vertical="center" indent="1"/>
    </xf>
    <xf numFmtId="171" fontId="17" fillId="4" borderId="0" xfId="0" applyNumberFormat="1" applyFont="1" applyFill="1" applyAlignment="1">
      <alignment vertical="center"/>
    </xf>
    <xf numFmtId="168" fontId="20" fillId="5" borderId="0" xfId="0" applyNumberFormat="1" applyFont="1" applyFill="1" applyAlignment="1">
      <alignment vertical="center"/>
    </xf>
    <xf numFmtId="0" fontId="20" fillId="14" borderId="0" xfId="0" applyFont="1" applyFill="1" applyAlignment="1">
      <alignment vertical="center"/>
    </xf>
    <xf numFmtId="171" fontId="17" fillId="4" borderId="0" xfId="0" applyNumberFormat="1" applyFont="1" applyFill="1" applyAlignment="1">
      <alignment horizontal="center"/>
    </xf>
    <xf numFmtId="171" fontId="17" fillId="4" borderId="23" xfId="0" applyNumberFormat="1" applyFont="1" applyFill="1" applyBorder="1" applyAlignment="1">
      <alignment horizontal="right" vertical="center"/>
    </xf>
    <xf numFmtId="173" fontId="17" fillId="4" borderId="0" xfId="0" applyNumberFormat="1" applyFont="1" applyFill="1" applyAlignment="1">
      <alignment horizontal="right" vertical="center"/>
    </xf>
    <xf numFmtId="176" fontId="20" fillId="4" borderId="9" xfId="5" applyNumberFormat="1" applyFont="1" applyFill="1" applyBorder="1" applyAlignment="1">
      <alignment horizontal="right" vertical="center"/>
    </xf>
    <xf numFmtId="177" fontId="20" fillId="4" borderId="0" xfId="0" applyNumberFormat="1" applyFont="1" applyFill="1" applyAlignment="1">
      <alignment horizontal="right" vertical="center"/>
    </xf>
    <xf numFmtId="176" fontId="20" fillId="4" borderId="0" xfId="0" applyNumberFormat="1" applyFont="1" applyFill="1" applyAlignment="1">
      <alignment horizontal="right" vertical="center"/>
    </xf>
    <xf numFmtId="192" fontId="20" fillId="4" borderId="0" xfId="0" applyNumberFormat="1" applyFont="1" applyFill="1" applyAlignment="1">
      <alignment horizontal="right" vertical="center"/>
    </xf>
    <xf numFmtId="176" fontId="20" fillId="6" borderId="9" xfId="5" applyNumberFormat="1" applyFont="1" applyFill="1" applyBorder="1" applyAlignment="1">
      <alignment horizontal="right" vertical="center"/>
    </xf>
    <xf numFmtId="176" fontId="17" fillId="6" borderId="0" xfId="0" applyNumberFormat="1" applyFont="1" applyFill="1" applyAlignment="1">
      <alignment horizontal="right" vertical="center"/>
    </xf>
    <xf numFmtId="174" fontId="17" fillId="4" borderId="9" xfId="5" applyNumberFormat="1" applyFont="1" applyFill="1" applyBorder="1" applyAlignment="1">
      <alignment horizontal="right" vertical="center"/>
    </xf>
    <xf numFmtId="176" fontId="17" fillId="4" borderId="0" xfId="0" applyNumberFormat="1" applyFont="1" applyFill="1" applyAlignment="1">
      <alignment horizontal="right" vertical="center"/>
    </xf>
    <xf numFmtId="168" fontId="20" fillId="14" borderId="0" xfId="0" applyNumberFormat="1" applyFont="1" applyFill="1" applyAlignment="1">
      <alignment vertical="center"/>
    </xf>
    <xf numFmtId="174" fontId="20" fillId="4" borderId="0" xfId="0" applyNumberFormat="1" applyFont="1" applyFill="1" applyAlignment="1">
      <alignment horizontal="right" vertical="center"/>
    </xf>
    <xf numFmtId="174" fontId="17" fillId="4" borderId="0" xfId="0" applyNumberFormat="1" applyFont="1" applyFill="1" applyAlignment="1">
      <alignment horizontal="right" vertical="center"/>
    </xf>
    <xf numFmtId="174" fontId="20" fillId="4" borderId="9" xfId="5" applyNumberFormat="1" applyFont="1" applyFill="1" applyBorder="1" applyAlignment="1">
      <alignment horizontal="right" vertical="center"/>
    </xf>
    <xf numFmtId="173" fontId="20" fillId="4" borderId="0" xfId="0" applyNumberFormat="1" applyFont="1" applyFill="1" applyAlignment="1">
      <alignment horizontal="right" vertical="center"/>
    </xf>
    <xf numFmtId="174" fontId="20" fillId="4" borderId="9" xfId="5" applyNumberFormat="1" applyFont="1" applyFill="1" applyBorder="1" applyAlignment="1">
      <alignment horizontal="right"/>
    </xf>
    <xf numFmtId="174" fontId="17" fillId="4" borderId="9" xfId="5" applyNumberFormat="1" applyFont="1" applyFill="1" applyBorder="1" applyAlignment="1">
      <alignment horizontal="right"/>
    </xf>
    <xf numFmtId="0" fontId="17" fillId="4" borderId="23" xfId="0" applyFont="1" applyFill="1" applyBorder="1" applyAlignment="1">
      <alignment horizontal="left" vertical="center" indent="1"/>
    </xf>
    <xf numFmtId="174" fontId="17" fillId="4" borderId="23" xfId="5" applyNumberFormat="1" applyFont="1" applyFill="1" applyBorder="1" applyAlignment="1">
      <alignment horizontal="right" vertical="center"/>
    </xf>
    <xf numFmtId="174" fontId="17" fillId="4" borderId="23" xfId="0" applyNumberFormat="1" applyFont="1" applyFill="1" applyBorder="1" applyAlignment="1">
      <alignment horizontal="right" vertical="center"/>
    </xf>
    <xf numFmtId="171" fontId="5" fillId="4" borderId="0" xfId="0" applyNumberFormat="1" applyFont="1" applyFill="1" applyAlignment="1">
      <alignment horizontal="center" vertical="center" wrapText="1"/>
    </xf>
    <xf numFmtId="0" fontId="5" fillId="4" borderId="0" xfId="0" applyFont="1" applyFill="1" applyAlignment="1">
      <alignment horizontal="left" vertical="center" indent="1"/>
    </xf>
    <xf numFmtId="4" fontId="7" fillId="4" borderId="0" xfId="0" applyNumberFormat="1" applyFont="1" applyFill="1" applyAlignment="1">
      <alignment horizontal="center" vertical="center"/>
    </xf>
    <xf numFmtId="168" fontId="7" fillId="5" borderId="0" xfId="0" applyNumberFormat="1" applyFont="1" applyFill="1" applyAlignment="1">
      <alignment horizontal="center" vertical="center"/>
    </xf>
    <xf numFmtId="171" fontId="5" fillId="4" borderId="23" xfId="0" applyNumberFormat="1" applyFont="1" applyFill="1" applyBorder="1" applyAlignment="1">
      <alignment horizontal="center" vertical="center"/>
    </xf>
    <xf numFmtId="0" fontId="20" fillId="14" borderId="0" xfId="0" applyFont="1" applyFill="1" applyAlignment="1">
      <alignment horizontal="left" vertical="center"/>
    </xf>
    <xf numFmtId="192" fontId="17" fillId="4" borderId="0" xfId="0" applyNumberFormat="1" applyFont="1" applyFill="1" applyAlignment="1">
      <alignment horizontal="right" vertical="center"/>
    </xf>
    <xf numFmtId="0" fontId="20" fillId="5" borderId="0" xfId="0" applyFont="1" applyFill="1"/>
    <xf numFmtId="168" fontId="5" fillId="3" borderId="9" xfId="0" applyNumberFormat="1" applyFont="1" applyFill="1" applyBorder="1"/>
    <xf numFmtId="0" fontId="4" fillId="3" borderId="9" xfId="0" applyFont="1" applyFill="1" applyBorder="1"/>
    <xf numFmtId="0" fontId="8" fillId="2" borderId="9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3" fontId="6" fillId="2" borderId="9" xfId="0" applyNumberFormat="1" applyFont="1" applyFill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/>
    </xf>
    <xf numFmtId="181" fontId="5" fillId="0" borderId="0" xfId="0" applyNumberFormat="1" applyFont="1" applyAlignment="1">
      <alignment horizontal="center"/>
    </xf>
    <xf numFmtId="184" fontId="12" fillId="2" borderId="3" xfId="0" applyNumberFormat="1" applyFont="1" applyFill="1" applyBorder="1" applyAlignment="1">
      <alignment horizontal="right" vertical="top"/>
    </xf>
    <xf numFmtId="43" fontId="5" fillId="0" borderId="9" xfId="6" applyFont="1" applyBorder="1" applyAlignment="1">
      <alignment wrapText="1"/>
    </xf>
    <xf numFmtId="2" fontId="5" fillId="0" borderId="0" xfId="0" applyNumberFormat="1" applyFont="1" applyAlignment="1">
      <alignment vertical="center" wrapText="1"/>
    </xf>
    <xf numFmtId="2" fontId="5" fillId="0" borderId="23" xfId="0" applyNumberFormat="1" applyFont="1" applyBorder="1" applyAlignment="1">
      <alignment vertical="center" wrapText="1"/>
    </xf>
    <xf numFmtId="2" fontId="5" fillId="0" borderId="11" xfId="0" applyNumberFormat="1" applyFont="1" applyBorder="1" applyAlignment="1">
      <alignment vertical="center" wrapText="1"/>
    </xf>
    <xf numFmtId="2" fontId="5" fillId="0" borderId="9" xfId="0" applyNumberFormat="1" applyFont="1" applyBorder="1" applyAlignment="1">
      <alignment vertical="center" wrapText="1"/>
    </xf>
    <xf numFmtId="3" fontId="7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2" fontId="17" fillId="6" borderId="9" xfId="4" applyNumberFormat="1" applyFont="1" applyFill="1" applyAlignment="1">
      <alignment horizontal="right" vertical="center"/>
    </xf>
    <xf numFmtId="0" fontId="7" fillId="7" borderId="9" xfId="4" applyFont="1" applyFill="1" applyAlignment="1">
      <alignment horizontal="left" vertical="center"/>
    </xf>
    <xf numFmtId="0" fontId="5" fillId="6" borderId="9" xfId="0" applyFont="1" applyFill="1" applyBorder="1" applyAlignment="1">
      <alignment horizontal="left" vertical="center"/>
    </xf>
    <xf numFmtId="0" fontId="7" fillId="7" borderId="9" xfId="4" applyFont="1" applyFill="1" applyAlignment="1">
      <alignment horizontal="center" vertical="center"/>
    </xf>
    <xf numFmtId="3" fontId="9" fillId="6" borderId="9" xfId="0" quotePrefix="1" applyNumberFormat="1" applyFont="1" applyFill="1" applyBorder="1"/>
    <xf numFmtId="169" fontId="9" fillId="6" borderId="9" xfId="3" applyFont="1" applyFill="1" applyAlignment="1">
      <alignment vertical="top"/>
    </xf>
    <xf numFmtId="0" fontId="7" fillId="7" borderId="9" xfId="4" applyFont="1" applyFill="1" applyAlignment="1">
      <alignment horizontal="right" vertical="center"/>
    </xf>
    <xf numFmtId="178" fontId="17" fillId="4" borderId="9" xfId="0" applyNumberFormat="1" applyFont="1" applyFill="1" applyBorder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vertical="center"/>
    </xf>
    <xf numFmtId="0" fontId="7" fillId="6" borderId="0" xfId="0" applyFont="1" applyFill="1" applyAlignment="1">
      <alignment horizontal="center" vertical="center"/>
    </xf>
    <xf numFmtId="172" fontId="5" fillId="4" borderId="9" xfId="5" applyNumberFormat="1" applyFont="1" applyFill="1" applyBorder="1" applyAlignment="1">
      <alignment horizontal="right" vertical="center"/>
    </xf>
    <xf numFmtId="0" fontId="5" fillId="4" borderId="0" xfId="0" applyFont="1" applyFill="1" applyAlignment="1">
      <alignment vertical="center"/>
    </xf>
    <xf numFmtId="4" fontId="5" fillId="4" borderId="9" xfId="5" applyNumberFormat="1" applyFont="1" applyFill="1" applyBorder="1" applyAlignment="1">
      <alignment horizontal="right" vertical="center"/>
    </xf>
    <xf numFmtId="189" fontId="5" fillId="6" borderId="9" xfId="5" applyNumberFormat="1" applyFont="1" applyFill="1" applyBorder="1" applyAlignment="1">
      <alignment vertical="center"/>
    </xf>
    <xf numFmtId="4" fontId="17" fillId="6" borderId="9" xfId="4" applyNumberFormat="1" applyFont="1" applyFill="1" applyAlignment="1">
      <alignment horizontal="center" vertical="center"/>
    </xf>
    <xf numFmtId="4" fontId="17" fillId="4" borderId="16" xfId="4" applyNumberFormat="1" applyFont="1" applyFill="1" applyBorder="1" applyAlignment="1">
      <alignment horizontal="center" vertical="center"/>
    </xf>
    <xf numFmtId="4" fontId="17" fillId="4" borderId="23" xfId="4" applyNumberFormat="1" applyFont="1" applyFill="1" applyBorder="1" applyAlignment="1">
      <alignment horizontal="center" vertical="center"/>
    </xf>
    <xf numFmtId="4" fontId="17" fillId="6" borderId="11" xfId="0" applyNumberFormat="1" applyFont="1" applyFill="1" applyBorder="1" applyAlignment="1">
      <alignment horizontal="center" vertical="center"/>
    </xf>
    <xf numFmtId="2" fontId="17" fillId="6" borderId="0" xfId="0" applyNumberFormat="1" applyFont="1" applyFill="1" applyAlignment="1">
      <alignment horizontal="center"/>
    </xf>
    <xf numFmtId="2" fontId="17" fillId="6" borderId="23" xfId="0" applyNumberFormat="1" applyFont="1" applyFill="1" applyBorder="1" applyAlignment="1">
      <alignment horizontal="center"/>
    </xf>
    <xf numFmtId="0" fontId="7" fillId="7" borderId="10" xfId="4" applyFont="1" applyFill="1" applyBorder="1" applyAlignment="1">
      <alignment horizontal="center" vertical="center"/>
    </xf>
    <xf numFmtId="37" fontId="26" fillId="4" borderId="9" xfId="1" applyFont="1" applyFill="1"/>
    <xf numFmtId="177" fontId="7" fillId="4" borderId="0" xfId="0" applyNumberFormat="1" applyFont="1" applyFill="1" applyAlignment="1">
      <alignment horizontal="right" vertical="center"/>
    </xf>
    <xf numFmtId="172" fontId="7" fillId="4" borderId="0" xfId="0" applyNumberFormat="1" applyFont="1" applyFill="1" applyAlignment="1">
      <alignment horizontal="center" vertical="center"/>
    </xf>
    <xf numFmtId="173" fontId="5" fillId="6" borderId="0" xfId="0" applyNumberFormat="1" applyFont="1" applyFill="1" applyAlignment="1">
      <alignment horizontal="center" vertical="center"/>
    </xf>
    <xf numFmtId="177" fontId="7" fillId="6" borderId="0" xfId="0" applyNumberFormat="1" applyFont="1" applyFill="1" applyAlignment="1">
      <alignment horizontal="right" vertical="center"/>
    </xf>
    <xf numFmtId="173" fontId="17" fillId="6" borderId="0" xfId="0" applyNumberFormat="1" applyFont="1" applyFill="1" applyAlignment="1">
      <alignment horizontal="center" vertical="center"/>
    </xf>
    <xf numFmtId="168" fontId="7" fillId="5" borderId="9" xfId="8" applyNumberFormat="1" applyFont="1" applyFill="1" applyAlignment="1">
      <alignment vertical="center"/>
    </xf>
    <xf numFmtId="176" fontId="5" fillId="4" borderId="0" xfId="0" applyNumberFormat="1" applyFont="1" applyFill="1" applyAlignment="1">
      <alignment horizontal="right" vertical="center"/>
    </xf>
    <xf numFmtId="171" fontId="17" fillId="6" borderId="0" xfId="0" applyNumberFormat="1" applyFont="1" applyFill="1" applyAlignment="1">
      <alignment horizontal="center" vertical="center"/>
    </xf>
    <xf numFmtId="168" fontId="7" fillId="14" borderId="9" xfId="8" applyNumberFormat="1" applyFont="1" applyFill="1" applyAlignment="1">
      <alignment vertical="center"/>
    </xf>
    <xf numFmtId="0" fontId="7" fillId="6" borderId="0" xfId="0" applyFont="1" applyFill="1" applyAlignment="1">
      <alignment vertical="center"/>
    </xf>
    <xf numFmtId="176" fontId="7" fillId="4" borderId="0" xfId="0" applyNumberFormat="1" applyFont="1" applyFill="1" applyAlignment="1">
      <alignment horizontal="right" vertical="center"/>
    </xf>
    <xf numFmtId="177" fontId="5" fillId="4" borderId="23" xfId="0" applyNumberFormat="1" applyFont="1" applyFill="1" applyBorder="1" applyAlignment="1">
      <alignment horizontal="right" vertical="center"/>
    </xf>
    <xf numFmtId="0" fontId="30" fillId="0" borderId="9" xfId="54" applyFont="1" applyAlignment="1">
      <alignment vertical="center"/>
    </xf>
    <xf numFmtId="0" fontId="30" fillId="0" borderId="9" xfId="10" applyFont="1"/>
    <xf numFmtId="174" fontId="20" fillId="6" borderId="0" xfId="0" applyNumberFormat="1" applyFont="1" applyFill="1" applyAlignment="1">
      <alignment horizontal="right" vertical="center"/>
    </xf>
    <xf numFmtId="175" fontId="5" fillId="0" borderId="10" xfId="0" applyNumberFormat="1" applyFont="1" applyBorder="1" applyAlignment="1">
      <alignment horizontal="center" vertical="center"/>
    </xf>
    <xf numFmtId="171" fontId="4" fillId="2" borderId="9" xfId="0" applyNumberFormat="1" applyFont="1" applyFill="1" applyBorder="1" applyAlignment="1">
      <alignment horizontal="center"/>
    </xf>
    <xf numFmtId="171" fontId="7" fillId="4" borderId="0" xfId="0" applyNumberFormat="1" applyFont="1" applyFill="1" applyAlignment="1">
      <alignment vertical="center"/>
    </xf>
    <xf numFmtId="192" fontId="17" fillId="4" borderId="0" xfId="0" applyNumberFormat="1" applyFont="1" applyFill="1" applyAlignment="1">
      <alignment vertical="center"/>
    </xf>
    <xf numFmtId="176" fontId="20" fillId="4" borderId="9" xfId="5" applyNumberFormat="1" applyFont="1" applyFill="1" applyBorder="1" applyAlignment="1">
      <alignment horizontal="right"/>
    </xf>
    <xf numFmtId="179" fontId="7" fillId="2" borderId="9" xfId="0" applyNumberFormat="1" applyFont="1" applyFill="1" applyBorder="1" applyAlignment="1">
      <alignment horizontal="center" vertical="center"/>
    </xf>
    <xf numFmtId="175" fontId="17" fillId="0" borderId="0" xfId="0" applyNumberFormat="1" applyFont="1" applyAlignment="1">
      <alignment horizontal="right" vertical="center"/>
    </xf>
    <xf numFmtId="181" fontId="17" fillId="0" borderId="23" xfId="0" applyNumberFormat="1" applyFont="1" applyBorder="1" applyAlignment="1">
      <alignment horizontal="center" vertical="center"/>
    </xf>
    <xf numFmtId="188" fontId="7" fillId="8" borderId="33" xfId="0" applyNumberFormat="1" applyFont="1" applyFill="1" applyBorder="1" applyAlignment="1">
      <alignment horizontal="center" vertical="center"/>
    </xf>
    <xf numFmtId="188" fontId="7" fillId="8" borderId="34" xfId="0" applyNumberFormat="1" applyFont="1" applyFill="1" applyBorder="1" applyAlignment="1">
      <alignment horizontal="center" vertical="center"/>
    </xf>
    <xf numFmtId="171" fontId="17" fillId="4" borderId="9" xfId="5" applyNumberFormat="1" applyFont="1" applyFill="1" applyBorder="1" applyAlignment="1">
      <alignment horizontal="right" vertical="center"/>
    </xf>
    <xf numFmtId="0" fontId="18" fillId="0" borderId="9" xfId="0" applyFont="1" applyBorder="1"/>
    <xf numFmtId="0" fontId="20" fillId="6" borderId="9" xfId="0" applyFont="1" applyFill="1" applyBorder="1" applyAlignment="1">
      <alignment horizontal="center" vertical="center"/>
    </xf>
    <xf numFmtId="0" fontId="20" fillId="6" borderId="9" xfId="0" applyFont="1" applyFill="1" applyBorder="1" applyAlignment="1">
      <alignment horizontal="center"/>
    </xf>
    <xf numFmtId="2" fontId="39" fillId="6" borderId="9" xfId="0" applyNumberFormat="1" applyFont="1" applyFill="1" applyBorder="1" applyAlignment="1">
      <alignment horizontal="center" vertical="center"/>
    </xf>
    <xf numFmtId="2" fontId="39" fillId="14" borderId="9" xfId="0" applyNumberFormat="1" applyFont="1" applyFill="1" applyBorder="1" applyAlignment="1">
      <alignment horizontal="center" vertical="center"/>
    </xf>
    <xf numFmtId="4" fontId="39" fillId="6" borderId="9" xfId="0" quotePrefix="1" applyNumberFormat="1" applyFont="1" applyFill="1" applyBorder="1" applyAlignment="1">
      <alignment horizontal="center" vertical="center"/>
    </xf>
    <xf numFmtId="4" fontId="39" fillId="0" borderId="9" xfId="0" applyNumberFormat="1" applyFont="1" applyBorder="1" applyAlignment="1">
      <alignment horizontal="center" vertical="center"/>
    </xf>
    <xf numFmtId="2" fontId="39" fillId="4" borderId="9" xfId="0" applyNumberFormat="1" applyFont="1" applyFill="1" applyBorder="1" applyAlignment="1">
      <alignment horizontal="center" vertical="center"/>
    </xf>
    <xf numFmtId="2" fontId="39" fillId="0" borderId="9" xfId="0" applyNumberFormat="1" applyFont="1" applyBorder="1" applyAlignment="1">
      <alignment horizontal="center"/>
    </xf>
    <xf numFmtId="2" fontId="39" fillId="4" borderId="9" xfId="0" applyNumberFormat="1" applyFont="1" applyFill="1" applyBorder="1" applyAlignment="1">
      <alignment horizontal="center"/>
    </xf>
    <xf numFmtId="0" fontId="39" fillId="0" borderId="9" xfId="0" applyFont="1" applyBorder="1"/>
    <xf numFmtId="182" fontId="7" fillId="4" borderId="0" xfId="0" applyNumberFormat="1" applyFont="1" applyFill="1" applyAlignment="1">
      <alignment horizontal="right" vertical="center"/>
    </xf>
    <xf numFmtId="182" fontId="5" fillId="4" borderId="0" xfId="0" applyNumberFormat="1" applyFont="1" applyFill="1" applyAlignment="1">
      <alignment horizontal="right" vertical="center"/>
    </xf>
    <xf numFmtId="182" fontId="17" fillId="4" borderId="0" xfId="0" applyNumberFormat="1" applyFont="1" applyFill="1" applyAlignment="1">
      <alignment horizontal="right" vertical="center"/>
    </xf>
    <xf numFmtId="182" fontId="5" fillId="2" borderId="9" xfId="0" applyNumberFormat="1" applyFont="1" applyFill="1" applyBorder="1" applyAlignment="1">
      <alignment horizontal="right" vertical="center"/>
    </xf>
    <xf numFmtId="182" fontId="20" fillId="4" borderId="0" xfId="0" applyNumberFormat="1" applyFont="1" applyFill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26" fillId="0" borderId="0" xfId="0" applyFont="1" applyAlignment="1">
      <alignment vertical="top"/>
    </xf>
    <xf numFmtId="166" fontId="9" fillId="0" borderId="10" xfId="0" applyNumberFormat="1" applyFont="1" applyBorder="1" applyAlignment="1">
      <alignment horizontal="right" vertical="top"/>
    </xf>
    <xf numFmtId="49" fontId="5" fillId="0" borderId="9" xfId="0" applyNumberFormat="1" applyFont="1" applyBorder="1" applyAlignment="1">
      <alignment horizontal="center" vertical="center"/>
    </xf>
    <xf numFmtId="175" fontId="5" fillId="0" borderId="9" xfId="0" applyNumberFormat="1" applyFont="1" applyBorder="1" applyAlignment="1">
      <alignment horizontal="right" vertical="center"/>
    </xf>
    <xf numFmtId="175" fontId="5" fillId="0" borderId="9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/>
    </xf>
    <xf numFmtId="176" fontId="5" fillId="0" borderId="9" xfId="0" applyNumberFormat="1" applyFont="1" applyBorder="1"/>
    <xf numFmtId="173" fontId="17" fillId="4" borderId="23" xfId="0" applyNumberFormat="1" applyFont="1" applyFill="1" applyBorder="1" applyAlignment="1">
      <alignment horizontal="right" vertical="center"/>
    </xf>
    <xf numFmtId="171" fontId="4" fillId="2" borderId="3" xfId="0" applyNumberFormat="1" applyFont="1" applyFill="1" applyBorder="1" applyAlignment="1">
      <alignment horizontal="center"/>
    </xf>
    <xf numFmtId="171" fontId="4" fillId="2" borderId="10" xfId="0" applyNumberFormat="1" applyFont="1" applyFill="1" applyBorder="1" applyAlignment="1">
      <alignment horizontal="center"/>
    </xf>
    <xf numFmtId="0" fontId="26" fillId="2" borderId="9" xfId="0" applyFont="1" applyFill="1" applyBorder="1" applyAlignment="1">
      <alignment vertical="top"/>
    </xf>
    <xf numFmtId="172" fontId="20" fillId="6" borderId="9" xfId="5" applyNumberFormat="1" applyFont="1" applyFill="1" applyBorder="1" applyAlignment="1">
      <alignment horizontal="right" vertical="center"/>
    </xf>
    <xf numFmtId="171" fontId="20" fillId="46" borderId="9" xfId="0" applyNumberFormat="1" applyFont="1" applyFill="1" applyBorder="1" applyAlignment="1">
      <alignment horizontal="right" vertical="center"/>
    </xf>
    <xf numFmtId="0" fontId="7" fillId="10" borderId="19" xfId="0" applyFont="1" applyFill="1" applyBorder="1" applyAlignment="1">
      <alignment horizontal="center" vertical="center"/>
    </xf>
    <xf numFmtId="0" fontId="7" fillId="10" borderId="35" xfId="0" applyFont="1" applyFill="1" applyBorder="1" applyAlignment="1">
      <alignment horizontal="center" vertical="center" wrapText="1"/>
    </xf>
    <xf numFmtId="0" fontId="7" fillId="10" borderId="36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7" fillId="2" borderId="0" xfId="6" applyNumberFormat="1" applyFont="1" applyFill="1" applyAlignment="1">
      <alignment horizontal="center" vertical="center"/>
    </xf>
    <xf numFmtId="4" fontId="5" fillId="2" borderId="0" xfId="6" applyNumberFormat="1" applyFont="1" applyFill="1" applyAlignment="1">
      <alignment horizontal="center" vertical="center"/>
    </xf>
    <xf numFmtId="4" fontId="5" fillId="2" borderId="23" xfId="6" applyNumberFormat="1" applyFont="1" applyFill="1" applyBorder="1" applyAlignment="1">
      <alignment horizontal="center" vertical="center"/>
    </xf>
    <xf numFmtId="4" fontId="7" fillId="0" borderId="0" xfId="6" applyNumberFormat="1" applyFont="1" applyFill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27" fillId="0" borderId="10" xfId="0" applyNumberFormat="1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4" fontId="27" fillId="0" borderId="0" xfId="0" applyNumberFormat="1" applyFont="1" applyAlignment="1">
      <alignment horizontal="center"/>
    </xf>
    <xf numFmtId="4" fontId="27" fillId="0" borderId="0" xfId="0" applyNumberFormat="1" applyFont="1"/>
    <xf numFmtId="4" fontId="5" fillId="2" borderId="9" xfId="6" applyNumberFormat="1" applyFont="1" applyFill="1" applyBorder="1" applyAlignment="1">
      <alignment horizontal="center" vertical="center"/>
    </xf>
    <xf numFmtId="4" fontId="7" fillId="2" borderId="9" xfId="6" applyNumberFormat="1" applyFont="1" applyFill="1" applyBorder="1" applyAlignment="1">
      <alignment horizontal="center" vertical="center"/>
    </xf>
    <xf numFmtId="0" fontId="7" fillId="10" borderId="35" xfId="0" applyFont="1" applyFill="1" applyBorder="1" applyAlignment="1">
      <alignment horizontal="center" vertical="center"/>
    </xf>
    <xf numFmtId="0" fontId="7" fillId="10" borderId="36" xfId="0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/>
    </xf>
    <xf numFmtId="4" fontId="5" fillId="2" borderId="9" xfId="0" applyNumberFormat="1" applyFont="1" applyFill="1" applyBorder="1" applyAlignment="1">
      <alignment horizontal="center"/>
    </xf>
    <xf numFmtId="4" fontId="5" fillId="2" borderId="23" xfId="0" applyNumberFormat="1" applyFont="1" applyFill="1" applyBorder="1" applyAlignment="1">
      <alignment horizontal="center"/>
    </xf>
    <xf numFmtId="4" fontId="5" fillId="2" borderId="23" xfId="0" applyNumberFormat="1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7" fillId="10" borderId="1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20" xfId="0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/>
    </xf>
    <xf numFmtId="4" fontId="7" fillId="3" borderId="9" xfId="0" applyNumberFormat="1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/>
    </xf>
    <xf numFmtId="4" fontId="20" fillId="6" borderId="9" xfId="4" applyNumberFormat="1" applyFont="1" applyFill="1" applyAlignment="1">
      <alignment horizontal="center"/>
    </xf>
    <xf numFmtId="4" fontId="17" fillId="6" borderId="9" xfId="4" applyNumberFormat="1" applyFont="1" applyFill="1" applyAlignment="1">
      <alignment horizontal="center"/>
    </xf>
    <xf numFmtId="4" fontId="17" fillId="4" borderId="9" xfId="5" applyNumberFormat="1" applyFont="1" applyFill="1" applyBorder="1" applyAlignment="1">
      <alignment horizontal="center"/>
    </xf>
    <xf numFmtId="4" fontId="13" fillId="2" borderId="9" xfId="0" applyNumberFormat="1" applyFont="1" applyFill="1" applyBorder="1" applyAlignment="1">
      <alignment horizontal="center"/>
    </xf>
    <xf numFmtId="4" fontId="14" fillId="2" borderId="9" xfId="0" applyNumberFormat="1" applyFont="1" applyFill="1" applyBorder="1" applyAlignment="1">
      <alignment horizontal="center"/>
    </xf>
    <xf numFmtId="4" fontId="5" fillId="3" borderId="9" xfId="0" applyNumberFormat="1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59" fillId="0" borderId="9" xfId="0" applyFont="1" applyBorder="1" applyAlignment="1">
      <alignment horizontal="left" vertical="center"/>
    </xf>
    <xf numFmtId="2" fontId="59" fillId="0" borderId="9" xfId="0" applyNumberFormat="1" applyFont="1" applyBorder="1" applyAlignment="1">
      <alignment horizontal="left" vertical="center"/>
    </xf>
    <xf numFmtId="166" fontId="17" fillId="4" borderId="16" xfId="5" applyNumberFormat="1" applyFont="1" applyFill="1" applyBorder="1" applyAlignment="1">
      <alignment horizontal="center" vertical="center"/>
    </xf>
    <xf numFmtId="166" fontId="17" fillId="4" borderId="23" xfId="5" applyNumberFormat="1" applyFont="1" applyFill="1" applyBorder="1" applyAlignment="1">
      <alignment horizontal="center" vertical="center"/>
    </xf>
    <xf numFmtId="4" fontId="5" fillId="4" borderId="9" xfId="4" applyNumberFormat="1" applyFont="1" applyFill="1" applyAlignment="1">
      <alignment horizontal="center" vertical="center"/>
    </xf>
    <xf numFmtId="4" fontId="5" fillId="4" borderId="16" xfId="4" applyNumberFormat="1" applyFont="1" applyFill="1" applyBorder="1" applyAlignment="1">
      <alignment horizontal="center" vertical="center"/>
    </xf>
    <xf numFmtId="166" fontId="5" fillId="4" borderId="9" xfId="5" applyNumberFormat="1" applyFont="1" applyFill="1" applyBorder="1" applyAlignment="1">
      <alignment horizontal="center" vertical="center"/>
    </xf>
    <xf numFmtId="166" fontId="5" fillId="4" borderId="23" xfId="5" applyNumberFormat="1" applyFont="1" applyFill="1" applyBorder="1" applyAlignment="1">
      <alignment horizontal="center" vertical="center"/>
    </xf>
    <xf numFmtId="166" fontId="5" fillId="4" borderId="16" xfId="5" applyNumberFormat="1" applyFont="1" applyFill="1" applyBorder="1" applyAlignment="1">
      <alignment horizontal="center" vertical="center"/>
    </xf>
    <xf numFmtId="2" fontId="17" fillId="5" borderId="11" xfId="4" applyNumberFormat="1" applyFont="1" applyFill="1" applyBorder="1" applyAlignment="1">
      <alignment horizontal="center" vertical="center"/>
    </xf>
    <xf numFmtId="166" fontId="5" fillId="4" borderId="11" xfId="5" applyNumberFormat="1" applyFont="1" applyFill="1" applyBorder="1" applyAlignment="1">
      <alignment horizontal="center" vertical="center"/>
    </xf>
    <xf numFmtId="0" fontId="30" fillId="0" borderId="9" xfId="10" applyFont="1" applyAlignment="1">
      <alignment vertical="top"/>
    </xf>
    <xf numFmtId="187" fontId="5" fillId="0" borderId="10" xfId="6" applyNumberFormat="1" applyFont="1" applyBorder="1" applyAlignment="1">
      <alignment vertical="center" wrapText="1"/>
    </xf>
    <xf numFmtId="2" fontId="5" fillId="0" borderId="10" xfId="0" applyNumberFormat="1" applyFont="1" applyBorder="1" applyAlignment="1">
      <alignment vertical="center" wrapText="1"/>
    </xf>
    <xf numFmtId="193" fontId="5" fillId="0" borderId="0" xfId="0" applyNumberFormat="1" applyFont="1" applyAlignment="1">
      <alignment horizontal="right"/>
    </xf>
    <xf numFmtId="0" fontId="20" fillId="0" borderId="9" xfId="8" applyFont="1" applyAlignment="1">
      <alignment horizontal="center" vertical="center" wrapText="1"/>
    </xf>
    <xf numFmtId="0" fontId="20" fillId="0" borderId="9" xfId="8" applyFont="1" applyAlignment="1">
      <alignment horizontal="center" vertical="center"/>
    </xf>
    <xf numFmtId="3" fontId="20" fillId="0" borderId="9" xfId="8" applyNumberFormat="1" applyFont="1" applyAlignment="1">
      <alignment horizontal="center" vertical="center" wrapText="1"/>
    </xf>
    <xf numFmtId="3" fontId="20" fillId="0" borderId="9" xfId="8" applyNumberFormat="1" applyFont="1" applyAlignment="1">
      <alignment vertical="center" wrapText="1"/>
    </xf>
    <xf numFmtId="0" fontId="27" fillId="6" borderId="10" xfId="0" applyFont="1" applyFill="1" applyBorder="1"/>
    <xf numFmtId="3" fontId="20" fillId="8" borderId="15" xfId="8" applyNumberFormat="1" applyFont="1" applyFill="1" applyBorder="1" applyAlignment="1">
      <alignment horizontal="center" vertical="center"/>
    </xf>
    <xf numFmtId="175" fontId="5" fillId="0" borderId="0" xfId="0" applyNumberFormat="1" applyFont="1" applyAlignment="1">
      <alignment vertical="center"/>
    </xf>
    <xf numFmtId="179" fontId="5" fillId="0" borderId="0" xfId="0" applyNumberFormat="1" applyFont="1" applyAlignment="1">
      <alignment vertical="center"/>
    </xf>
    <xf numFmtId="0" fontId="5" fillId="0" borderId="23" xfId="0" applyFont="1" applyBorder="1" applyAlignment="1">
      <alignment vertical="center"/>
    </xf>
    <xf numFmtId="175" fontId="5" fillId="0" borderId="23" xfId="0" applyNumberFormat="1" applyFont="1" applyBorder="1" applyAlignment="1">
      <alignment vertical="center"/>
    </xf>
    <xf numFmtId="179" fontId="5" fillId="0" borderId="23" xfId="0" applyNumberFormat="1" applyFont="1" applyBorder="1" applyAlignment="1">
      <alignment vertical="center"/>
    </xf>
    <xf numFmtId="175" fontId="5" fillId="0" borderId="9" xfId="0" applyNumberFormat="1" applyFont="1" applyBorder="1" applyAlignment="1">
      <alignment vertical="center"/>
    </xf>
    <xf numFmtId="179" fontId="5" fillId="0" borderId="9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9" fontId="5" fillId="0" borderId="11" xfId="0" applyNumberFormat="1" applyFont="1" applyBorder="1" applyAlignment="1">
      <alignment vertical="center"/>
    </xf>
    <xf numFmtId="194" fontId="19" fillId="0" borderId="9" xfId="8" applyNumberFormat="1" applyFont="1" applyAlignment="1">
      <alignment vertical="center"/>
    </xf>
    <xf numFmtId="194" fontId="6" fillId="0" borderId="0" xfId="0" applyNumberFormat="1" applyFont="1" applyAlignment="1">
      <alignment vertical="center"/>
    </xf>
    <xf numFmtId="194" fontId="6" fillId="0" borderId="23" xfId="0" applyNumberFormat="1" applyFont="1" applyBorder="1" applyAlignment="1">
      <alignment vertical="center"/>
    </xf>
    <xf numFmtId="194" fontId="6" fillId="0" borderId="11" xfId="0" applyNumberFormat="1" applyFont="1" applyBorder="1" applyAlignment="1">
      <alignment vertical="center"/>
    </xf>
    <xf numFmtId="194" fontId="6" fillId="0" borderId="9" xfId="0" applyNumberFormat="1" applyFont="1" applyBorder="1" applyAlignment="1">
      <alignment vertical="center"/>
    </xf>
    <xf numFmtId="177" fontId="6" fillId="0" borderId="0" xfId="6" applyNumberFormat="1" applyFont="1" applyAlignment="1">
      <alignment vertical="center"/>
    </xf>
    <xf numFmtId="177" fontId="6" fillId="0" borderId="23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11" xfId="6" applyNumberFormat="1" applyFont="1" applyBorder="1" applyAlignment="1">
      <alignment vertical="center"/>
    </xf>
    <xf numFmtId="177" fontId="17" fillId="4" borderId="9" xfId="0" applyNumberFormat="1" applyFont="1" applyFill="1" applyBorder="1" applyAlignment="1">
      <alignment horizontal="right" vertical="center"/>
    </xf>
    <xf numFmtId="177" fontId="37" fillId="4" borderId="9" xfId="4" applyNumberFormat="1" applyFont="1" applyFill="1" applyAlignment="1">
      <alignment horizontal="left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7" fillId="9" borderId="10" xfId="0" applyFont="1" applyFill="1" applyBorder="1" applyAlignment="1">
      <alignment horizontal="center" vertical="center" wrapText="1"/>
    </xf>
    <xf numFmtId="0" fontId="7" fillId="9" borderId="9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188" fontId="8" fillId="2" borderId="0" xfId="0" applyNumberFormat="1" applyFont="1" applyFill="1" applyAlignment="1">
      <alignment horizontal="left"/>
    </xf>
    <xf numFmtId="0" fontId="35" fillId="2" borderId="0" xfId="0" applyFont="1" applyFill="1" applyAlignment="1">
      <alignment horizontal="left" vertical="top"/>
    </xf>
    <xf numFmtId="0" fontId="7" fillId="0" borderId="23" xfId="9" applyFont="1" applyBorder="1" applyAlignment="1">
      <alignment horizontal="left" vertical="center"/>
    </xf>
    <xf numFmtId="0" fontId="7" fillId="10" borderId="4" xfId="0" applyFont="1" applyFill="1" applyBorder="1" applyAlignment="1">
      <alignment horizontal="center" vertical="center"/>
    </xf>
    <xf numFmtId="0" fontId="18" fillId="8" borderId="7" xfId="0" applyFont="1" applyFill="1" applyBorder="1"/>
    <xf numFmtId="0" fontId="7" fillId="10" borderId="5" xfId="0" applyFont="1" applyFill="1" applyBorder="1" applyAlignment="1">
      <alignment horizontal="center" vertical="center"/>
    </xf>
    <xf numFmtId="0" fontId="18" fillId="8" borderId="8" xfId="0" applyFont="1" applyFill="1" applyBorder="1"/>
    <xf numFmtId="0" fontId="18" fillId="8" borderId="6" xfId="0" applyFont="1" applyFill="1" applyBorder="1"/>
    <xf numFmtId="0" fontId="7" fillId="0" borderId="9" xfId="9" applyFont="1" applyAlignment="1">
      <alignment horizontal="left"/>
    </xf>
    <xf numFmtId="0" fontId="7" fillId="0" borderId="9" xfId="0" applyFont="1" applyBorder="1" applyAlignment="1">
      <alignment horizontal="center" vertical="center"/>
    </xf>
    <xf numFmtId="0" fontId="18" fillId="0" borderId="9" xfId="0" applyFont="1" applyBorder="1"/>
    <xf numFmtId="0" fontId="7" fillId="0" borderId="9" xfId="9" applyFont="1" applyAlignment="1">
      <alignment horizontal="left" vertical="center"/>
    </xf>
    <xf numFmtId="0" fontId="7" fillId="10" borderId="7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20" fillId="0" borderId="9" xfId="9" applyFont="1" applyAlignment="1">
      <alignment horizontal="left" vertical="center"/>
    </xf>
    <xf numFmtId="0" fontId="20" fillId="6" borderId="9" xfId="0" applyFont="1" applyFill="1" applyBorder="1" applyAlignment="1">
      <alignment horizontal="left" vertical="center"/>
    </xf>
    <xf numFmtId="0" fontId="20" fillId="6" borderId="9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 wrapText="1"/>
    </xf>
    <xf numFmtId="0" fontId="7" fillId="8" borderId="21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7" fillId="8" borderId="20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left" vertical="center"/>
    </xf>
    <xf numFmtId="0" fontId="20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168" fontId="7" fillId="8" borderId="17" xfId="0" applyNumberFormat="1" applyFont="1" applyFill="1" applyBorder="1" applyAlignment="1">
      <alignment horizontal="center" vertical="center" wrapText="1"/>
    </xf>
    <xf numFmtId="168" fontId="7" fillId="8" borderId="22" xfId="0" applyNumberFormat="1" applyFont="1" applyFill="1" applyBorder="1" applyAlignment="1">
      <alignment horizontal="center" vertical="center" wrapText="1"/>
    </xf>
    <xf numFmtId="168" fontId="7" fillId="8" borderId="19" xfId="0" applyNumberFormat="1" applyFont="1" applyFill="1" applyBorder="1" applyAlignment="1">
      <alignment horizontal="center" vertical="center"/>
    </xf>
    <xf numFmtId="168" fontId="7" fillId="8" borderId="11" xfId="0" applyNumberFormat="1" applyFont="1" applyFill="1" applyBorder="1" applyAlignment="1">
      <alignment horizontal="center" vertical="center"/>
    </xf>
    <xf numFmtId="168" fontId="7" fillId="8" borderId="20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26" fillId="0" borderId="9" xfId="8" applyFont="1" applyAlignment="1">
      <alignment horizontal="left" wrapText="1"/>
    </xf>
    <xf numFmtId="0" fontId="26" fillId="0" borderId="23" xfId="8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10" xfId="0" applyFont="1" applyBorder="1" applyAlignment="1">
      <alignment horizontal="left" vertical="center"/>
    </xf>
    <xf numFmtId="164" fontId="7" fillId="0" borderId="10" xfId="7" applyFont="1" applyBorder="1" applyAlignment="1">
      <alignment horizontal="left" vertical="center"/>
    </xf>
    <xf numFmtId="164" fontId="7" fillId="0" borderId="9" xfId="7" applyFont="1" applyBorder="1" applyAlignment="1">
      <alignment horizontal="left" vertical="center"/>
    </xf>
    <xf numFmtId="164" fontId="7" fillId="0" borderId="23" xfId="7" applyFont="1" applyBorder="1" applyAlignment="1">
      <alignment horizontal="left" vertical="center"/>
    </xf>
    <xf numFmtId="185" fontId="26" fillId="0" borderId="9" xfId="8" applyNumberFormat="1" applyFont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23" xfId="0" applyFont="1" applyBorder="1" applyAlignment="1">
      <alignment vertical="center"/>
    </xf>
  </cellXfs>
  <cellStyles count="55">
    <cellStyle name="20% - Énfasis1 2" xfId="29" xr:uid="{71544FD7-BB97-4B89-8107-D68663D8D052}"/>
    <cellStyle name="20% - Énfasis2 2" xfId="33" xr:uid="{AE687488-6EE1-489A-BAD5-0A60F7EB4819}"/>
    <cellStyle name="20% - Énfasis3 2" xfId="37" xr:uid="{6C63A293-1E0F-4E3C-A420-10FB20DAF26E}"/>
    <cellStyle name="20% - Énfasis4 2" xfId="41" xr:uid="{CE87B620-5E0E-46EE-B09B-62AC13182AE8}"/>
    <cellStyle name="20% - Énfasis5 2" xfId="45" xr:uid="{31E97B25-9E2A-4BAA-8AFA-5E5AA1FBBEC7}"/>
    <cellStyle name="20% - Énfasis6 2" xfId="49" xr:uid="{ED9D46B9-F664-465A-9C90-492D0F216C2E}"/>
    <cellStyle name="40% - Énfasis1 2" xfId="30" xr:uid="{B87393D4-DFA3-4FF6-BD8F-3800D1C88BE6}"/>
    <cellStyle name="40% - Énfasis2 2" xfId="34" xr:uid="{5FE95058-22F4-4FDE-BB1C-57B322603F86}"/>
    <cellStyle name="40% - Énfasis3 2" xfId="38" xr:uid="{BD9214FF-24C7-4163-969E-B92DA0216EFA}"/>
    <cellStyle name="40% - Énfasis4 2" xfId="42" xr:uid="{777F9818-236E-4972-A7A9-79288912A429}"/>
    <cellStyle name="40% - Énfasis5 2" xfId="46" xr:uid="{63B62D43-9A49-4826-98CD-0700C33A866F}"/>
    <cellStyle name="40% - Énfasis6 2" xfId="50" xr:uid="{5A96069D-56F0-4F56-A0A3-64A4F7C805D7}"/>
    <cellStyle name="60% - Énfasis1 2" xfId="31" xr:uid="{8748530A-9900-433C-94C5-D3C59D260FEA}"/>
    <cellStyle name="60% - Énfasis2 2" xfId="35" xr:uid="{79B23D2F-079C-4F70-B1B7-D40AA1D9B31D}"/>
    <cellStyle name="60% - Énfasis3 2" xfId="39" xr:uid="{C698FD1B-C67C-4A48-B328-4AB6F88CDC92}"/>
    <cellStyle name="60% - Énfasis4 2" xfId="43" xr:uid="{762FBA4E-23A4-4D79-827D-B2AD3B998F85}"/>
    <cellStyle name="60% - Énfasis5 2" xfId="47" xr:uid="{D584353C-FB58-455E-B6D9-925DB7919334}"/>
    <cellStyle name="60% - Énfasis6 2" xfId="51" xr:uid="{B1DED1AE-7490-496F-AFD6-42475B5FC992}"/>
    <cellStyle name="Bueno 2" xfId="23" xr:uid="{DD8BD531-2BBD-44DF-B4FF-08140026F8D9}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11" builtinId="16" customBuiltin="1"/>
    <cellStyle name="Encabezado 4 2" xfId="22" xr:uid="{9DF694A5-5A52-4B56-9F94-2071C21A2A1A}"/>
    <cellStyle name="Énfasis1 2" xfId="28" xr:uid="{4F49D6A8-03F7-49A6-892A-605B04DE0BB9}"/>
    <cellStyle name="Énfasis2 2" xfId="32" xr:uid="{0363DB82-E3CC-49BF-99E3-5BCF46EA1104}"/>
    <cellStyle name="Énfasis3 2" xfId="36" xr:uid="{76B4500D-3C9E-46CF-A200-AB3B51C25795}"/>
    <cellStyle name="Énfasis4 2" xfId="40" xr:uid="{7CF8CFFD-7CEE-46BD-B81B-308BA16A75C0}"/>
    <cellStyle name="Énfasis5 2" xfId="44" xr:uid="{1BADAC13-7739-4CA9-B760-1600F3024D79}"/>
    <cellStyle name="Énfasis6 2" xfId="48" xr:uid="{7F055908-58CD-437A-A255-5EB1297E9716}"/>
    <cellStyle name="Entrada" xfId="14" builtinId="20" customBuiltin="1"/>
    <cellStyle name="Hipervínculo" xfId="2" builtinId="8"/>
    <cellStyle name="Incorrecto 2" xfId="24" xr:uid="{D56701C8-22FD-4462-A13E-EEB1D3D099FF}"/>
    <cellStyle name="Millares" xfId="6" builtinId="3"/>
    <cellStyle name="Millares 3" xfId="5" xr:uid="{1DCE0243-527A-466A-8CA7-71436BC10AD1}"/>
    <cellStyle name="Moneda" xfId="7" builtinId="4"/>
    <cellStyle name="Neutral 2" xfId="25" xr:uid="{642A648F-D375-4B57-B200-DD2284591085}"/>
    <cellStyle name="Normal" xfId="0" builtinId="0"/>
    <cellStyle name="Normal 2" xfId="10" xr:uid="{55002867-86F8-46C4-84D6-C812BCF47D50}"/>
    <cellStyle name="Normal 2 2" xfId="52" xr:uid="{F4DEC43F-EC71-46EB-94A0-32DF80017DAE}"/>
    <cellStyle name="Normal 2 3" xfId="54" xr:uid="{F51708B9-560E-4F6F-883E-E0126DE37660}"/>
    <cellStyle name="Normal 3" xfId="20" xr:uid="{8EA8EF39-FCCB-4DB4-9144-99E4DB7A94D1}"/>
    <cellStyle name="Normal 3 2" xfId="8" xr:uid="{2936444A-7443-4209-80C1-303F2F49856B}"/>
    <cellStyle name="Normal 5 2" xfId="4" xr:uid="{E313E696-59D9-457B-84F2-E1A3FB80358F}"/>
    <cellStyle name="Normal_C-76-79 Año 20112" xfId="9" xr:uid="{1F725B53-FDE0-40B9-A6B3-FEA66CC690CE}"/>
    <cellStyle name="Normal_cuadro 7" xfId="3" xr:uid="{1AC27C41-2A27-4FBF-A6D6-EA67BFC08756}"/>
    <cellStyle name="Normal_cuadro 87" xfId="1" xr:uid="{4348D233-F6FE-4C22-9EBD-D133A8271DB3}"/>
    <cellStyle name="Notas 2" xfId="53" xr:uid="{8115B02E-C10E-4353-AF9B-906D06917ACB}"/>
    <cellStyle name="Salida" xfId="15" builtinId="21" customBuiltin="1"/>
    <cellStyle name="Texto de advertencia 2" xfId="26" xr:uid="{A2136911-0EF0-4E47-8CED-83E719CBF145}"/>
    <cellStyle name="Texto explicativo 2" xfId="27" xr:uid="{83F447F4-AC63-4815-A14A-5573C5774B9E}"/>
    <cellStyle name="Título 2" xfId="12" builtinId="17" customBuiltin="1"/>
    <cellStyle name="Título 3" xfId="13" builtinId="18" customBuiltin="1"/>
    <cellStyle name="Título 4" xfId="21" xr:uid="{2865F0B9-6A3E-437A-A5C1-9FA5009A8CBB}"/>
    <cellStyle name="Total" xfId="19" builtinId="25" customBuiltin="1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DEDFF5"/>
      <color rgb="FFB5B7D6"/>
      <color rgb="FFA5A0EC"/>
      <color rgb="FFE9E8FF"/>
      <color rgb="FFFFE287"/>
      <color rgb="FFFDEE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@/Archivosvm02/estadistica%20de%20insumos/Users/asihuas/Downloads/IND_ECONOM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2-3"/>
      <sheetName val="C-4-5-6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opLeftCell="A28" zoomScale="173" zoomScaleNormal="173" workbookViewId="0">
      <selection activeCell="B35" sqref="B35:F36"/>
    </sheetView>
  </sheetViews>
  <sheetFormatPr baseColWidth="10" defaultColWidth="12.6640625" defaultRowHeight="15" customHeight="1"/>
  <cols>
    <col min="1" max="1" width="4.5" customWidth="1"/>
    <col min="2" max="13" width="10.6640625" customWidth="1"/>
  </cols>
  <sheetData>
    <row r="1" spans="1:7" ht="12.75" customHeight="1">
      <c r="A1" s="42" t="s">
        <v>0</v>
      </c>
      <c r="B1" s="43"/>
      <c r="C1" s="43"/>
      <c r="D1" s="43"/>
      <c r="E1" s="43"/>
      <c r="F1" s="43"/>
      <c r="G1" s="322"/>
    </row>
    <row r="2" spans="1:7" ht="12.75" customHeight="1">
      <c r="A2" s="44"/>
      <c r="B2" s="43"/>
      <c r="C2" s="43"/>
      <c r="D2" s="43"/>
      <c r="E2" s="43"/>
      <c r="F2" s="43"/>
      <c r="G2" s="322"/>
    </row>
    <row r="3" spans="1:7" ht="12.75" customHeight="1">
      <c r="A3" s="43"/>
      <c r="B3" s="43"/>
      <c r="C3" s="43"/>
      <c r="D3" s="43"/>
      <c r="E3" s="43"/>
      <c r="F3" s="43"/>
    </row>
    <row r="4" spans="1:7" ht="12.75" customHeight="1">
      <c r="A4" s="43"/>
      <c r="B4" s="45"/>
      <c r="C4" s="43"/>
      <c r="D4" s="43"/>
      <c r="E4" s="43"/>
      <c r="F4" s="43"/>
    </row>
    <row r="5" spans="1:7" ht="12.75" customHeight="1">
      <c r="A5" s="46" t="s">
        <v>1</v>
      </c>
      <c r="B5" s="323" t="s">
        <v>2</v>
      </c>
      <c r="C5" s="323"/>
      <c r="D5" s="323"/>
      <c r="E5" s="323"/>
      <c r="F5" s="324"/>
    </row>
    <row r="6" spans="1:7" ht="24" customHeight="1">
      <c r="A6" s="47" t="s">
        <v>504</v>
      </c>
      <c r="B6" s="48" t="s">
        <v>620</v>
      </c>
      <c r="C6" s="49"/>
      <c r="D6" s="50"/>
      <c r="E6" s="50"/>
      <c r="F6" s="50"/>
    </row>
    <row r="7" spans="1:7" ht="20" customHeight="1">
      <c r="A7" s="47" t="s">
        <v>3</v>
      </c>
      <c r="B7" s="49" t="s">
        <v>621</v>
      </c>
      <c r="C7" s="49"/>
      <c r="D7" s="50"/>
      <c r="E7" s="50"/>
      <c r="F7" s="50"/>
    </row>
    <row r="8" spans="1:7" ht="20" customHeight="1">
      <c r="A8" s="47" t="s">
        <v>4</v>
      </c>
      <c r="B8" s="898" t="s">
        <v>622</v>
      </c>
      <c r="C8" s="899"/>
      <c r="D8" s="899"/>
      <c r="E8" s="899"/>
      <c r="F8" s="899"/>
    </row>
    <row r="9" spans="1:7" ht="20" customHeight="1">
      <c r="A9" s="47"/>
      <c r="B9" s="898"/>
      <c r="C9" s="899"/>
      <c r="D9" s="899"/>
      <c r="E9" s="899"/>
      <c r="F9" s="899"/>
    </row>
    <row r="10" spans="1:7" ht="20" customHeight="1">
      <c r="A10" s="47" t="s">
        <v>5</v>
      </c>
      <c r="B10" s="898" t="s">
        <v>623</v>
      </c>
      <c r="C10" s="899"/>
      <c r="D10" s="899"/>
      <c r="E10" s="899"/>
      <c r="F10" s="899"/>
    </row>
    <row r="11" spans="1:7" ht="20" customHeight="1">
      <c r="A11" s="47"/>
      <c r="B11" s="898"/>
      <c r="C11" s="899"/>
      <c r="D11" s="899"/>
      <c r="E11" s="899"/>
      <c r="F11" s="899"/>
    </row>
    <row r="12" spans="1:7" ht="20" customHeight="1">
      <c r="A12" s="47" t="s">
        <v>6</v>
      </c>
      <c r="B12" s="898" t="s">
        <v>624</v>
      </c>
      <c r="C12" s="899"/>
      <c r="D12" s="899"/>
      <c r="E12" s="899"/>
      <c r="F12" s="899"/>
    </row>
    <row r="13" spans="1:7" ht="20" customHeight="1">
      <c r="A13" s="47"/>
      <c r="B13" s="898"/>
      <c r="C13" s="899"/>
      <c r="D13" s="899"/>
      <c r="E13" s="899"/>
      <c r="F13" s="899"/>
    </row>
    <row r="14" spans="1:7" ht="20" customHeight="1">
      <c r="A14" s="47" t="s">
        <v>7</v>
      </c>
      <c r="B14" s="898" t="s">
        <v>625</v>
      </c>
      <c r="C14" s="900"/>
      <c r="D14" s="900"/>
      <c r="E14" s="900"/>
      <c r="F14" s="900"/>
    </row>
    <row r="15" spans="1:7" ht="20" customHeight="1">
      <c r="A15" s="47"/>
      <c r="B15" s="901"/>
      <c r="C15" s="900"/>
      <c r="D15" s="900"/>
      <c r="E15" s="900"/>
      <c r="F15" s="900"/>
    </row>
    <row r="16" spans="1:7" ht="20" customHeight="1">
      <c r="A16" s="47" t="s">
        <v>8</v>
      </c>
      <c r="B16" s="898" t="s">
        <v>626</v>
      </c>
      <c r="C16" s="900"/>
      <c r="D16" s="900"/>
      <c r="E16" s="900"/>
      <c r="F16" s="900"/>
    </row>
    <row r="17" spans="1:6" ht="20" customHeight="1">
      <c r="A17" s="47"/>
      <c r="B17" s="901"/>
      <c r="C17" s="900"/>
      <c r="D17" s="900"/>
      <c r="E17" s="900"/>
      <c r="F17" s="900"/>
    </row>
    <row r="18" spans="1:6" ht="20" customHeight="1">
      <c r="A18" s="47" t="s">
        <v>9</v>
      </c>
      <c r="B18" s="898" t="s">
        <v>627</v>
      </c>
      <c r="C18" s="900"/>
      <c r="D18" s="900"/>
      <c r="E18" s="900"/>
      <c r="F18" s="900"/>
    </row>
    <row r="19" spans="1:6" ht="20" customHeight="1">
      <c r="A19" s="47"/>
      <c r="B19" s="901"/>
      <c r="C19" s="900"/>
      <c r="D19" s="900"/>
      <c r="E19" s="900"/>
      <c r="F19" s="900"/>
    </row>
    <row r="20" spans="1:6" ht="20" customHeight="1">
      <c r="A20" s="47" t="s">
        <v>10</v>
      </c>
      <c r="B20" s="898" t="s">
        <v>628</v>
      </c>
      <c r="C20" s="900"/>
      <c r="D20" s="900"/>
      <c r="E20" s="900"/>
      <c r="F20" s="900"/>
    </row>
    <row r="21" spans="1:6" ht="20" customHeight="1">
      <c r="A21" s="47"/>
      <c r="B21" s="901"/>
      <c r="C21" s="900"/>
      <c r="D21" s="900"/>
      <c r="E21" s="900"/>
      <c r="F21" s="900"/>
    </row>
    <row r="22" spans="1:6" ht="20" customHeight="1">
      <c r="A22" s="47" t="s">
        <v>11</v>
      </c>
      <c r="B22" s="898" t="s">
        <v>629</v>
      </c>
      <c r="C22" s="900"/>
      <c r="D22" s="900"/>
      <c r="E22" s="900"/>
      <c r="F22" s="900"/>
    </row>
    <row r="23" spans="1:6" ht="20" customHeight="1">
      <c r="A23" s="47"/>
      <c r="B23" s="901"/>
      <c r="C23" s="900"/>
      <c r="D23" s="900"/>
      <c r="E23" s="900"/>
      <c r="F23" s="900"/>
    </row>
    <row r="24" spans="1:6" ht="20" customHeight="1">
      <c r="A24" s="47" t="s">
        <v>12</v>
      </c>
      <c r="B24" s="898" t="s">
        <v>630</v>
      </c>
      <c r="C24" s="900"/>
      <c r="D24" s="900"/>
      <c r="E24" s="900"/>
      <c r="F24" s="900"/>
    </row>
    <row r="25" spans="1:6" ht="20" customHeight="1">
      <c r="A25" s="47"/>
      <c r="B25" s="901"/>
      <c r="C25" s="900"/>
      <c r="D25" s="900"/>
      <c r="E25" s="900"/>
      <c r="F25" s="900"/>
    </row>
    <row r="26" spans="1:6" ht="20" customHeight="1">
      <c r="A26" s="47" t="s">
        <v>505</v>
      </c>
      <c r="B26" s="898" t="s">
        <v>631</v>
      </c>
      <c r="C26" s="900"/>
      <c r="D26" s="900"/>
      <c r="E26" s="900"/>
      <c r="F26" s="900"/>
    </row>
    <row r="27" spans="1:6" ht="20" customHeight="1">
      <c r="A27" s="47"/>
      <c r="B27" s="901"/>
      <c r="C27" s="900"/>
      <c r="D27" s="900"/>
      <c r="E27" s="900"/>
      <c r="F27" s="900"/>
    </row>
    <row r="28" spans="1:6" ht="20" customHeight="1">
      <c r="A28" s="47" t="s">
        <v>13</v>
      </c>
      <c r="B28" s="49" t="s">
        <v>632</v>
      </c>
      <c r="C28" s="49"/>
      <c r="D28" s="50"/>
      <c r="E28" s="50"/>
      <c r="F28" s="50"/>
    </row>
    <row r="29" spans="1:6" ht="20" customHeight="1">
      <c r="A29" s="47" t="s">
        <v>14</v>
      </c>
      <c r="B29" s="49" t="s">
        <v>633</v>
      </c>
      <c r="C29" s="49"/>
      <c r="D29" s="50"/>
      <c r="E29" s="50"/>
      <c r="F29" s="50"/>
    </row>
    <row r="30" spans="1:6" ht="20" customHeight="1">
      <c r="A30" s="47" t="s">
        <v>15</v>
      </c>
      <c r="B30" s="49" t="s">
        <v>634</v>
      </c>
      <c r="C30" s="49"/>
      <c r="D30" s="50"/>
      <c r="E30" s="50"/>
      <c r="F30" s="50"/>
    </row>
    <row r="31" spans="1:6" ht="20" customHeight="1">
      <c r="A31" s="47" t="s">
        <v>16</v>
      </c>
      <c r="B31" s="49" t="s">
        <v>635</v>
      </c>
      <c r="C31" s="49"/>
      <c r="D31" s="50"/>
      <c r="E31" s="50"/>
      <c r="F31" s="50"/>
    </row>
    <row r="32" spans="1:6" ht="20" customHeight="1">
      <c r="A32" s="47" t="s">
        <v>17</v>
      </c>
      <c r="B32" s="49" t="s">
        <v>636</v>
      </c>
      <c r="C32" s="49"/>
      <c r="D32" s="50"/>
      <c r="E32" s="50"/>
      <c r="F32" s="50"/>
    </row>
    <row r="33" spans="1:6" ht="20" customHeight="1">
      <c r="A33" s="47" t="s">
        <v>506</v>
      </c>
      <c r="B33" s="898" t="s">
        <v>687</v>
      </c>
      <c r="C33" s="900"/>
      <c r="D33" s="900"/>
      <c r="E33" s="900"/>
      <c r="F33" s="900"/>
    </row>
    <row r="34" spans="1:6" ht="20" customHeight="1">
      <c r="A34" s="51"/>
      <c r="B34" s="901"/>
      <c r="C34" s="900"/>
      <c r="D34" s="900"/>
      <c r="E34" s="900"/>
      <c r="F34" s="900"/>
    </row>
    <row r="35" spans="1:6" ht="20" customHeight="1">
      <c r="A35" s="47" t="s">
        <v>507</v>
      </c>
      <c r="B35" s="898" t="s">
        <v>639</v>
      </c>
      <c r="C35" s="900"/>
      <c r="D35" s="900"/>
      <c r="E35" s="900"/>
      <c r="F35" s="900"/>
    </row>
    <row r="36" spans="1:6" ht="20" customHeight="1">
      <c r="A36" s="47"/>
      <c r="B36" s="901"/>
      <c r="C36" s="900"/>
      <c r="D36" s="900"/>
      <c r="E36" s="900"/>
      <c r="F36" s="900"/>
    </row>
    <row r="37" spans="1:6" ht="20" customHeight="1">
      <c r="A37" s="47" t="s">
        <v>508</v>
      </c>
      <c r="B37" s="898" t="s">
        <v>637</v>
      </c>
      <c r="C37" s="900"/>
      <c r="D37" s="900"/>
      <c r="E37" s="900"/>
      <c r="F37" s="900"/>
    </row>
    <row r="38" spans="1:6" ht="20" customHeight="1">
      <c r="A38" s="47"/>
      <c r="B38" s="901"/>
      <c r="C38" s="900"/>
      <c r="D38" s="900"/>
      <c r="E38" s="900"/>
      <c r="F38" s="900"/>
    </row>
    <row r="39" spans="1:6" ht="20" customHeight="1">
      <c r="A39" s="47" t="s">
        <v>509</v>
      </c>
      <c r="B39" s="898" t="s">
        <v>638</v>
      </c>
      <c r="C39" s="900"/>
      <c r="D39" s="900"/>
      <c r="E39" s="900"/>
      <c r="F39" s="900"/>
    </row>
    <row r="40" spans="1:6" ht="20" customHeight="1">
      <c r="A40" s="47"/>
      <c r="B40" s="901"/>
      <c r="C40" s="900"/>
      <c r="D40" s="900"/>
      <c r="E40" s="900"/>
      <c r="F40" s="900"/>
    </row>
    <row r="41" spans="1:6" ht="20" customHeight="1"/>
    <row r="42" spans="1:6" ht="20" customHeight="1"/>
    <row r="43" spans="1:6" ht="20" customHeight="1"/>
    <row r="44" spans="1:6" ht="20" customHeight="1"/>
    <row r="45" spans="1:6" ht="12.75" customHeight="1"/>
    <row r="46" spans="1:6" ht="12.75" customHeight="1"/>
    <row r="47" spans="1:6" ht="12.75" customHeight="1"/>
    <row r="48" spans="1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4">
    <mergeCell ref="B33:F34"/>
    <mergeCell ref="B35:F36"/>
    <mergeCell ref="B37:F38"/>
    <mergeCell ref="B39:F40"/>
    <mergeCell ref="B18:F19"/>
    <mergeCell ref="B20:F21"/>
    <mergeCell ref="B22:F23"/>
    <mergeCell ref="B24:F25"/>
    <mergeCell ref="B26:F27"/>
    <mergeCell ref="B8:F9"/>
    <mergeCell ref="B10:F11"/>
    <mergeCell ref="B12:F13"/>
    <mergeCell ref="B14:F15"/>
    <mergeCell ref="B16:F17"/>
  </mergeCell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977"/>
  <sheetViews>
    <sheetView showGridLines="0" zoomScaleNormal="100" workbookViewId="0">
      <selection activeCell="A2" sqref="A2:E76"/>
    </sheetView>
  </sheetViews>
  <sheetFormatPr baseColWidth="10" defaultColWidth="12.6640625" defaultRowHeight="15" customHeight="1"/>
  <cols>
    <col min="1" max="1" width="24.5" style="53" customWidth="1"/>
    <col min="2" max="4" width="14.83203125" style="53" customWidth="1"/>
    <col min="5" max="5" width="5" style="53" customWidth="1"/>
    <col min="6" max="16384" width="12.6640625" style="53"/>
  </cols>
  <sheetData>
    <row r="1" spans="1:4" ht="9" customHeight="1"/>
    <row r="2" spans="1:4" ht="15" customHeight="1">
      <c r="A2" s="589" t="s">
        <v>699</v>
      </c>
      <c r="B2" s="721"/>
      <c r="C2" s="721"/>
      <c r="D2" s="721"/>
    </row>
    <row r="3" spans="1:4" ht="12" customHeight="1">
      <c r="A3" s="446" t="s">
        <v>173</v>
      </c>
      <c r="B3" s="721"/>
      <c r="C3" s="721"/>
      <c r="D3" s="721"/>
    </row>
    <row r="4" spans="1:4" ht="5" customHeight="1">
      <c r="A4" s="6"/>
      <c r="B4" s="724"/>
      <c r="C4" s="462"/>
      <c r="D4" s="724"/>
    </row>
    <row r="5" spans="1:4" ht="23" customHeight="1">
      <c r="A5" s="843" t="s">
        <v>19</v>
      </c>
      <c r="B5" s="820" t="s">
        <v>680</v>
      </c>
      <c r="C5" s="820" t="s">
        <v>681</v>
      </c>
      <c r="D5" s="821" t="s">
        <v>682</v>
      </c>
    </row>
    <row r="6" spans="1:4" ht="4" customHeight="1">
      <c r="A6" s="805"/>
      <c r="B6" s="822"/>
      <c r="C6" s="822"/>
      <c r="D6" s="822"/>
    </row>
    <row r="7" spans="1:4" ht="9.75" customHeight="1">
      <c r="A7" s="500" t="s">
        <v>24</v>
      </c>
      <c r="B7" s="501">
        <f>AVERAGE(B8:B9)</f>
        <v>32.414999999999999</v>
      </c>
      <c r="C7" s="502">
        <f>AVERAGE(C8:C9)</f>
        <v>87.17</v>
      </c>
      <c r="D7" s="501">
        <f>AVERAGE(D8:D9)</f>
        <v>185</v>
      </c>
    </row>
    <row r="8" spans="1:4" ht="9.75" customHeight="1">
      <c r="A8" s="34" t="s">
        <v>25</v>
      </c>
      <c r="B8" s="112">
        <v>34.5</v>
      </c>
      <c r="C8" s="112" t="s">
        <v>161</v>
      </c>
      <c r="D8" s="112" t="s">
        <v>161</v>
      </c>
    </row>
    <row r="9" spans="1:4" ht="9.75" customHeight="1">
      <c r="A9" s="34" t="s">
        <v>293</v>
      </c>
      <c r="B9" s="112">
        <v>30.33</v>
      </c>
      <c r="C9" s="112">
        <v>87.17</v>
      </c>
      <c r="D9" s="22">
        <v>185</v>
      </c>
    </row>
    <row r="10" spans="1:4" ht="9.75" customHeight="1">
      <c r="A10" s="106" t="s">
        <v>26</v>
      </c>
      <c r="B10" s="502">
        <f>AVERAGE(B11:B15)</f>
        <v>27</v>
      </c>
      <c r="C10" s="502">
        <f>AVERAGE(C11:C15)</f>
        <v>52.5</v>
      </c>
      <c r="D10" s="502">
        <f>AVERAGE(D11:D15)</f>
        <v>176.16749999999999</v>
      </c>
    </row>
    <row r="11" spans="1:4" ht="9.75" customHeight="1">
      <c r="A11" s="107" t="s">
        <v>29</v>
      </c>
      <c r="B11" s="727">
        <v>29</v>
      </c>
      <c r="C11" s="112">
        <v>44</v>
      </c>
      <c r="D11" s="62" t="s">
        <v>291</v>
      </c>
    </row>
    <row r="12" spans="1:4" ht="9.75" customHeight="1">
      <c r="A12" s="107" t="s">
        <v>439</v>
      </c>
      <c r="B12" s="112">
        <v>25</v>
      </c>
      <c r="C12" s="112">
        <v>61</v>
      </c>
      <c r="D12" s="112">
        <v>171</v>
      </c>
    </row>
    <row r="13" spans="1:4" ht="9.75" customHeight="1">
      <c r="A13" s="107" t="s">
        <v>301</v>
      </c>
      <c r="B13" s="112" t="s">
        <v>161</v>
      </c>
      <c r="C13" s="112" t="s">
        <v>161</v>
      </c>
      <c r="D13" s="112">
        <v>193.67</v>
      </c>
    </row>
    <row r="14" spans="1:4" ht="9.75" customHeight="1">
      <c r="A14" s="107" t="s">
        <v>302</v>
      </c>
      <c r="B14" s="112" t="s">
        <v>161</v>
      </c>
      <c r="C14" s="112" t="s">
        <v>161</v>
      </c>
      <c r="D14" s="112">
        <v>167.75</v>
      </c>
    </row>
    <row r="15" spans="1:4" ht="9.75" customHeight="1">
      <c r="A15" s="107" t="s">
        <v>303</v>
      </c>
      <c r="B15" s="112" t="s">
        <v>161</v>
      </c>
      <c r="C15" s="112" t="s">
        <v>161</v>
      </c>
      <c r="D15" s="112">
        <v>172.25</v>
      </c>
    </row>
    <row r="16" spans="1:4" ht="9.75" customHeight="1">
      <c r="A16" s="500" t="s">
        <v>31</v>
      </c>
      <c r="B16" s="501">
        <f>AVERAGE(B17:B21)</f>
        <v>28.407499999999999</v>
      </c>
      <c r="C16" s="112" t="s">
        <v>28</v>
      </c>
      <c r="D16" s="501">
        <f>AVERAGE(D17:D21)</f>
        <v>194.75</v>
      </c>
    </row>
    <row r="17" spans="1:4" ht="9.75" customHeight="1">
      <c r="A17" s="34" t="s">
        <v>33</v>
      </c>
      <c r="B17" s="22">
        <v>34</v>
      </c>
      <c r="C17" s="112" t="s">
        <v>148</v>
      </c>
      <c r="D17" s="22">
        <v>185.33</v>
      </c>
    </row>
    <row r="18" spans="1:4" ht="9.75" customHeight="1">
      <c r="A18" s="34" t="s">
        <v>34</v>
      </c>
      <c r="B18" s="22">
        <v>31.25</v>
      </c>
      <c r="C18" s="112" t="s">
        <v>148</v>
      </c>
      <c r="D18" s="22">
        <v>190.75</v>
      </c>
    </row>
    <row r="19" spans="1:4" ht="9.75" customHeight="1">
      <c r="A19" s="34" t="s">
        <v>35</v>
      </c>
      <c r="B19" s="22">
        <v>24.63</v>
      </c>
      <c r="C19" s="112" t="s">
        <v>148</v>
      </c>
      <c r="D19" s="22">
        <v>192.67</v>
      </c>
    </row>
    <row r="20" spans="1:4" ht="9.75" customHeight="1">
      <c r="A20" s="34" t="s">
        <v>36</v>
      </c>
      <c r="B20" s="22">
        <v>23.75</v>
      </c>
      <c r="C20" s="112" t="s">
        <v>148</v>
      </c>
      <c r="D20" s="22">
        <v>205</v>
      </c>
    </row>
    <row r="21" spans="1:4" ht="9.75" customHeight="1">
      <c r="A21" s="34" t="s">
        <v>37</v>
      </c>
      <c r="B21" s="22" t="s">
        <v>148</v>
      </c>
      <c r="C21" s="112" t="s">
        <v>148</v>
      </c>
      <c r="D21" s="22">
        <v>200</v>
      </c>
    </row>
    <row r="22" spans="1:4" ht="9.75" customHeight="1">
      <c r="A22" s="500" t="s">
        <v>41</v>
      </c>
      <c r="B22" s="501">
        <f>AVERAGE(B23:B23)</f>
        <v>85.88</v>
      </c>
      <c r="C22" s="112" t="s">
        <v>28</v>
      </c>
      <c r="D22" s="501">
        <f>AVERAGE(D23:D24)</f>
        <v>182.5</v>
      </c>
    </row>
    <row r="23" spans="1:4" ht="9.75" customHeight="1">
      <c r="A23" s="34" t="s">
        <v>43</v>
      </c>
      <c r="B23" s="22">
        <v>85.88</v>
      </c>
      <c r="C23" s="112" t="s">
        <v>161</v>
      </c>
      <c r="D23" s="22">
        <v>180</v>
      </c>
    </row>
    <row r="24" spans="1:4" ht="9.75" customHeight="1">
      <c r="A24" s="34" t="s">
        <v>167</v>
      </c>
      <c r="B24" s="22" t="s">
        <v>161</v>
      </c>
      <c r="C24" s="112" t="s">
        <v>161</v>
      </c>
      <c r="D24" s="22">
        <v>185</v>
      </c>
    </row>
    <row r="25" spans="1:4" ht="9.75" customHeight="1">
      <c r="A25" s="500" t="s">
        <v>533</v>
      </c>
      <c r="B25" s="21">
        <f>AVERAGE(B26:B28)</f>
        <v>21.75</v>
      </c>
      <c r="C25" s="112" t="s">
        <v>28</v>
      </c>
      <c r="D25" s="21">
        <f>AVERAGE(D26:D28)</f>
        <v>167.5</v>
      </c>
    </row>
    <row r="26" spans="1:4" ht="9.75" customHeight="1">
      <c r="A26" s="34" t="s">
        <v>66</v>
      </c>
      <c r="B26" s="22">
        <v>22.5</v>
      </c>
      <c r="C26" s="112" t="s">
        <v>161</v>
      </c>
      <c r="D26" s="22">
        <v>180</v>
      </c>
    </row>
    <row r="27" spans="1:4" ht="9.75" customHeight="1">
      <c r="A27" s="34" t="s">
        <v>537</v>
      </c>
      <c r="B27" s="22">
        <v>18.75</v>
      </c>
      <c r="C27" s="112" t="s">
        <v>161</v>
      </c>
      <c r="D27" s="22">
        <v>171.5</v>
      </c>
    </row>
    <row r="28" spans="1:4" ht="9.75" customHeight="1">
      <c r="A28" s="34" t="s">
        <v>73</v>
      </c>
      <c r="B28" s="22">
        <v>24</v>
      </c>
      <c r="C28" s="112" t="s">
        <v>161</v>
      </c>
      <c r="D28" s="22">
        <v>151</v>
      </c>
    </row>
    <row r="29" spans="1:4" ht="9.75" customHeight="1">
      <c r="A29" s="500" t="s">
        <v>74</v>
      </c>
      <c r="B29" s="21">
        <f>AVERAGE(B30:B33)</f>
        <v>29.843333333333334</v>
      </c>
      <c r="C29" s="112" t="s">
        <v>28</v>
      </c>
      <c r="D29" s="21">
        <f>AVERAGE(D30:D33)</f>
        <v>182.67500000000001</v>
      </c>
    </row>
    <row r="30" spans="1:4" ht="9.75" customHeight="1">
      <c r="A30" s="504" t="s">
        <v>437</v>
      </c>
      <c r="B30" s="22">
        <v>24.33</v>
      </c>
      <c r="C30" s="112" t="s">
        <v>148</v>
      </c>
      <c r="D30" s="22">
        <v>175</v>
      </c>
    </row>
    <row r="31" spans="1:4" ht="9.75" customHeight="1">
      <c r="A31" s="504" t="s">
        <v>182</v>
      </c>
      <c r="B31" s="22">
        <v>34.6</v>
      </c>
      <c r="C31" s="112" t="s">
        <v>148</v>
      </c>
      <c r="D31" s="22">
        <v>176.2</v>
      </c>
    </row>
    <row r="32" spans="1:4" ht="9.75" customHeight="1">
      <c r="A32" s="504" t="s">
        <v>438</v>
      </c>
      <c r="B32" s="22" t="s">
        <v>148</v>
      </c>
      <c r="C32" s="112" t="s">
        <v>148</v>
      </c>
      <c r="D32" s="22">
        <v>187.5</v>
      </c>
    </row>
    <row r="33" spans="1:4" ht="9.75" customHeight="1">
      <c r="A33" s="504" t="s">
        <v>294</v>
      </c>
      <c r="B33" s="22">
        <v>30.6</v>
      </c>
      <c r="C33" s="112" t="s">
        <v>148</v>
      </c>
      <c r="D33" s="22">
        <v>192</v>
      </c>
    </row>
    <row r="34" spans="1:4" ht="9.75" customHeight="1">
      <c r="A34" s="500" t="s">
        <v>77</v>
      </c>
      <c r="B34" s="501">
        <f t="shared" ref="B34:D34" si="0">AVERAGE(B35:B38)</f>
        <v>33.666666666666664</v>
      </c>
      <c r="C34" s="501">
        <f t="shared" si="0"/>
        <v>62.5</v>
      </c>
      <c r="D34" s="501">
        <f t="shared" si="0"/>
        <v>181.875</v>
      </c>
    </row>
    <row r="35" spans="1:4" ht="9.75" customHeight="1">
      <c r="A35" s="34" t="s">
        <v>185</v>
      </c>
      <c r="B35" s="22">
        <v>30</v>
      </c>
      <c r="C35" s="22">
        <v>60</v>
      </c>
      <c r="D35" s="22">
        <v>197.5</v>
      </c>
    </row>
    <row r="36" spans="1:4" ht="9.75" customHeight="1">
      <c r="A36" s="34" t="s">
        <v>80</v>
      </c>
      <c r="B36" s="22">
        <v>30</v>
      </c>
      <c r="C36" s="22">
        <v>65</v>
      </c>
      <c r="D36" s="22">
        <v>180</v>
      </c>
    </row>
    <row r="37" spans="1:4" ht="9.75" customHeight="1">
      <c r="A37" s="34" t="s">
        <v>81</v>
      </c>
      <c r="B37" s="22" t="s">
        <v>148</v>
      </c>
      <c r="C37" s="22" t="s">
        <v>148</v>
      </c>
      <c r="D37" s="22">
        <v>178</v>
      </c>
    </row>
    <row r="38" spans="1:4" ht="9.75" customHeight="1">
      <c r="A38" s="34" t="s">
        <v>84</v>
      </c>
      <c r="B38" s="22">
        <v>41</v>
      </c>
      <c r="C38" s="22" t="s">
        <v>148</v>
      </c>
      <c r="D38" s="22">
        <v>172</v>
      </c>
    </row>
    <row r="39" spans="1:4" ht="9.75" customHeight="1">
      <c r="A39" s="500" t="s">
        <v>535</v>
      </c>
      <c r="B39" s="501">
        <f>AVERAGE(B40:B48)</f>
        <v>29.7</v>
      </c>
      <c r="C39" s="501">
        <f>AVERAGE(C40:C48)</f>
        <v>48.75</v>
      </c>
      <c r="D39" s="501">
        <f>AVERAGE(D40:D48)</f>
        <v>198.625</v>
      </c>
    </row>
    <row r="40" spans="1:4" ht="9.75" customHeight="1">
      <c r="A40" s="34" t="s">
        <v>87</v>
      </c>
      <c r="B40" s="22">
        <v>22.5</v>
      </c>
      <c r="C40" s="22" t="s">
        <v>148</v>
      </c>
      <c r="D40" s="22">
        <v>190</v>
      </c>
    </row>
    <row r="41" spans="1:4" ht="9.75" customHeight="1">
      <c r="A41" s="34" t="s">
        <v>571</v>
      </c>
      <c r="B41" s="22">
        <v>41.5</v>
      </c>
      <c r="C41" s="22" t="s">
        <v>148</v>
      </c>
      <c r="D41" s="22" t="s">
        <v>148</v>
      </c>
    </row>
    <row r="42" spans="1:4" ht="9.75" customHeight="1">
      <c r="A42" s="34" t="s">
        <v>519</v>
      </c>
      <c r="B42" s="22" t="s">
        <v>148</v>
      </c>
      <c r="C42" s="22">
        <v>50</v>
      </c>
      <c r="D42" s="22">
        <v>180</v>
      </c>
    </row>
    <row r="43" spans="1:4" ht="9.75" customHeight="1">
      <c r="A43" s="34" t="s">
        <v>89</v>
      </c>
      <c r="B43" s="22">
        <v>30</v>
      </c>
      <c r="C43" s="22" t="s">
        <v>148</v>
      </c>
      <c r="D43" s="22">
        <v>245</v>
      </c>
    </row>
    <row r="44" spans="1:4" ht="9.75" customHeight="1">
      <c r="A44" s="34" t="s">
        <v>451</v>
      </c>
      <c r="B44" s="22" t="s">
        <v>148</v>
      </c>
      <c r="C44" s="22" t="s">
        <v>148</v>
      </c>
      <c r="D44" s="22">
        <v>240</v>
      </c>
    </row>
    <row r="45" spans="1:4" ht="9.75" customHeight="1">
      <c r="A45" s="34" t="s">
        <v>538</v>
      </c>
      <c r="B45" s="22">
        <v>30</v>
      </c>
      <c r="C45" s="22" t="s">
        <v>148</v>
      </c>
      <c r="D45" s="22">
        <v>176</v>
      </c>
    </row>
    <row r="46" spans="1:4" ht="9.75" customHeight="1">
      <c r="A46" s="34" t="s">
        <v>92</v>
      </c>
      <c r="B46" s="22" t="s">
        <v>148</v>
      </c>
      <c r="C46" s="22" t="s">
        <v>148</v>
      </c>
      <c r="D46" s="22">
        <v>189.5</v>
      </c>
    </row>
    <row r="47" spans="1:4" ht="9.75" customHeight="1">
      <c r="A47" s="34" t="s">
        <v>94</v>
      </c>
      <c r="B47" s="22">
        <v>24.5</v>
      </c>
      <c r="C47" s="22" t="s">
        <v>148</v>
      </c>
      <c r="D47" s="22">
        <v>186</v>
      </c>
    </row>
    <row r="48" spans="1:4" ht="9.75" customHeight="1">
      <c r="A48" s="34" t="s">
        <v>618</v>
      </c>
      <c r="B48" s="22" t="s">
        <v>148</v>
      </c>
      <c r="C48" s="22">
        <v>47.5</v>
      </c>
      <c r="D48" s="22">
        <v>182.5</v>
      </c>
    </row>
    <row r="49" spans="1:4" ht="9.75" customHeight="1">
      <c r="A49" s="500" t="s">
        <v>95</v>
      </c>
      <c r="B49" s="501">
        <f t="shared" ref="B49:D49" si="1">AVERAGE(B50:B52)</f>
        <v>49.223333333333336</v>
      </c>
      <c r="C49" s="501">
        <f t="shared" si="1"/>
        <v>80.833333333333329</v>
      </c>
      <c r="D49" s="501">
        <f t="shared" si="1"/>
        <v>178.33333333333334</v>
      </c>
    </row>
    <row r="50" spans="1:4" ht="9.75" customHeight="1">
      <c r="A50" s="34" t="s">
        <v>96</v>
      </c>
      <c r="B50" s="22">
        <v>45</v>
      </c>
      <c r="C50" s="22">
        <v>77</v>
      </c>
      <c r="D50" s="22">
        <v>173.5</v>
      </c>
    </row>
    <row r="51" spans="1:4" ht="9.75" customHeight="1">
      <c r="A51" s="34" t="s">
        <v>97</v>
      </c>
      <c r="B51" s="22">
        <v>53</v>
      </c>
      <c r="C51" s="22">
        <v>84.5</v>
      </c>
      <c r="D51" s="22">
        <v>183</v>
      </c>
    </row>
    <row r="52" spans="1:4" ht="9.75" customHeight="1">
      <c r="A52" s="34" t="s">
        <v>98</v>
      </c>
      <c r="B52" s="22">
        <v>49.67</v>
      </c>
      <c r="C52" s="22">
        <v>81</v>
      </c>
      <c r="D52" s="22">
        <v>178.5</v>
      </c>
    </row>
    <row r="53" spans="1:4" ht="9.75" customHeight="1">
      <c r="A53" s="500" t="s">
        <v>99</v>
      </c>
      <c r="B53" s="501">
        <v>25.8</v>
      </c>
      <c r="C53" s="501">
        <v>48</v>
      </c>
      <c r="D53" s="501">
        <v>180</v>
      </c>
    </row>
    <row r="54" spans="1:4" ht="9.75" customHeight="1">
      <c r="A54" s="500" t="s">
        <v>169</v>
      </c>
      <c r="B54" s="501">
        <f>AVERAGE(B55:B58)</f>
        <v>23.666666666666668</v>
      </c>
      <c r="C54" s="501">
        <f>AVERAGE(C55:C58)</f>
        <v>53</v>
      </c>
      <c r="D54" s="501">
        <f>AVERAGE(D55:D58)</f>
        <v>174.9375</v>
      </c>
    </row>
    <row r="55" spans="1:4" ht="9.75" customHeight="1">
      <c r="A55" s="34" t="s">
        <v>101</v>
      </c>
      <c r="B55" s="22" t="s">
        <v>161</v>
      </c>
      <c r="C55" s="22">
        <v>53</v>
      </c>
      <c r="D55" s="22">
        <v>166.75</v>
      </c>
    </row>
    <row r="56" spans="1:4" ht="9.75" customHeight="1">
      <c r="A56" s="34" t="s">
        <v>102</v>
      </c>
      <c r="B56" s="22">
        <v>18</v>
      </c>
      <c r="C56" s="22" t="s">
        <v>161</v>
      </c>
      <c r="D56" s="22">
        <v>182</v>
      </c>
    </row>
    <row r="57" spans="1:4" ht="9.75" customHeight="1">
      <c r="A57" s="34" t="s">
        <v>104</v>
      </c>
      <c r="B57" s="22">
        <v>27.25</v>
      </c>
      <c r="C57" s="22" t="s">
        <v>161</v>
      </c>
      <c r="D57" s="22">
        <v>168.75</v>
      </c>
    </row>
    <row r="58" spans="1:4" ht="9.75" customHeight="1">
      <c r="A58" s="34" t="s">
        <v>103</v>
      </c>
      <c r="B58" s="22">
        <v>25.75</v>
      </c>
      <c r="C58" s="22" t="s">
        <v>161</v>
      </c>
      <c r="D58" s="22">
        <v>182.25</v>
      </c>
    </row>
    <row r="59" spans="1:4" ht="9.75" customHeight="1">
      <c r="A59" s="500" t="s">
        <v>105</v>
      </c>
      <c r="B59" s="501">
        <f>AVERAGE(B60:B60)</f>
        <v>29</v>
      </c>
      <c r="C59" s="501">
        <f>AVERAGE(C60:C60)</f>
        <v>60.5</v>
      </c>
      <c r="D59" s="501" t="s">
        <v>28</v>
      </c>
    </row>
    <row r="60" spans="1:4" ht="9.75" customHeight="1">
      <c r="A60" s="34" t="s">
        <v>106</v>
      </c>
      <c r="B60" s="22">
        <v>29</v>
      </c>
      <c r="C60" s="22">
        <v>60.5</v>
      </c>
      <c r="D60" s="22" t="s">
        <v>161</v>
      </c>
    </row>
    <row r="61" spans="1:4" ht="9.75" customHeight="1">
      <c r="A61" s="500" t="s">
        <v>113</v>
      </c>
      <c r="B61" s="501">
        <f>AVERAGE(B62:B62)</f>
        <v>24.33</v>
      </c>
      <c r="C61" s="501">
        <f t="shared" ref="C61:D61" si="2">AVERAGE(C62:C62)</f>
        <v>63.33</v>
      </c>
      <c r="D61" s="501">
        <f t="shared" si="2"/>
        <v>173.33</v>
      </c>
    </row>
    <row r="62" spans="1:4" ht="9.75" customHeight="1">
      <c r="A62" s="34" t="s">
        <v>114</v>
      </c>
      <c r="B62" s="22">
        <v>24.33</v>
      </c>
      <c r="C62" s="22">
        <v>63.33</v>
      </c>
      <c r="D62" s="22">
        <v>173.33</v>
      </c>
    </row>
    <row r="63" spans="1:4" ht="9.75" customHeight="1">
      <c r="A63" s="500" t="s">
        <v>115</v>
      </c>
      <c r="B63" s="501">
        <f>AVERAGE(B64:B64)</f>
        <v>46.25</v>
      </c>
      <c r="C63" s="501" t="s">
        <v>28</v>
      </c>
      <c r="D63" s="501">
        <f t="shared" ref="D63" si="3">AVERAGE(D64:D64)</f>
        <v>180</v>
      </c>
    </row>
    <row r="64" spans="1:4" ht="9.75" customHeight="1">
      <c r="A64" s="34" t="s">
        <v>118</v>
      </c>
      <c r="B64" s="22">
        <v>46.25</v>
      </c>
      <c r="C64" s="22" t="s">
        <v>148</v>
      </c>
      <c r="D64" s="22">
        <v>180</v>
      </c>
    </row>
    <row r="65" spans="1:4" ht="9.75" customHeight="1">
      <c r="A65" s="500" t="s">
        <v>297</v>
      </c>
      <c r="B65" s="501">
        <f>AVERAGE(B66:B69)</f>
        <v>25.5425</v>
      </c>
      <c r="C65" s="501" t="s">
        <v>28</v>
      </c>
      <c r="D65" s="501" t="s">
        <v>28</v>
      </c>
    </row>
    <row r="66" spans="1:4" ht="9.75" customHeight="1">
      <c r="A66" s="34" t="s">
        <v>679</v>
      </c>
      <c r="B66" s="22">
        <v>22.5</v>
      </c>
      <c r="C66" s="22" t="s">
        <v>148</v>
      </c>
      <c r="D66" s="22" t="s">
        <v>148</v>
      </c>
    </row>
    <row r="67" spans="1:4" ht="9.75" customHeight="1">
      <c r="A67" s="34" t="s">
        <v>298</v>
      </c>
      <c r="B67" s="22">
        <v>29.67</v>
      </c>
      <c r="C67" s="22" t="s">
        <v>148</v>
      </c>
      <c r="D67" s="22" t="s">
        <v>148</v>
      </c>
    </row>
    <row r="68" spans="1:4" ht="9.75" customHeight="1">
      <c r="A68" s="34" t="s">
        <v>574</v>
      </c>
      <c r="B68" s="22">
        <v>24.5</v>
      </c>
      <c r="C68" s="22" t="s">
        <v>148</v>
      </c>
      <c r="D68" s="22" t="s">
        <v>148</v>
      </c>
    </row>
    <row r="69" spans="1:4" ht="9.75" customHeight="1">
      <c r="A69" s="34" t="s">
        <v>518</v>
      </c>
      <c r="B69" s="22">
        <v>25.5</v>
      </c>
      <c r="C69" s="22" t="s">
        <v>148</v>
      </c>
      <c r="D69" s="22"/>
    </row>
    <row r="70" spans="1:4" ht="9.75" customHeight="1">
      <c r="A70" s="500" t="s">
        <v>129</v>
      </c>
      <c r="B70" s="501">
        <f>AVERAGE(B71:B73)</f>
        <v>24.733333333333334</v>
      </c>
      <c r="C70" s="501" t="s">
        <v>28</v>
      </c>
      <c r="D70" s="501" t="s">
        <v>28</v>
      </c>
    </row>
    <row r="71" spans="1:4" ht="9.75" customHeight="1">
      <c r="A71" s="34" t="s">
        <v>130</v>
      </c>
      <c r="B71" s="22">
        <v>32.700000000000003</v>
      </c>
      <c r="C71" s="22" t="s">
        <v>148</v>
      </c>
      <c r="D71" s="22" t="s">
        <v>148</v>
      </c>
    </row>
    <row r="72" spans="1:4" ht="9.75" customHeight="1">
      <c r="A72" s="34" t="s">
        <v>131</v>
      </c>
      <c r="B72" s="22">
        <v>20</v>
      </c>
      <c r="C72" s="22" t="s">
        <v>148</v>
      </c>
      <c r="D72" s="22" t="s">
        <v>148</v>
      </c>
    </row>
    <row r="73" spans="1:4" ht="9.75" customHeight="1">
      <c r="A73" s="509" t="s">
        <v>132</v>
      </c>
      <c r="B73" s="22">
        <v>21.5</v>
      </c>
      <c r="C73" s="22" t="s">
        <v>148</v>
      </c>
      <c r="D73" s="22" t="s">
        <v>148</v>
      </c>
    </row>
    <row r="74" spans="1:4" ht="9" customHeight="1">
      <c r="A74" s="437" t="s">
        <v>133</v>
      </c>
      <c r="B74" s="24"/>
      <c r="C74" s="23"/>
      <c r="D74" s="24"/>
    </row>
    <row r="75" spans="1:4" ht="9" customHeight="1">
      <c r="A75" s="775" t="s">
        <v>647</v>
      </c>
      <c r="B75" s="25"/>
      <c r="C75" s="4"/>
      <c r="D75" s="25"/>
    </row>
    <row r="76" spans="1:4" ht="9" customHeight="1">
      <c r="A76" s="776" t="s">
        <v>648</v>
      </c>
      <c r="B76" s="1"/>
      <c r="C76" s="1"/>
      <c r="D76" s="1"/>
    </row>
    <row r="77" spans="1:4" ht="12" customHeight="1">
      <c r="A77" s="1"/>
      <c r="B77" s="1"/>
      <c r="C77" s="1"/>
      <c r="D77" s="1"/>
    </row>
    <row r="78" spans="1:4" ht="12" customHeight="1">
      <c r="A78" s="1"/>
      <c r="B78" s="1"/>
      <c r="C78" s="1"/>
      <c r="D78" s="1"/>
    </row>
    <row r="79" spans="1:4" ht="12" customHeight="1">
      <c r="A79" s="1"/>
      <c r="B79" s="1"/>
      <c r="C79" s="1"/>
      <c r="D79" s="1"/>
    </row>
    <row r="80" spans="1: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</sheetData>
  <pageMargins left="0" right="0" top="0" bottom="0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992"/>
  <sheetViews>
    <sheetView showGridLines="0" zoomScaleNormal="100" workbookViewId="0">
      <selection sqref="A1:E72"/>
    </sheetView>
  </sheetViews>
  <sheetFormatPr baseColWidth="10" defaultColWidth="12.6640625" defaultRowHeight="15" customHeight="1"/>
  <cols>
    <col min="1" max="1" width="21.1640625" style="53" customWidth="1"/>
    <col min="2" max="4" width="13.83203125" style="53" customWidth="1"/>
    <col min="5" max="16384" width="12.6640625" style="53"/>
  </cols>
  <sheetData>
    <row r="1" spans="1:4" ht="15" customHeight="1">
      <c r="A1" s="589" t="s">
        <v>703</v>
      </c>
      <c r="B1" s="3"/>
    </row>
    <row r="2" spans="1:4" ht="15" customHeight="1">
      <c r="A2" s="590" t="s">
        <v>718</v>
      </c>
      <c r="B2" s="3"/>
    </row>
    <row r="3" spans="1:4" ht="5" customHeight="1">
      <c r="A3" s="3"/>
      <c r="B3" s="3"/>
    </row>
    <row r="4" spans="1:4" ht="24" customHeight="1">
      <c r="A4" s="522" t="s">
        <v>19</v>
      </c>
      <c r="B4" s="844" t="s">
        <v>700</v>
      </c>
      <c r="C4" s="845" t="s">
        <v>701</v>
      </c>
      <c r="D4" s="846" t="s">
        <v>702</v>
      </c>
    </row>
    <row r="5" spans="1:4" ht="5" customHeight="1">
      <c r="A5" s="805"/>
      <c r="B5" s="822"/>
      <c r="C5" s="822"/>
      <c r="D5" s="822"/>
    </row>
    <row r="6" spans="1:4" ht="10" customHeight="1">
      <c r="A6" s="500" t="s">
        <v>24</v>
      </c>
      <c r="B6" s="847">
        <f>AVERAGE(B7:B9)</f>
        <v>35.18</v>
      </c>
      <c r="C6" s="847">
        <f>AVERAGE(C7:C9)</f>
        <v>37.835000000000001</v>
      </c>
      <c r="D6" s="848">
        <f>AVERAGE(D7:D9)</f>
        <v>33.71</v>
      </c>
    </row>
    <row r="7" spans="1:4" ht="10" customHeight="1">
      <c r="A7" s="34" t="s">
        <v>25</v>
      </c>
      <c r="B7" s="513">
        <v>28.25</v>
      </c>
      <c r="C7" s="513">
        <v>43.67</v>
      </c>
      <c r="D7" s="513">
        <v>22.5</v>
      </c>
    </row>
    <row r="8" spans="1:4" ht="10" customHeight="1">
      <c r="A8" s="34" t="s">
        <v>293</v>
      </c>
      <c r="B8" s="513">
        <v>36.29</v>
      </c>
      <c r="C8" s="840" t="s">
        <v>161</v>
      </c>
      <c r="D8" s="513">
        <v>38.630000000000003</v>
      </c>
    </row>
    <row r="9" spans="1:4" ht="10" customHeight="1">
      <c r="A9" s="34" t="s">
        <v>515</v>
      </c>
      <c r="B9" s="513">
        <v>41</v>
      </c>
      <c r="C9" s="840">
        <v>32</v>
      </c>
      <c r="D9" s="513">
        <v>40</v>
      </c>
    </row>
    <row r="10" spans="1:4" ht="10" customHeight="1">
      <c r="A10" s="26" t="s">
        <v>26</v>
      </c>
      <c r="B10" s="847">
        <f>AVERAGE(B11:B11)</f>
        <v>23</v>
      </c>
      <c r="C10" s="847">
        <f>AVERAGE(C11:C11)</f>
        <v>21.5</v>
      </c>
      <c r="D10" s="847" t="s">
        <v>28</v>
      </c>
    </row>
    <row r="11" spans="1:4" ht="10" customHeight="1">
      <c r="A11" s="56" t="s">
        <v>29</v>
      </c>
      <c r="B11" s="849">
        <v>23</v>
      </c>
      <c r="C11" s="849">
        <v>21.5</v>
      </c>
      <c r="D11" s="840" t="s">
        <v>161</v>
      </c>
    </row>
    <row r="12" spans="1:4" ht="10" customHeight="1">
      <c r="A12" s="500" t="s">
        <v>31</v>
      </c>
      <c r="B12" s="847">
        <f>AVERAGE(B13:B17)</f>
        <v>31.434000000000005</v>
      </c>
      <c r="C12" s="848">
        <f>AVERAGE(C13:C17)</f>
        <v>41.556666666666665</v>
      </c>
      <c r="D12" s="848">
        <f>AVERAGE(D13:D17)</f>
        <v>34.184000000000005</v>
      </c>
    </row>
    <row r="13" spans="1:4" ht="10" customHeight="1">
      <c r="A13" s="34" t="s">
        <v>33</v>
      </c>
      <c r="B13" s="513">
        <v>36.67</v>
      </c>
      <c r="C13" s="513">
        <v>45</v>
      </c>
      <c r="D13" s="513">
        <v>41</v>
      </c>
    </row>
    <row r="14" spans="1:4" ht="10" customHeight="1">
      <c r="A14" s="34" t="s">
        <v>539</v>
      </c>
      <c r="B14" s="513">
        <v>27.5</v>
      </c>
      <c r="C14" s="513" t="s">
        <v>148</v>
      </c>
      <c r="D14" s="513">
        <v>32.5</v>
      </c>
    </row>
    <row r="15" spans="1:4" ht="10" customHeight="1">
      <c r="A15" s="34" t="s">
        <v>35</v>
      </c>
      <c r="B15" s="513">
        <v>26.25</v>
      </c>
      <c r="C15" s="513">
        <v>45</v>
      </c>
      <c r="D15" s="513">
        <v>32.42</v>
      </c>
    </row>
    <row r="16" spans="1:4" ht="10" customHeight="1">
      <c r="A16" s="34" t="s">
        <v>36</v>
      </c>
      <c r="B16" s="513">
        <v>37.75</v>
      </c>
      <c r="C16" s="513">
        <v>34.67</v>
      </c>
      <c r="D16" s="513">
        <v>34</v>
      </c>
    </row>
    <row r="17" spans="1:4" ht="10" customHeight="1">
      <c r="A17" s="34" t="s">
        <v>37</v>
      </c>
      <c r="B17" s="513">
        <v>29</v>
      </c>
      <c r="C17" s="513" t="s">
        <v>148</v>
      </c>
      <c r="D17" s="513">
        <v>31</v>
      </c>
    </row>
    <row r="18" spans="1:4" ht="10" customHeight="1">
      <c r="A18" s="500" t="s">
        <v>41</v>
      </c>
      <c r="B18" s="847">
        <f>AVERAGE(B19:B19)</f>
        <v>63.81</v>
      </c>
      <c r="C18" s="847">
        <f>AVERAGE(C19:C19)</f>
        <v>85.28</v>
      </c>
      <c r="D18" s="848">
        <f>AVERAGE(D19:D19)</f>
        <v>62.5</v>
      </c>
    </row>
    <row r="19" spans="1:4" ht="10" customHeight="1">
      <c r="A19" s="34" t="s">
        <v>43</v>
      </c>
      <c r="B19" s="513">
        <v>63.81</v>
      </c>
      <c r="C19" s="513">
        <v>85.28</v>
      </c>
      <c r="D19" s="513">
        <v>62.5</v>
      </c>
    </row>
    <row r="20" spans="1:4" ht="10" customHeight="1">
      <c r="A20" s="511" t="s">
        <v>46</v>
      </c>
      <c r="B20" s="847">
        <f>AVERAGE(B21:B29)</f>
        <v>27.805555555555557</v>
      </c>
      <c r="C20" s="850">
        <f>AVERAGE(C21:C29)</f>
        <v>38.958333333333336</v>
      </c>
      <c r="D20" s="850">
        <f>AVERAGE(D21:D29)</f>
        <v>27.642857142857142</v>
      </c>
    </row>
    <row r="21" spans="1:4" ht="10" customHeight="1">
      <c r="A21" s="512" t="s">
        <v>168</v>
      </c>
      <c r="B21" s="513">
        <v>31</v>
      </c>
      <c r="C21" s="851">
        <v>33</v>
      </c>
      <c r="D21" s="851">
        <v>30.67</v>
      </c>
    </row>
    <row r="22" spans="1:4" ht="10" customHeight="1">
      <c r="A22" s="512" t="s">
        <v>171</v>
      </c>
      <c r="B22" s="513">
        <v>30</v>
      </c>
      <c r="C22" s="851" t="s">
        <v>161</v>
      </c>
      <c r="D22" s="851">
        <v>32</v>
      </c>
    </row>
    <row r="23" spans="1:4" ht="10" customHeight="1">
      <c r="A23" s="512" t="s">
        <v>51</v>
      </c>
      <c r="B23" s="513">
        <v>27</v>
      </c>
      <c r="C23" s="851" t="s">
        <v>161</v>
      </c>
      <c r="D23" s="851">
        <v>28.33</v>
      </c>
    </row>
    <row r="24" spans="1:4" ht="10" customHeight="1">
      <c r="A24" s="512" t="s">
        <v>52</v>
      </c>
      <c r="B24" s="513">
        <v>22</v>
      </c>
      <c r="C24" s="851">
        <v>34</v>
      </c>
      <c r="D24" s="851">
        <v>23</v>
      </c>
    </row>
    <row r="25" spans="1:4" ht="10" customHeight="1">
      <c r="A25" s="512" t="s">
        <v>140</v>
      </c>
      <c r="B25" s="513">
        <v>30</v>
      </c>
      <c r="C25" s="851" t="s">
        <v>161</v>
      </c>
      <c r="D25" s="851">
        <v>20</v>
      </c>
    </row>
    <row r="26" spans="1:4" ht="10" customHeight="1">
      <c r="A26" s="512" t="s">
        <v>54</v>
      </c>
      <c r="B26" s="513">
        <v>26</v>
      </c>
      <c r="C26" s="851">
        <v>35</v>
      </c>
      <c r="D26" s="851" t="s">
        <v>161</v>
      </c>
    </row>
    <row r="27" spans="1:4" ht="10" customHeight="1">
      <c r="A27" s="512" t="s">
        <v>56</v>
      </c>
      <c r="B27" s="513">
        <v>30.75</v>
      </c>
      <c r="C27" s="851">
        <v>43.75</v>
      </c>
      <c r="D27" s="851">
        <v>26.5</v>
      </c>
    </row>
    <row r="28" spans="1:4" ht="10" customHeight="1">
      <c r="A28" s="512" t="s">
        <v>57</v>
      </c>
      <c r="B28" s="513">
        <v>25</v>
      </c>
      <c r="C28" s="852">
        <v>40.5</v>
      </c>
      <c r="D28" s="851" t="s">
        <v>161</v>
      </c>
    </row>
    <row r="29" spans="1:4" ht="10" customHeight="1">
      <c r="A29" s="512" t="s">
        <v>58</v>
      </c>
      <c r="B29" s="513">
        <v>28.5</v>
      </c>
      <c r="C29" s="852">
        <v>47.5</v>
      </c>
      <c r="D29" s="852">
        <v>33</v>
      </c>
    </row>
    <row r="30" spans="1:4" ht="10" customHeight="1">
      <c r="A30" s="464" t="s">
        <v>59</v>
      </c>
      <c r="B30" s="847">
        <f t="shared" ref="B30:D30" si="0">AVERAGE(B31:B35)</f>
        <v>41.5</v>
      </c>
      <c r="C30" s="847">
        <f t="shared" si="0"/>
        <v>48.125</v>
      </c>
      <c r="D30" s="847">
        <f t="shared" si="0"/>
        <v>43.165999999999997</v>
      </c>
    </row>
    <row r="31" spans="1:4" ht="10" customHeight="1">
      <c r="A31" s="101" t="s">
        <v>60</v>
      </c>
      <c r="B31" s="840">
        <v>43</v>
      </c>
      <c r="C31" s="840" t="s">
        <v>161</v>
      </c>
      <c r="D31" s="840">
        <v>41.33</v>
      </c>
    </row>
    <row r="32" spans="1:4" ht="10" customHeight="1">
      <c r="A32" s="101" t="s">
        <v>61</v>
      </c>
      <c r="B32" s="840">
        <v>39.5</v>
      </c>
      <c r="C32" s="840" t="s">
        <v>161</v>
      </c>
      <c r="D32" s="840">
        <v>46.5</v>
      </c>
    </row>
    <row r="33" spans="1:4" ht="10" customHeight="1">
      <c r="A33" s="101" t="s">
        <v>62</v>
      </c>
      <c r="B33" s="840">
        <v>40</v>
      </c>
      <c r="C33" s="840" t="s">
        <v>161</v>
      </c>
      <c r="D33" s="840">
        <v>40</v>
      </c>
    </row>
    <row r="34" spans="1:4" ht="10" customHeight="1">
      <c r="A34" s="101" t="s">
        <v>63</v>
      </c>
      <c r="B34" s="853" t="s">
        <v>30</v>
      </c>
      <c r="C34" s="851">
        <v>45.5</v>
      </c>
      <c r="D34" s="840">
        <v>49</v>
      </c>
    </row>
    <row r="35" spans="1:4" ht="10" customHeight="1">
      <c r="A35" s="101" t="s">
        <v>64</v>
      </c>
      <c r="B35" s="840">
        <v>43.5</v>
      </c>
      <c r="C35" s="851">
        <v>50.75</v>
      </c>
      <c r="D35" s="840">
        <v>39</v>
      </c>
    </row>
    <row r="36" spans="1:4" ht="10" customHeight="1">
      <c r="A36" s="500" t="s">
        <v>533</v>
      </c>
      <c r="B36" s="847">
        <f>AVERAGE(B37:B38)</f>
        <v>29.25</v>
      </c>
      <c r="C36" s="852">
        <f>AVERAGE(C37:C38)</f>
        <v>32.75</v>
      </c>
      <c r="D36" s="848">
        <f>AVERAGE(D37:D38)</f>
        <v>26</v>
      </c>
    </row>
    <row r="37" spans="1:4" ht="10" customHeight="1">
      <c r="A37" s="34" t="s">
        <v>66</v>
      </c>
      <c r="B37" s="513">
        <v>33.5</v>
      </c>
      <c r="C37" s="852">
        <v>32.75</v>
      </c>
      <c r="D37" s="513">
        <v>26</v>
      </c>
    </row>
    <row r="38" spans="1:4" ht="10" customHeight="1">
      <c r="A38" s="34" t="s">
        <v>72</v>
      </c>
      <c r="B38" s="513">
        <v>25</v>
      </c>
      <c r="C38" s="840" t="s">
        <v>30</v>
      </c>
      <c r="D38" s="513">
        <v>26</v>
      </c>
    </row>
    <row r="39" spans="1:4" ht="10" customHeight="1">
      <c r="A39" s="113" t="s">
        <v>74</v>
      </c>
      <c r="B39" s="847">
        <f>AVERAGE(B40:B40)</f>
        <v>26.2</v>
      </c>
      <c r="C39" s="854" t="s">
        <v>594</v>
      </c>
      <c r="D39" s="839">
        <f>AVERAGE(D40:D40)</f>
        <v>26.2</v>
      </c>
    </row>
    <row r="40" spans="1:4" ht="10" customHeight="1">
      <c r="A40" s="101" t="s">
        <v>182</v>
      </c>
      <c r="B40" s="513">
        <v>26.2</v>
      </c>
      <c r="C40" s="840" t="s">
        <v>161</v>
      </c>
      <c r="D40" s="840">
        <v>26.2</v>
      </c>
    </row>
    <row r="41" spans="1:4" ht="10" customHeight="1">
      <c r="A41" s="500" t="s">
        <v>77</v>
      </c>
      <c r="B41" s="847">
        <f>AVERAGE(B42:B43)</f>
        <v>36</v>
      </c>
      <c r="C41" s="108" t="s">
        <v>28</v>
      </c>
      <c r="D41" s="848">
        <f>AVERAGE(D42:D43)</f>
        <v>35</v>
      </c>
    </row>
    <row r="42" spans="1:4" ht="10" customHeight="1">
      <c r="A42" s="34" t="s">
        <v>184</v>
      </c>
      <c r="B42" s="513">
        <v>42</v>
      </c>
      <c r="C42" s="840" t="s">
        <v>161</v>
      </c>
      <c r="D42" s="513">
        <v>40</v>
      </c>
    </row>
    <row r="43" spans="1:4" ht="10" customHeight="1">
      <c r="A43" s="34" t="s">
        <v>80</v>
      </c>
      <c r="B43" s="513">
        <v>30</v>
      </c>
      <c r="C43" s="840" t="s">
        <v>161</v>
      </c>
      <c r="D43" s="513">
        <v>30</v>
      </c>
    </row>
    <row r="44" spans="1:4" ht="10" customHeight="1">
      <c r="A44" s="500" t="s">
        <v>535</v>
      </c>
      <c r="B44" s="847">
        <f>AVERAGE(B45:B47)</f>
        <v>31.75</v>
      </c>
      <c r="C44" s="847">
        <f>AVERAGE(C45:C47)</f>
        <v>32</v>
      </c>
      <c r="D44" s="848">
        <f>AVERAGE(D45:D47)</f>
        <v>35.333333333333336</v>
      </c>
    </row>
    <row r="45" spans="1:4" ht="10" customHeight="1">
      <c r="A45" s="34" t="s">
        <v>571</v>
      </c>
      <c r="B45" s="513">
        <v>34.5</v>
      </c>
      <c r="C45" s="513" t="s">
        <v>148</v>
      </c>
      <c r="D45" s="513">
        <v>40</v>
      </c>
    </row>
    <row r="46" spans="1:4" ht="10" customHeight="1">
      <c r="A46" s="34" t="s">
        <v>90</v>
      </c>
      <c r="B46" s="513">
        <v>29</v>
      </c>
      <c r="C46" s="513">
        <v>28</v>
      </c>
      <c r="D46" s="513">
        <v>26</v>
      </c>
    </row>
    <row r="47" spans="1:4" ht="10" customHeight="1">
      <c r="A47" s="34" t="s">
        <v>91</v>
      </c>
      <c r="B47" s="513" t="s">
        <v>148</v>
      </c>
      <c r="C47" s="513">
        <v>36</v>
      </c>
      <c r="D47" s="513">
        <v>40</v>
      </c>
    </row>
    <row r="48" spans="1:4" ht="10" customHeight="1">
      <c r="A48" s="500" t="s">
        <v>95</v>
      </c>
      <c r="B48" s="847">
        <f>AVERAGE(B49:B51)</f>
        <v>52.443333333333328</v>
      </c>
      <c r="C48" s="108" t="s">
        <v>28</v>
      </c>
      <c r="D48" s="848">
        <f>AVERAGE(D49:D51)</f>
        <v>50.333333333333336</v>
      </c>
    </row>
    <row r="49" spans="1:4" ht="10" customHeight="1">
      <c r="A49" s="34" t="s">
        <v>96</v>
      </c>
      <c r="B49" s="513">
        <v>49</v>
      </c>
      <c r="C49" s="513" t="s">
        <v>148</v>
      </c>
      <c r="D49" s="513">
        <v>47</v>
      </c>
    </row>
    <row r="50" spans="1:4" ht="10" customHeight="1">
      <c r="A50" s="34" t="s">
        <v>97</v>
      </c>
      <c r="B50" s="513">
        <v>56</v>
      </c>
      <c r="C50" s="513" t="s">
        <v>148</v>
      </c>
      <c r="D50" s="513">
        <v>53</v>
      </c>
    </row>
    <row r="51" spans="1:4" ht="10" customHeight="1">
      <c r="A51" s="34" t="s">
        <v>98</v>
      </c>
      <c r="B51" s="513">
        <v>52.33</v>
      </c>
      <c r="C51" s="513" t="s">
        <v>148</v>
      </c>
      <c r="D51" s="513">
        <v>51</v>
      </c>
    </row>
    <row r="52" spans="1:4" ht="10" customHeight="1">
      <c r="A52" s="500" t="s">
        <v>99</v>
      </c>
      <c r="B52" s="520">
        <v>33</v>
      </c>
      <c r="C52" s="108" t="s">
        <v>28</v>
      </c>
      <c r="D52" s="520">
        <v>37</v>
      </c>
    </row>
    <row r="53" spans="1:4" ht="10" customHeight="1">
      <c r="A53" s="500" t="s">
        <v>169</v>
      </c>
      <c r="B53" s="847">
        <f>AVERAGE(B55:B55)</f>
        <v>35</v>
      </c>
      <c r="C53" s="847">
        <f>AVERAGE(C55:C55)</f>
        <v>30</v>
      </c>
      <c r="D53" s="848">
        <f>AVERAGE(D55:D55)</f>
        <v>40</v>
      </c>
    </row>
    <row r="54" spans="1:4" ht="10" customHeight="1">
      <c r="A54" s="34" t="s">
        <v>102</v>
      </c>
      <c r="B54" s="513">
        <v>20</v>
      </c>
      <c r="C54" s="513">
        <v>21</v>
      </c>
      <c r="D54" s="513" t="s">
        <v>148</v>
      </c>
    </row>
    <row r="55" spans="1:4" ht="10" customHeight="1">
      <c r="A55" s="34" t="s">
        <v>163</v>
      </c>
      <c r="B55" s="513">
        <v>35</v>
      </c>
      <c r="C55" s="513">
        <v>30</v>
      </c>
      <c r="D55" s="513">
        <v>40</v>
      </c>
    </row>
    <row r="56" spans="1:4" ht="10" customHeight="1">
      <c r="A56" s="500" t="s">
        <v>110</v>
      </c>
      <c r="B56" s="520">
        <f>AVERAGE(B57:B57)</f>
        <v>27</v>
      </c>
      <c r="C56" s="847" t="s">
        <v>28</v>
      </c>
      <c r="D56" s="520">
        <f>AVERAGE(D57:D57)</f>
        <v>31</v>
      </c>
    </row>
    <row r="57" spans="1:4" ht="10" customHeight="1">
      <c r="A57" s="34" t="s">
        <v>111</v>
      </c>
      <c r="B57" s="513">
        <v>27</v>
      </c>
      <c r="C57" s="513" t="s">
        <v>148</v>
      </c>
      <c r="D57" s="513">
        <v>31</v>
      </c>
    </row>
    <row r="58" spans="1:4" ht="10" customHeight="1">
      <c r="A58" s="500" t="s">
        <v>115</v>
      </c>
      <c r="B58" s="847">
        <f>AVERAGE(B59:B59)</f>
        <v>35</v>
      </c>
      <c r="C58" s="847">
        <f>AVERAGE(C59:C59)</f>
        <v>35</v>
      </c>
      <c r="D58" s="855" t="s">
        <v>28</v>
      </c>
    </row>
    <row r="59" spans="1:4" ht="10" customHeight="1">
      <c r="A59" s="34" t="s">
        <v>118</v>
      </c>
      <c r="B59" s="513">
        <v>35</v>
      </c>
      <c r="C59" s="513">
        <v>35</v>
      </c>
      <c r="D59" s="513" t="s">
        <v>148</v>
      </c>
    </row>
    <row r="60" spans="1:4" ht="10" customHeight="1">
      <c r="A60" s="500" t="s">
        <v>119</v>
      </c>
      <c r="B60" s="847">
        <f>AVERAGE(B61:B61)</f>
        <v>30</v>
      </c>
      <c r="C60" s="847" t="s">
        <v>28</v>
      </c>
      <c r="D60" s="848">
        <f>AVERAGE(D61:D61)</f>
        <v>35</v>
      </c>
    </row>
    <row r="61" spans="1:4" ht="10" customHeight="1">
      <c r="A61" s="34" t="s">
        <v>120</v>
      </c>
      <c r="B61" s="513">
        <v>30</v>
      </c>
      <c r="C61" s="513" t="s">
        <v>148</v>
      </c>
      <c r="D61" s="513">
        <v>35</v>
      </c>
    </row>
    <row r="62" spans="1:4" ht="10" customHeight="1">
      <c r="A62" s="500" t="s">
        <v>297</v>
      </c>
      <c r="B62" s="847">
        <f>AVERAGE(B63:B65)</f>
        <v>23.583333333333332</v>
      </c>
      <c r="C62" s="847">
        <f>AVERAGE(C63:C65)</f>
        <v>20</v>
      </c>
      <c r="D62" s="848">
        <f>AVERAGE(D63:D65)</f>
        <v>56.5</v>
      </c>
    </row>
    <row r="63" spans="1:4" ht="10" customHeight="1">
      <c r="A63" s="34" t="s">
        <v>180</v>
      </c>
      <c r="B63" s="513">
        <v>21</v>
      </c>
      <c r="C63" s="513">
        <v>20</v>
      </c>
      <c r="D63" s="513" t="s">
        <v>148</v>
      </c>
    </row>
    <row r="64" spans="1:4" ht="10" customHeight="1">
      <c r="A64" s="34" t="s">
        <v>179</v>
      </c>
      <c r="B64" s="513">
        <v>25.75</v>
      </c>
      <c r="C64" s="513" t="s">
        <v>148</v>
      </c>
      <c r="D64" s="513">
        <v>88</v>
      </c>
    </row>
    <row r="65" spans="1:4" ht="10" customHeight="1">
      <c r="A65" s="34" t="s">
        <v>518</v>
      </c>
      <c r="B65" s="513">
        <v>24</v>
      </c>
      <c r="C65" s="513" t="s">
        <v>148</v>
      </c>
      <c r="D65" s="513">
        <v>25</v>
      </c>
    </row>
    <row r="66" spans="1:4" ht="10" customHeight="1">
      <c r="A66" s="500" t="s">
        <v>125</v>
      </c>
      <c r="B66" s="847" t="s">
        <v>28</v>
      </c>
      <c r="C66" s="847">
        <f>AVERAGE(C67:C67)</f>
        <v>90</v>
      </c>
      <c r="D66" s="848">
        <f>AVERAGE(D67)</f>
        <v>45</v>
      </c>
    </row>
    <row r="67" spans="1:4" ht="10" customHeight="1">
      <c r="A67" s="34" t="s">
        <v>128</v>
      </c>
      <c r="B67" s="513" t="s">
        <v>148</v>
      </c>
      <c r="C67" s="513">
        <v>90</v>
      </c>
      <c r="D67" s="513">
        <v>45</v>
      </c>
    </row>
    <row r="68" spans="1:4" ht="10" customHeight="1">
      <c r="A68" s="500" t="s">
        <v>129</v>
      </c>
      <c r="B68" s="847">
        <f>AVERAGE(B69:B69)</f>
        <v>34.6</v>
      </c>
      <c r="C68" s="847">
        <f>AVERAGE(C69:C69)</f>
        <v>29.33</v>
      </c>
      <c r="D68" s="848">
        <f>AVERAGE(D69:D69)</f>
        <v>28.68</v>
      </c>
    </row>
    <row r="69" spans="1:4" ht="10" customHeight="1">
      <c r="A69" s="34" t="s">
        <v>130</v>
      </c>
      <c r="B69" s="513">
        <v>34.6</v>
      </c>
      <c r="C69" s="513">
        <v>29.33</v>
      </c>
      <c r="D69" s="513">
        <v>28.68</v>
      </c>
    </row>
    <row r="70" spans="1:4" ht="12" customHeight="1">
      <c r="A70" s="437" t="s">
        <v>133</v>
      </c>
      <c r="B70" s="466"/>
      <c r="C70" s="466"/>
      <c r="D70" s="466"/>
    </row>
    <row r="71" spans="1:4" ht="9" customHeight="1">
      <c r="A71" s="775" t="s">
        <v>647</v>
      </c>
      <c r="B71" s="27"/>
      <c r="C71" s="27"/>
      <c r="D71" s="27"/>
    </row>
    <row r="72" spans="1:4" ht="9" customHeight="1">
      <c r="A72" s="776" t="s">
        <v>648</v>
      </c>
      <c r="B72" s="1"/>
    </row>
    <row r="73" spans="1:4" ht="12" customHeight="1">
      <c r="A73" s="1"/>
      <c r="B73" s="1"/>
    </row>
    <row r="74" spans="1:4" ht="11.25" customHeight="1">
      <c r="A74" s="1"/>
      <c r="B74" s="1"/>
    </row>
    <row r="75" spans="1:4" ht="9" customHeight="1">
      <c r="A75" s="1"/>
      <c r="B75" s="1"/>
    </row>
    <row r="76" spans="1:4" ht="11.25" customHeight="1">
      <c r="A76" s="1"/>
      <c r="B76" s="1"/>
    </row>
    <row r="77" spans="1:4" ht="11.25" customHeight="1">
      <c r="A77" s="1"/>
      <c r="B77" s="1"/>
    </row>
    <row r="78" spans="1:4" ht="11.25" customHeight="1">
      <c r="A78" s="1"/>
      <c r="B78" s="1"/>
    </row>
    <row r="79" spans="1:4" ht="11.25" customHeight="1">
      <c r="A79" s="1"/>
      <c r="B79" s="1"/>
    </row>
    <row r="80" spans="1:4" ht="11.25" customHeight="1">
      <c r="A80" s="1"/>
      <c r="B80" s="1"/>
    </row>
    <row r="81" spans="1:2" ht="11.25" customHeight="1">
      <c r="A81" s="1"/>
      <c r="B81" s="1"/>
    </row>
    <row r="82" spans="1:2" ht="11.25" customHeight="1">
      <c r="A82" s="1"/>
      <c r="B82" s="1"/>
    </row>
    <row r="83" spans="1:2" ht="11.25" customHeight="1">
      <c r="A83" s="1"/>
      <c r="B83" s="1"/>
    </row>
    <row r="84" spans="1:2" ht="11.25" customHeight="1">
      <c r="A84" s="1"/>
      <c r="B84" s="1"/>
    </row>
    <row r="85" spans="1:2" ht="11.25" customHeight="1">
      <c r="A85" s="1"/>
      <c r="B85" s="1"/>
    </row>
    <row r="86" spans="1:2" ht="11.25" customHeight="1">
      <c r="A86" s="1"/>
      <c r="B86" s="1"/>
    </row>
    <row r="87" spans="1:2" ht="11.25" customHeight="1">
      <c r="A87" s="1"/>
      <c r="B87" s="1"/>
    </row>
    <row r="88" spans="1:2" ht="11.25" customHeight="1">
      <c r="A88" s="1"/>
      <c r="B88" s="1"/>
    </row>
    <row r="89" spans="1:2" ht="11.25" customHeight="1">
      <c r="A89" s="1"/>
      <c r="B89" s="1"/>
    </row>
    <row r="90" spans="1:2" ht="11.25" customHeight="1"/>
    <row r="91" spans="1:2" ht="11.25" customHeight="1"/>
    <row r="92" spans="1:2" ht="11.25" customHeight="1"/>
    <row r="93" spans="1:2" ht="11.25" customHeight="1"/>
    <row r="94" spans="1:2" ht="11.25" customHeight="1"/>
    <row r="95" spans="1:2" ht="11.25" customHeight="1"/>
    <row r="96" spans="1:2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  <row r="255" ht="11.25" customHeight="1"/>
    <row r="256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  <row r="281" ht="11.25" customHeight="1"/>
    <row r="282" ht="11.25" customHeight="1"/>
    <row r="283" ht="11.25" customHeight="1"/>
    <row r="284" ht="11.25" customHeight="1"/>
    <row r="285" ht="11.25" customHeight="1"/>
    <row r="286" ht="11.25" customHeight="1"/>
    <row r="287" ht="11.25" customHeight="1"/>
    <row r="288" ht="11.25" customHeight="1"/>
    <row r="289" ht="11.25" customHeight="1"/>
    <row r="290" ht="11.25" customHeight="1"/>
    <row r="291" ht="11.25" customHeight="1"/>
    <row r="292" ht="11.25" customHeight="1"/>
    <row r="293" ht="11.25" customHeight="1"/>
    <row r="294" ht="11.25" customHeight="1"/>
    <row r="295" ht="11.25" customHeight="1"/>
    <row r="296" ht="11.25" customHeight="1"/>
    <row r="297" ht="11.25" customHeight="1"/>
    <row r="298" ht="11.25" customHeight="1"/>
    <row r="299" ht="11.25" customHeight="1"/>
    <row r="300" ht="11.25" customHeight="1"/>
    <row r="301" ht="11.25" customHeight="1"/>
    <row r="302" ht="11.25" customHeight="1"/>
    <row r="303" ht="11.25" customHeight="1"/>
    <row r="304" ht="11.25" customHeight="1"/>
    <row r="305" ht="11.25" customHeight="1"/>
    <row r="306" ht="11.25" customHeight="1"/>
    <row r="307" ht="11.25" customHeight="1"/>
    <row r="308" ht="11.25" customHeight="1"/>
    <row r="309" ht="11.25" customHeight="1"/>
    <row r="310" ht="11.25" customHeight="1"/>
    <row r="311" ht="11.25" customHeight="1"/>
    <row r="312" ht="11.25" customHeight="1"/>
    <row r="313" ht="11.25" customHeight="1"/>
    <row r="314" ht="11.25" customHeight="1"/>
    <row r="315" ht="11.25" customHeight="1"/>
    <row r="316" ht="11.25" customHeight="1"/>
    <row r="317" ht="11.25" customHeight="1"/>
    <row r="318" ht="11.25" customHeight="1"/>
    <row r="319" ht="11.25" customHeight="1"/>
    <row r="320" ht="11.25" customHeight="1"/>
    <row r="321" ht="11.25" customHeight="1"/>
    <row r="322" ht="11.25" customHeight="1"/>
    <row r="323" ht="11.25" customHeight="1"/>
    <row r="324" ht="11.25" customHeight="1"/>
    <row r="325" ht="11.25" customHeight="1"/>
    <row r="326" ht="11.25" customHeight="1"/>
    <row r="327" ht="11.25" customHeight="1"/>
    <row r="328" ht="11.25" customHeight="1"/>
    <row r="329" ht="11.25" customHeight="1"/>
    <row r="330" ht="11.25" customHeight="1"/>
    <row r="331" ht="11.25" customHeight="1"/>
    <row r="332" ht="11.25" customHeight="1"/>
    <row r="333" ht="11.25" customHeight="1"/>
    <row r="334" ht="11.25" customHeight="1"/>
    <row r="335" ht="11.25" customHeight="1"/>
    <row r="336" ht="11.25" customHeight="1"/>
    <row r="337" ht="11.25" customHeight="1"/>
    <row r="338" ht="11.25" customHeight="1"/>
    <row r="339" ht="11.25" customHeight="1"/>
    <row r="340" ht="11.25" customHeight="1"/>
    <row r="341" ht="11.25" customHeight="1"/>
    <row r="342" ht="11.25" customHeight="1"/>
    <row r="343" ht="11.25" customHeight="1"/>
    <row r="344" ht="11.25" customHeight="1"/>
    <row r="345" ht="11.25" customHeight="1"/>
    <row r="346" ht="11.25" customHeight="1"/>
    <row r="347" ht="11.25" customHeight="1"/>
    <row r="348" ht="11.25" customHeight="1"/>
    <row r="349" ht="11.25" customHeight="1"/>
    <row r="350" ht="11.25" customHeight="1"/>
    <row r="351" ht="11.25" customHeight="1"/>
    <row r="352" ht="11.25" customHeight="1"/>
    <row r="353" ht="11.25" customHeight="1"/>
    <row r="354" ht="11.25" customHeight="1"/>
    <row r="355" ht="11.25" customHeight="1"/>
    <row r="356" ht="11.25" customHeight="1"/>
    <row r="357" ht="11.25" customHeight="1"/>
    <row r="358" ht="11.25" customHeight="1"/>
    <row r="359" ht="11.25" customHeight="1"/>
    <row r="360" ht="11.25" customHeight="1"/>
    <row r="361" ht="11.25" customHeight="1"/>
    <row r="362" ht="11.25" customHeight="1"/>
    <row r="363" ht="11.25" customHeight="1"/>
    <row r="364" ht="11.25" customHeight="1"/>
    <row r="365" ht="11.25" customHeight="1"/>
    <row r="366" ht="11.25" customHeight="1"/>
    <row r="367" ht="11.25" customHeight="1"/>
    <row r="368" ht="11.25" customHeight="1"/>
    <row r="369" ht="11.25" customHeight="1"/>
    <row r="370" ht="11.25" customHeight="1"/>
    <row r="371" ht="11.25" customHeight="1"/>
    <row r="372" ht="11.25" customHeight="1"/>
    <row r="373" ht="11.25" customHeight="1"/>
    <row r="374" ht="11.25" customHeight="1"/>
    <row r="375" ht="11.25" customHeight="1"/>
    <row r="376" ht="11.25" customHeight="1"/>
    <row r="377" ht="11.25" customHeight="1"/>
    <row r="378" ht="11.25" customHeight="1"/>
    <row r="379" ht="11.25" customHeight="1"/>
    <row r="380" ht="11.25" customHeight="1"/>
    <row r="381" ht="11.25" customHeight="1"/>
    <row r="382" ht="11.25" customHeight="1"/>
    <row r="383" ht="11.25" customHeight="1"/>
    <row r="384" ht="11.25" customHeight="1"/>
    <row r="385" ht="11.25" customHeight="1"/>
    <row r="386" ht="11.25" customHeight="1"/>
    <row r="387" ht="11.25" customHeight="1"/>
    <row r="388" ht="11.25" customHeight="1"/>
    <row r="389" ht="11.25" customHeight="1"/>
    <row r="390" ht="11.25" customHeight="1"/>
    <row r="391" ht="11.25" customHeight="1"/>
    <row r="392" ht="11.25" customHeight="1"/>
    <row r="393" ht="11.25" customHeight="1"/>
    <row r="394" ht="11.25" customHeight="1"/>
    <row r="395" ht="11.25" customHeight="1"/>
    <row r="396" ht="11.25" customHeight="1"/>
    <row r="397" ht="11.25" customHeight="1"/>
    <row r="398" ht="11.25" customHeight="1"/>
    <row r="399" ht="11.25" customHeight="1"/>
    <row r="400" ht="11.25" customHeight="1"/>
    <row r="401" ht="11.25" customHeight="1"/>
    <row r="402" ht="11.25" customHeight="1"/>
    <row r="403" ht="11.25" customHeight="1"/>
    <row r="404" ht="11.25" customHeight="1"/>
    <row r="405" ht="11.25" customHeight="1"/>
    <row r="406" ht="11.25" customHeight="1"/>
    <row r="407" ht="11.25" customHeight="1"/>
    <row r="408" ht="11.25" customHeight="1"/>
    <row r="409" ht="11.25" customHeight="1"/>
    <row r="410" ht="11.25" customHeight="1"/>
    <row r="411" ht="11.25" customHeight="1"/>
    <row r="412" ht="11.25" customHeight="1"/>
    <row r="413" ht="11.25" customHeight="1"/>
    <row r="414" ht="11.25" customHeight="1"/>
    <row r="415" ht="11.25" customHeight="1"/>
    <row r="416" ht="11.25" customHeight="1"/>
    <row r="417" ht="11.25" customHeight="1"/>
    <row r="418" ht="11.25" customHeight="1"/>
    <row r="419" ht="11.25" customHeight="1"/>
    <row r="420" ht="11.25" customHeight="1"/>
    <row r="421" ht="11.25" customHeight="1"/>
    <row r="422" ht="11.25" customHeight="1"/>
    <row r="423" ht="11.25" customHeight="1"/>
    <row r="424" ht="11.25" customHeight="1"/>
    <row r="425" ht="11.25" customHeight="1"/>
    <row r="426" ht="11.25" customHeight="1"/>
    <row r="427" ht="11.25" customHeight="1"/>
    <row r="428" ht="11.25" customHeight="1"/>
    <row r="429" ht="11.25" customHeight="1"/>
    <row r="430" ht="11.25" customHeight="1"/>
    <row r="431" ht="11.25" customHeight="1"/>
    <row r="432" ht="11.25" customHeight="1"/>
    <row r="433" ht="11.25" customHeight="1"/>
    <row r="434" ht="11.25" customHeight="1"/>
    <row r="435" ht="11.25" customHeight="1"/>
    <row r="436" ht="11.25" customHeight="1"/>
    <row r="437" ht="11.25" customHeight="1"/>
    <row r="438" ht="11.25" customHeight="1"/>
    <row r="439" ht="11.25" customHeight="1"/>
    <row r="440" ht="11.25" customHeight="1"/>
    <row r="441" ht="11.25" customHeight="1"/>
    <row r="442" ht="11.25" customHeight="1"/>
    <row r="443" ht="11.25" customHeight="1"/>
    <row r="444" ht="11.25" customHeight="1"/>
    <row r="445" ht="11.25" customHeight="1"/>
    <row r="446" ht="11.25" customHeight="1"/>
    <row r="447" ht="11.25" customHeight="1"/>
    <row r="448" ht="11.25" customHeight="1"/>
    <row r="449" ht="11.25" customHeight="1"/>
    <row r="450" ht="11.25" customHeight="1"/>
    <row r="451" ht="11.25" customHeight="1"/>
    <row r="452" ht="11.25" customHeight="1"/>
    <row r="453" ht="11.25" customHeight="1"/>
    <row r="454" ht="11.25" customHeight="1"/>
    <row r="455" ht="11.25" customHeight="1"/>
    <row r="456" ht="11.25" customHeight="1"/>
    <row r="457" ht="11.25" customHeight="1"/>
    <row r="458" ht="11.25" customHeight="1"/>
    <row r="459" ht="11.25" customHeight="1"/>
    <row r="460" ht="11.25" customHeight="1"/>
    <row r="461" ht="11.25" customHeight="1"/>
    <row r="462" ht="11.25" customHeight="1"/>
    <row r="463" ht="11.25" customHeight="1"/>
    <row r="464" ht="11.25" customHeight="1"/>
    <row r="465" ht="11.25" customHeight="1"/>
    <row r="466" ht="11.25" customHeight="1"/>
    <row r="467" ht="11.25" customHeight="1"/>
    <row r="468" ht="11.25" customHeight="1"/>
    <row r="469" ht="11.25" customHeight="1"/>
    <row r="470" ht="11.25" customHeight="1"/>
    <row r="471" ht="11.25" customHeight="1"/>
    <row r="472" ht="11.25" customHeight="1"/>
    <row r="473" ht="11.25" customHeight="1"/>
    <row r="474" ht="11.25" customHeight="1"/>
    <row r="475" ht="11.25" customHeight="1"/>
    <row r="476" ht="11.25" customHeight="1"/>
    <row r="477" ht="11.25" customHeight="1"/>
    <row r="478" ht="11.25" customHeight="1"/>
    <row r="479" ht="11.25" customHeight="1"/>
    <row r="480" ht="11.25" customHeight="1"/>
    <row r="481" ht="11.25" customHeight="1"/>
    <row r="482" ht="11.25" customHeight="1"/>
    <row r="483" ht="11.25" customHeight="1"/>
    <row r="484" ht="11.25" customHeight="1"/>
    <row r="485" ht="11.25" customHeight="1"/>
    <row r="486" ht="11.25" customHeight="1"/>
    <row r="487" ht="11.25" customHeight="1"/>
    <row r="488" ht="11.25" customHeight="1"/>
    <row r="489" ht="11.25" customHeight="1"/>
    <row r="490" ht="11.25" customHeight="1"/>
    <row r="491" ht="11.25" customHeight="1"/>
    <row r="492" ht="11.25" customHeight="1"/>
    <row r="493" ht="11.25" customHeight="1"/>
    <row r="494" ht="11.25" customHeight="1"/>
    <row r="495" ht="11.25" customHeight="1"/>
    <row r="496" ht="11.25" customHeight="1"/>
    <row r="497" ht="11.25" customHeight="1"/>
    <row r="498" ht="11.25" customHeight="1"/>
    <row r="499" ht="11.25" customHeight="1"/>
    <row r="500" ht="11.25" customHeight="1"/>
    <row r="501" ht="11.25" customHeight="1"/>
    <row r="502" ht="11.25" customHeight="1"/>
    <row r="503" ht="11.25" customHeight="1"/>
    <row r="504" ht="11.25" customHeight="1"/>
    <row r="505" ht="11.25" customHeight="1"/>
    <row r="506" ht="11.25" customHeight="1"/>
    <row r="507" ht="11.25" customHeight="1"/>
    <row r="508" ht="11.25" customHeight="1"/>
    <row r="509" ht="11.25" customHeight="1"/>
    <row r="510" ht="11.25" customHeight="1"/>
    <row r="511" ht="11.25" customHeight="1"/>
    <row r="512" ht="11.25" customHeight="1"/>
    <row r="513" ht="11.25" customHeight="1"/>
    <row r="514" ht="11.25" customHeight="1"/>
    <row r="515" ht="11.25" customHeight="1"/>
    <row r="516" ht="11.25" customHeight="1"/>
    <row r="517" ht="11.25" customHeight="1"/>
    <row r="518" ht="11.25" customHeight="1"/>
    <row r="519" ht="11.25" customHeight="1"/>
    <row r="520" ht="11.25" customHeight="1"/>
    <row r="521" ht="11.25" customHeight="1"/>
    <row r="522" ht="11.25" customHeight="1"/>
    <row r="523" ht="11.25" customHeight="1"/>
    <row r="524" ht="11.25" customHeight="1"/>
    <row r="525" ht="11.25" customHeight="1"/>
    <row r="526" ht="11.25" customHeight="1"/>
    <row r="527" ht="11.25" customHeight="1"/>
    <row r="528" ht="11.25" customHeight="1"/>
    <row r="529" ht="11.25" customHeight="1"/>
    <row r="530" ht="11.25" customHeight="1"/>
    <row r="531" ht="11.25" customHeight="1"/>
    <row r="532" ht="11.25" customHeight="1"/>
    <row r="533" ht="11.25" customHeight="1"/>
    <row r="534" ht="11.25" customHeight="1"/>
    <row r="535" ht="11.25" customHeight="1"/>
    <row r="536" ht="11.25" customHeight="1"/>
    <row r="537" ht="11.25" customHeight="1"/>
    <row r="538" ht="11.25" customHeight="1"/>
    <row r="539" ht="11.25" customHeight="1"/>
    <row r="540" ht="11.25" customHeight="1"/>
    <row r="541" ht="11.25" customHeight="1"/>
    <row r="542" ht="11.25" customHeight="1"/>
    <row r="543" ht="11.25" customHeight="1"/>
    <row r="544" ht="11.25" customHeight="1"/>
    <row r="545" ht="11.25" customHeight="1"/>
    <row r="546" ht="11.25" customHeight="1"/>
    <row r="547" ht="11.25" customHeight="1"/>
    <row r="548" ht="11.25" customHeight="1"/>
    <row r="549" ht="11.25" customHeight="1"/>
    <row r="550" ht="11.25" customHeight="1"/>
    <row r="551" ht="11.25" customHeight="1"/>
    <row r="552" ht="11.25" customHeight="1"/>
    <row r="553" ht="11.25" customHeight="1"/>
    <row r="554" ht="11.25" customHeight="1"/>
    <row r="555" ht="11.25" customHeight="1"/>
    <row r="556" ht="11.25" customHeight="1"/>
    <row r="557" ht="11.25" customHeight="1"/>
    <row r="558" ht="11.25" customHeight="1"/>
    <row r="559" ht="11.25" customHeight="1"/>
    <row r="560" ht="11.25" customHeight="1"/>
    <row r="561" ht="11.25" customHeight="1"/>
    <row r="562" ht="11.25" customHeight="1"/>
    <row r="563" ht="11.25" customHeight="1"/>
    <row r="564" ht="11.25" customHeight="1"/>
    <row r="565" ht="11.25" customHeight="1"/>
    <row r="566" ht="11.25" customHeight="1"/>
    <row r="567" ht="11.25" customHeight="1"/>
    <row r="568" ht="11.25" customHeight="1"/>
    <row r="569" ht="11.25" customHeight="1"/>
    <row r="570" ht="11.25" customHeight="1"/>
    <row r="571" ht="11.25" customHeight="1"/>
    <row r="572" ht="11.25" customHeight="1"/>
    <row r="573" ht="11.25" customHeight="1"/>
    <row r="574" ht="11.25" customHeight="1"/>
    <row r="575" ht="11.25" customHeight="1"/>
    <row r="576" ht="11.25" customHeight="1"/>
    <row r="577" ht="11.25" customHeight="1"/>
    <row r="578" ht="11.25" customHeight="1"/>
    <row r="579" ht="11.25" customHeight="1"/>
    <row r="580" ht="11.25" customHeight="1"/>
    <row r="581" ht="11.25" customHeight="1"/>
    <row r="582" ht="11.25" customHeight="1"/>
    <row r="583" ht="11.25" customHeight="1"/>
    <row r="584" ht="11.25" customHeight="1"/>
    <row r="585" ht="11.25" customHeight="1"/>
    <row r="586" ht="11.25" customHeight="1"/>
    <row r="587" ht="11.25" customHeight="1"/>
    <row r="588" ht="11.25" customHeight="1"/>
    <row r="589" ht="11.25" customHeight="1"/>
    <row r="590" ht="11.25" customHeight="1"/>
    <row r="591" ht="11.25" customHeight="1"/>
    <row r="592" ht="11.25" customHeight="1"/>
    <row r="593" ht="11.25" customHeight="1"/>
    <row r="594" ht="11.25" customHeight="1"/>
    <row r="595" ht="11.25" customHeight="1"/>
    <row r="596" ht="11.25" customHeight="1"/>
    <row r="597" ht="11.25" customHeight="1"/>
    <row r="598" ht="11.25" customHeight="1"/>
    <row r="599" ht="11.25" customHeight="1"/>
    <row r="600" ht="11.25" customHeight="1"/>
    <row r="601" ht="11.25" customHeight="1"/>
    <row r="602" ht="11.25" customHeight="1"/>
    <row r="603" ht="11.25" customHeight="1"/>
    <row r="604" ht="11.25" customHeight="1"/>
    <row r="605" ht="11.25" customHeight="1"/>
    <row r="606" ht="11.25" customHeight="1"/>
    <row r="607" ht="11.25" customHeight="1"/>
    <row r="608" ht="11.25" customHeight="1"/>
    <row r="609" ht="11.25" customHeight="1"/>
    <row r="610" ht="11.25" customHeight="1"/>
    <row r="611" ht="11.25" customHeight="1"/>
    <row r="612" ht="11.25" customHeight="1"/>
    <row r="613" ht="11.25" customHeight="1"/>
    <row r="614" ht="11.25" customHeight="1"/>
    <row r="615" ht="11.25" customHeight="1"/>
    <row r="616" ht="11.25" customHeight="1"/>
    <row r="617" ht="11.25" customHeight="1"/>
    <row r="618" ht="11.25" customHeight="1"/>
    <row r="619" ht="11.25" customHeight="1"/>
    <row r="620" ht="11.25" customHeight="1"/>
    <row r="621" ht="11.25" customHeight="1"/>
    <row r="622" ht="11.25" customHeight="1"/>
    <row r="623" ht="11.25" customHeight="1"/>
    <row r="624" ht="11.25" customHeight="1"/>
    <row r="625" ht="11.25" customHeight="1"/>
    <row r="626" ht="11.25" customHeight="1"/>
    <row r="627" ht="11.25" customHeight="1"/>
    <row r="628" ht="11.25" customHeight="1"/>
    <row r="629" ht="11.25" customHeight="1"/>
    <row r="630" ht="11.25" customHeight="1"/>
    <row r="631" ht="11.25" customHeight="1"/>
    <row r="632" ht="11.25" customHeight="1"/>
    <row r="633" ht="11.25" customHeight="1"/>
    <row r="634" ht="11.25" customHeight="1"/>
    <row r="635" ht="11.25" customHeight="1"/>
    <row r="636" ht="11.25" customHeight="1"/>
    <row r="637" ht="11.25" customHeight="1"/>
    <row r="638" ht="11.25" customHeight="1"/>
    <row r="639" ht="11.25" customHeight="1"/>
    <row r="640" ht="11.25" customHeight="1"/>
    <row r="641" ht="11.25" customHeight="1"/>
    <row r="642" ht="11.25" customHeight="1"/>
    <row r="643" ht="11.25" customHeight="1"/>
    <row r="644" ht="11.25" customHeight="1"/>
    <row r="645" ht="11.25" customHeight="1"/>
    <row r="646" ht="11.25" customHeight="1"/>
    <row r="647" ht="11.25" customHeight="1"/>
    <row r="648" ht="11.25" customHeight="1"/>
    <row r="649" ht="11.25" customHeight="1"/>
    <row r="650" ht="11.25" customHeight="1"/>
    <row r="651" ht="11.25" customHeight="1"/>
    <row r="652" ht="11.25" customHeight="1"/>
    <row r="653" ht="11.25" customHeight="1"/>
    <row r="654" ht="11.25" customHeight="1"/>
    <row r="655" ht="11.25" customHeight="1"/>
    <row r="656" ht="11.25" customHeight="1"/>
    <row r="657" ht="11.25" customHeight="1"/>
    <row r="658" ht="11.25" customHeight="1"/>
    <row r="659" ht="11.25" customHeight="1"/>
    <row r="660" ht="11.25" customHeight="1"/>
    <row r="661" ht="11.25" customHeight="1"/>
    <row r="662" ht="11.25" customHeight="1"/>
    <row r="663" ht="11.25" customHeight="1"/>
    <row r="664" ht="11.25" customHeight="1"/>
    <row r="665" ht="11.25" customHeight="1"/>
    <row r="666" ht="11.25" customHeight="1"/>
    <row r="667" ht="11.25" customHeight="1"/>
    <row r="668" ht="11.25" customHeight="1"/>
    <row r="669" ht="11.25" customHeight="1"/>
    <row r="670" ht="11.25" customHeight="1"/>
    <row r="671" ht="11.25" customHeight="1"/>
    <row r="672" ht="11.25" customHeight="1"/>
    <row r="673" ht="11.25" customHeight="1"/>
    <row r="674" ht="11.25" customHeight="1"/>
    <row r="675" ht="11.25" customHeight="1"/>
    <row r="676" ht="11.25" customHeight="1"/>
    <row r="677" ht="11.25" customHeight="1"/>
    <row r="678" ht="11.25" customHeight="1"/>
    <row r="679" ht="11.25" customHeight="1"/>
    <row r="680" ht="11.25" customHeight="1"/>
    <row r="681" ht="11.25" customHeight="1"/>
    <row r="682" ht="11.25" customHeight="1"/>
    <row r="683" ht="11.25" customHeight="1"/>
    <row r="684" ht="11.25" customHeight="1"/>
    <row r="685" ht="11.25" customHeight="1"/>
    <row r="686" ht="11.25" customHeight="1"/>
    <row r="687" ht="11.25" customHeight="1"/>
    <row r="688" ht="11.25" customHeight="1"/>
    <row r="689" ht="11.25" customHeight="1"/>
    <row r="690" ht="11.25" customHeight="1"/>
    <row r="691" ht="11.25" customHeight="1"/>
    <row r="692" ht="11.25" customHeight="1"/>
    <row r="693" ht="11.25" customHeight="1"/>
    <row r="694" ht="11.25" customHeight="1"/>
    <row r="695" ht="11.25" customHeight="1"/>
    <row r="696" ht="11.25" customHeight="1"/>
    <row r="697" ht="11.25" customHeight="1"/>
    <row r="698" ht="11.25" customHeight="1"/>
    <row r="699" ht="11.25" customHeight="1"/>
    <row r="700" ht="11.25" customHeight="1"/>
    <row r="701" ht="11.25" customHeight="1"/>
    <row r="702" ht="11.25" customHeight="1"/>
    <row r="703" ht="11.25" customHeight="1"/>
    <row r="704" ht="11.25" customHeight="1"/>
    <row r="705" ht="11.25" customHeight="1"/>
    <row r="706" ht="11.25" customHeight="1"/>
    <row r="707" ht="11.25" customHeight="1"/>
    <row r="708" ht="11.25" customHeight="1"/>
    <row r="709" ht="11.25" customHeight="1"/>
    <row r="710" ht="11.25" customHeight="1"/>
    <row r="711" ht="11.25" customHeight="1"/>
    <row r="712" ht="11.25" customHeight="1"/>
    <row r="713" ht="11.25" customHeight="1"/>
    <row r="714" ht="11.25" customHeight="1"/>
    <row r="715" ht="11.25" customHeight="1"/>
    <row r="716" ht="11.25" customHeight="1"/>
    <row r="717" ht="11.25" customHeight="1"/>
    <row r="718" ht="11.25" customHeight="1"/>
    <row r="719" ht="11.25" customHeight="1"/>
    <row r="720" ht="11.25" customHeight="1"/>
    <row r="721" ht="11.25" customHeight="1"/>
    <row r="722" ht="11.25" customHeight="1"/>
    <row r="723" ht="11.25" customHeight="1"/>
    <row r="724" ht="11.25" customHeight="1"/>
    <row r="725" ht="11.25" customHeight="1"/>
    <row r="726" ht="11.25" customHeight="1"/>
    <row r="727" ht="11.25" customHeight="1"/>
    <row r="728" ht="11.25" customHeight="1"/>
    <row r="729" ht="11.25" customHeight="1"/>
    <row r="730" ht="11.25" customHeight="1"/>
    <row r="731" ht="11.25" customHeight="1"/>
    <row r="732" ht="11.25" customHeight="1"/>
    <row r="733" ht="11.25" customHeight="1"/>
    <row r="734" ht="11.25" customHeight="1"/>
    <row r="735" ht="11.25" customHeight="1"/>
    <row r="736" ht="11.25" customHeight="1"/>
    <row r="737" ht="11.25" customHeight="1"/>
    <row r="738" ht="11.25" customHeight="1"/>
    <row r="739" ht="11.25" customHeight="1"/>
    <row r="740" ht="11.25" customHeight="1"/>
    <row r="741" ht="11.25" customHeight="1"/>
    <row r="742" ht="11.25" customHeight="1"/>
    <row r="743" ht="11.25" customHeight="1"/>
    <row r="744" ht="11.25" customHeight="1"/>
    <row r="745" ht="11.25" customHeight="1"/>
    <row r="746" ht="11.25" customHeight="1"/>
    <row r="747" ht="11.25" customHeight="1"/>
    <row r="748" ht="11.25" customHeight="1"/>
    <row r="749" ht="11.25" customHeight="1"/>
    <row r="750" ht="11.25" customHeight="1"/>
    <row r="751" ht="11.25" customHeight="1"/>
    <row r="752" ht="11.25" customHeight="1"/>
    <row r="753" ht="11.25" customHeight="1"/>
    <row r="754" ht="11.25" customHeight="1"/>
    <row r="755" ht="11.25" customHeight="1"/>
    <row r="756" ht="11.25" customHeight="1"/>
    <row r="757" ht="11.25" customHeight="1"/>
    <row r="758" ht="11.25" customHeight="1"/>
    <row r="759" ht="11.25" customHeight="1"/>
    <row r="760" ht="11.25" customHeight="1"/>
    <row r="761" ht="11.25" customHeight="1"/>
    <row r="762" ht="11.25" customHeight="1"/>
    <row r="763" ht="11.25" customHeight="1"/>
    <row r="764" ht="11.25" customHeight="1"/>
    <row r="765" ht="11.25" customHeight="1"/>
    <row r="766" ht="11.25" customHeight="1"/>
    <row r="767" ht="11.25" customHeight="1"/>
    <row r="768" ht="11.25" customHeight="1"/>
    <row r="769" ht="11.25" customHeight="1"/>
    <row r="770" ht="11.25" customHeight="1"/>
    <row r="771" ht="11.25" customHeight="1"/>
    <row r="772" ht="11.25" customHeight="1"/>
    <row r="773" ht="11.25" customHeight="1"/>
    <row r="774" ht="11.25" customHeight="1"/>
    <row r="775" ht="11.25" customHeight="1"/>
    <row r="776" ht="11.25" customHeight="1"/>
    <row r="777" ht="11.25" customHeight="1"/>
    <row r="778" ht="11.25" customHeight="1"/>
    <row r="779" ht="11.25" customHeight="1"/>
    <row r="780" ht="11.25" customHeight="1"/>
    <row r="781" ht="11.25" customHeight="1"/>
    <row r="782" ht="11.25" customHeight="1"/>
    <row r="783" ht="11.25" customHeight="1"/>
    <row r="784" ht="11.25" customHeight="1"/>
    <row r="785" ht="11.25" customHeight="1"/>
    <row r="786" ht="11.25" customHeight="1"/>
    <row r="787" ht="11.25" customHeight="1"/>
    <row r="788" ht="11.25" customHeight="1"/>
    <row r="789" ht="11.25" customHeight="1"/>
    <row r="790" ht="11.25" customHeight="1"/>
    <row r="791" ht="11.25" customHeight="1"/>
    <row r="792" ht="11.25" customHeight="1"/>
    <row r="793" ht="11.25" customHeight="1"/>
    <row r="794" ht="11.25" customHeight="1"/>
    <row r="795" ht="11.25" customHeight="1"/>
    <row r="796" ht="11.25" customHeight="1"/>
    <row r="797" ht="11.25" customHeight="1"/>
    <row r="798" ht="11.25" customHeight="1"/>
    <row r="799" ht="11.25" customHeight="1"/>
    <row r="800" ht="11.25" customHeight="1"/>
    <row r="801" ht="11.25" customHeight="1"/>
    <row r="802" ht="11.25" customHeight="1"/>
    <row r="803" ht="11.25" customHeight="1"/>
    <row r="804" ht="11.25" customHeight="1"/>
    <row r="805" ht="11.25" customHeight="1"/>
    <row r="806" ht="11.25" customHeight="1"/>
    <row r="807" ht="11.25" customHeight="1"/>
    <row r="808" ht="11.25" customHeight="1"/>
    <row r="809" ht="11.25" customHeight="1"/>
    <row r="810" ht="11.25" customHeight="1"/>
    <row r="811" ht="11.25" customHeight="1"/>
    <row r="812" ht="11.25" customHeight="1"/>
    <row r="813" ht="11.25" customHeight="1"/>
    <row r="814" ht="11.25" customHeight="1"/>
    <row r="815" ht="11.25" customHeight="1"/>
    <row r="816" ht="11.25" customHeight="1"/>
    <row r="817" ht="11.25" customHeight="1"/>
    <row r="818" ht="11.25" customHeight="1"/>
    <row r="819" ht="11.25" customHeight="1"/>
    <row r="820" ht="11.25" customHeight="1"/>
    <row r="821" ht="11.25" customHeight="1"/>
    <row r="822" ht="11.25" customHeight="1"/>
    <row r="823" ht="11.25" customHeight="1"/>
    <row r="824" ht="11.25" customHeight="1"/>
    <row r="825" ht="11.25" customHeight="1"/>
    <row r="826" ht="11.25" customHeight="1"/>
    <row r="827" ht="11.25" customHeight="1"/>
    <row r="828" ht="11.25" customHeight="1"/>
    <row r="829" ht="11.25" customHeight="1"/>
    <row r="830" ht="11.25" customHeight="1"/>
    <row r="831" ht="11.25" customHeight="1"/>
    <row r="832" ht="11.25" customHeight="1"/>
    <row r="833" ht="11.25" customHeight="1"/>
    <row r="834" ht="11.25" customHeight="1"/>
    <row r="835" ht="11.25" customHeight="1"/>
    <row r="836" ht="11.25" customHeight="1"/>
    <row r="837" ht="11.25" customHeight="1"/>
    <row r="838" ht="11.25" customHeight="1"/>
    <row r="839" ht="11.25" customHeight="1"/>
    <row r="840" ht="11.25" customHeight="1"/>
    <row r="841" ht="11.25" customHeight="1"/>
    <row r="842" ht="11.25" customHeight="1"/>
    <row r="843" ht="11.25" customHeight="1"/>
    <row r="844" ht="11.25" customHeight="1"/>
    <row r="845" ht="11.25" customHeight="1"/>
    <row r="846" ht="11.25" customHeight="1"/>
    <row r="847" ht="11.25" customHeight="1"/>
    <row r="848" ht="11.25" customHeight="1"/>
    <row r="849" ht="11.25" customHeight="1"/>
    <row r="850" ht="11.25" customHeight="1"/>
    <row r="851" ht="11.25" customHeight="1"/>
    <row r="852" ht="11.25" customHeight="1"/>
    <row r="853" ht="11.25" customHeight="1"/>
    <row r="854" ht="11.25" customHeight="1"/>
    <row r="855" ht="11.25" customHeight="1"/>
    <row r="856" ht="11.25" customHeight="1"/>
    <row r="857" ht="11.25" customHeight="1"/>
    <row r="858" ht="11.25" customHeight="1"/>
    <row r="859" ht="11.25" customHeight="1"/>
    <row r="860" ht="11.25" customHeight="1"/>
    <row r="861" ht="11.25" customHeight="1"/>
    <row r="862" ht="11.25" customHeight="1"/>
    <row r="863" ht="11.25" customHeight="1"/>
    <row r="864" ht="11.25" customHeight="1"/>
    <row r="865" ht="11.25" customHeight="1"/>
    <row r="866" ht="11.25" customHeight="1"/>
    <row r="867" ht="11.25" customHeight="1"/>
    <row r="868" ht="11.25" customHeight="1"/>
    <row r="869" ht="11.25" customHeight="1"/>
    <row r="870" ht="11.25" customHeight="1"/>
    <row r="871" ht="11.25" customHeight="1"/>
    <row r="872" ht="11.25" customHeight="1"/>
    <row r="873" ht="11.25" customHeight="1"/>
    <row r="874" ht="11.25" customHeight="1"/>
    <row r="875" ht="11.25" customHeight="1"/>
    <row r="876" ht="11.25" customHeight="1"/>
    <row r="877" ht="11.25" customHeight="1"/>
    <row r="878" ht="11.25" customHeight="1"/>
    <row r="879" ht="11.25" customHeight="1"/>
    <row r="880" ht="11.25" customHeight="1"/>
    <row r="881" ht="11.25" customHeight="1"/>
    <row r="882" ht="11.25" customHeight="1"/>
    <row r="883" ht="11.25" customHeight="1"/>
    <row r="884" ht="11.25" customHeight="1"/>
    <row r="885" ht="11.25" customHeight="1"/>
    <row r="886" ht="11.25" customHeight="1"/>
    <row r="887" ht="11.25" customHeight="1"/>
    <row r="888" ht="11.25" customHeight="1"/>
    <row r="889" ht="11.25" customHeight="1"/>
    <row r="890" ht="11.25" customHeight="1"/>
    <row r="891" ht="11.25" customHeight="1"/>
    <row r="892" ht="11.25" customHeight="1"/>
    <row r="893" ht="11.25" customHeight="1"/>
    <row r="894" ht="11.25" customHeight="1"/>
    <row r="895" ht="11.25" customHeight="1"/>
    <row r="896" ht="11.25" customHeight="1"/>
    <row r="897" ht="11.25" customHeight="1"/>
    <row r="898" ht="11.25" customHeight="1"/>
    <row r="899" ht="11.25" customHeight="1"/>
    <row r="900" ht="11.25" customHeight="1"/>
    <row r="901" ht="11.25" customHeight="1"/>
    <row r="902" ht="11.25" customHeight="1"/>
    <row r="903" ht="11.25" customHeight="1"/>
    <row r="904" ht="11.25" customHeight="1"/>
    <row r="905" ht="11.25" customHeight="1"/>
    <row r="906" ht="11.25" customHeight="1"/>
    <row r="907" ht="11.25" customHeight="1"/>
    <row r="908" ht="11.25" customHeight="1"/>
    <row r="909" ht="11.25" customHeight="1"/>
    <row r="910" ht="11.25" customHeight="1"/>
    <row r="911" ht="11.25" customHeight="1"/>
    <row r="912" ht="11.25" customHeight="1"/>
    <row r="913" ht="11.25" customHeight="1"/>
    <row r="914" ht="11.25" customHeight="1"/>
    <row r="915" ht="11.25" customHeight="1"/>
    <row r="916" ht="11.25" customHeight="1"/>
    <row r="917" ht="11.25" customHeight="1"/>
    <row r="918" ht="11.25" customHeight="1"/>
    <row r="919" ht="11.25" customHeight="1"/>
    <row r="920" ht="11.25" customHeight="1"/>
    <row r="921" ht="11.25" customHeight="1"/>
    <row r="922" ht="11.25" customHeight="1"/>
    <row r="923" ht="11.25" customHeight="1"/>
    <row r="924" ht="11.25" customHeight="1"/>
    <row r="925" ht="11.25" customHeight="1"/>
    <row r="926" ht="11.25" customHeight="1"/>
    <row r="927" ht="11.25" customHeight="1"/>
    <row r="928" ht="11.25" customHeight="1"/>
    <row r="929" ht="11.25" customHeight="1"/>
    <row r="930" ht="11.25" customHeight="1"/>
    <row r="931" ht="11.25" customHeight="1"/>
    <row r="932" ht="11.25" customHeight="1"/>
    <row r="933" ht="11.25" customHeight="1"/>
    <row r="934" ht="11.25" customHeight="1"/>
    <row r="935" ht="11.25" customHeight="1"/>
    <row r="936" ht="11.25" customHeight="1"/>
    <row r="937" ht="11.25" customHeight="1"/>
    <row r="938" ht="11.25" customHeight="1"/>
    <row r="939" ht="11.25" customHeight="1"/>
    <row r="940" ht="11.25" customHeight="1"/>
    <row r="941" ht="11.25" customHeight="1"/>
    <row r="942" ht="11.25" customHeight="1"/>
    <row r="943" ht="11.25" customHeight="1"/>
    <row r="944" ht="11.25" customHeight="1"/>
    <row r="945" ht="11.25" customHeight="1"/>
    <row r="946" ht="11.25" customHeight="1"/>
    <row r="947" ht="11.25" customHeight="1"/>
    <row r="948" ht="11.25" customHeight="1"/>
    <row r="949" ht="11.25" customHeight="1"/>
    <row r="950" ht="11.25" customHeight="1"/>
    <row r="951" ht="11.25" customHeight="1"/>
    <row r="952" ht="11.25" customHeight="1"/>
    <row r="953" ht="11.25" customHeight="1"/>
    <row r="954" ht="11.25" customHeight="1"/>
    <row r="955" ht="11.25" customHeight="1"/>
    <row r="956" ht="11.25" customHeight="1"/>
    <row r="957" ht="11.25" customHeight="1"/>
    <row r="958" ht="11.25" customHeight="1"/>
    <row r="959" ht="11.25" customHeight="1"/>
    <row r="960" ht="11.25" customHeight="1"/>
    <row r="961" ht="11.25" customHeight="1"/>
    <row r="962" ht="11.25" customHeight="1"/>
    <row r="963" ht="11.25" customHeight="1"/>
    <row r="964" ht="11.25" customHeight="1"/>
    <row r="965" ht="11.25" customHeight="1"/>
    <row r="966" ht="11.25" customHeight="1"/>
    <row r="967" ht="11.25" customHeight="1"/>
    <row r="968" ht="11.25" customHeight="1"/>
    <row r="969" ht="11.25" customHeight="1"/>
    <row r="970" ht="11.25" customHeight="1"/>
    <row r="971" ht="11.25" customHeight="1"/>
    <row r="972" ht="11.25" customHeight="1"/>
    <row r="973" ht="11.25" customHeight="1"/>
    <row r="974" ht="11.25" customHeight="1"/>
    <row r="975" ht="11.25" customHeight="1"/>
    <row r="976" ht="11.25" customHeight="1"/>
    <row r="977" ht="11.25" customHeight="1"/>
    <row r="978" ht="11.25" customHeight="1"/>
    <row r="979" ht="11.25" customHeight="1"/>
    <row r="980" ht="11.25" customHeight="1"/>
    <row r="981" ht="11.25" customHeight="1"/>
    <row r="982" ht="11.25" customHeight="1"/>
    <row r="983" ht="11.25" customHeight="1"/>
    <row r="984" ht="11.25" customHeight="1"/>
    <row r="985" ht="11.25" customHeight="1"/>
    <row r="986" ht="11.25" customHeight="1"/>
    <row r="987" ht="11.25" customHeight="1"/>
    <row r="988" ht="11.25" customHeight="1"/>
    <row r="989" ht="11.25" customHeight="1"/>
    <row r="990" ht="11.25" customHeight="1"/>
    <row r="991" ht="11.25" customHeight="1"/>
    <row r="992" ht="11.25" customHeight="1"/>
  </sheetData>
  <pageMargins left="0" right="0" top="0" bottom="0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991"/>
  <sheetViews>
    <sheetView showGridLines="0" topLeftCell="A13" zoomScaleNormal="100" workbookViewId="0">
      <selection activeCell="A63" sqref="A63:E122"/>
    </sheetView>
  </sheetViews>
  <sheetFormatPr baseColWidth="10" defaultColWidth="12.6640625" defaultRowHeight="15" customHeight="1"/>
  <cols>
    <col min="1" max="1" width="21.1640625" style="53" customWidth="1"/>
    <col min="2" max="5" width="12.83203125" style="53" customWidth="1"/>
    <col min="6" max="6" width="5.83203125" style="53" customWidth="1"/>
    <col min="7" max="16384" width="12.6640625" style="53"/>
  </cols>
  <sheetData>
    <row r="1" spans="1:5" ht="27.75" customHeight="1">
      <c r="A1" s="589" t="s">
        <v>704</v>
      </c>
    </row>
    <row r="2" spans="1:5" ht="12" customHeight="1">
      <c r="A2" s="590" t="s">
        <v>705</v>
      </c>
    </row>
    <row r="3" spans="1:5" ht="5" customHeight="1"/>
    <row r="4" spans="1:5" ht="24" customHeight="1">
      <c r="A4" s="843" t="s">
        <v>19</v>
      </c>
      <c r="B4" s="820" t="s">
        <v>719</v>
      </c>
      <c r="C4" s="820" t="s">
        <v>683</v>
      </c>
      <c r="D4" s="820" t="s">
        <v>684</v>
      </c>
      <c r="E4" s="821" t="s">
        <v>685</v>
      </c>
    </row>
    <row r="5" spans="1:5" ht="5.25" customHeight="1">
      <c r="A5" s="7"/>
      <c r="B5" s="7"/>
      <c r="C5" s="7"/>
      <c r="D5" s="7"/>
      <c r="E5" s="16"/>
    </row>
    <row r="6" spans="1:5" ht="11" customHeight="1">
      <c r="A6" s="500" t="s">
        <v>24</v>
      </c>
      <c r="B6" s="108">
        <f>AVERAGE(B7:B9)</f>
        <v>21.52</v>
      </c>
      <c r="C6" s="108">
        <f t="shared" ref="C6:E6" si="0">AVERAGE(C7:C9)</f>
        <v>19.754999999999999</v>
      </c>
      <c r="D6" s="108">
        <f t="shared" si="0"/>
        <v>32.776666666666664</v>
      </c>
      <c r="E6" s="108">
        <f t="shared" si="0"/>
        <v>17.5</v>
      </c>
    </row>
    <row r="7" spans="1:5" ht="11" customHeight="1">
      <c r="A7" s="34" t="s">
        <v>25</v>
      </c>
      <c r="B7" s="513">
        <v>20.25</v>
      </c>
      <c r="C7" s="513">
        <v>21.38</v>
      </c>
      <c r="D7" s="513">
        <v>32.25</v>
      </c>
      <c r="E7" s="513">
        <v>14.5</v>
      </c>
    </row>
    <row r="8" spans="1:5" ht="11" customHeight="1">
      <c r="A8" s="34" t="s">
        <v>293</v>
      </c>
      <c r="B8" s="513">
        <v>22.79</v>
      </c>
      <c r="C8" s="513">
        <v>18.13</v>
      </c>
      <c r="D8" s="513">
        <v>44.58</v>
      </c>
      <c r="E8" s="513">
        <v>20</v>
      </c>
    </row>
    <row r="9" spans="1:5" ht="11" customHeight="1">
      <c r="A9" s="34" t="s">
        <v>515</v>
      </c>
      <c r="B9" s="513" t="s">
        <v>148</v>
      </c>
      <c r="C9" s="513" t="s">
        <v>148</v>
      </c>
      <c r="D9" s="513">
        <v>21.5</v>
      </c>
      <c r="E9" s="513">
        <v>18</v>
      </c>
    </row>
    <row r="10" spans="1:5" ht="11" customHeight="1">
      <c r="A10" s="106" t="s">
        <v>26</v>
      </c>
      <c r="B10" s="108">
        <f>AVERAGE(B11:B14)</f>
        <v>18.2925</v>
      </c>
      <c r="C10" s="108">
        <f>AVERAGE(C11:C14)</f>
        <v>18.9175</v>
      </c>
      <c r="D10" s="109">
        <f>AVERAGE(D11:D14)</f>
        <v>40.375</v>
      </c>
      <c r="E10" s="109">
        <f>AVERAGE(E11:E14)</f>
        <v>22.0625</v>
      </c>
    </row>
    <row r="11" spans="1:5" ht="11" customHeight="1">
      <c r="A11" s="107" t="s">
        <v>29</v>
      </c>
      <c r="B11" s="105">
        <v>19</v>
      </c>
      <c r="C11" s="105">
        <v>18</v>
      </c>
      <c r="D11" s="110" t="s">
        <v>30</v>
      </c>
      <c r="E11" s="110">
        <v>23</v>
      </c>
    </row>
    <row r="12" spans="1:5" ht="11" customHeight="1">
      <c r="A12" s="107" t="s">
        <v>439</v>
      </c>
      <c r="B12" s="105">
        <v>11.5</v>
      </c>
      <c r="C12" s="105">
        <v>10</v>
      </c>
      <c r="D12" s="110">
        <v>35.75</v>
      </c>
      <c r="E12" s="110">
        <v>20.75</v>
      </c>
    </row>
    <row r="13" spans="1:5" ht="11" customHeight="1">
      <c r="A13" s="107" t="s">
        <v>441</v>
      </c>
      <c r="B13" s="105">
        <v>16.670000000000002</v>
      </c>
      <c r="C13" s="105">
        <v>15.67</v>
      </c>
      <c r="D13" s="110" t="s">
        <v>30</v>
      </c>
      <c r="E13" s="110">
        <v>19.5</v>
      </c>
    </row>
    <row r="14" spans="1:5" ht="11" customHeight="1">
      <c r="A14" s="107" t="s">
        <v>303</v>
      </c>
      <c r="B14" s="105">
        <v>26</v>
      </c>
      <c r="C14" s="105">
        <v>32</v>
      </c>
      <c r="D14" s="110">
        <v>45</v>
      </c>
      <c r="E14" s="110">
        <v>25</v>
      </c>
    </row>
    <row r="15" spans="1:5" ht="11" customHeight="1">
      <c r="A15" s="500" t="s">
        <v>31</v>
      </c>
      <c r="B15" s="108">
        <f>AVERAGE(B16:B23)</f>
        <v>21.177499999999998</v>
      </c>
      <c r="C15" s="108">
        <f>AVERAGE(C16:C23)</f>
        <v>23.762857142857143</v>
      </c>
      <c r="D15" s="108">
        <f>AVERAGE(D16:D23)</f>
        <v>39.168000000000006</v>
      </c>
      <c r="E15" s="108">
        <f>AVERAGE(E16:E23)</f>
        <v>24.166666666666668</v>
      </c>
    </row>
    <row r="16" spans="1:5" ht="11" customHeight="1">
      <c r="A16" s="34" t="s">
        <v>32</v>
      </c>
      <c r="B16" s="513">
        <v>27.5</v>
      </c>
      <c r="C16" s="513">
        <v>23.5</v>
      </c>
      <c r="D16" s="513" t="s">
        <v>148</v>
      </c>
      <c r="E16" s="513" t="s">
        <v>148</v>
      </c>
    </row>
    <row r="17" spans="1:5" ht="11" customHeight="1">
      <c r="A17" s="34" t="s">
        <v>33</v>
      </c>
      <c r="B17" s="513">
        <v>10.67</v>
      </c>
      <c r="C17" s="513">
        <v>13.5</v>
      </c>
      <c r="D17" s="513">
        <v>40.67</v>
      </c>
      <c r="E17" s="513" t="s">
        <v>148</v>
      </c>
    </row>
    <row r="18" spans="1:5" ht="11" customHeight="1">
      <c r="A18" s="34" t="s">
        <v>34</v>
      </c>
      <c r="B18" s="513">
        <v>19</v>
      </c>
      <c r="C18" s="513" t="s">
        <v>148</v>
      </c>
      <c r="D18" s="513">
        <v>47</v>
      </c>
      <c r="E18" s="513" t="s">
        <v>148</v>
      </c>
    </row>
    <row r="19" spans="1:5" ht="11" customHeight="1">
      <c r="A19" s="34" t="s">
        <v>35</v>
      </c>
      <c r="B19" s="513">
        <v>16.25</v>
      </c>
      <c r="C19" s="513">
        <v>18.670000000000002</v>
      </c>
      <c r="D19" s="513">
        <v>46.5</v>
      </c>
      <c r="E19" s="513">
        <v>17.5</v>
      </c>
    </row>
    <row r="20" spans="1:5" ht="11" customHeight="1">
      <c r="A20" s="34" t="s">
        <v>36</v>
      </c>
      <c r="B20" s="513">
        <v>22.33</v>
      </c>
      <c r="C20" s="513">
        <v>23</v>
      </c>
      <c r="D20" s="513">
        <v>22.67</v>
      </c>
      <c r="E20" s="513">
        <v>23</v>
      </c>
    </row>
    <row r="21" spans="1:5" ht="11" customHeight="1">
      <c r="A21" s="34" t="s">
        <v>37</v>
      </c>
      <c r="B21" s="513">
        <v>22.5</v>
      </c>
      <c r="C21" s="513">
        <v>38</v>
      </c>
      <c r="D21" s="513" t="s">
        <v>148</v>
      </c>
      <c r="E21" s="513" t="s">
        <v>148</v>
      </c>
    </row>
    <row r="22" spans="1:5" ht="11" customHeight="1">
      <c r="A22" s="34" t="s">
        <v>540</v>
      </c>
      <c r="B22" s="513">
        <v>36.5</v>
      </c>
      <c r="C22" s="513">
        <v>35</v>
      </c>
      <c r="D22" s="513" t="s">
        <v>148</v>
      </c>
      <c r="E22" s="513">
        <v>32</v>
      </c>
    </row>
    <row r="23" spans="1:5" ht="11" customHeight="1">
      <c r="A23" s="34" t="s">
        <v>39</v>
      </c>
      <c r="B23" s="513">
        <v>14.67</v>
      </c>
      <c r="C23" s="513">
        <v>14.67</v>
      </c>
      <c r="D23" s="513">
        <v>39</v>
      </c>
      <c r="E23" s="513" t="s">
        <v>148</v>
      </c>
    </row>
    <row r="24" spans="1:5" ht="11" customHeight="1">
      <c r="A24" s="500" t="s">
        <v>41</v>
      </c>
      <c r="B24" s="108">
        <f>AVERAGE(B27:B28)</f>
        <v>30.5</v>
      </c>
      <c r="C24" s="108">
        <f>AVERAGE(C27:C28)</f>
        <v>37.085000000000001</v>
      </c>
      <c r="D24" s="108">
        <f>AVERAGE(D27:D28)</f>
        <v>55</v>
      </c>
      <c r="E24" s="108">
        <f>AVERAGE(E27:E28)</f>
        <v>28.5</v>
      </c>
    </row>
    <row r="25" spans="1:5" ht="11" customHeight="1">
      <c r="A25" s="34" t="s">
        <v>42</v>
      </c>
      <c r="B25" s="513">
        <v>22</v>
      </c>
      <c r="C25" s="513">
        <v>25</v>
      </c>
      <c r="D25" s="513" t="s">
        <v>148</v>
      </c>
      <c r="E25" s="513">
        <v>20</v>
      </c>
    </row>
    <row r="26" spans="1:5" ht="11" customHeight="1">
      <c r="A26" s="34" t="s">
        <v>306</v>
      </c>
      <c r="B26" s="513" t="s">
        <v>148</v>
      </c>
      <c r="C26" s="513">
        <v>32</v>
      </c>
      <c r="D26" s="513">
        <v>26</v>
      </c>
      <c r="E26" s="513">
        <v>21</v>
      </c>
    </row>
    <row r="27" spans="1:5" ht="11" customHeight="1">
      <c r="A27" s="34" t="s">
        <v>43</v>
      </c>
      <c r="B27" s="513">
        <v>36</v>
      </c>
      <c r="C27" s="513">
        <v>49.5</v>
      </c>
      <c r="D27" s="513">
        <v>55</v>
      </c>
      <c r="E27" s="513">
        <v>40</v>
      </c>
    </row>
    <row r="28" spans="1:5" ht="11" customHeight="1">
      <c r="A28" s="34" t="s">
        <v>459</v>
      </c>
      <c r="B28" s="513">
        <v>25</v>
      </c>
      <c r="C28" s="513">
        <v>24.67</v>
      </c>
      <c r="D28" s="514" t="s">
        <v>30</v>
      </c>
      <c r="E28" s="514">
        <v>17</v>
      </c>
    </row>
    <row r="29" spans="1:5" ht="11" customHeight="1">
      <c r="A29" s="34" t="s">
        <v>157</v>
      </c>
      <c r="B29" s="513">
        <v>24.33</v>
      </c>
      <c r="C29" s="513">
        <v>23.67</v>
      </c>
      <c r="D29" s="513" t="s">
        <v>148</v>
      </c>
      <c r="E29" s="513">
        <v>25.33</v>
      </c>
    </row>
    <row r="30" spans="1:5" ht="11" customHeight="1">
      <c r="A30" s="34" t="s">
        <v>45</v>
      </c>
      <c r="B30" s="513">
        <v>17</v>
      </c>
      <c r="C30" s="513">
        <v>18</v>
      </c>
      <c r="D30" s="513" t="s">
        <v>148</v>
      </c>
      <c r="E30" s="513">
        <v>17</v>
      </c>
    </row>
    <row r="31" spans="1:5" ht="11" customHeight="1">
      <c r="A31" s="515" t="s">
        <v>46</v>
      </c>
      <c r="B31" s="516">
        <f>AVERAGE(B32:B39)</f>
        <v>42.405000000000001</v>
      </c>
      <c r="C31" s="516">
        <f>AVERAGE(C32:C39)</f>
        <v>23.78125</v>
      </c>
      <c r="D31" s="516">
        <f>AVERAGE(D32:D39)</f>
        <v>27.265999999999998</v>
      </c>
      <c r="E31" s="516">
        <f>AVERAGE(E32:E39)</f>
        <v>21.818000000000001</v>
      </c>
    </row>
    <row r="32" spans="1:5" ht="11" customHeight="1">
      <c r="A32" s="517" t="s">
        <v>47</v>
      </c>
      <c r="B32" s="514">
        <v>42.25</v>
      </c>
      <c r="C32" s="518">
        <v>29</v>
      </c>
      <c r="D32" s="514">
        <v>28</v>
      </c>
      <c r="E32" s="514" t="s">
        <v>30</v>
      </c>
    </row>
    <row r="33" spans="1:5" ht="11" customHeight="1">
      <c r="A33" s="517" t="s">
        <v>171</v>
      </c>
      <c r="B33" s="518">
        <v>42.33</v>
      </c>
      <c r="C33" s="514">
        <v>24</v>
      </c>
      <c r="D33" s="514">
        <v>30</v>
      </c>
      <c r="E33" s="514" t="s">
        <v>30</v>
      </c>
    </row>
    <row r="34" spans="1:5" ht="11" customHeight="1">
      <c r="A34" s="517" t="s">
        <v>51</v>
      </c>
      <c r="B34" s="518">
        <v>41.33</v>
      </c>
      <c r="C34" s="514">
        <v>28.67</v>
      </c>
      <c r="D34" s="514" t="s">
        <v>30</v>
      </c>
      <c r="E34" s="514" t="s">
        <v>30</v>
      </c>
    </row>
    <row r="35" spans="1:5" ht="11" customHeight="1">
      <c r="A35" s="517" t="s">
        <v>52</v>
      </c>
      <c r="B35" s="518">
        <v>42.33</v>
      </c>
      <c r="C35" s="514">
        <v>15.33</v>
      </c>
      <c r="D35" s="514">
        <v>32</v>
      </c>
      <c r="E35" s="514">
        <v>17.670000000000002</v>
      </c>
    </row>
    <row r="36" spans="1:5" ht="11" customHeight="1">
      <c r="A36" s="517" t="s">
        <v>140</v>
      </c>
      <c r="B36" s="518">
        <v>46.5</v>
      </c>
      <c r="C36" s="514">
        <v>24</v>
      </c>
      <c r="D36" s="514" t="s">
        <v>30</v>
      </c>
      <c r="E36" s="514">
        <v>20.67</v>
      </c>
    </row>
    <row r="37" spans="1:5" ht="11" customHeight="1">
      <c r="A37" s="517" t="s">
        <v>55</v>
      </c>
      <c r="B37" s="518">
        <v>43.33</v>
      </c>
      <c r="C37" s="514">
        <v>23.67</v>
      </c>
      <c r="D37" s="514" t="s">
        <v>30</v>
      </c>
      <c r="E37" s="514">
        <v>19.670000000000002</v>
      </c>
    </row>
    <row r="38" spans="1:5" ht="11" customHeight="1">
      <c r="A38" s="517" t="s">
        <v>56</v>
      </c>
      <c r="B38" s="518">
        <v>37.67</v>
      </c>
      <c r="C38" s="514">
        <v>22.33</v>
      </c>
      <c r="D38" s="514">
        <v>24</v>
      </c>
      <c r="E38" s="514">
        <v>28.33</v>
      </c>
    </row>
    <row r="39" spans="1:5" ht="11" customHeight="1">
      <c r="A39" s="517" t="s">
        <v>58</v>
      </c>
      <c r="B39" s="518">
        <v>43.5</v>
      </c>
      <c r="C39" s="514">
        <v>23.25</v>
      </c>
      <c r="D39" s="514">
        <v>22.33</v>
      </c>
      <c r="E39" s="514">
        <v>22.75</v>
      </c>
    </row>
    <row r="40" spans="1:5" ht="11" customHeight="1">
      <c r="A40" s="111" t="s">
        <v>59</v>
      </c>
      <c r="B40" s="108">
        <f>AVERAGE(B41:B42)</f>
        <v>43.375</v>
      </c>
      <c r="C40" s="108">
        <f>AVERAGE(C41:C42)</f>
        <v>28.5</v>
      </c>
      <c r="D40" s="103" t="s">
        <v>174</v>
      </c>
      <c r="E40" s="514" t="s">
        <v>30</v>
      </c>
    </row>
    <row r="41" spans="1:5" ht="11" customHeight="1">
      <c r="A41" s="41" t="s">
        <v>60</v>
      </c>
      <c r="B41" s="105">
        <v>49.5</v>
      </c>
      <c r="C41" s="105">
        <v>30</v>
      </c>
      <c r="D41" s="105" t="s">
        <v>30</v>
      </c>
      <c r="E41" s="105" t="s">
        <v>30</v>
      </c>
    </row>
    <row r="42" spans="1:5" ht="11" customHeight="1">
      <c r="A42" s="41" t="s">
        <v>64</v>
      </c>
      <c r="B42" s="105">
        <v>37.25</v>
      </c>
      <c r="C42" s="105">
        <v>27</v>
      </c>
      <c r="D42" s="105" t="s">
        <v>30</v>
      </c>
      <c r="E42" s="105" t="s">
        <v>30</v>
      </c>
    </row>
    <row r="43" spans="1:5" ht="11" customHeight="1">
      <c r="A43" s="500" t="s">
        <v>65</v>
      </c>
      <c r="B43" s="108">
        <f>AVERAGE(B44:B51)</f>
        <v>18.646250000000002</v>
      </c>
      <c r="C43" s="108">
        <f>AVERAGE(C44:C51)</f>
        <v>17.998750000000001</v>
      </c>
      <c r="D43" s="108">
        <f>AVERAGE(D44:D50)</f>
        <v>31.556666666666668</v>
      </c>
      <c r="E43" s="108">
        <f>AVERAGE(E44:E50)</f>
        <v>22.934000000000001</v>
      </c>
    </row>
    <row r="44" spans="1:5" ht="11" customHeight="1">
      <c r="A44" s="34" t="s">
        <v>66</v>
      </c>
      <c r="B44" s="513">
        <v>16</v>
      </c>
      <c r="C44" s="513">
        <v>14</v>
      </c>
      <c r="D44" s="513">
        <v>34</v>
      </c>
      <c r="E44" s="513">
        <v>35.25</v>
      </c>
    </row>
    <row r="45" spans="1:5" ht="11" customHeight="1">
      <c r="A45" s="34" t="s">
        <v>396</v>
      </c>
      <c r="B45" s="513">
        <v>25</v>
      </c>
      <c r="C45" s="513">
        <v>20</v>
      </c>
      <c r="D45" s="513" t="s">
        <v>148</v>
      </c>
      <c r="E45" s="513">
        <v>24</v>
      </c>
    </row>
    <row r="46" spans="1:5" ht="11" customHeight="1">
      <c r="A46" s="34" t="s">
        <v>534</v>
      </c>
      <c r="B46" s="513">
        <v>21.67</v>
      </c>
      <c r="C46" s="513">
        <v>19</v>
      </c>
      <c r="D46" s="513" t="s">
        <v>148</v>
      </c>
      <c r="E46" s="513">
        <v>19</v>
      </c>
    </row>
    <row r="47" spans="1:5" ht="11" customHeight="1">
      <c r="A47" s="34" t="s">
        <v>68</v>
      </c>
      <c r="B47" s="513">
        <v>18.25</v>
      </c>
      <c r="C47" s="513">
        <v>19.329999999999998</v>
      </c>
      <c r="D47" s="513">
        <v>27.67</v>
      </c>
      <c r="E47" s="513">
        <v>18.670000000000002</v>
      </c>
    </row>
    <row r="48" spans="1:5" ht="11" customHeight="1">
      <c r="A48" s="34" t="s">
        <v>72</v>
      </c>
      <c r="B48" s="513">
        <v>14</v>
      </c>
      <c r="C48" s="513">
        <v>13.33</v>
      </c>
      <c r="D48" s="513" t="s">
        <v>148</v>
      </c>
      <c r="E48" s="513">
        <v>17.75</v>
      </c>
    </row>
    <row r="49" spans="1:5" ht="11" customHeight="1">
      <c r="A49" s="34" t="s">
        <v>433</v>
      </c>
      <c r="B49" s="513">
        <v>22</v>
      </c>
      <c r="C49" s="513">
        <v>20</v>
      </c>
      <c r="D49" s="513" t="s">
        <v>148</v>
      </c>
      <c r="E49" s="513" t="s">
        <v>148</v>
      </c>
    </row>
    <row r="50" spans="1:5" ht="11" customHeight="1">
      <c r="A50" s="34" t="s">
        <v>71</v>
      </c>
      <c r="B50" s="513">
        <v>22.25</v>
      </c>
      <c r="C50" s="513">
        <v>26.33</v>
      </c>
      <c r="D50" s="513">
        <v>33</v>
      </c>
      <c r="E50" s="513" t="s">
        <v>148</v>
      </c>
    </row>
    <row r="51" spans="1:5" ht="11" customHeight="1">
      <c r="A51" s="34" t="s">
        <v>434</v>
      </c>
      <c r="B51" s="513">
        <v>10</v>
      </c>
      <c r="C51" s="513">
        <v>12</v>
      </c>
      <c r="D51" s="513" t="s">
        <v>148</v>
      </c>
      <c r="E51" s="513" t="s">
        <v>148</v>
      </c>
    </row>
    <row r="52" spans="1:5" ht="11" customHeight="1">
      <c r="A52" s="500" t="s">
        <v>74</v>
      </c>
      <c r="B52" s="108">
        <f>AVERAGE(B53:B55)</f>
        <v>20</v>
      </c>
      <c r="C52" s="108">
        <f>AVERAGE(C53:C55)</f>
        <v>25</v>
      </c>
      <c r="D52" s="108">
        <f>AVERAGE(D53:D55)</f>
        <v>38.36</v>
      </c>
      <c r="E52" s="108">
        <f>AVERAGE(E53:E55)</f>
        <v>29.193333333333332</v>
      </c>
    </row>
    <row r="53" spans="1:5" ht="11" customHeight="1">
      <c r="A53" s="34" t="s">
        <v>75</v>
      </c>
      <c r="B53" s="513">
        <v>20</v>
      </c>
      <c r="C53" s="513">
        <v>25</v>
      </c>
      <c r="D53" s="513">
        <v>35</v>
      </c>
      <c r="E53" s="513">
        <v>22.5</v>
      </c>
    </row>
    <row r="54" spans="1:5" ht="11" customHeight="1">
      <c r="A54" s="34" t="s">
        <v>182</v>
      </c>
      <c r="B54" s="513" t="s">
        <v>148</v>
      </c>
      <c r="C54" s="513" t="s">
        <v>148</v>
      </c>
      <c r="D54" s="513">
        <v>37.75</v>
      </c>
      <c r="E54" s="513">
        <v>42.75</v>
      </c>
    </row>
    <row r="55" spans="1:5" ht="11" customHeight="1">
      <c r="A55" s="34" t="s">
        <v>294</v>
      </c>
      <c r="B55" s="513" t="s">
        <v>148</v>
      </c>
      <c r="C55" s="513" t="s">
        <v>148</v>
      </c>
      <c r="D55" s="513">
        <v>42.33</v>
      </c>
      <c r="E55" s="513">
        <v>22.33</v>
      </c>
    </row>
    <row r="56" spans="1:5" ht="11" customHeight="1">
      <c r="A56" s="500" t="s">
        <v>77</v>
      </c>
      <c r="B56" s="108">
        <f>AVERAGE(B57:B61)</f>
        <v>18.600000000000001</v>
      </c>
      <c r="C56" s="108" t="s">
        <v>28</v>
      </c>
      <c r="D56" s="108">
        <f>AVERAGE(D57:D61)</f>
        <v>30.3</v>
      </c>
      <c r="E56" s="108" t="s">
        <v>28</v>
      </c>
    </row>
    <row r="57" spans="1:5" ht="11" customHeight="1">
      <c r="A57" s="34" t="s">
        <v>184</v>
      </c>
      <c r="B57" s="513">
        <v>15</v>
      </c>
      <c r="C57" s="513" t="s">
        <v>148</v>
      </c>
      <c r="D57" s="513">
        <v>26.5</v>
      </c>
      <c r="E57" s="513" t="s">
        <v>148</v>
      </c>
    </row>
    <row r="58" spans="1:5" ht="11" customHeight="1">
      <c r="A58" s="34" t="s">
        <v>185</v>
      </c>
      <c r="B58" s="513">
        <v>20</v>
      </c>
      <c r="C58" s="513" t="s">
        <v>148</v>
      </c>
      <c r="D58" s="513">
        <v>30</v>
      </c>
      <c r="E58" s="513" t="s">
        <v>148</v>
      </c>
    </row>
    <row r="59" spans="1:5" ht="11" customHeight="1">
      <c r="A59" s="34" t="s">
        <v>80</v>
      </c>
      <c r="B59" s="513">
        <v>20</v>
      </c>
      <c r="C59" s="513" t="s">
        <v>148</v>
      </c>
      <c r="D59" s="513">
        <v>35</v>
      </c>
      <c r="E59" s="513" t="s">
        <v>148</v>
      </c>
    </row>
    <row r="60" spans="1:5" ht="11" customHeight="1">
      <c r="A60" s="34" t="s">
        <v>83</v>
      </c>
      <c r="B60" s="513">
        <v>18</v>
      </c>
      <c r="C60" s="513" t="s">
        <v>148</v>
      </c>
      <c r="D60" s="513">
        <v>35</v>
      </c>
      <c r="E60" s="513" t="s">
        <v>148</v>
      </c>
    </row>
    <row r="61" spans="1:5" ht="11" customHeight="1">
      <c r="A61" s="34" t="s">
        <v>84</v>
      </c>
      <c r="B61" s="513">
        <v>20</v>
      </c>
      <c r="C61" s="513" t="s">
        <v>148</v>
      </c>
      <c r="D61" s="513">
        <v>25</v>
      </c>
      <c r="E61" s="513" t="s">
        <v>148</v>
      </c>
    </row>
    <row r="62" spans="1:5" ht="11" customHeight="1">
      <c r="A62" s="468"/>
      <c r="B62" s="466"/>
      <c r="C62" s="466"/>
      <c r="D62" s="469"/>
      <c r="E62" s="167" t="s">
        <v>76</v>
      </c>
    </row>
    <row r="63" spans="1:5" ht="11" customHeight="1">
      <c r="A63" s="52" t="s">
        <v>520</v>
      </c>
      <c r="D63" s="28"/>
      <c r="E63" s="18"/>
    </row>
    <row r="64" spans="1:5" ht="24" customHeight="1">
      <c r="A64" s="843" t="s">
        <v>19</v>
      </c>
      <c r="B64" s="820" t="s">
        <v>719</v>
      </c>
      <c r="C64" s="820" t="s">
        <v>683</v>
      </c>
      <c r="D64" s="820" t="s">
        <v>684</v>
      </c>
      <c r="E64" s="821" t="s">
        <v>685</v>
      </c>
    </row>
    <row r="65" spans="1:5" ht="6.75" customHeight="1">
      <c r="A65" s="2"/>
      <c r="B65" s="2"/>
      <c r="C65" s="2"/>
      <c r="D65" s="2"/>
      <c r="E65" s="2"/>
    </row>
    <row r="66" spans="1:5" ht="11" customHeight="1">
      <c r="A66" s="500" t="s">
        <v>535</v>
      </c>
      <c r="B66" s="108">
        <f>AVERAGE(B67:B71)</f>
        <v>19</v>
      </c>
      <c r="C66" s="108">
        <f>AVERAGE(C67:C71)</f>
        <v>19</v>
      </c>
      <c r="D66" s="108">
        <f>AVERAGE(D67:D71)</f>
        <v>35</v>
      </c>
      <c r="E66" s="108">
        <f>AVERAGE(E67:E71)</f>
        <v>20.684000000000001</v>
      </c>
    </row>
    <row r="67" spans="1:5" ht="11" customHeight="1">
      <c r="A67" s="34" t="s">
        <v>87</v>
      </c>
      <c r="B67" s="519" t="s">
        <v>148</v>
      </c>
      <c r="C67" s="519" t="s">
        <v>148</v>
      </c>
      <c r="D67" s="519">
        <v>32.5</v>
      </c>
      <c r="E67" s="519">
        <v>17.5</v>
      </c>
    </row>
    <row r="68" spans="1:5" ht="11" customHeight="1">
      <c r="A68" s="34" t="s">
        <v>89</v>
      </c>
      <c r="B68" s="519">
        <v>20</v>
      </c>
      <c r="C68" s="519">
        <v>20</v>
      </c>
      <c r="D68" s="519">
        <v>39</v>
      </c>
      <c r="E68" s="519">
        <v>26.75</v>
      </c>
    </row>
    <row r="69" spans="1:5" ht="11" customHeight="1">
      <c r="A69" s="34" t="s">
        <v>90</v>
      </c>
      <c r="B69" s="519">
        <v>18</v>
      </c>
      <c r="C69" s="519" t="s">
        <v>148</v>
      </c>
      <c r="D69" s="519" t="s">
        <v>148</v>
      </c>
      <c r="E69" s="519">
        <v>19</v>
      </c>
    </row>
    <row r="70" spans="1:5" ht="11" customHeight="1">
      <c r="A70" s="34" t="s">
        <v>91</v>
      </c>
      <c r="B70" s="519">
        <v>20</v>
      </c>
      <c r="C70" s="519">
        <v>18</v>
      </c>
      <c r="D70" s="519" t="s">
        <v>148</v>
      </c>
      <c r="E70" s="519">
        <v>20</v>
      </c>
    </row>
    <row r="71" spans="1:5" ht="11" customHeight="1">
      <c r="A71" s="34" t="s">
        <v>94</v>
      </c>
      <c r="B71" s="519">
        <v>18</v>
      </c>
      <c r="C71" s="519" t="s">
        <v>148</v>
      </c>
      <c r="D71" s="519">
        <v>33.5</v>
      </c>
      <c r="E71" s="519">
        <v>20.170000000000002</v>
      </c>
    </row>
    <row r="72" spans="1:5" ht="11" customHeight="1">
      <c r="A72" s="34" t="s">
        <v>517</v>
      </c>
      <c r="B72" s="519"/>
      <c r="C72" s="519"/>
      <c r="D72" s="519">
        <v>32.5</v>
      </c>
      <c r="E72" s="519">
        <v>17.5</v>
      </c>
    </row>
    <row r="73" spans="1:5" ht="11" customHeight="1">
      <c r="A73" s="500" t="s">
        <v>95</v>
      </c>
      <c r="B73" s="108">
        <f>AVERAGE(B74:B76)</f>
        <v>67.066666666666663</v>
      </c>
      <c r="C73" s="108" t="s">
        <v>28</v>
      </c>
      <c r="D73" s="108">
        <f>AVERAGE(D74:D76)</f>
        <v>28.943333333333332</v>
      </c>
      <c r="E73" s="467" t="s">
        <v>28</v>
      </c>
    </row>
    <row r="74" spans="1:5" ht="11" customHeight="1">
      <c r="A74" s="34" t="s">
        <v>96</v>
      </c>
      <c r="B74" s="513">
        <v>62.7</v>
      </c>
      <c r="C74" s="513" t="s">
        <v>148</v>
      </c>
      <c r="D74" s="513">
        <v>25.33</v>
      </c>
      <c r="E74" s="513" t="s">
        <v>148</v>
      </c>
    </row>
    <row r="75" spans="1:5" ht="11" customHeight="1">
      <c r="A75" s="34" t="s">
        <v>97</v>
      </c>
      <c r="B75" s="513">
        <v>71</v>
      </c>
      <c r="C75" s="513" t="s">
        <v>148</v>
      </c>
      <c r="D75" s="513">
        <v>32.5</v>
      </c>
      <c r="E75" s="513" t="s">
        <v>148</v>
      </c>
    </row>
    <row r="76" spans="1:5" ht="11" customHeight="1">
      <c r="A76" s="34" t="s">
        <v>98</v>
      </c>
      <c r="B76" s="513">
        <v>67.5</v>
      </c>
      <c r="C76" s="513" t="s">
        <v>148</v>
      </c>
      <c r="D76" s="513">
        <v>29</v>
      </c>
      <c r="E76" s="513" t="s">
        <v>148</v>
      </c>
    </row>
    <row r="77" spans="1:5" ht="11" customHeight="1">
      <c r="A77" s="500" t="s">
        <v>99</v>
      </c>
      <c r="B77" s="520">
        <v>15</v>
      </c>
      <c r="C77" s="520">
        <v>15</v>
      </c>
      <c r="D77" s="520">
        <v>33</v>
      </c>
      <c r="E77" s="520">
        <v>20</v>
      </c>
    </row>
    <row r="78" spans="1:5" ht="11" customHeight="1">
      <c r="A78" s="500" t="s">
        <v>169</v>
      </c>
      <c r="B78" s="108">
        <f>AVERAGE(B79:B84)</f>
        <v>22.791666666666668</v>
      </c>
      <c r="C78" s="108">
        <f>AVERAGE(C79:C84)</f>
        <v>19.166666666666668</v>
      </c>
      <c r="D78" s="108">
        <f>AVERAGE(D79:D84)</f>
        <v>33.4375</v>
      </c>
      <c r="E78" s="108">
        <f>AVERAGE(E79:E84)</f>
        <v>23.096666666666664</v>
      </c>
    </row>
    <row r="79" spans="1:5" ht="11" customHeight="1">
      <c r="A79" s="34" t="s">
        <v>141</v>
      </c>
      <c r="B79" s="513">
        <v>33.5</v>
      </c>
      <c r="C79" s="513" t="s">
        <v>148</v>
      </c>
      <c r="D79" s="513">
        <v>36.25</v>
      </c>
      <c r="E79" s="513">
        <v>31.33</v>
      </c>
    </row>
    <row r="80" spans="1:5" ht="11" customHeight="1">
      <c r="A80" s="34" t="s">
        <v>101</v>
      </c>
      <c r="B80" s="513">
        <v>24.25</v>
      </c>
      <c r="C80" s="513" t="s">
        <v>148</v>
      </c>
      <c r="D80" s="513">
        <v>36.5</v>
      </c>
      <c r="E80" s="513">
        <v>23</v>
      </c>
    </row>
    <row r="81" spans="1:5" ht="11" customHeight="1">
      <c r="A81" s="34" t="s">
        <v>102</v>
      </c>
      <c r="B81" s="513">
        <v>22</v>
      </c>
      <c r="C81" s="513">
        <v>20</v>
      </c>
      <c r="D81" s="513">
        <v>35</v>
      </c>
      <c r="E81" s="513">
        <v>19</v>
      </c>
    </row>
    <row r="82" spans="1:5" ht="11" customHeight="1">
      <c r="A82" s="34" t="s">
        <v>104</v>
      </c>
      <c r="B82" s="513">
        <v>20</v>
      </c>
      <c r="C82" s="513" t="s">
        <v>148</v>
      </c>
      <c r="D82" s="513" t="s">
        <v>148</v>
      </c>
      <c r="E82" s="513">
        <v>17.25</v>
      </c>
    </row>
    <row r="83" spans="1:5" ht="11" customHeight="1">
      <c r="A83" s="34" t="s">
        <v>163</v>
      </c>
      <c r="B83" s="513">
        <v>18</v>
      </c>
      <c r="C83" s="513">
        <v>18</v>
      </c>
      <c r="D83" s="513" t="s">
        <v>148</v>
      </c>
      <c r="E83" s="513">
        <v>22</v>
      </c>
    </row>
    <row r="84" spans="1:5" ht="11" customHeight="1">
      <c r="A84" s="34" t="s">
        <v>103</v>
      </c>
      <c r="B84" s="513">
        <v>19</v>
      </c>
      <c r="C84" s="513">
        <v>19.5</v>
      </c>
      <c r="D84" s="513">
        <v>26</v>
      </c>
      <c r="E84" s="513">
        <v>26</v>
      </c>
    </row>
    <row r="85" spans="1:5" ht="11" customHeight="1">
      <c r="A85" s="500" t="s">
        <v>105</v>
      </c>
      <c r="B85" s="108">
        <f>AVERAGE(B86:B86)</f>
        <v>28</v>
      </c>
      <c r="C85" s="108" t="s">
        <v>28</v>
      </c>
      <c r="D85" s="108" t="s">
        <v>28</v>
      </c>
      <c r="E85" s="108">
        <f>AVERAGE(E86:E86)</f>
        <v>25</v>
      </c>
    </row>
    <row r="86" spans="1:5" ht="11" customHeight="1">
      <c r="A86" s="34" t="s">
        <v>106</v>
      </c>
      <c r="B86" s="513">
        <v>28</v>
      </c>
      <c r="C86" s="513" t="s">
        <v>148</v>
      </c>
      <c r="D86" s="513" t="s">
        <v>148</v>
      </c>
      <c r="E86" s="513">
        <v>25</v>
      </c>
    </row>
    <row r="87" spans="1:5" ht="11" customHeight="1">
      <c r="A87" s="500" t="s">
        <v>110</v>
      </c>
      <c r="B87" s="108">
        <f>AVERAGE(B88:B89)</f>
        <v>27.564999999999998</v>
      </c>
      <c r="C87" s="108">
        <f>AVERAGE(C88:C89)</f>
        <v>26.33</v>
      </c>
      <c r="D87" s="108">
        <f>AVERAGE(D88:D89)</f>
        <v>40</v>
      </c>
      <c r="E87" s="108">
        <f>AVERAGE(E88:E89)</f>
        <v>23.414999999999999</v>
      </c>
    </row>
    <row r="88" spans="1:5" ht="11" customHeight="1">
      <c r="A88" s="34" t="s">
        <v>111</v>
      </c>
      <c r="B88" s="513">
        <v>24.13</v>
      </c>
      <c r="C88" s="513">
        <v>26.33</v>
      </c>
      <c r="D88" s="513">
        <v>40</v>
      </c>
      <c r="E88" s="513">
        <v>18.829999999999998</v>
      </c>
    </row>
    <row r="89" spans="1:5" ht="11" customHeight="1">
      <c r="A89" s="34" t="s">
        <v>112</v>
      </c>
      <c r="B89" s="513">
        <v>31</v>
      </c>
      <c r="C89" s="513" t="s">
        <v>148</v>
      </c>
      <c r="D89" s="513" t="s">
        <v>148</v>
      </c>
      <c r="E89" s="513">
        <v>28</v>
      </c>
    </row>
    <row r="90" spans="1:5" ht="11" customHeight="1">
      <c r="A90" s="500" t="s">
        <v>113</v>
      </c>
      <c r="B90" s="520">
        <f>AVERAGE(B91)</f>
        <v>14</v>
      </c>
      <c r="C90" s="108" t="s">
        <v>28</v>
      </c>
      <c r="D90" s="108" t="s">
        <v>28</v>
      </c>
      <c r="E90" s="520">
        <f>AVERAGE(E91)</f>
        <v>25</v>
      </c>
    </row>
    <row r="91" spans="1:5" ht="11" customHeight="1">
      <c r="A91" s="34" t="s">
        <v>114</v>
      </c>
      <c r="B91" s="513">
        <v>14</v>
      </c>
      <c r="C91" s="513" t="s">
        <v>148</v>
      </c>
      <c r="D91" s="513" t="s">
        <v>148</v>
      </c>
      <c r="E91" s="513">
        <v>25</v>
      </c>
    </row>
    <row r="92" spans="1:5" ht="11" customHeight="1">
      <c r="A92" s="500" t="s">
        <v>115</v>
      </c>
      <c r="B92" s="108">
        <f>AVERAGE(B93:B94)</f>
        <v>22.75</v>
      </c>
      <c r="C92" s="108">
        <f>AVERAGE(C93:C94)</f>
        <v>12</v>
      </c>
      <c r="D92" s="108">
        <f>AVERAGE(D93:D94)</f>
        <v>36</v>
      </c>
      <c r="E92" s="108">
        <f>AVERAGE(E93:E94)</f>
        <v>23.125</v>
      </c>
    </row>
    <row r="93" spans="1:5" ht="11" customHeight="1">
      <c r="A93" s="34" t="s">
        <v>117</v>
      </c>
      <c r="B93" s="513" t="s">
        <v>148</v>
      </c>
      <c r="C93" s="513" t="s">
        <v>148</v>
      </c>
      <c r="D93" s="513">
        <v>37</v>
      </c>
      <c r="E93" s="513">
        <v>20</v>
      </c>
    </row>
    <row r="94" spans="1:5" ht="11" customHeight="1">
      <c r="A94" s="34" t="s">
        <v>118</v>
      </c>
      <c r="B94" s="513">
        <v>22.75</v>
      </c>
      <c r="C94" s="513">
        <v>12</v>
      </c>
      <c r="D94" s="513">
        <v>35</v>
      </c>
      <c r="E94" s="513">
        <v>26.25</v>
      </c>
    </row>
    <row r="95" spans="1:5" ht="11" customHeight="1">
      <c r="A95" s="500" t="s">
        <v>119</v>
      </c>
      <c r="B95" s="108">
        <f>AVERAGE(B96:B99)</f>
        <v>20.762499999999999</v>
      </c>
      <c r="C95" s="108">
        <f>AVERAGE(C96:C99)</f>
        <v>19.6175</v>
      </c>
      <c r="D95" s="108">
        <f>AVERAGE(D96:D99)</f>
        <v>30</v>
      </c>
      <c r="E95" s="108">
        <f>AVERAGE(E96:E99)</f>
        <v>21.5</v>
      </c>
    </row>
    <row r="96" spans="1:5" ht="11" customHeight="1">
      <c r="A96" s="34" t="s">
        <v>120</v>
      </c>
      <c r="B96" s="513">
        <v>21.5</v>
      </c>
      <c r="C96" s="513">
        <v>18</v>
      </c>
      <c r="D96" s="513" t="s">
        <v>148</v>
      </c>
      <c r="E96" s="513">
        <v>18</v>
      </c>
    </row>
    <row r="97" spans="1:5" ht="11" customHeight="1">
      <c r="A97" s="34" t="s">
        <v>121</v>
      </c>
      <c r="B97" s="513">
        <v>18.38</v>
      </c>
      <c r="C97" s="513">
        <v>17.63</v>
      </c>
      <c r="D97" s="513" t="s">
        <v>148</v>
      </c>
      <c r="E97" s="513">
        <v>15</v>
      </c>
    </row>
    <row r="98" spans="1:5" ht="11" customHeight="1">
      <c r="A98" s="34" t="s">
        <v>122</v>
      </c>
      <c r="B98" s="513">
        <v>15</v>
      </c>
      <c r="C98" s="513">
        <v>14</v>
      </c>
      <c r="D98" s="513">
        <v>30</v>
      </c>
      <c r="E98" s="513">
        <v>20.67</v>
      </c>
    </row>
    <row r="99" spans="1:5" ht="11" customHeight="1">
      <c r="A99" s="34" t="s">
        <v>123</v>
      </c>
      <c r="B99" s="513">
        <v>28.17</v>
      </c>
      <c r="C99" s="513">
        <v>28.84</v>
      </c>
      <c r="D99" s="513" t="s">
        <v>148</v>
      </c>
      <c r="E99" s="513">
        <v>32.33</v>
      </c>
    </row>
    <row r="100" spans="1:5" ht="11" customHeight="1">
      <c r="A100" s="500" t="s">
        <v>297</v>
      </c>
      <c r="B100" s="108">
        <f>AVERAGE(B101:B109)</f>
        <v>19.416666666666668</v>
      </c>
      <c r="C100" s="108">
        <f>AVERAGE(C101:C109)</f>
        <v>18.5625</v>
      </c>
      <c r="D100" s="108">
        <f>AVERAGE(D101:D109)</f>
        <v>39.375</v>
      </c>
      <c r="E100" s="108">
        <f>AVERAGE(E101:E109)</f>
        <v>24.366</v>
      </c>
    </row>
    <row r="101" spans="1:5" ht="11" customHeight="1">
      <c r="A101" s="34" t="s">
        <v>178</v>
      </c>
      <c r="B101" s="513">
        <v>10</v>
      </c>
      <c r="C101" s="513">
        <v>10</v>
      </c>
      <c r="D101" s="513">
        <v>35</v>
      </c>
      <c r="E101" s="513" t="s">
        <v>148</v>
      </c>
    </row>
    <row r="102" spans="1:5" ht="11" customHeight="1">
      <c r="A102" s="34" t="s">
        <v>527</v>
      </c>
      <c r="B102" s="513">
        <v>12.5</v>
      </c>
      <c r="C102" s="513">
        <v>17.5</v>
      </c>
      <c r="D102" s="513">
        <v>45</v>
      </c>
      <c r="E102" s="513">
        <v>17.5</v>
      </c>
    </row>
    <row r="103" spans="1:5" ht="11" customHeight="1">
      <c r="A103" s="34" t="s">
        <v>298</v>
      </c>
      <c r="B103" s="513">
        <v>10</v>
      </c>
      <c r="C103" s="513">
        <v>10</v>
      </c>
      <c r="D103" s="513" t="s">
        <v>148</v>
      </c>
      <c r="E103" s="513" t="s">
        <v>148</v>
      </c>
    </row>
    <row r="104" spans="1:5" ht="11" customHeight="1">
      <c r="A104" s="34" t="s">
        <v>300</v>
      </c>
      <c r="B104" s="513">
        <v>25</v>
      </c>
      <c r="C104" s="513">
        <v>20</v>
      </c>
      <c r="D104" s="513" t="s">
        <v>148</v>
      </c>
      <c r="E104" s="513" t="s">
        <v>148</v>
      </c>
    </row>
    <row r="105" spans="1:5" ht="11" customHeight="1">
      <c r="A105" s="34" t="s">
        <v>180</v>
      </c>
      <c r="B105" s="513">
        <v>25</v>
      </c>
      <c r="C105" s="513">
        <v>25</v>
      </c>
      <c r="D105" s="513">
        <v>45</v>
      </c>
      <c r="E105" s="513">
        <v>25</v>
      </c>
    </row>
    <row r="106" spans="1:5" ht="11" customHeight="1">
      <c r="A106" s="34" t="s">
        <v>299</v>
      </c>
      <c r="B106" s="513">
        <v>20</v>
      </c>
      <c r="C106" s="513" t="s">
        <v>148</v>
      </c>
      <c r="D106" s="513" t="s">
        <v>148</v>
      </c>
      <c r="E106" s="513">
        <v>20</v>
      </c>
    </row>
    <row r="107" spans="1:5" ht="11" customHeight="1">
      <c r="A107" s="34" t="s">
        <v>179</v>
      </c>
      <c r="B107" s="513">
        <v>35</v>
      </c>
      <c r="C107" s="513">
        <v>14.67</v>
      </c>
      <c r="D107" s="513" t="s">
        <v>148</v>
      </c>
      <c r="E107" s="513">
        <v>23.33</v>
      </c>
    </row>
    <row r="108" spans="1:5" ht="11" customHeight="1">
      <c r="A108" s="34" t="s">
        <v>187</v>
      </c>
      <c r="B108" s="513">
        <v>15.5</v>
      </c>
      <c r="C108" s="513">
        <v>24</v>
      </c>
      <c r="D108" s="513" t="s">
        <v>148</v>
      </c>
      <c r="E108" s="513" t="s">
        <v>148</v>
      </c>
    </row>
    <row r="109" spans="1:5" ht="11" customHeight="1">
      <c r="A109" s="34" t="s">
        <v>518</v>
      </c>
      <c r="B109" s="513">
        <v>21.75</v>
      </c>
      <c r="C109" s="513">
        <v>27.33</v>
      </c>
      <c r="D109" s="513">
        <v>32.5</v>
      </c>
      <c r="E109" s="513">
        <v>36</v>
      </c>
    </row>
    <row r="110" spans="1:5" ht="11" customHeight="1">
      <c r="A110" s="500" t="s">
        <v>164</v>
      </c>
      <c r="B110" s="108">
        <f>AVERAGE(B111)</f>
        <v>15</v>
      </c>
      <c r="C110" s="108">
        <f>AVERAGE(C111)</f>
        <v>15</v>
      </c>
      <c r="D110" s="108">
        <f>AVERAGE(D111)</f>
        <v>35</v>
      </c>
      <c r="E110" s="108">
        <f>AVERAGE(E111)</f>
        <v>26.5</v>
      </c>
    </row>
    <row r="111" spans="1:5" ht="11" customHeight="1">
      <c r="A111" s="34" t="s">
        <v>165</v>
      </c>
      <c r="B111" s="513">
        <v>15</v>
      </c>
      <c r="C111" s="513">
        <v>15</v>
      </c>
      <c r="D111" s="513">
        <v>35</v>
      </c>
      <c r="E111" s="513">
        <v>26.5</v>
      </c>
    </row>
    <row r="112" spans="1:5" ht="11" customHeight="1">
      <c r="A112" s="500" t="s">
        <v>125</v>
      </c>
      <c r="B112" s="108">
        <f>AVERAGE(B113:B114)</f>
        <v>27.5</v>
      </c>
      <c r="C112" s="108">
        <f>AVERAGE(C113:C114)</f>
        <v>40</v>
      </c>
      <c r="D112" s="108" t="s">
        <v>28</v>
      </c>
      <c r="E112" s="108" t="s">
        <v>28</v>
      </c>
    </row>
    <row r="113" spans="1:5" ht="11" customHeight="1">
      <c r="A113" s="34" t="s">
        <v>127</v>
      </c>
      <c r="B113" s="513">
        <v>15</v>
      </c>
      <c r="C113" s="513">
        <v>35</v>
      </c>
      <c r="D113" s="513" t="s">
        <v>148</v>
      </c>
      <c r="E113" s="513" t="s">
        <v>148</v>
      </c>
    </row>
    <row r="114" spans="1:5" ht="11" customHeight="1">
      <c r="A114" s="34" t="s">
        <v>128</v>
      </c>
      <c r="B114" s="513">
        <v>40</v>
      </c>
      <c r="C114" s="513">
        <v>45</v>
      </c>
      <c r="D114" s="513" t="s">
        <v>148</v>
      </c>
      <c r="E114" s="513" t="s">
        <v>148</v>
      </c>
    </row>
    <row r="115" spans="1:5" ht="11" customHeight="1">
      <c r="A115" s="500" t="s">
        <v>129</v>
      </c>
      <c r="B115" s="108">
        <f>AVERAGE(B116:B118)</f>
        <v>16.776666666666667</v>
      </c>
      <c r="C115" s="108">
        <f>AVERAGE(C116:C118)</f>
        <v>16.39</v>
      </c>
      <c r="D115" s="108">
        <f>AVERAGE(D116:D118)</f>
        <v>32.166666666666664</v>
      </c>
      <c r="E115" s="108">
        <f>AVERAGE(E116:E118)</f>
        <v>30.914999999999999</v>
      </c>
    </row>
    <row r="116" spans="1:5" ht="11" customHeight="1">
      <c r="A116" s="34" t="s">
        <v>130</v>
      </c>
      <c r="B116" s="513">
        <v>19</v>
      </c>
      <c r="C116" s="513">
        <v>18.5</v>
      </c>
      <c r="D116" s="513">
        <v>36.5</v>
      </c>
      <c r="E116" s="513">
        <v>45.33</v>
      </c>
    </row>
    <row r="117" spans="1:5" ht="11" customHeight="1">
      <c r="A117" s="34" t="s">
        <v>131</v>
      </c>
      <c r="B117" s="513">
        <v>11.33</v>
      </c>
      <c r="C117" s="513">
        <v>10.67</v>
      </c>
      <c r="D117" s="513">
        <v>32</v>
      </c>
      <c r="E117" s="513">
        <v>16.5</v>
      </c>
    </row>
    <row r="118" spans="1:5" ht="11" customHeight="1">
      <c r="A118" s="509" t="s">
        <v>132</v>
      </c>
      <c r="B118" s="521">
        <v>20</v>
      </c>
      <c r="C118" s="521">
        <v>20</v>
      </c>
      <c r="D118" s="513">
        <v>28</v>
      </c>
      <c r="E118" s="521" t="s">
        <v>148</v>
      </c>
    </row>
    <row r="119" spans="1:5" ht="12.75" customHeight="1">
      <c r="A119" s="442" t="s">
        <v>133</v>
      </c>
      <c r="B119" s="470"/>
      <c r="C119" s="470"/>
      <c r="D119" s="24"/>
      <c r="E119" s="61"/>
    </row>
    <row r="120" spans="1:5" ht="9" customHeight="1">
      <c r="A120" s="775" t="s">
        <v>647</v>
      </c>
      <c r="B120" s="471"/>
      <c r="C120" s="471"/>
      <c r="D120" s="30"/>
      <c r="E120" s="472"/>
    </row>
    <row r="121" spans="1:5" ht="9" customHeight="1">
      <c r="A121" s="776" t="s">
        <v>648</v>
      </c>
    </row>
    <row r="122" spans="1:5" ht="12.75" customHeight="1"/>
    <row r="123" spans="1:5" ht="12.75" customHeight="1"/>
    <row r="124" spans="1:5" ht="12.75" customHeight="1"/>
    <row r="125" spans="1:5" ht="12.75" customHeight="1"/>
    <row r="126" spans="1:5" ht="12.75" customHeight="1"/>
    <row r="127" spans="1:5" ht="12.75" customHeight="1"/>
    <row r="128" spans="1:5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</sheetData>
  <pageMargins left="0" right="0" top="0" bottom="0" header="0" footer="0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968"/>
  <sheetViews>
    <sheetView showGridLines="0" topLeftCell="A5" zoomScaleNormal="100" workbookViewId="0">
      <selection activeCell="A48" sqref="A48:E89"/>
    </sheetView>
  </sheetViews>
  <sheetFormatPr baseColWidth="10" defaultColWidth="12.6640625" defaultRowHeight="15" customHeight="1"/>
  <cols>
    <col min="1" max="1" width="20.5" style="53" customWidth="1"/>
    <col min="2" max="5" width="13.83203125" style="53" customWidth="1"/>
    <col min="6" max="6" width="4.6640625" style="53" customWidth="1"/>
    <col min="7" max="16384" width="12.6640625" style="53"/>
  </cols>
  <sheetData>
    <row r="1" spans="1:5" ht="15" customHeight="1">
      <c r="A1" s="584" t="s">
        <v>706</v>
      </c>
    </row>
    <row r="2" spans="1:5" ht="12" customHeight="1">
      <c r="A2" s="446" t="s">
        <v>707</v>
      </c>
    </row>
    <row r="3" spans="1:5" ht="6" customHeight="1">
      <c r="A3" s="3"/>
    </row>
    <row r="4" spans="1:5" ht="24" customHeight="1">
      <c r="A4" s="843" t="s">
        <v>19</v>
      </c>
      <c r="B4" s="820" t="s">
        <v>595</v>
      </c>
      <c r="C4" s="820" t="s">
        <v>596</v>
      </c>
      <c r="D4" s="820" t="s">
        <v>597</v>
      </c>
      <c r="E4" s="821" t="s">
        <v>598</v>
      </c>
    </row>
    <row r="5" spans="1:5" ht="3.75" customHeight="1">
      <c r="A5" s="7"/>
      <c r="B5" s="7"/>
      <c r="C5" s="7"/>
      <c r="D5" s="7"/>
      <c r="E5" s="7"/>
    </row>
    <row r="6" spans="1:5" ht="13" customHeight="1">
      <c r="A6" s="106" t="s">
        <v>544</v>
      </c>
      <c r="B6" s="523">
        <f>AVERAGE(B7:B7)</f>
        <v>13</v>
      </c>
      <c r="C6" s="57" t="s">
        <v>166</v>
      </c>
      <c r="D6" s="502">
        <f>AVERAGE(D7:D7)</f>
        <v>182.5</v>
      </c>
      <c r="E6" s="57" t="s">
        <v>166</v>
      </c>
    </row>
    <row r="7" spans="1:5" ht="13" customHeight="1">
      <c r="A7" s="107" t="s">
        <v>545</v>
      </c>
      <c r="B7" s="112">
        <v>13</v>
      </c>
      <c r="C7" s="60" t="s">
        <v>176</v>
      </c>
      <c r="D7" s="112">
        <v>182.5</v>
      </c>
      <c r="E7" s="62" t="s">
        <v>291</v>
      </c>
    </row>
    <row r="8" spans="1:5" ht="13" customHeight="1">
      <c r="A8" s="16" t="s">
        <v>24</v>
      </c>
      <c r="B8" s="523">
        <f>AVERAGE(B9:B10)</f>
        <v>16.045000000000002</v>
      </c>
      <c r="C8" s="523">
        <f t="shared" ref="C8:E8" si="0">AVERAGE(C9:C10)</f>
        <v>63.79</v>
      </c>
      <c r="D8" s="524">
        <f t="shared" si="0"/>
        <v>49.475000000000001</v>
      </c>
      <c r="E8" s="523">
        <f t="shared" si="0"/>
        <v>165.33</v>
      </c>
    </row>
    <row r="9" spans="1:5" ht="13" customHeight="1">
      <c r="A9" s="34" t="s">
        <v>25</v>
      </c>
      <c r="B9" s="60">
        <v>14.38</v>
      </c>
      <c r="C9" s="60">
        <v>64</v>
      </c>
      <c r="D9" s="525">
        <v>27.75</v>
      </c>
      <c r="E9" s="60" t="s">
        <v>148</v>
      </c>
    </row>
    <row r="10" spans="1:5" ht="13" customHeight="1">
      <c r="A10" s="34" t="s">
        <v>541</v>
      </c>
      <c r="B10" s="60">
        <v>17.71</v>
      </c>
      <c r="C10" s="60">
        <v>63.58</v>
      </c>
      <c r="D10" s="22">
        <v>71.2</v>
      </c>
      <c r="E10" s="526">
        <v>165.33</v>
      </c>
    </row>
    <row r="11" spans="1:5" ht="13" customHeight="1">
      <c r="A11" s="106" t="s">
        <v>26</v>
      </c>
      <c r="B11" s="523">
        <f>AVERAGE(B12:B16)</f>
        <v>11.184000000000001</v>
      </c>
      <c r="C11" s="523">
        <f>AVERAGE(C12:C16)</f>
        <v>53.333333333333336</v>
      </c>
      <c r="D11" s="524">
        <f>AVERAGE(D12:D16)</f>
        <v>55.25</v>
      </c>
      <c r="E11" s="523">
        <f>AVERAGE(E12:E16)</f>
        <v>128.875</v>
      </c>
    </row>
    <row r="12" spans="1:5" ht="13" customHeight="1">
      <c r="A12" s="107" t="s">
        <v>29</v>
      </c>
      <c r="B12" s="60">
        <v>9</v>
      </c>
      <c r="C12" s="60" t="s">
        <v>176</v>
      </c>
      <c r="D12" s="22">
        <v>47</v>
      </c>
      <c r="E12" s="526">
        <v>118</v>
      </c>
    </row>
    <row r="13" spans="1:5" ht="13" customHeight="1">
      <c r="A13" s="107" t="s">
        <v>439</v>
      </c>
      <c r="B13" s="60">
        <v>8.25</v>
      </c>
      <c r="C13" s="526">
        <v>50</v>
      </c>
      <c r="D13" s="22">
        <v>48.5</v>
      </c>
      <c r="E13" s="526">
        <v>130</v>
      </c>
    </row>
    <row r="14" spans="1:5" ht="13" customHeight="1">
      <c r="A14" s="107" t="s">
        <v>303</v>
      </c>
      <c r="B14" s="60">
        <v>11.42</v>
      </c>
      <c r="C14" s="526">
        <v>55</v>
      </c>
      <c r="D14" s="22">
        <v>53.25</v>
      </c>
      <c r="E14" s="526">
        <v>133.75</v>
      </c>
    </row>
    <row r="15" spans="1:5" ht="13" customHeight="1">
      <c r="A15" s="107" t="s">
        <v>302</v>
      </c>
      <c r="B15" s="60">
        <v>9.25</v>
      </c>
      <c r="C15" s="526">
        <v>55</v>
      </c>
      <c r="D15" s="525">
        <v>47.5</v>
      </c>
      <c r="E15" s="526">
        <v>133.75</v>
      </c>
    </row>
    <row r="16" spans="1:5" ht="13" customHeight="1">
      <c r="A16" s="107" t="s">
        <v>394</v>
      </c>
      <c r="B16" s="60">
        <v>18</v>
      </c>
      <c r="C16" s="60" t="s">
        <v>176</v>
      </c>
      <c r="D16" s="22">
        <v>80</v>
      </c>
      <c r="E16" s="526" t="s">
        <v>176</v>
      </c>
    </row>
    <row r="17" spans="1:5" ht="13" customHeight="1">
      <c r="A17" s="500" t="s">
        <v>31</v>
      </c>
      <c r="B17" s="456">
        <f>AVERAGE(B18:B23)</f>
        <v>12.708333333333334</v>
      </c>
      <c r="C17" s="456">
        <f>AVERAGE(C18:C23)</f>
        <v>47</v>
      </c>
      <c r="D17" s="501">
        <f>AVERAGE(D18:D23)</f>
        <v>76.75</v>
      </c>
      <c r="E17" s="456">
        <f>AVERAGE(E18:E23)</f>
        <v>80.17</v>
      </c>
    </row>
    <row r="18" spans="1:5" ht="13" customHeight="1">
      <c r="A18" s="34" t="s">
        <v>32</v>
      </c>
      <c r="B18" s="526">
        <v>11.5</v>
      </c>
      <c r="C18" s="526" t="s">
        <v>148</v>
      </c>
      <c r="D18" s="22" t="s">
        <v>148</v>
      </c>
      <c r="E18" s="526" t="s">
        <v>148</v>
      </c>
    </row>
    <row r="19" spans="1:5" ht="13" customHeight="1">
      <c r="A19" s="34" t="s">
        <v>33</v>
      </c>
      <c r="B19" s="526">
        <v>12.33</v>
      </c>
      <c r="C19" s="526" t="s">
        <v>148</v>
      </c>
      <c r="D19" s="22" t="s">
        <v>148</v>
      </c>
      <c r="E19" s="526">
        <v>66.67</v>
      </c>
    </row>
    <row r="20" spans="1:5" ht="13" customHeight="1">
      <c r="A20" s="34" t="s">
        <v>34</v>
      </c>
      <c r="B20" s="526">
        <v>13.75</v>
      </c>
      <c r="C20" s="526">
        <v>55.25</v>
      </c>
      <c r="D20" s="22" t="s">
        <v>148</v>
      </c>
      <c r="E20" s="526" t="s">
        <v>148</v>
      </c>
    </row>
    <row r="21" spans="1:5" ht="13" customHeight="1">
      <c r="A21" s="34" t="s">
        <v>35</v>
      </c>
      <c r="B21" s="526">
        <v>10</v>
      </c>
      <c r="C21" s="526">
        <v>38</v>
      </c>
      <c r="D21" s="22">
        <v>65</v>
      </c>
      <c r="E21" s="526" t="s">
        <v>148</v>
      </c>
    </row>
    <row r="22" spans="1:5" ht="13" customHeight="1">
      <c r="A22" s="34" t="s">
        <v>36</v>
      </c>
      <c r="B22" s="526">
        <v>9.67</v>
      </c>
      <c r="C22" s="526">
        <v>47.75</v>
      </c>
      <c r="D22" s="22">
        <v>88.5</v>
      </c>
      <c r="E22" s="526">
        <v>93.67</v>
      </c>
    </row>
    <row r="23" spans="1:5" ht="13" customHeight="1">
      <c r="A23" s="34" t="s">
        <v>37</v>
      </c>
      <c r="B23" s="526">
        <v>19</v>
      </c>
      <c r="C23" s="526" t="s">
        <v>148</v>
      </c>
      <c r="D23" s="526" t="s">
        <v>148</v>
      </c>
      <c r="E23" s="526" t="s">
        <v>148</v>
      </c>
    </row>
    <row r="24" spans="1:5" ht="13" customHeight="1">
      <c r="A24" s="500" t="s">
        <v>41</v>
      </c>
      <c r="B24" s="456">
        <f>AVERAGE(B25:B25)</f>
        <v>28.6</v>
      </c>
      <c r="C24" s="456">
        <f>AVERAGE(C25:C25)</f>
        <v>60.83</v>
      </c>
      <c r="D24" s="501">
        <f>AVERAGE(D25:D25)</f>
        <v>106.2</v>
      </c>
      <c r="E24" s="456">
        <f>AVERAGE(E25:E25)</f>
        <v>70</v>
      </c>
    </row>
    <row r="25" spans="1:5" ht="13" customHeight="1">
      <c r="A25" s="34" t="s">
        <v>43</v>
      </c>
      <c r="B25" s="526">
        <v>28.6</v>
      </c>
      <c r="C25" s="526">
        <v>60.83</v>
      </c>
      <c r="D25" s="22">
        <v>106.2</v>
      </c>
      <c r="E25" s="526">
        <v>70</v>
      </c>
    </row>
    <row r="26" spans="1:5" ht="13" customHeight="1">
      <c r="A26" s="510" t="s">
        <v>46</v>
      </c>
      <c r="B26" s="456">
        <f>AVERAGE(B27:B30)</f>
        <v>12.5</v>
      </c>
      <c r="C26" s="456">
        <f>AVERAGE(C27:C30)</f>
        <v>55</v>
      </c>
      <c r="D26" s="501">
        <f>AVERAGE(D27:D30)</f>
        <v>141.33500000000001</v>
      </c>
      <c r="E26" s="456">
        <f>AVERAGE(E27:E30)</f>
        <v>130</v>
      </c>
    </row>
    <row r="27" spans="1:5" ht="13" customHeight="1">
      <c r="A27" s="517" t="s">
        <v>168</v>
      </c>
      <c r="B27" s="526">
        <v>12</v>
      </c>
      <c r="C27" s="788" t="s">
        <v>176</v>
      </c>
      <c r="D27" s="22">
        <v>161</v>
      </c>
      <c r="E27" s="526" t="s">
        <v>176</v>
      </c>
    </row>
    <row r="28" spans="1:5" ht="13" customHeight="1">
      <c r="A28" s="517" t="s">
        <v>172</v>
      </c>
      <c r="B28" s="526">
        <v>13.5</v>
      </c>
      <c r="C28" s="788" t="s">
        <v>176</v>
      </c>
      <c r="D28" s="22">
        <v>121.67</v>
      </c>
      <c r="E28" s="526">
        <v>130</v>
      </c>
    </row>
    <row r="29" spans="1:5" ht="13" customHeight="1">
      <c r="A29" s="517" t="s">
        <v>56</v>
      </c>
      <c r="B29" s="526">
        <v>11</v>
      </c>
      <c r="C29" s="526">
        <v>55</v>
      </c>
      <c r="D29" s="22" t="s">
        <v>176</v>
      </c>
      <c r="E29" s="526" t="s">
        <v>176</v>
      </c>
    </row>
    <row r="30" spans="1:5" ht="13" customHeight="1">
      <c r="A30" s="517" t="s">
        <v>58</v>
      </c>
      <c r="B30" s="526">
        <v>13.5</v>
      </c>
      <c r="C30" s="526">
        <v>55</v>
      </c>
      <c r="D30" s="22" t="s">
        <v>176</v>
      </c>
      <c r="E30" s="526" t="s">
        <v>176</v>
      </c>
    </row>
    <row r="31" spans="1:5" ht="13" customHeight="1">
      <c r="A31" s="510" t="s">
        <v>59</v>
      </c>
      <c r="B31" s="527">
        <f>AVERAGE(B32:B33)</f>
        <v>20.335000000000001</v>
      </c>
      <c r="C31" s="527">
        <f>AVERAGE(C32:C33)</f>
        <v>85</v>
      </c>
      <c r="D31" s="21">
        <f t="shared" ref="D31:E31" si="1">AVERAGE(D32:D33)</f>
        <v>91.33</v>
      </c>
      <c r="E31" s="527">
        <f t="shared" si="1"/>
        <v>120.67</v>
      </c>
    </row>
    <row r="32" spans="1:5" ht="13" customHeight="1">
      <c r="A32" s="517" t="s">
        <v>61</v>
      </c>
      <c r="B32" s="526">
        <v>22</v>
      </c>
      <c r="C32" s="526" t="s">
        <v>148</v>
      </c>
      <c r="D32" s="526" t="s">
        <v>148</v>
      </c>
      <c r="E32" s="526" t="s">
        <v>148</v>
      </c>
    </row>
    <row r="33" spans="1:5" ht="13" customHeight="1">
      <c r="A33" s="517" t="s">
        <v>64</v>
      </c>
      <c r="B33" s="526">
        <v>18.670000000000002</v>
      </c>
      <c r="C33" s="526">
        <v>85</v>
      </c>
      <c r="D33" s="22">
        <v>91.33</v>
      </c>
      <c r="E33" s="526">
        <v>120.67</v>
      </c>
    </row>
    <row r="34" spans="1:5" ht="13" customHeight="1">
      <c r="A34" s="500" t="s">
        <v>533</v>
      </c>
      <c r="B34" s="456">
        <f>AVERAGE(B35:B37)</f>
        <v>14.5</v>
      </c>
      <c r="C34" s="527">
        <f>AVERAGE(C35:C37)</f>
        <v>98.25</v>
      </c>
      <c r="D34" s="21">
        <f>AVERAGE(D35:D37)</f>
        <v>57.5</v>
      </c>
      <c r="E34" s="527" t="s">
        <v>28</v>
      </c>
    </row>
    <row r="35" spans="1:5" ht="13" customHeight="1">
      <c r="A35" s="34" t="s">
        <v>66</v>
      </c>
      <c r="B35" s="526">
        <v>10</v>
      </c>
      <c r="C35" s="526" t="s">
        <v>148</v>
      </c>
      <c r="D35" s="526">
        <v>57.5</v>
      </c>
      <c r="E35" s="526" t="s">
        <v>148</v>
      </c>
    </row>
    <row r="36" spans="1:5" ht="13" customHeight="1">
      <c r="A36" s="34" t="s">
        <v>71</v>
      </c>
      <c r="B36" s="526">
        <v>22</v>
      </c>
      <c r="C36" s="526">
        <v>80</v>
      </c>
      <c r="D36" s="526" t="s">
        <v>148</v>
      </c>
      <c r="E36" s="526" t="s">
        <v>148</v>
      </c>
    </row>
    <row r="37" spans="1:5" ht="13" customHeight="1">
      <c r="A37" s="34" t="s">
        <v>73</v>
      </c>
      <c r="B37" s="526">
        <v>11.5</v>
      </c>
      <c r="C37" s="526">
        <v>116.5</v>
      </c>
      <c r="D37" s="526" t="s">
        <v>148</v>
      </c>
      <c r="E37" s="526" t="s">
        <v>148</v>
      </c>
    </row>
    <row r="38" spans="1:5" ht="13" customHeight="1">
      <c r="A38" s="500" t="s">
        <v>74</v>
      </c>
      <c r="B38" s="456">
        <f>AVERAGE(B39:B42)</f>
        <v>10.8</v>
      </c>
      <c r="C38" s="456" t="s">
        <v>28</v>
      </c>
      <c r="D38" s="501">
        <f>AVERAGE(D39:D42)</f>
        <v>80.933333333333337</v>
      </c>
      <c r="E38" s="456" t="s">
        <v>28</v>
      </c>
    </row>
    <row r="39" spans="1:5" ht="13" customHeight="1">
      <c r="A39" s="34" t="s">
        <v>75</v>
      </c>
      <c r="B39" s="526">
        <v>10</v>
      </c>
      <c r="C39" s="526" t="s">
        <v>148</v>
      </c>
      <c r="D39" s="526" t="s">
        <v>148</v>
      </c>
      <c r="E39" s="526">
        <v>115</v>
      </c>
    </row>
    <row r="40" spans="1:5" ht="13" customHeight="1">
      <c r="A40" s="34" t="s">
        <v>182</v>
      </c>
      <c r="B40" s="526">
        <v>9.4499999999999993</v>
      </c>
      <c r="C40" s="526" t="s">
        <v>148</v>
      </c>
      <c r="D40" s="22">
        <v>126</v>
      </c>
      <c r="E40" s="526" t="s">
        <v>148</v>
      </c>
    </row>
    <row r="41" spans="1:5" ht="13" customHeight="1">
      <c r="A41" s="34" t="s">
        <v>438</v>
      </c>
      <c r="B41" s="526">
        <v>9.75</v>
      </c>
      <c r="C41" s="526" t="s">
        <v>148</v>
      </c>
      <c r="D41" s="526">
        <v>55.5</v>
      </c>
      <c r="E41" s="526" t="s">
        <v>148</v>
      </c>
    </row>
    <row r="42" spans="1:5" ht="13" customHeight="1">
      <c r="A42" s="34" t="s">
        <v>294</v>
      </c>
      <c r="B42" s="526">
        <v>14</v>
      </c>
      <c r="C42" s="526" t="s">
        <v>148</v>
      </c>
      <c r="D42" s="22">
        <v>61.3</v>
      </c>
      <c r="E42" s="526" t="s">
        <v>148</v>
      </c>
    </row>
    <row r="43" spans="1:5" ht="13" customHeight="1">
      <c r="A43" s="500" t="s">
        <v>77</v>
      </c>
      <c r="B43" s="456">
        <f>AVERAGE(B44:B46)</f>
        <v>10</v>
      </c>
      <c r="C43" s="456" t="s">
        <v>28</v>
      </c>
      <c r="D43" s="501" t="s">
        <v>28</v>
      </c>
      <c r="E43" s="456">
        <f>AVERAGE(E44:E46)</f>
        <v>116</v>
      </c>
    </row>
    <row r="44" spans="1:5" ht="13" customHeight="1">
      <c r="A44" s="34" t="s">
        <v>185</v>
      </c>
      <c r="B44" s="526">
        <v>10</v>
      </c>
      <c r="C44" s="526" t="s">
        <v>148</v>
      </c>
      <c r="D44" s="22" t="s">
        <v>148</v>
      </c>
      <c r="E44" s="526">
        <v>120</v>
      </c>
    </row>
    <row r="45" spans="1:5" ht="13" customHeight="1">
      <c r="A45" s="34" t="s">
        <v>80</v>
      </c>
      <c r="B45" s="526">
        <v>10</v>
      </c>
      <c r="C45" s="526" t="s">
        <v>148</v>
      </c>
      <c r="D45" s="22" t="s">
        <v>148</v>
      </c>
      <c r="E45" s="526">
        <v>98</v>
      </c>
    </row>
    <row r="46" spans="1:5" ht="13" customHeight="1">
      <c r="A46" s="34" t="s">
        <v>81</v>
      </c>
      <c r="B46" s="526">
        <v>10</v>
      </c>
      <c r="C46" s="526" t="s">
        <v>148</v>
      </c>
      <c r="D46" s="22" t="s">
        <v>148</v>
      </c>
      <c r="E46" s="526">
        <v>130</v>
      </c>
    </row>
    <row r="47" spans="1:5" ht="12" customHeight="1">
      <c r="A47" s="468"/>
      <c r="B47" s="466"/>
      <c r="C47" s="466"/>
      <c r="D47" s="469"/>
      <c r="E47" s="167" t="s">
        <v>76</v>
      </c>
    </row>
    <row r="48" spans="1:5" ht="12" customHeight="1">
      <c r="A48" s="52" t="s">
        <v>708</v>
      </c>
      <c r="D48" s="28"/>
      <c r="E48" s="18"/>
    </row>
    <row r="49" spans="1:5" ht="24" customHeight="1">
      <c r="A49" s="843" t="s">
        <v>19</v>
      </c>
      <c r="B49" s="820" t="s">
        <v>595</v>
      </c>
      <c r="C49" s="820" t="s">
        <v>596</v>
      </c>
      <c r="D49" s="820" t="s">
        <v>597</v>
      </c>
      <c r="E49" s="821" t="s">
        <v>598</v>
      </c>
    </row>
    <row r="50" spans="1:5" ht="5" customHeight="1">
      <c r="A50" s="34"/>
      <c r="B50" s="526"/>
      <c r="C50" s="526"/>
      <c r="D50" s="22"/>
      <c r="E50" s="526"/>
    </row>
    <row r="51" spans="1:5" ht="13" customHeight="1">
      <c r="A51" s="528" t="s">
        <v>535</v>
      </c>
      <c r="B51" s="501">
        <f>AVERAGE(B52:B54)</f>
        <v>10.85</v>
      </c>
      <c r="C51" s="501">
        <f>AVERAGE(C52:C54)</f>
        <v>55.916666666666664</v>
      </c>
      <c r="D51" s="501">
        <f>AVERAGE(D52:D54)</f>
        <v>53.335000000000001</v>
      </c>
      <c r="E51" s="501">
        <f>AVERAGE(E52:E54)</f>
        <v>145</v>
      </c>
    </row>
    <row r="52" spans="1:5" ht="13" customHeight="1">
      <c r="A52" s="34" t="s">
        <v>87</v>
      </c>
      <c r="B52" s="22">
        <v>9.25</v>
      </c>
      <c r="C52" s="22">
        <v>60</v>
      </c>
      <c r="D52" s="22">
        <v>50</v>
      </c>
      <c r="E52" s="22" t="s">
        <v>148</v>
      </c>
    </row>
    <row r="53" spans="1:5" ht="13" customHeight="1">
      <c r="A53" s="34" t="s">
        <v>89</v>
      </c>
      <c r="B53" s="22">
        <v>13.3</v>
      </c>
      <c r="C53" s="22">
        <v>57.75</v>
      </c>
      <c r="D53" s="22">
        <v>56.67</v>
      </c>
      <c r="E53" s="22">
        <v>145</v>
      </c>
    </row>
    <row r="54" spans="1:5" ht="13" customHeight="1">
      <c r="A54" s="34" t="s">
        <v>90</v>
      </c>
      <c r="B54" s="22">
        <v>10</v>
      </c>
      <c r="C54" s="22">
        <v>50</v>
      </c>
      <c r="D54" s="22" t="s">
        <v>148</v>
      </c>
      <c r="E54" s="22" t="s">
        <v>148</v>
      </c>
    </row>
    <row r="55" spans="1:5" ht="13" customHeight="1">
      <c r="A55" s="500" t="s">
        <v>95</v>
      </c>
      <c r="B55" s="456">
        <f>AVERAGE(B56:B58)</f>
        <v>9.1666666666666661</v>
      </c>
      <c r="C55" s="529" t="s">
        <v>28</v>
      </c>
      <c r="D55" s="501">
        <f>AVERAGE(D56:D58)</f>
        <v>56.333333333333336</v>
      </c>
      <c r="E55" s="456">
        <f>AVERAGE(E56:E58)</f>
        <v>129.66666666666666</v>
      </c>
    </row>
    <row r="56" spans="1:5" ht="13" customHeight="1">
      <c r="A56" s="34" t="s">
        <v>96</v>
      </c>
      <c r="B56" s="526">
        <v>9</v>
      </c>
      <c r="C56" s="526" t="s">
        <v>148</v>
      </c>
      <c r="D56" s="22">
        <v>53</v>
      </c>
      <c r="E56" s="526">
        <v>126</v>
      </c>
    </row>
    <row r="57" spans="1:5" ht="13" customHeight="1">
      <c r="A57" s="34" t="s">
        <v>97</v>
      </c>
      <c r="B57" s="526">
        <v>9</v>
      </c>
      <c r="C57" s="526" t="s">
        <v>148</v>
      </c>
      <c r="D57" s="22">
        <v>60</v>
      </c>
      <c r="E57" s="526">
        <v>133</v>
      </c>
    </row>
    <row r="58" spans="1:5" ht="13" customHeight="1">
      <c r="A58" s="34" t="s">
        <v>98</v>
      </c>
      <c r="B58" s="526">
        <v>9.5</v>
      </c>
      <c r="C58" s="526" t="s">
        <v>148</v>
      </c>
      <c r="D58" s="22">
        <v>56</v>
      </c>
      <c r="E58" s="526">
        <v>130</v>
      </c>
    </row>
    <row r="59" spans="1:5" ht="13" customHeight="1">
      <c r="A59" s="500" t="s">
        <v>99</v>
      </c>
      <c r="B59" s="527">
        <v>11.75</v>
      </c>
      <c r="C59" s="456" t="s">
        <v>28</v>
      </c>
      <c r="D59" s="21">
        <v>62.5</v>
      </c>
      <c r="E59" s="527">
        <v>130</v>
      </c>
    </row>
    <row r="60" spans="1:5" ht="13" customHeight="1">
      <c r="A60" s="500" t="s">
        <v>169</v>
      </c>
      <c r="B60" s="456">
        <f>AVERAGE(B61:B65)</f>
        <v>13.95</v>
      </c>
      <c r="C60" s="456">
        <f>AVERAGE(C61:C65)</f>
        <v>64.333333333333329</v>
      </c>
      <c r="D60" s="501">
        <f>AVERAGE(D61:D65)</f>
        <v>103.5</v>
      </c>
      <c r="E60" s="456" t="s">
        <v>28</v>
      </c>
    </row>
    <row r="61" spans="1:5" ht="13" customHeight="1">
      <c r="A61" s="34" t="s">
        <v>141</v>
      </c>
      <c r="B61" s="526">
        <v>22</v>
      </c>
      <c r="C61" s="526">
        <v>21</v>
      </c>
      <c r="D61" s="22" t="s">
        <v>148</v>
      </c>
      <c r="E61" s="526" t="s">
        <v>148</v>
      </c>
    </row>
    <row r="62" spans="1:5" ht="13" customHeight="1">
      <c r="A62" s="34" t="s">
        <v>101</v>
      </c>
      <c r="B62" s="526">
        <v>13</v>
      </c>
      <c r="C62" s="526" t="s">
        <v>148</v>
      </c>
      <c r="D62" s="22">
        <v>66.25</v>
      </c>
      <c r="E62" s="526" t="s">
        <v>148</v>
      </c>
    </row>
    <row r="63" spans="1:5" ht="13" customHeight="1">
      <c r="A63" s="34" t="s">
        <v>102</v>
      </c>
      <c r="B63" s="526">
        <v>10.25</v>
      </c>
      <c r="C63" s="526">
        <v>52</v>
      </c>
      <c r="D63" s="22" t="s">
        <v>148</v>
      </c>
      <c r="E63" s="526" t="s">
        <v>148</v>
      </c>
    </row>
    <row r="64" spans="1:5" ht="13" customHeight="1">
      <c r="A64" s="34" t="s">
        <v>163</v>
      </c>
      <c r="B64" s="526">
        <v>15</v>
      </c>
      <c r="C64" s="526">
        <v>120</v>
      </c>
      <c r="D64" s="22">
        <v>60</v>
      </c>
      <c r="E64" s="526" t="s">
        <v>148</v>
      </c>
    </row>
    <row r="65" spans="1:5" ht="13" customHeight="1">
      <c r="A65" s="34" t="s">
        <v>103</v>
      </c>
      <c r="B65" s="526">
        <v>9.5</v>
      </c>
      <c r="C65" s="526" t="s">
        <v>148</v>
      </c>
      <c r="D65" s="22">
        <v>184.25</v>
      </c>
      <c r="E65" s="526" t="s">
        <v>148</v>
      </c>
    </row>
    <row r="66" spans="1:5" ht="13" customHeight="1">
      <c r="A66" s="500" t="s">
        <v>105</v>
      </c>
      <c r="B66" s="456">
        <f>AVERAGE(B67:B67)</f>
        <v>10</v>
      </c>
      <c r="C66" s="456" t="s">
        <v>28</v>
      </c>
      <c r="D66" s="501">
        <f>AVERAGE(D67:D67)</f>
        <v>195.75</v>
      </c>
      <c r="E66" s="456" t="s">
        <v>28</v>
      </c>
    </row>
    <row r="67" spans="1:5" ht="13" customHeight="1">
      <c r="A67" s="34" t="s">
        <v>106</v>
      </c>
      <c r="B67" s="526">
        <v>10</v>
      </c>
      <c r="C67" s="526" t="s">
        <v>148</v>
      </c>
      <c r="D67" s="22">
        <v>195.75</v>
      </c>
      <c r="E67" s="526" t="s">
        <v>148</v>
      </c>
    </row>
    <row r="68" spans="1:5" ht="13" customHeight="1">
      <c r="A68" s="500" t="s">
        <v>110</v>
      </c>
      <c r="B68" s="456">
        <f>AVERAGE(B69)</f>
        <v>10.83</v>
      </c>
      <c r="C68" s="456" t="s">
        <v>28</v>
      </c>
      <c r="D68" s="501">
        <f>AVERAGE(D69)</f>
        <v>190</v>
      </c>
      <c r="E68" s="456">
        <f>AVERAGE(E69)</f>
        <v>161.5</v>
      </c>
    </row>
    <row r="69" spans="1:5" ht="13" customHeight="1">
      <c r="A69" s="34" t="s">
        <v>111</v>
      </c>
      <c r="B69" s="526">
        <v>10.83</v>
      </c>
      <c r="C69" s="526" t="s">
        <v>148</v>
      </c>
      <c r="D69" s="22">
        <v>190</v>
      </c>
      <c r="E69" s="526">
        <v>161.5</v>
      </c>
    </row>
    <row r="70" spans="1:5" ht="13" customHeight="1">
      <c r="A70" s="500" t="s">
        <v>113</v>
      </c>
      <c r="B70" s="456">
        <f>AVERAGE(B71)</f>
        <v>8.67</v>
      </c>
      <c r="C70" s="456">
        <f>AVERAGE(C71)</f>
        <v>41.67</v>
      </c>
      <c r="D70" s="501">
        <f>AVERAGE(D71)</f>
        <v>192.6</v>
      </c>
      <c r="E70" s="456">
        <f>AVERAGE(E71)</f>
        <v>129.30000000000001</v>
      </c>
    </row>
    <row r="71" spans="1:5" ht="13" customHeight="1">
      <c r="A71" s="34" t="s">
        <v>114</v>
      </c>
      <c r="B71" s="526">
        <v>8.67</v>
      </c>
      <c r="C71" s="526">
        <v>41.67</v>
      </c>
      <c r="D71" s="22">
        <v>192.6</v>
      </c>
      <c r="E71" s="526">
        <v>129.30000000000001</v>
      </c>
    </row>
    <row r="72" spans="1:5" ht="13" customHeight="1">
      <c r="A72" s="500" t="s">
        <v>115</v>
      </c>
      <c r="B72" s="456">
        <f>AVERAGE(B73:B73)</f>
        <v>11</v>
      </c>
      <c r="C72" s="456" t="s">
        <v>28</v>
      </c>
      <c r="D72" s="501">
        <f>AVERAGE(D73:D73)</f>
        <v>77</v>
      </c>
      <c r="E72" s="456" t="s">
        <v>28</v>
      </c>
    </row>
    <row r="73" spans="1:5" ht="13" customHeight="1">
      <c r="A73" s="34" t="s">
        <v>117</v>
      </c>
      <c r="B73" s="526">
        <v>11</v>
      </c>
      <c r="C73" s="526" t="s">
        <v>148</v>
      </c>
      <c r="D73" s="22">
        <v>77</v>
      </c>
      <c r="E73" s="526" t="s">
        <v>148</v>
      </c>
    </row>
    <row r="74" spans="1:5" ht="13" customHeight="1">
      <c r="A74" s="500" t="s">
        <v>119</v>
      </c>
      <c r="B74" s="456">
        <f>AVERAGE(B75:B76)</f>
        <v>15.664999999999999</v>
      </c>
      <c r="C74" s="456">
        <f>AVERAGE(C75:C76)</f>
        <v>40</v>
      </c>
      <c r="D74" s="456">
        <f>AVERAGE(D75:D76)</f>
        <v>52.25</v>
      </c>
      <c r="E74" s="456">
        <f>AVERAGE(E75:E76)</f>
        <v>124.5</v>
      </c>
    </row>
    <row r="75" spans="1:5" ht="13" customHeight="1">
      <c r="A75" s="34" t="s">
        <v>120</v>
      </c>
      <c r="B75" s="526">
        <v>18</v>
      </c>
      <c r="C75" s="526" t="s">
        <v>148</v>
      </c>
      <c r="D75" s="22">
        <v>60</v>
      </c>
      <c r="E75" s="526" t="s">
        <v>148</v>
      </c>
    </row>
    <row r="76" spans="1:5" ht="13" customHeight="1">
      <c r="A76" s="34" t="s">
        <v>122</v>
      </c>
      <c r="B76" s="526">
        <v>13.33</v>
      </c>
      <c r="C76" s="526">
        <v>40</v>
      </c>
      <c r="D76" s="22">
        <v>44.5</v>
      </c>
      <c r="E76" s="526">
        <v>124.5</v>
      </c>
    </row>
    <row r="77" spans="1:5" ht="13" customHeight="1">
      <c r="A77" s="500" t="s">
        <v>297</v>
      </c>
      <c r="B77" s="456">
        <f>AVERAGE(B78:B81)</f>
        <v>13.145</v>
      </c>
      <c r="C77" s="456">
        <f>AVERAGE(C78:C81)</f>
        <v>49.416666666666664</v>
      </c>
      <c r="D77" s="501">
        <f>AVERAGE(D78:D81)</f>
        <v>180.41666666666666</v>
      </c>
      <c r="E77" s="467" t="s">
        <v>28</v>
      </c>
    </row>
    <row r="78" spans="1:5" ht="13" customHeight="1">
      <c r="A78" s="34" t="s">
        <v>180</v>
      </c>
      <c r="B78" s="526">
        <v>18</v>
      </c>
      <c r="C78" s="526">
        <v>75</v>
      </c>
      <c r="D78" s="22">
        <v>205</v>
      </c>
      <c r="E78" s="526" t="s">
        <v>148</v>
      </c>
    </row>
    <row r="79" spans="1:5" ht="13" customHeight="1">
      <c r="A79" s="34" t="s">
        <v>179</v>
      </c>
      <c r="B79" s="526">
        <v>13.25</v>
      </c>
      <c r="C79" s="526">
        <v>42.5</v>
      </c>
      <c r="D79" s="22">
        <v>161.25</v>
      </c>
      <c r="E79" s="526" t="s">
        <v>148</v>
      </c>
    </row>
    <row r="80" spans="1:5" ht="13" customHeight="1">
      <c r="A80" s="34" t="s">
        <v>187</v>
      </c>
      <c r="B80" s="526">
        <v>10</v>
      </c>
      <c r="C80" s="526" t="s">
        <v>148</v>
      </c>
      <c r="D80" s="22">
        <v>175</v>
      </c>
      <c r="E80" s="526" t="s">
        <v>148</v>
      </c>
    </row>
    <row r="81" spans="1:5" ht="13" customHeight="1">
      <c r="A81" s="34" t="s">
        <v>518</v>
      </c>
      <c r="B81" s="526">
        <v>11.33</v>
      </c>
      <c r="C81" s="526">
        <v>30.75</v>
      </c>
      <c r="D81" s="526" t="s">
        <v>148</v>
      </c>
      <c r="E81" s="526" t="s">
        <v>148</v>
      </c>
    </row>
    <row r="82" spans="1:5" ht="13" customHeight="1">
      <c r="A82" s="500" t="s">
        <v>125</v>
      </c>
      <c r="B82" s="467" t="s">
        <v>28</v>
      </c>
      <c r="C82" s="21">
        <f>AVERAGE(C83:C83)</f>
        <v>60</v>
      </c>
      <c r="D82" s="21">
        <f>AVERAGE(D83:D83)</f>
        <v>110</v>
      </c>
      <c r="E82" s="467" t="s">
        <v>28</v>
      </c>
    </row>
    <row r="83" spans="1:5" ht="13" customHeight="1">
      <c r="A83" s="34" t="s">
        <v>127</v>
      </c>
      <c r="B83" s="526" t="s">
        <v>148</v>
      </c>
      <c r="C83" s="526">
        <v>60</v>
      </c>
      <c r="D83" s="22">
        <v>110</v>
      </c>
      <c r="E83" s="526" t="s">
        <v>148</v>
      </c>
    </row>
    <row r="84" spans="1:5" ht="13" customHeight="1">
      <c r="A84" s="500" t="s">
        <v>129</v>
      </c>
      <c r="B84" s="456">
        <f>AVERAGE(B85:B86)</f>
        <v>11.25</v>
      </c>
      <c r="C84" s="456">
        <f>AVERAGE(C85:C86)</f>
        <v>70.33</v>
      </c>
      <c r="D84" s="501">
        <f>AVERAGE(D85:D86)</f>
        <v>59</v>
      </c>
      <c r="E84" s="456">
        <f>AVERAGE(E85:E86)</f>
        <v>91</v>
      </c>
    </row>
    <row r="85" spans="1:5" ht="13" customHeight="1">
      <c r="A85" s="34" t="s">
        <v>130</v>
      </c>
      <c r="B85" s="526">
        <v>14</v>
      </c>
      <c r="C85" s="526">
        <v>70.33</v>
      </c>
      <c r="D85" s="22">
        <v>70</v>
      </c>
      <c r="E85" s="526">
        <v>91</v>
      </c>
    </row>
    <row r="86" spans="1:5" ht="13" customHeight="1">
      <c r="A86" s="34" t="s">
        <v>131</v>
      </c>
      <c r="B86" s="526">
        <v>8.5</v>
      </c>
      <c r="C86" s="526" t="s">
        <v>148</v>
      </c>
      <c r="D86" s="22">
        <v>48</v>
      </c>
      <c r="E86" s="526" t="s">
        <v>148</v>
      </c>
    </row>
    <row r="87" spans="1:5" ht="12" customHeight="1">
      <c r="A87" s="31" t="s">
        <v>133</v>
      </c>
      <c r="B87" s="32"/>
      <c r="C87" s="32"/>
      <c r="D87" s="473"/>
      <c r="E87" s="473"/>
    </row>
    <row r="88" spans="1:5" ht="9" customHeight="1">
      <c r="A88" s="775" t="s">
        <v>647</v>
      </c>
      <c r="B88" s="33"/>
      <c r="C88" s="33"/>
      <c r="D88" s="102"/>
      <c r="E88" s="465"/>
    </row>
    <row r="89" spans="1:5" ht="9" customHeight="1">
      <c r="A89" s="776" t="s">
        <v>648</v>
      </c>
      <c r="B89" s="2"/>
      <c r="C89" s="2"/>
      <c r="D89" s="2"/>
      <c r="E89" s="2"/>
    </row>
    <row r="90" spans="1:5" ht="12" customHeight="1"/>
    <row r="91" spans="1:5" ht="12" customHeight="1"/>
    <row r="92" spans="1:5" ht="12" customHeight="1"/>
    <row r="93" spans="1:5" ht="12" customHeight="1"/>
    <row r="94" spans="1:5" ht="12" customHeight="1"/>
    <row r="95" spans="1:5" ht="12" customHeight="1"/>
    <row r="96" spans="1:5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</sheetData>
  <pageMargins left="0" right="0" top="0" bottom="0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57138-EB63-44C8-8E5B-7FA31DB42C68}">
  <dimension ref="A1:N195"/>
  <sheetViews>
    <sheetView showGridLines="0" topLeftCell="A82" zoomScaleNormal="100" workbookViewId="0">
      <selection activeCell="A117" sqref="A117:N178"/>
    </sheetView>
  </sheetViews>
  <sheetFormatPr baseColWidth="10" defaultColWidth="10.83203125" defaultRowHeight="13"/>
  <cols>
    <col min="1" max="1" width="9.83203125" style="53" customWidth="1"/>
    <col min="2" max="2" width="5.5" style="53" customWidth="1"/>
    <col min="3" max="14" width="5.83203125" style="53" customWidth="1"/>
    <col min="15" max="16384" width="10.83203125" style="53"/>
  </cols>
  <sheetData>
    <row r="1" spans="1:14">
      <c r="A1" s="926" t="s">
        <v>640</v>
      </c>
      <c r="B1" s="926"/>
      <c r="C1" s="926"/>
      <c r="D1" s="926"/>
      <c r="E1" s="926"/>
      <c r="F1" s="926"/>
      <c r="G1" s="926"/>
      <c r="H1" s="926"/>
      <c r="I1" s="926"/>
      <c r="J1" s="926"/>
      <c r="K1" s="926"/>
      <c r="L1" s="926"/>
      <c r="M1" s="927"/>
      <c r="N1" s="927"/>
    </row>
    <row r="2" spans="1:14" ht="12" customHeight="1">
      <c r="A2" s="928" t="s">
        <v>418</v>
      </c>
      <c r="B2" s="926"/>
      <c r="C2" s="926"/>
      <c r="D2" s="926"/>
      <c r="E2" s="926"/>
      <c r="F2" s="926"/>
      <c r="G2" s="926"/>
      <c r="H2" s="926"/>
      <c r="I2" s="926"/>
      <c r="J2" s="926"/>
      <c r="K2" s="926"/>
      <c r="L2" s="926"/>
      <c r="M2" s="927"/>
      <c r="N2" s="927"/>
    </row>
    <row r="3" spans="1:14" ht="4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56"/>
      <c r="N3" s="56"/>
    </row>
    <row r="4" spans="1:14" ht="18" customHeight="1">
      <c r="A4" s="377" t="s">
        <v>419</v>
      </c>
      <c r="B4" s="377" t="s">
        <v>397</v>
      </c>
      <c r="C4" s="377" t="s">
        <v>399</v>
      </c>
      <c r="D4" s="377" t="s">
        <v>400</v>
      </c>
      <c r="E4" s="377" t="s">
        <v>401</v>
      </c>
      <c r="F4" s="377" t="s">
        <v>402</v>
      </c>
      <c r="G4" s="377" t="s">
        <v>403</v>
      </c>
      <c r="H4" s="377" t="s">
        <v>404</v>
      </c>
      <c r="I4" s="377" t="s">
        <v>405</v>
      </c>
      <c r="J4" s="378" t="s">
        <v>406</v>
      </c>
      <c r="K4" s="378" t="s">
        <v>407</v>
      </c>
      <c r="L4" s="377" t="s">
        <v>408</v>
      </c>
      <c r="M4" s="377" t="s">
        <v>409</v>
      </c>
      <c r="N4" s="377" t="s">
        <v>410</v>
      </c>
    </row>
    <row r="5" spans="1:14" ht="3" customHeight="1">
      <c r="A5" s="7"/>
      <c r="B5" s="7"/>
      <c r="C5" s="7"/>
      <c r="D5" s="7"/>
      <c r="E5" s="7"/>
      <c r="F5" s="7"/>
      <c r="G5" s="7"/>
      <c r="H5" s="144"/>
      <c r="I5" s="7"/>
      <c r="J5" s="7"/>
      <c r="K5" s="7"/>
      <c r="L5" s="7"/>
      <c r="M5" s="7"/>
      <c r="N5" s="7"/>
    </row>
    <row r="6" spans="1:14" ht="11" customHeight="1">
      <c r="A6" s="145" t="s">
        <v>181</v>
      </c>
      <c r="B6" s="146">
        <v>2018</v>
      </c>
      <c r="C6" s="147">
        <v>35</v>
      </c>
      <c r="D6" s="147">
        <v>36.5</v>
      </c>
      <c r="E6" s="147">
        <v>37.5</v>
      </c>
      <c r="F6" s="147">
        <v>37.5</v>
      </c>
      <c r="G6" s="147">
        <v>37.5</v>
      </c>
      <c r="H6" s="147">
        <v>37.9</v>
      </c>
      <c r="I6" s="147">
        <v>38.5</v>
      </c>
      <c r="J6" s="147">
        <v>38.5</v>
      </c>
      <c r="K6" s="147">
        <v>38.5</v>
      </c>
      <c r="L6" s="147">
        <v>37.5</v>
      </c>
      <c r="M6" s="148">
        <v>37.5</v>
      </c>
      <c r="N6" s="147">
        <v>37.5</v>
      </c>
    </row>
    <row r="7" spans="1:14" ht="11" customHeight="1">
      <c r="A7" s="145"/>
      <c r="B7" s="146">
        <v>2019</v>
      </c>
      <c r="C7" s="147">
        <v>40</v>
      </c>
      <c r="D7" s="147">
        <v>40</v>
      </c>
      <c r="E7" s="147">
        <v>40</v>
      </c>
      <c r="F7" s="147">
        <v>40</v>
      </c>
      <c r="G7" s="147">
        <v>40</v>
      </c>
      <c r="H7" s="147">
        <v>40</v>
      </c>
      <c r="I7" s="147">
        <v>38.5</v>
      </c>
      <c r="J7" s="147">
        <v>38.5</v>
      </c>
      <c r="K7" s="147">
        <v>45</v>
      </c>
      <c r="L7" s="147">
        <v>40</v>
      </c>
      <c r="M7" s="148">
        <v>45</v>
      </c>
      <c r="N7" s="147">
        <v>45</v>
      </c>
    </row>
    <row r="8" spans="1:14" ht="11" customHeight="1">
      <c r="A8" s="145"/>
      <c r="B8" s="146">
        <v>2020</v>
      </c>
      <c r="C8" s="147">
        <v>45</v>
      </c>
      <c r="D8" s="147">
        <v>45</v>
      </c>
      <c r="E8" s="147">
        <v>45</v>
      </c>
      <c r="F8" s="147">
        <v>35</v>
      </c>
      <c r="G8" s="147">
        <v>45</v>
      </c>
      <c r="H8" s="147">
        <v>45</v>
      </c>
      <c r="I8" s="147">
        <v>46</v>
      </c>
      <c r="J8" s="147">
        <v>45</v>
      </c>
      <c r="K8" s="147">
        <v>45</v>
      </c>
      <c r="L8" s="147">
        <v>45</v>
      </c>
      <c r="M8" s="148">
        <v>45</v>
      </c>
      <c r="N8" s="147">
        <v>45</v>
      </c>
    </row>
    <row r="9" spans="1:14" ht="11" customHeight="1">
      <c r="A9" s="145"/>
      <c r="B9" s="146">
        <v>2021</v>
      </c>
      <c r="C9" s="147">
        <v>45</v>
      </c>
      <c r="D9" s="147">
        <v>45</v>
      </c>
      <c r="E9" s="147">
        <v>45</v>
      </c>
      <c r="F9" s="147">
        <v>45</v>
      </c>
      <c r="G9" s="147">
        <v>45</v>
      </c>
      <c r="H9" s="147">
        <v>45</v>
      </c>
      <c r="I9" s="147">
        <v>46</v>
      </c>
      <c r="J9" s="147">
        <v>45</v>
      </c>
      <c r="K9" s="147">
        <v>45</v>
      </c>
      <c r="L9" s="147">
        <v>45</v>
      </c>
      <c r="M9" s="148">
        <v>45</v>
      </c>
      <c r="N9" s="147">
        <v>45</v>
      </c>
    </row>
    <row r="10" spans="1:14" ht="11" customHeight="1">
      <c r="A10" s="145"/>
      <c r="B10" s="146">
        <v>2022</v>
      </c>
      <c r="C10" s="147">
        <v>45</v>
      </c>
      <c r="D10" s="147">
        <v>45</v>
      </c>
      <c r="E10" s="147">
        <v>45</v>
      </c>
      <c r="F10" s="147">
        <v>40</v>
      </c>
      <c r="G10" s="147">
        <v>45</v>
      </c>
      <c r="H10" s="147">
        <v>45</v>
      </c>
      <c r="I10" s="147">
        <v>40</v>
      </c>
      <c r="J10" s="147">
        <v>40</v>
      </c>
      <c r="K10" s="147">
        <v>40</v>
      </c>
      <c r="L10" s="147">
        <v>40</v>
      </c>
      <c r="M10" s="147">
        <v>40</v>
      </c>
      <c r="N10" s="147">
        <v>40</v>
      </c>
    </row>
    <row r="11" spans="1:14" ht="11" customHeight="1">
      <c r="A11" s="145"/>
      <c r="B11" s="146">
        <v>2023</v>
      </c>
      <c r="C11" s="147" t="s">
        <v>28</v>
      </c>
      <c r="D11" s="147" t="s">
        <v>28</v>
      </c>
      <c r="E11" s="147" t="s">
        <v>28</v>
      </c>
      <c r="F11" s="147">
        <v>50</v>
      </c>
      <c r="G11" s="147">
        <v>50</v>
      </c>
      <c r="H11" s="147">
        <v>50</v>
      </c>
      <c r="I11" s="147">
        <v>50</v>
      </c>
      <c r="J11" s="147">
        <v>50</v>
      </c>
      <c r="K11" s="147">
        <v>50</v>
      </c>
      <c r="L11" s="147">
        <v>50</v>
      </c>
      <c r="M11" s="147">
        <v>50</v>
      </c>
      <c r="N11" s="147">
        <v>50</v>
      </c>
    </row>
    <row r="12" spans="1:14" ht="11" customHeight="1">
      <c r="A12" s="149"/>
      <c r="B12" s="150">
        <v>2024</v>
      </c>
      <c r="C12" s="151">
        <v>50</v>
      </c>
      <c r="D12" s="151">
        <v>50</v>
      </c>
      <c r="E12" s="151">
        <v>56</v>
      </c>
      <c r="F12" s="151">
        <v>56</v>
      </c>
      <c r="G12" s="151">
        <v>55</v>
      </c>
      <c r="H12" s="151">
        <v>55</v>
      </c>
      <c r="I12" s="151">
        <v>55</v>
      </c>
      <c r="J12" s="151"/>
      <c r="K12" s="151"/>
      <c r="L12" s="151"/>
      <c r="M12" s="151"/>
      <c r="N12" s="151"/>
    </row>
    <row r="13" spans="1:14" ht="11" customHeight="1">
      <c r="A13" s="153" t="s">
        <v>420</v>
      </c>
      <c r="B13" s="154">
        <v>2018</v>
      </c>
      <c r="C13" s="155">
        <v>39.4</v>
      </c>
      <c r="D13" s="155">
        <v>39.299999999999997</v>
      </c>
      <c r="E13" s="155">
        <v>39.299999999999997</v>
      </c>
      <c r="F13" s="155">
        <v>39.595238095238088</v>
      </c>
      <c r="G13" s="155">
        <v>38.5</v>
      </c>
      <c r="H13" s="155">
        <v>38.5</v>
      </c>
      <c r="I13" s="155">
        <v>40.200000000000003</v>
      </c>
      <c r="J13" s="155">
        <v>39.5</v>
      </c>
      <c r="K13" s="155">
        <v>39.5</v>
      </c>
      <c r="L13" s="155">
        <v>38.904761904761912</v>
      </c>
      <c r="M13" s="156">
        <v>38.904761904761912</v>
      </c>
      <c r="N13" s="155">
        <v>38.5</v>
      </c>
    </row>
    <row r="14" spans="1:14" ht="11" customHeight="1">
      <c r="A14" s="157"/>
      <c r="B14" s="146">
        <v>2019</v>
      </c>
      <c r="C14" s="147">
        <v>36.595238095238088</v>
      </c>
      <c r="D14" s="147">
        <v>39</v>
      </c>
      <c r="E14" s="147">
        <v>40.5</v>
      </c>
      <c r="F14" s="147">
        <v>41</v>
      </c>
      <c r="G14" s="147">
        <v>40.5</v>
      </c>
      <c r="H14" s="147">
        <v>40.5</v>
      </c>
      <c r="I14" s="147">
        <v>40.5</v>
      </c>
      <c r="J14" s="147">
        <v>41</v>
      </c>
      <c r="K14" s="147">
        <v>48</v>
      </c>
      <c r="L14" s="147">
        <v>44</v>
      </c>
      <c r="M14" s="148">
        <v>46.5</v>
      </c>
      <c r="N14" s="147">
        <v>45</v>
      </c>
    </row>
    <row r="15" spans="1:14" ht="11" customHeight="1">
      <c r="A15" s="157"/>
      <c r="B15" s="146">
        <v>2020</v>
      </c>
      <c r="C15" s="147">
        <v>51</v>
      </c>
      <c r="D15" s="147" t="s">
        <v>28</v>
      </c>
      <c r="E15" s="147" t="s">
        <v>28</v>
      </c>
      <c r="F15" s="147" t="s">
        <v>28</v>
      </c>
      <c r="G15" s="147" t="s">
        <v>28</v>
      </c>
      <c r="H15" s="147" t="s">
        <v>28</v>
      </c>
      <c r="I15" s="147" t="s">
        <v>28</v>
      </c>
      <c r="J15" s="147">
        <v>50</v>
      </c>
      <c r="K15" s="147">
        <v>50</v>
      </c>
      <c r="L15" s="147">
        <v>50</v>
      </c>
      <c r="M15" s="148">
        <v>50</v>
      </c>
      <c r="N15" s="147">
        <v>50</v>
      </c>
    </row>
    <row r="16" spans="1:14" ht="11" customHeight="1">
      <c r="A16" s="157"/>
      <c r="B16" s="146">
        <v>2021</v>
      </c>
      <c r="C16" s="147">
        <v>52.5</v>
      </c>
      <c r="D16" s="147">
        <v>45</v>
      </c>
      <c r="E16" s="147">
        <v>50</v>
      </c>
      <c r="F16" s="147">
        <v>50</v>
      </c>
      <c r="G16" s="147">
        <v>50</v>
      </c>
      <c r="H16" s="147">
        <v>55</v>
      </c>
      <c r="I16" s="147">
        <v>55</v>
      </c>
      <c r="J16" s="147">
        <v>55</v>
      </c>
      <c r="K16" s="147">
        <v>55</v>
      </c>
      <c r="L16" s="147">
        <v>55</v>
      </c>
      <c r="M16" s="148">
        <v>60</v>
      </c>
      <c r="N16" s="147">
        <v>60</v>
      </c>
    </row>
    <row r="17" spans="1:14" ht="11" customHeight="1">
      <c r="A17" s="157"/>
      <c r="B17" s="146">
        <v>2022</v>
      </c>
      <c r="C17" s="147">
        <v>60</v>
      </c>
      <c r="D17" s="147">
        <v>60</v>
      </c>
      <c r="E17" s="147">
        <v>60</v>
      </c>
      <c r="F17" s="147">
        <v>60</v>
      </c>
      <c r="G17" s="147">
        <v>60</v>
      </c>
      <c r="H17" s="147">
        <v>55</v>
      </c>
      <c r="I17" s="147">
        <v>55</v>
      </c>
      <c r="J17" s="147">
        <v>55</v>
      </c>
      <c r="K17" s="147">
        <v>55</v>
      </c>
      <c r="L17" s="147">
        <v>55</v>
      </c>
      <c r="M17" s="148">
        <v>55</v>
      </c>
      <c r="N17" s="147">
        <v>55</v>
      </c>
    </row>
    <row r="18" spans="1:14" ht="11" customHeight="1">
      <c r="A18" s="157"/>
      <c r="B18" s="146">
        <v>2023</v>
      </c>
      <c r="C18" s="147">
        <v>60</v>
      </c>
      <c r="D18" s="147">
        <v>62.5</v>
      </c>
      <c r="E18" s="147">
        <v>62.5</v>
      </c>
      <c r="F18" s="147">
        <v>62</v>
      </c>
      <c r="G18" s="147">
        <v>60</v>
      </c>
      <c r="H18" s="147">
        <v>60</v>
      </c>
      <c r="I18" s="147">
        <v>77</v>
      </c>
      <c r="J18" s="147">
        <v>73</v>
      </c>
      <c r="K18" s="147">
        <v>76</v>
      </c>
      <c r="L18" s="147">
        <v>70</v>
      </c>
      <c r="M18" s="147">
        <v>73</v>
      </c>
      <c r="N18" s="147">
        <v>77.5</v>
      </c>
    </row>
    <row r="19" spans="1:14" ht="11" customHeight="1">
      <c r="A19" s="158"/>
      <c r="B19" s="150">
        <v>2024</v>
      </c>
      <c r="C19" s="151">
        <v>68</v>
      </c>
      <c r="D19" s="151">
        <v>83</v>
      </c>
      <c r="E19" s="151">
        <v>83</v>
      </c>
      <c r="F19" s="151">
        <v>79</v>
      </c>
      <c r="G19" s="151">
        <v>79</v>
      </c>
      <c r="H19" s="151">
        <v>95</v>
      </c>
      <c r="I19" s="151">
        <v>80</v>
      </c>
      <c r="J19" s="151"/>
      <c r="K19" s="151"/>
      <c r="L19" s="151"/>
      <c r="M19" s="151"/>
      <c r="N19" s="151"/>
    </row>
    <row r="20" spans="1:14" ht="20" customHeight="1">
      <c r="A20" s="636" t="s">
        <v>525</v>
      </c>
      <c r="B20" s="150">
        <v>2024</v>
      </c>
      <c r="C20" s="372" t="s">
        <v>28</v>
      </c>
      <c r="D20" s="372" t="s">
        <v>28</v>
      </c>
      <c r="E20" s="372">
        <v>90</v>
      </c>
      <c r="F20" s="372">
        <v>90</v>
      </c>
      <c r="G20" s="372">
        <v>95</v>
      </c>
      <c r="H20" s="372">
        <v>95</v>
      </c>
      <c r="I20" s="372">
        <v>95</v>
      </c>
      <c r="J20" s="372"/>
      <c r="K20" s="372"/>
      <c r="L20" s="372"/>
      <c r="M20" s="372"/>
      <c r="N20" s="372"/>
    </row>
    <row r="21" spans="1:14" ht="11" customHeight="1">
      <c r="A21" s="153" t="s">
        <v>421</v>
      </c>
      <c r="B21" s="154">
        <v>2018</v>
      </c>
      <c r="C21" s="155">
        <v>43</v>
      </c>
      <c r="D21" s="155">
        <v>42</v>
      </c>
      <c r="E21" s="155">
        <v>42.5</v>
      </c>
      <c r="F21" s="155">
        <v>40.5</v>
      </c>
      <c r="G21" s="155">
        <v>42</v>
      </c>
      <c r="H21" s="155">
        <v>42</v>
      </c>
      <c r="I21" s="155">
        <v>42</v>
      </c>
      <c r="J21" s="155">
        <v>43</v>
      </c>
      <c r="K21" s="155">
        <v>42.5</v>
      </c>
      <c r="L21" s="155">
        <v>44</v>
      </c>
      <c r="M21" s="156">
        <v>44</v>
      </c>
      <c r="N21" s="155">
        <v>44</v>
      </c>
    </row>
    <row r="22" spans="1:14" ht="11" customHeight="1">
      <c r="A22" s="157"/>
      <c r="B22" s="146">
        <v>2019</v>
      </c>
      <c r="C22" s="147">
        <v>41.5</v>
      </c>
      <c r="D22" s="147">
        <v>43</v>
      </c>
      <c r="E22" s="147">
        <v>42.5</v>
      </c>
      <c r="F22" s="147">
        <v>43.5</v>
      </c>
      <c r="G22" s="147">
        <v>44</v>
      </c>
      <c r="H22" s="147">
        <v>43.5</v>
      </c>
      <c r="I22" s="147">
        <v>42.5</v>
      </c>
      <c r="J22" s="147">
        <v>44.5</v>
      </c>
      <c r="K22" s="147">
        <v>45</v>
      </c>
      <c r="L22" s="147">
        <v>47.5</v>
      </c>
      <c r="M22" s="148">
        <v>47.5</v>
      </c>
      <c r="N22" s="147">
        <v>45</v>
      </c>
    </row>
    <row r="23" spans="1:14" ht="11" customHeight="1">
      <c r="A23" s="157"/>
      <c r="B23" s="146">
        <v>2020</v>
      </c>
      <c r="C23" s="147">
        <v>40</v>
      </c>
      <c r="D23" s="147">
        <v>40</v>
      </c>
      <c r="E23" s="147">
        <v>40</v>
      </c>
      <c r="F23" s="147">
        <v>40</v>
      </c>
      <c r="G23" s="147">
        <v>40</v>
      </c>
      <c r="H23" s="147">
        <v>45</v>
      </c>
      <c r="I23" s="147">
        <v>40</v>
      </c>
      <c r="J23" s="147">
        <v>40</v>
      </c>
      <c r="K23" s="147">
        <v>40</v>
      </c>
      <c r="L23" s="147">
        <v>40</v>
      </c>
      <c r="M23" s="148">
        <v>45</v>
      </c>
      <c r="N23" s="147">
        <v>45</v>
      </c>
    </row>
    <row r="24" spans="1:14" ht="11" customHeight="1">
      <c r="A24" s="157"/>
      <c r="B24" s="146">
        <v>2021</v>
      </c>
      <c r="C24" s="147">
        <v>45</v>
      </c>
      <c r="D24" s="147">
        <v>52.5</v>
      </c>
      <c r="E24" s="147">
        <v>45</v>
      </c>
      <c r="F24" s="147">
        <v>52.5</v>
      </c>
      <c r="G24" s="147">
        <v>47.5</v>
      </c>
      <c r="H24" s="147">
        <v>55</v>
      </c>
      <c r="I24" s="147">
        <v>47.5</v>
      </c>
      <c r="J24" s="147">
        <v>50</v>
      </c>
      <c r="K24" s="147">
        <v>47.5</v>
      </c>
      <c r="L24" s="147">
        <v>52.5</v>
      </c>
      <c r="M24" s="148">
        <v>50</v>
      </c>
      <c r="N24" s="147">
        <v>47.5</v>
      </c>
    </row>
    <row r="25" spans="1:14" ht="11" customHeight="1">
      <c r="A25" s="157"/>
      <c r="B25" s="146">
        <v>2022</v>
      </c>
      <c r="C25" s="147">
        <v>50</v>
      </c>
      <c r="D25" s="147">
        <v>50</v>
      </c>
      <c r="E25" s="147">
        <v>50</v>
      </c>
      <c r="F25" s="147">
        <v>50</v>
      </c>
      <c r="G25" s="147">
        <v>50</v>
      </c>
      <c r="H25" s="147">
        <v>50</v>
      </c>
      <c r="I25" s="147">
        <v>50</v>
      </c>
      <c r="J25" s="147">
        <v>50</v>
      </c>
      <c r="K25" s="147">
        <v>50</v>
      </c>
      <c r="L25" s="147">
        <v>55</v>
      </c>
      <c r="M25" s="148">
        <v>48</v>
      </c>
      <c r="N25" s="147">
        <v>55</v>
      </c>
    </row>
    <row r="26" spans="1:14" ht="11" customHeight="1">
      <c r="A26" s="157"/>
      <c r="B26" s="146">
        <v>2023</v>
      </c>
      <c r="C26" s="147">
        <v>55</v>
      </c>
      <c r="D26" s="147">
        <v>55</v>
      </c>
      <c r="E26" s="147">
        <v>50</v>
      </c>
      <c r="F26" s="147">
        <v>52.5</v>
      </c>
      <c r="G26" s="147">
        <v>55</v>
      </c>
      <c r="H26" s="147">
        <v>60</v>
      </c>
      <c r="I26" s="147">
        <v>55</v>
      </c>
      <c r="J26" s="147">
        <v>60</v>
      </c>
      <c r="K26" s="147">
        <v>60</v>
      </c>
      <c r="L26" s="147">
        <v>70</v>
      </c>
      <c r="M26" s="147">
        <v>67.5</v>
      </c>
      <c r="N26" s="147">
        <v>67.5</v>
      </c>
    </row>
    <row r="27" spans="1:14" ht="11" customHeight="1">
      <c r="A27" s="158"/>
      <c r="B27" s="150">
        <v>2024</v>
      </c>
      <c r="C27" s="151">
        <v>70</v>
      </c>
      <c r="D27" s="151">
        <v>68</v>
      </c>
      <c r="E27" s="151">
        <v>63</v>
      </c>
      <c r="F27" s="151">
        <v>63</v>
      </c>
      <c r="G27" s="151">
        <v>63</v>
      </c>
      <c r="H27" s="151">
        <v>65</v>
      </c>
      <c r="I27" s="151">
        <v>60</v>
      </c>
      <c r="J27" s="151"/>
      <c r="K27" s="151"/>
      <c r="L27" s="151"/>
      <c r="M27" s="151"/>
      <c r="N27" s="151"/>
    </row>
    <row r="28" spans="1:14" ht="11" customHeight="1">
      <c r="A28" s="153" t="s">
        <v>42</v>
      </c>
      <c r="B28" s="154">
        <v>2018</v>
      </c>
      <c r="C28" s="155">
        <v>32</v>
      </c>
      <c r="D28" s="155">
        <v>32</v>
      </c>
      <c r="E28" s="155">
        <v>31.5</v>
      </c>
      <c r="F28" s="155">
        <v>32</v>
      </c>
      <c r="G28" s="155">
        <v>32</v>
      </c>
      <c r="H28" s="155">
        <v>32</v>
      </c>
      <c r="I28" s="155">
        <v>32</v>
      </c>
      <c r="J28" s="155">
        <v>32</v>
      </c>
      <c r="K28" s="155">
        <v>32.5</v>
      </c>
      <c r="L28" s="155">
        <v>32.5</v>
      </c>
      <c r="M28" s="156">
        <v>32.5</v>
      </c>
      <c r="N28" s="155">
        <v>32.5</v>
      </c>
    </row>
    <row r="29" spans="1:14" ht="11" customHeight="1">
      <c r="A29" s="157"/>
      <c r="B29" s="146">
        <v>2019</v>
      </c>
      <c r="C29" s="147">
        <v>31.5</v>
      </c>
      <c r="D29" s="147">
        <v>30.5</v>
      </c>
      <c r="E29" s="147">
        <v>30.5</v>
      </c>
      <c r="F29" s="147">
        <v>31</v>
      </c>
      <c r="G29" s="147">
        <v>34</v>
      </c>
      <c r="H29" s="147">
        <v>32</v>
      </c>
      <c r="I29" s="147">
        <v>32</v>
      </c>
      <c r="J29" s="147">
        <v>33</v>
      </c>
      <c r="K29" s="147">
        <v>33.5</v>
      </c>
      <c r="L29" s="147">
        <v>32.5</v>
      </c>
      <c r="M29" s="148">
        <v>33</v>
      </c>
      <c r="N29" s="147">
        <v>32.5</v>
      </c>
    </row>
    <row r="30" spans="1:14" ht="11" customHeight="1">
      <c r="A30" s="157"/>
      <c r="B30" s="146">
        <v>2020</v>
      </c>
      <c r="C30" s="147">
        <v>32.5</v>
      </c>
      <c r="D30" s="147" t="s">
        <v>28</v>
      </c>
      <c r="E30" s="147" t="s">
        <v>28</v>
      </c>
      <c r="F30" s="147" t="s">
        <v>28</v>
      </c>
      <c r="G30" s="147" t="s">
        <v>28</v>
      </c>
      <c r="H30" s="147">
        <v>37.5</v>
      </c>
      <c r="I30" s="147">
        <v>37.5</v>
      </c>
      <c r="J30" s="147">
        <v>32.5</v>
      </c>
      <c r="K30" s="147">
        <v>37.5</v>
      </c>
      <c r="L30" s="147">
        <v>37.5</v>
      </c>
      <c r="M30" s="148">
        <v>40</v>
      </c>
      <c r="N30" s="147">
        <v>37.5</v>
      </c>
    </row>
    <row r="31" spans="1:14" ht="11" customHeight="1">
      <c r="A31" s="157"/>
      <c r="B31" s="146">
        <v>2021</v>
      </c>
      <c r="C31" s="147">
        <v>37.5</v>
      </c>
      <c r="D31" s="147">
        <v>37.5</v>
      </c>
      <c r="E31" s="147">
        <v>37.5</v>
      </c>
      <c r="F31" s="147">
        <v>40</v>
      </c>
      <c r="G31" s="147">
        <v>37.5</v>
      </c>
      <c r="H31" s="147">
        <v>37.5</v>
      </c>
      <c r="I31" s="147">
        <v>37.5</v>
      </c>
      <c r="J31" s="147">
        <v>37.5</v>
      </c>
      <c r="K31" s="147">
        <v>37.5</v>
      </c>
      <c r="L31" s="147">
        <v>37.5</v>
      </c>
      <c r="M31" s="148">
        <v>37.5</v>
      </c>
      <c r="N31" s="147">
        <v>37.5</v>
      </c>
    </row>
    <row r="32" spans="1:14" ht="11" customHeight="1">
      <c r="A32" s="157"/>
      <c r="B32" s="146">
        <v>2022</v>
      </c>
      <c r="C32" s="147">
        <v>37.5</v>
      </c>
      <c r="D32" s="147">
        <v>45</v>
      </c>
      <c r="E32" s="147">
        <v>45</v>
      </c>
      <c r="F32" s="147">
        <v>45</v>
      </c>
      <c r="G32" s="147">
        <v>45</v>
      </c>
      <c r="H32" s="147">
        <v>45</v>
      </c>
      <c r="I32" s="147">
        <v>47.5</v>
      </c>
      <c r="J32" s="147">
        <v>47.5</v>
      </c>
      <c r="K32" s="147">
        <v>50</v>
      </c>
      <c r="L32" s="147">
        <v>47.5</v>
      </c>
      <c r="M32" s="148">
        <v>47.5</v>
      </c>
      <c r="N32" s="147">
        <v>47.5</v>
      </c>
    </row>
    <row r="33" spans="1:14" ht="11" customHeight="1">
      <c r="A33" s="157"/>
      <c r="B33" s="146">
        <v>2023</v>
      </c>
      <c r="C33" s="147">
        <v>47.5</v>
      </c>
      <c r="D33" s="147">
        <v>48</v>
      </c>
      <c r="E33" s="147">
        <v>48</v>
      </c>
      <c r="F33" s="147">
        <v>48</v>
      </c>
      <c r="G33" s="147">
        <v>48</v>
      </c>
      <c r="H33" s="147">
        <v>47</v>
      </c>
      <c r="I33" s="147">
        <v>50</v>
      </c>
      <c r="J33" s="147">
        <v>52</v>
      </c>
      <c r="K33" s="147">
        <v>50</v>
      </c>
      <c r="L33" s="147">
        <v>50</v>
      </c>
      <c r="M33" s="147">
        <v>50</v>
      </c>
      <c r="N33" s="147">
        <v>50</v>
      </c>
    </row>
    <row r="34" spans="1:14" ht="11" customHeight="1">
      <c r="A34" s="158"/>
      <c r="B34" s="150">
        <v>2024</v>
      </c>
      <c r="C34" s="151">
        <v>45</v>
      </c>
      <c r="D34" s="151">
        <v>45</v>
      </c>
      <c r="E34" s="151">
        <v>48</v>
      </c>
      <c r="F34" s="151">
        <v>55</v>
      </c>
      <c r="G34" s="151">
        <v>70</v>
      </c>
      <c r="H34" s="151">
        <v>90</v>
      </c>
      <c r="I34" s="151">
        <v>60</v>
      </c>
      <c r="J34" s="151"/>
      <c r="K34" s="151"/>
      <c r="L34" s="151"/>
      <c r="M34" s="151"/>
      <c r="N34" s="151"/>
    </row>
    <row r="35" spans="1:14" ht="11" customHeight="1">
      <c r="A35" s="159" t="s">
        <v>52</v>
      </c>
      <c r="B35" s="154">
        <v>2018</v>
      </c>
      <c r="C35" s="160">
        <v>37</v>
      </c>
      <c r="D35" s="160">
        <v>34.5</v>
      </c>
      <c r="E35" s="155">
        <v>36</v>
      </c>
      <c r="F35" s="155">
        <v>35</v>
      </c>
      <c r="G35" s="155">
        <v>35</v>
      </c>
      <c r="H35" s="155">
        <v>35</v>
      </c>
      <c r="I35" s="155">
        <v>35</v>
      </c>
      <c r="J35" s="155">
        <v>35</v>
      </c>
      <c r="K35" s="155">
        <v>35.5</v>
      </c>
      <c r="L35" s="155">
        <v>35</v>
      </c>
      <c r="M35" s="156">
        <v>35</v>
      </c>
      <c r="N35" s="155">
        <v>36</v>
      </c>
    </row>
    <row r="36" spans="1:14" ht="11" customHeight="1">
      <c r="A36" s="145"/>
      <c r="B36" s="146">
        <v>2019</v>
      </c>
      <c r="C36" s="147">
        <v>32.5</v>
      </c>
      <c r="D36" s="161">
        <v>34</v>
      </c>
      <c r="E36" s="147">
        <v>30</v>
      </c>
      <c r="F36" s="147">
        <v>38</v>
      </c>
      <c r="G36" s="147">
        <v>39.700000000000003</v>
      </c>
      <c r="H36" s="147">
        <v>40</v>
      </c>
      <c r="I36" s="147">
        <v>37</v>
      </c>
      <c r="J36" s="147">
        <v>40</v>
      </c>
      <c r="K36" s="147">
        <v>50</v>
      </c>
      <c r="L36" s="147">
        <v>50</v>
      </c>
      <c r="M36" s="148">
        <v>55</v>
      </c>
      <c r="N36" s="147">
        <v>55</v>
      </c>
    </row>
    <row r="37" spans="1:14" ht="11" customHeight="1">
      <c r="A37" s="145"/>
      <c r="B37" s="146">
        <v>2020</v>
      </c>
      <c r="C37" s="147">
        <v>55</v>
      </c>
      <c r="D37" s="147" t="s">
        <v>28</v>
      </c>
      <c r="E37" s="147" t="s">
        <v>28</v>
      </c>
      <c r="F37" s="147" t="s">
        <v>28</v>
      </c>
      <c r="G37" s="147" t="s">
        <v>28</v>
      </c>
      <c r="H37" s="147" t="s">
        <v>28</v>
      </c>
      <c r="I37" s="147" t="s">
        <v>28</v>
      </c>
      <c r="J37" s="147" t="s">
        <v>28</v>
      </c>
      <c r="K37" s="147" t="s">
        <v>28</v>
      </c>
      <c r="L37" s="147" t="s">
        <v>28</v>
      </c>
      <c r="M37" s="148" t="s">
        <v>28</v>
      </c>
      <c r="N37" s="147" t="s">
        <v>28</v>
      </c>
    </row>
    <row r="38" spans="1:14" ht="11" customHeight="1">
      <c r="A38" s="157"/>
      <c r="B38" s="146">
        <v>2021</v>
      </c>
      <c r="C38" s="147" t="s">
        <v>28</v>
      </c>
      <c r="D38" s="147" t="s">
        <v>28</v>
      </c>
      <c r="E38" s="147" t="s">
        <v>28</v>
      </c>
      <c r="F38" s="147" t="s">
        <v>28</v>
      </c>
      <c r="G38" s="147" t="s">
        <v>28</v>
      </c>
      <c r="H38" s="147" t="s">
        <v>28</v>
      </c>
      <c r="I38" s="147">
        <v>57.5</v>
      </c>
      <c r="J38" s="147">
        <v>57.5</v>
      </c>
      <c r="K38" s="147" t="s">
        <v>28</v>
      </c>
      <c r="L38" s="147" t="s">
        <v>28</v>
      </c>
      <c r="M38" s="148">
        <v>62.5</v>
      </c>
      <c r="N38" s="147" t="s">
        <v>28</v>
      </c>
    </row>
    <row r="39" spans="1:14" ht="11" customHeight="1">
      <c r="A39" s="157"/>
      <c r="B39" s="146">
        <v>2022</v>
      </c>
      <c r="C39" s="147">
        <v>62.5</v>
      </c>
      <c r="D39" s="147">
        <v>57.5</v>
      </c>
      <c r="E39" s="147">
        <v>57.5</v>
      </c>
      <c r="F39" s="147">
        <v>57.5</v>
      </c>
      <c r="G39" s="147">
        <v>62.5</v>
      </c>
      <c r="H39" s="147">
        <v>62.5</v>
      </c>
      <c r="I39" s="147">
        <v>57.5</v>
      </c>
      <c r="J39" s="147">
        <v>57.5</v>
      </c>
      <c r="K39" s="147">
        <v>57.5</v>
      </c>
      <c r="L39" s="147">
        <v>57.5</v>
      </c>
      <c r="M39" s="148" t="s">
        <v>28</v>
      </c>
      <c r="N39" s="147">
        <v>57.5</v>
      </c>
    </row>
    <row r="40" spans="1:14" ht="11" customHeight="1">
      <c r="A40" s="157"/>
      <c r="B40" s="146">
        <v>2023</v>
      </c>
      <c r="C40" s="147">
        <v>57.5</v>
      </c>
      <c r="D40" s="147">
        <v>57.5</v>
      </c>
      <c r="E40" s="147">
        <v>67.5</v>
      </c>
      <c r="F40" s="147">
        <v>67.5</v>
      </c>
      <c r="G40" s="147" t="s">
        <v>28</v>
      </c>
      <c r="H40" s="147" t="s">
        <v>28</v>
      </c>
      <c r="I40" s="147" t="s">
        <v>28</v>
      </c>
      <c r="J40" s="147" t="s">
        <v>28</v>
      </c>
      <c r="K40" s="147" t="s">
        <v>28</v>
      </c>
      <c r="L40" s="147">
        <v>57.5</v>
      </c>
      <c r="M40" s="147">
        <v>63</v>
      </c>
      <c r="N40" s="147">
        <v>64</v>
      </c>
    </row>
    <row r="41" spans="1:14" ht="11" customHeight="1">
      <c r="A41" s="158"/>
      <c r="B41" s="150">
        <v>2024</v>
      </c>
      <c r="C41" s="151">
        <v>57.5</v>
      </c>
      <c r="D41" s="151">
        <v>54</v>
      </c>
      <c r="E41" s="151">
        <v>50</v>
      </c>
      <c r="F41" s="151">
        <v>53</v>
      </c>
      <c r="G41" s="151">
        <v>60</v>
      </c>
      <c r="H41" s="151">
        <v>60</v>
      </c>
      <c r="I41" s="151">
        <v>63</v>
      </c>
      <c r="J41" s="151"/>
      <c r="K41" s="151"/>
      <c r="L41" s="151"/>
      <c r="M41" s="151"/>
      <c r="N41" s="151"/>
    </row>
    <row r="42" spans="1:14" ht="11" customHeight="1">
      <c r="A42" s="159" t="s">
        <v>63</v>
      </c>
      <c r="B42" s="154">
        <v>2018</v>
      </c>
      <c r="C42" s="155">
        <v>36.5</v>
      </c>
      <c r="D42" s="155">
        <v>36.5</v>
      </c>
      <c r="E42" s="155">
        <v>36.5</v>
      </c>
      <c r="F42" s="155">
        <v>36.799999999999997</v>
      </c>
      <c r="G42" s="155">
        <v>38</v>
      </c>
      <c r="H42" s="155">
        <v>38</v>
      </c>
      <c r="I42" s="155">
        <v>38</v>
      </c>
      <c r="J42" s="155">
        <v>34</v>
      </c>
      <c r="K42" s="155">
        <v>34</v>
      </c>
      <c r="L42" s="155">
        <v>34</v>
      </c>
      <c r="M42" s="156">
        <v>34</v>
      </c>
      <c r="N42" s="155">
        <v>36</v>
      </c>
    </row>
    <row r="43" spans="1:14" ht="11" customHeight="1">
      <c r="A43" s="145"/>
      <c r="B43" s="146">
        <v>2019</v>
      </c>
      <c r="C43" s="147">
        <v>38</v>
      </c>
      <c r="D43" s="147">
        <v>38</v>
      </c>
      <c r="E43" s="147">
        <v>38</v>
      </c>
      <c r="F43" s="147">
        <v>38</v>
      </c>
      <c r="G43" s="147">
        <v>40</v>
      </c>
      <c r="H43" s="147">
        <v>40</v>
      </c>
      <c r="I43" s="147">
        <v>40</v>
      </c>
      <c r="J43" s="147">
        <v>40</v>
      </c>
      <c r="K43" s="147">
        <v>40</v>
      </c>
      <c r="L43" s="147">
        <v>40</v>
      </c>
      <c r="M43" s="148">
        <v>40</v>
      </c>
      <c r="N43" s="147">
        <v>40</v>
      </c>
    </row>
    <row r="44" spans="1:14" ht="11" customHeight="1">
      <c r="A44" s="145"/>
      <c r="B44" s="146">
        <v>2020</v>
      </c>
      <c r="C44" s="147">
        <v>40</v>
      </c>
      <c r="D44" s="147" t="s">
        <v>28</v>
      </c>
      <c r="E44" s="147" t="s">
        <v>28</v>
      </c>
      <c r="F44" s="147" t="s">
        <v>28</v>
      </c>
      <c r="G44" s="147">
        <v>40</v>
      </c>
      <c r="H44" s="147">
        <v>40</v>
      </c>
      <c r="I44" s="147">
        <v>40</v>
      </c>
      <c r="J44" s="147">
        <v>40</v>
      </c>
      <c r="K44" s="147" t="s">
        <v>28</v>
      </c>
      <c r="L44" s="147">
        <v>40</v>
      </c>
      <c r="M44" s="148">
        <v>40</v>
      </c>
      <c r="N44" s="147">
        <v>40</v>
      </c>
    </row>
    <row r="45" spans="1:14" ht="11" customHeight="1">
      <c r="A45" s="145"/>
      <c r="B45" s="146">
        <v>2021</v>
      </c>
      <c r="C45" s="147">
        <v>40</v>
      </c>
      <c r="D45" s="147">
        <v>40</v>
      </c>
      <c r="E45" s="147">
        <v>40</v>
      </c>
      <c r="F45" s="147">
        <v>40</v>
      </c>
      <c r="G45" s="147">
        <v>40</v>
      </c>
      <c r="H45" s="147">
        <v>40</v>
      </c>
      <c r="I45" s="147">
        <v>40</v>
      </c>
      <c r="J45" s="147">
        <v>40</v>
      </c>
      <c r="K45" s="147">
        <v>40</v>
      </c>
      <c r="L45" s="147">
        <v>40</v>
      </c>
      <c r="M45" s="148">
        <v>40</v>
      </c>
      <c r="N45" s="147">
        <v>42.5</v>
      </c>
    </row>
    <row r="46" spans="1:14" ht="11" customHeight="1">
      <c r="A46" s="145"/>
      <c r="B46" s="146">
        <v>2022</v>
      </c>
      <c r="C46" s="147">
        <v>42.5</v>
      </c>
      <c r="D46" s="147">
        <v>42.5</v>
      </c>
      <c r="E46" s="147">
        <v>42.5</v>
      </c>
      <c r="F46" s="147">
        <v>43</v>
      </c>
      <c r="G46" s="147">
        <v>42.5</v>
      </c>
      <c r="H46" s="147">
        <v>43</v>
      </c>
      <c r="I46" s="147">
        <v>47.5</v>
      </c>
      <c r="J46" s="147">
        <v>47.5</v>
      </c>
      <c r="K46" s="147">
        <v>47.5</v>
      </c>
      <c r="L46" s="147">
        <v>47.5</v>
      </c>
      <c r="M46" s="148">
        <v>47.5</v>
      </c>
      <c r="N46" s="147">
        <v>47.5</v>
      </c>
    </row>
    <row r="47" spans="1:14" ht="11" customHeight="1">
      <c r="A47" s="145"/>
      <c r="B47" s="146">
        <v>2023</v>
      </c>
      <c r="C47" s="147">
        <v>47.5</v>
      </c>
      <c r="D47" s="147">
        <v>47.5</v>
      </c>
      <c r="E47" s="147">
        <v>47.5</v>
      </c>
      <c r="F47" s="147">
        <v>47.5</v>
      </c>
      <c r="G47" s="147">
        <v>48</v>
      </c>
      <c r="H47" s="147">
        <v>47.5</v>
      </c>
      <c r="I47" s="147">
        <v>48</v>
      </c>
      <c r="J47" s="148">
        <v>48</v>
      </c>
      <c r="K47" s="147">
        <v>43</v>
      </c>
      <c r="L47" s="147">
        <v>48</v>
      </c>
      <c r="M47" s="147">
        <v>48</v>
      </c>
      <c r="N47" s="147">
        <v>48</v>
      </c>
    </row>
    <row r="48" spans="1:14" ht="11" customHeight="1">
      <c r="A48" s="149"/>
      <c r="B48" s="150">
        <v>2024</v>
      </c>
      <c r="C48" s="151">
        <v>50</v>
      </c>
      <c r="D48" s="151">
        <v>58</v>
      </c>
      <c r="E48" s="151">
        <v>60</v>
      </c>
      <c r="F48" s="151">
        <v>58</v>
      </c>
      <c r="G48" s="151">
        <v>53</v>
      </c>
      <c r="H48" s="151">
        <v>53</v>
      </c>
      <c r="I48" s="151">
        <v>53</v>
      </c>
      <c r="J48" s="152"/>
      <c r="K48" s="151"/>
      <c r="L48" s="151"/>
      <c r="M48" s="151"/>
      <c r="N48" s="151"/>
    </row>
    <row r="49" spans="1:14" ht="11" customHeight="1">
      <c r="A49" s="159" t="s">
        <v>68</v>
      </c>
      <c r="B49" s="154">
        <v>2018</v>
      </c>
      <c r="C49" s="155">
        <v>32</v>
      </c>
      <c r="D49" s="155">
        <v>32</v>
      </c>
      <c r="E49" s="155">
        <v>33</v>
      </c>
      <c r="F49" s="155">
        <v>34</v>
      </c>
      <c r="G49" s="155">
        <v>34</v>
      </c>
      <c r="H49" s="155">
        <v>34</v>
      </c>
      <c r="I49" s="155">
        <v>34</v>
      </c>
      <c r="J49" s="155">
        <v>34</v>
      </c>
      <c r="K49" s="155">
        <v>34</v>
      </c>
      <c r="L49" s="155">
        <v>33</v>
      </c>
      <c r="M49" s="156">
        <v>33</v>
      </c>
      <c r="N49" s="155">
        <v>33</v>
      </c>
    </row>
    <row r="50" spans="1:14" ht="11" customHeight="1">
      <c r="A50" s="145"/>
      <c r="B50" s="146">
        <v>2019</v>
      </c>
      <c r="C50" s="147">
        <v>33</v>
      </c>
      <c r="D50" s="147">
        <v>33.5</v>
      </c>
      <c r="E50" s="147">
        <v>33.5</v>
      </c>
      <c r="F50" s="147">
        <v>34</v>
      </c>
      <c r="G50" s="147">
        <v>34</v>
      </c>
      <c r="H50" s="147">
        <v>37</v>
      </c>
      <c r="I50" s="147">
        <v>37</v>
      </c>
      <c r="J50" s="147">
        <v>37</v>
      </c>
      <c r="K50" s="147">
        <v>38</v>
      </c>
      <c r="L50" s="147">
        <v>35</v>
      </c>
      <c r="M50" s="148">
        <v>38</v>
      </c>
      <c r="N50" s="147">
        <v>38</v>
      </c>
    </row>
    <row r="51" spans="1:14" ht="11" customHeight="1">
      <c r="A51" s="145"/>
      <c r="B51" s="146">
        <v>2020</v>
      </c>
      <c r="C51" s="147">
        <v>43</v>
      </c>
      <c r="D51" s="147">
        <v>43</v>
      </c>
      <c r="E51" s="147" t="s">
        <v>28</v>
      </c>
      <c r="F51" s="147">
        <v>43</v>
      </c>
      <c r="G51" s="147">
        <v>43</v>
      </c>
      <c r="H51" s="147">
        <v>43</v>
      </c>
      <c r="I51" s="147">
        <v>43</v>
      </c>
      <c r="J51" s="147">
        <v>43</v>
      </c>
      <c r="K51" s="147">
        <v>43</v>
      </c>
      <c r="L51" s="147">
        <v>63</v>
      </c>
      <c r="M51" s="148">
        <v>63</v>
      </c>
      <c r="N51" s="147">
        <v>63</v>
      </c>
    </row>
    <row r="52" spans="1:14" ht="11" customHeight="1">
      <c r="A52" s="145"/>
      <c r="B52" s="146">
        <v>2021</v>
      </c>
      <c r="C52" s="147">
        <v>62.5</v>
      </c>
      <c r="D52" s="147">
        <v>62.5</v>
      </c>
      <c r="E52" s="147">
        <v>62.5</v>
      </c>
      <c r="F52" s="147">
        <v>62.5</v>
      </c>
      <c r="G52" s="147">
        <v>62.5</v>
      </c>
      <c r="H52" s="147">
        <v>62.5</v>
      </c>
      <c r="I52" s="147">
        <v>62.5</v>
      </c>
      <c r="J52" s="147">
        <v>62.5</v>
      </c>
      <c r="K52" s="147">
        <v>62.5</v>
      </c>
      <c r="L52" s="147">
        <v>62.5</v>
      </c>
      <c r="M52" s="148">
        <v>62.5</v>
      </c>
      <c r="N52" s="147">
        <v>62.5</v>
      </c>
    </row>
    <row r="53" spans="1:14" ht="11" customHeight="1">
      <c r="A53" s="145"/>
      <c r="B53" s="146">
        <v>2022</v>
      </c>
      <c r="C53" s="147">
        <v>62.5</v>
      </c>
      <c r="D53" s="147">
        <v>65</v>
      </c>
      <c r="E53" s="147">
        <v>75</v>
      </c>
      <c r="F53" s="147">
        <v>72.5</v>
      </c>
      <c r="G53" s="147">
        <v>62.5</v>
      </c>
      <c r="H53" s="147">
        <v>75</v>
      </c>
      <c r="I53" s="147">
        <v>67.5</v>
      </c>
      <c r="J53" s="147">
        <v>65</v>
      </c>
      <c r="K53" s="147">
        <v>62.5</v>
      </c>
      <c r="L53" s="147">
        <v>65</v>
      </c>
      <c r="M53" s="148">
        <v>75</v>
      </c>
      <c r="N53" s="147">
        <v>65</v>
      </c>
    </row>
    <row r="54" spans="1:14" ht="11" customHeight="1">
      <c r="A54" s="145"/>
      <c r="B54" s="146">
        <v>2023</v>
      </c>
      <c r="C54" s="147">
        <v>65</v>
      </c>
      <c r="D54" s="147">
        <v>67.5</v>
      </c>
      <c r="E54" s="147">
        <v>50</v>
      </c>
      <c r="F54" s="147">
        <v>60</v>
      </c>
      <c r="G54" s="147">
        <v>65</v>
      </c>
      <c r="H54" s="147">
        <v>70</v>
      </c>
      <c r="I54" s="147">
        <v>65</v>
      </c>
      <c r="J54" s="147">
        <v>65</v>
      </c>
      <c r="K54" s="147">
        <v>68</v>
      </c>
      <c r="L54" s="147">
        <v>55</v>
      </c>
      <c r="M54" s="147">
        <v>55</v>
      </c>
      <c r="N54" s="147">
        <v>60</v>
      </c>
    </row>
    <row r="55" spans="1:14" ht="11" customHeight="1">
      <c r="A55" s="149"/>
      <c r="B55" s="150">
        <v>2024</v>
      </c>
      <c r="C55" s="151">
        <v>55</v>
      </c>
      <c r="D55" s="151">
        <v>55</v>
      </c>
      <c r="E55" s="151">
        <v>55</v>
      </c>
      <c r="F55" s="151">
        <v>49</v>
      </c>
      <c r="G55" s="151">
        <v>58</v>
      </c>
      <c r="H55" s="151">
        <v>65</v>
      </c>
      <c r="I55" s="151">
        <v>60</v>
      </c>
      <c r="J55" s="151"/>
      <c r="K55" s="151"/>
      <c r="L55" s="151"/>
      <c r="M55" s="151"/>
      <c r="N55" s="151"/>
    </row>
    <row r="56" spans="1:14" ht="11" customHeight="1">
      <c r="A56" s="159" t="s">
        <v>182</v>
      </c>
      <c r="B56" s="154">
        <v>2018</v>
      </c>
      <c r="C56" s="155">
        <v>49</v>
      </c>
      <c r="D56" s="155">
        <v>49</v>
      </c>
      <c r="E56" s="155">
        <v>49</v>
      </c>
      <c r="F56" s="155">
        <v>50</v>
      </c>
      <c r="G56" s="155">
        <v>50</v>
      </c>
      <c r="H56" s="155">
        <v>50</v>
      </c>
      <c r="I56" s="155">
        <v>44</v>
      </c>
      <c r="J56" s="155">
        <v>44</v>
      </c>
      <c r="K56" s="155">
        <v>50</v>
      </c>
      <c r="L56" s="155">
        <v>49</v>
      </c>
      <c r="M56" s="156">
        <v>49</v>
      </c>
      <c r="N56" s="155">
        <v>49</v>
      </c>
    </row>
    <row r="57" spans="1:14" ht="11" customHeight="1">
      <c r="A57" s="145"/>
      <c r="B57" s="146">
        <v>2019</v>
      </c>
      <c r="C57" s="147">
        <v>43</v>
      </c>
      <c r="D57" s="147">
        <v>44</v>
      </c>
      <c r="E57" s="147">
        <v>50</v>
      </c>
      <c r="F57" s="147">
        <v>50</v>
      </c>
      <c r="G57" s="147">
        <v>45</v>
      </c>
      <c r="H57" s="147">
        <v>45</v>
      </c>
      <c r="I57" s="147">
        <v>40</v>
      </c>
      <c r="J57" s="147">
        <v>40</v>
      </c>
      <c r="K57" s="147">
        <v>40</v>
      </c>
      <c r="L57" s="147">
        <v>40</v>
      </c>
      <c r="M57" s="147">
        <v>40</v>
      </c>
      <c r="N57" s="147">
        <v>40</v>
      </c>
    </row>
    <row r="58" spans="1:14" ht="11" customHeight="1">
      <c r="A58" s="145"/>
      <c r="B58" s="146">
        <v>2020</v>
      </c>
      <c r="C58" s="147">
        <v>40</v>
      </c>
      <c r="D58" s="147" t="s">
        <v>28</v>
      </c>
      <c r="E58" s="147" t="s">
        <v>28</v>
      </c>
      <c r="F58" s="147" t="s">
        <v>28</v>
      </c>
      <c r="G58" s="147" t="s">
        <v>28</v>
      </c>
      <c r="H58" s="147" t="s">
        <v>28</v>
      </c>
      <c r="I58" s="147" t="s">
        <v>28</v>
      </c>
      <c r="J58" s="147" t="s">
        <v>28</v>
      </c>
      <c r="K58" s="147" t="s">
        <v>28</v>
      </c>
      <c r="L58" s="147" t="s">
        <v>28</v>
      </c>
      <c r="M58" s="148" t="s">
        <v>28</v>
      </c>
      <c r="N58" s="147" t="s">
        <v>28</v>
      </c>
    </row>
    <row r="59" spans="1:14" ht="11" customHeight="1">
      <c r="A59" s="145"/>
      <c r="B59" s="146">
        <v>2021</v>
      </c>
      <c r="C59" s="147">
        <v>42.5</v>
      </c>
      <c r="D59" s="147">
        <v>42.5</v>
      </c>
      <c r="E59" s="147">
        <v>47.5</v>
      </c>
      <c r="F59" s="147">
        <v>47.5</v>
      </c>
      <c r="G59" s="147">
        <v>50</v>
      </c>
      <c r="H59" s="147">
        <v>50</v>
      </c>
      <c r="I59" s="147">
        <v>47.5</v>
      </c>
      <c r="J59" s="147">
        <v>47.5</v>
      </c>
      <c r="K59" s="147">
        <v>46</v>
      </c>
      <c r="L59" s="147">
        <v>49</v>
      </c>
      <c r="M59" s="148">
        <v>47.5</v>
      </c>
      <c r="N59" s="147">
        <v>49</v>
      </c>
    </row>
    <row r="60" spans="1:14" ht="11" customHeight="1">
      <c r="A60" s="145"/>
      <c r="B60" s="146">
        <v>2022</v>
      </c>
      <c r="C60" s="147">
        <v>57.5</v>
      </c>
      <c r="D60" s="147">
        <v>57.5</v>
      </c>
      <c r="E60" s="147">
        <v>57.5</v>
      </c>
      <c r="F60" s="147">
        <v>57.5</v>
      </c>
      <c r="G60" s="147">
        <v>53</v>
      </c>
      <c r="H60" s="147">
        <v>53</v>
      </c>
      <c r="I60" s="147">
        <v>60</v>
      </c>
      <c r="J60" s="147">
        <v>65</v>
      </c>
      <c r="K60" s="147">
        <v>60</v>
      </c>
      <c r="L60" s="147">
        <v>57.5</v>
      </c>
      <c r="M60" s="148" t="s">
        <v>28</v>
      </c>
      <c r="N60" s="148" t="s">
        <v>28</v>
      </c>
    </row>
    <row r="61" spans="1:14" ht="11" customHeight="1">
      <c r="A61" s="145"/>
      <c r="B61" s="146">
        <v>2023</v>
      </c>
      <c r="C61" s="147" t="s">
        <v>28</v>
      </c>
      <c r="D61" s="147" t="s">
        <v>28</v>
      </c>
      <c r="E61" s="147" t="s">
        <v>28</v>
      </c>
      <c r="F61" s="147" t="s">
        <v>28</v>
      </c>
      <c r="G61" s="147" t="s">
        <v>28</v>
      </c>
      <c r="H61" s="147" t="s">
        <v>28</v>
      </c>
      <c r="I61" s="147">
        <v>55</v>
      </c>
      <c r="J61" s="147">
        <v>65</v>
      </c>
      <c r="K61" s="147">
        <v>57.5</v>
      </c>
      <c r="L61" s="147">
        <v>63</v>
      </c>
      <c r="M61" s="147">
        <v>61</v>
      </c>
      <c r="N61" s="147">
        <v>62</v>
      </c>
    </row>
    <row r="62" spans="1:14" ht="11" customHeight="1">
      <c r="A62" s="149"/>
      <c r="B62" s="150">
        <v>2024</v>
      </c>
      <c r="C62" s="151">
        <v>67</v>
      </c>
      <c r="D62" s="151">
        <v>66</v>
      </c>
      <c r="E62" s="151">
        <v>65</v>
      </c>
      <c r="F62" s="151">
        <v>60</v>
      </c>
      <c r="G62" s="151">
        <v>63</v>
      </c>
      <c r="H62" s="151">
        <v>67</v>
      </c>
      <c r="I62" s="151">
        <v>66</v>
      </c>
      <c r="J62" s="151"/>
      <c r="K62" s="151"/>
      <c r="L62" s="151"/>
      <c r="M62" s="151"/>
      <c r="N62" s="151"/>
    </row>
    <row r="63" spans="1:14" ht="11" customHeight="1">
      <c r="A63" s="163"/>
      <c r="B63" s="164"/>
      <c r="C63" s="165"/>
      <c r="D63" s="165"/>
      <c r="E63" s="165"/>
      <c r="F63" s="165"/>
      <c r="G63" s="166"/>
      <c r="H63" s="166"/>
      <c r="I63" s="165"/>
      <c r="J63" s="165"/>
      <c r="K63" s="165"/>
      <c r="L63" s="166"/>
      <c r="M63" s="166"/>
      <c r="N63" s="167" t="s">
        <v>76</v>
      </c>
    </row>
    <row r="64" spans="1:14" ht="11" customHeight="1">
      <c r="A64" s="929" t="s">
        <v>423</v>
      </c>
      <c r="B64" s="929"/>
      <c r="C64" s="929"/>
      <c r="D64" s="929"/>
      <c r="E64" s="929"/>
      <c r="F64" s="929"/>
      <c r="G64" s="8"/>
      <c r="H64" s="8"/>
      <c r="I64" s="168"/>
      <c r="J64" s="168"/>
      <c r="K64" s="147"/>
      <c r="L64" s="148"/>
      <c r="M64" s="148"/>
      <c r="N64" s="148"/>
    </row>
    <row r="65" spans="1:14" ht="18" customHeight="1">
      <c r="A65" s="377" t="s">
        <v>419</v>
      </c>
      <c r="B65" s="377" t="s">
        <v>397</v>
      </c>
      <c r="C65" s="377" t="s">
        <v>399</v>
      </c>
      <c r="D65" s="377" t="s">
        <v>400</v>
      </c>
      <c r="E65" s="377" t="s">
        <v>401</v>
      </c>
      <c r="F65" s="377" t="s">
        <v>402</v>
      </c>
      <c r="G65" s="377" t="s">
        <v>403</v>
      </c>
      <c r="H65" s="377" t="s">
        <v>404</v>
      </c>
      <c r="I65" s="378" t="s">
        <v>405</v>
      </c>
      <c r="J65" s="378" t="s">
        <v>406</v>
      </c>
      <c r="K65" s="378" t="s">
        <v>407</v>
      </c>
      <c r="L65" s="377" t="s">
        <v>408</v>
      </c>
      <c r="M65" s="377" t="s">
        <v>409</v>
      </c>
      <c r="N65" s="377" t="s">
        <v>410</v>
      </c>
    </row>
    <row r="66" spans="1:14" ht="5" customHeight="1">
      <c r="A66" s="374"/>
      <c r="B66" s="374"/>
      <c r="C66" s="374"/>
      <c r="D66" s="374"/>
      <c r="E66" s="374"/>
      <c r="F66" s="374"/>
      <c r="G66" s="374"/>
      <c r="H66" s="374"/>
      <c r="I66" s="375"/>
      <c r="J66" s="375"/>
      <c r="K66" s="375"/>
      <c r="L66" s="374"/>
      <c r="M66" s="374"/>
      <c r="N66" s="374"/>
    </row>
    <row r="67" spans="1:14" ht="11" customHeight="1">
      <c r="A67" s="370" t="s">
        <v>82</v>
      </c>
      <c r="B67" s="371">
        <v>2018</v>
      </c>
      <c r="C67" s="372">
        <v>45.625</v>
      </c>
      <c r="D67" s="372">
        <v>45.625</v>
      </c>
      <c r="E67" s="372">
        <v>45.625</v>
      </c>
      <c r="F67" s="372">
        <v>45</v>
      </c>
      <c r="G67" s="372">
        <v>45</v>
      </c>
      <c r="H67" s="372">
        <v>45</v>
      </c>
      <c r="I67" s="372">
        <v>47.2</v>
      </c>
      <c r="J67" s="372">
        <v>47.2</v>
      </c>
      <c r="K67" s="372">
        <v>47.5</v>
      </c>
      <c r="L67" s="372">
        <v>47.5</v>
      </c>
      <c r="M67" s="373">
        <v>47.5</v>
      </c>
      <c r="N67" s="372">
        <v>47.5</v>
      </c>
    </row>
    <row r="68" spans="1:14" ht="11" customHeight="1">
      <c r="A68" s="145"/>
      <c r="B68" s="146">
        <v>2019</v>
      </c>
      <c r="C68" s="147">
        <v>45</v>
      </c>
      <c r="D68" s="147">
        <v>47</v>
      </c>
      <c r="E68" s="147">
        <v>47</v>
      </c>
      <c r="F68" s="147">
        <v>46</v>
      </c>
      <c r="G68" s="147">
        <v>46</v>
      </c>
      <c r="H68" s="147">
        <v>46</v>
      </c>
      <c r="I68" s="147">
        <v>45.5</v>
      </c>
      <c r="J68" s="147">
        <v>45.7</v>
      </c>
      <c r="K68" s="147">
        <v>45</v>
      </c>
      <c r="L68" s="147">
        <v>45</v>
      </c>
      <c r="M68" s="148">
        <v>45</v>
      </c>
      <c r="N68" s="147">
        <v>45</v>
      </c>
    </row>
    <row r="69" spans="1:14" ht="11" customHeight="1">
      <c r="A69" s="145"/>
      <c r="B69" s="146">
        <v>2020</v>
      </c>
      <c r="C69" s="147">
        <v>45</v>
      </c>
      <c r="D69" s="147">
        <v>45</v>
      </c>
      <c r="E69" s="147">
        <v>45</v>
      </c>
      <c r="F69" s="147">
        <v>47.5</v>
      </c>
      <c r="G69" s="147">
        <v>47.5</v>
      </c>
      <c r="H69" s="147">
        <v>47.5</v>
      </c>
      <c r="I69" s="147">
        <v>50</v>
      </c>
      <c r="J69" s="147">
        <v>47.5</v>
      </c>
      <c r="K69" s="147">
        <v>47.5</v>
      </c>
      <c r="L69" s="147">
        <v>50</v>
      </c>
      <c r="M69" s="148">
        <v>50</v>
      </c>
      <c r="N69" s="147">
        <v>47.5</v>
      </c>
    </row>
    <row r="70" spans="1:14" ht="11" customHeight="1">
      <c r="A70" s="145"/>
      <c r="B70" s="146">
        <v>2021</v>
      </c>
      <c r="C70" s="147">
        <v>47.5</v>
      </c>
      <c r="D70" s="147">
        <v>47.5</v>
      </c>
      <c r="E70" s="147">
        <v>50</v>
      </c>
      <c r="F70" s="147">
        <v>50</v>
      </c>
      <c r="G70" s="147">
        <v>50</v>
      </c>
      <c r="H70" s="147">
        <v>50</v>
      </c>
      <c r="I70" s="147">
        <v>50</v>
      </c>
      <c r="J70" s="147">
        <v>50</v>
      </c>
      <c r="K70" s="147">
        <v>50</v>
      </c>
      <c r="L70" s="147">
        <v>50</v>
      </c>
      <c r="M70" s="148">
        <v>50</v>
      </c>
      <c r="N70" s="147">
        <v>50</v>
      </c>
    </row>
    <row r="71" spans="1:14" ht="11" customHeight="1">
      <c r="A71" s="145"/>
      <c r="B71" s="146">
        <v>2022</v>
      </c>
      <c r="C71" s="147">
        <v>50</v>
      </c>
      <c r="D71" s="147">
        <v>50</v>
      </c>
      <c r="E71" s="147">
        <v>55</v>
      </c>
      <c r="F71" s="147">
        <v>55</v>
      </c>
      <c r="G71" s="147">
        <v>55</v>
      </c>
      <c r="H71" s="147">
        <v>55</v>
      </c>
      <c r="I71" s="147">
        <v>62</v>
      </c>
      <c r="J71" s="147">
        <v>60</v>
      </c>
      <c r="K71" s="147">
        <v>60</v>
      </c>
      <c r="L71" s="147">
        <v>60</v>
      </c>
      <c r="M71" s="148">
        <v>60</v>
      </c>
      <c r="N71" s="147">
        <v>60</v>
      </c>
    </row>
    <row r="72" spans="1:14" ht="11" customHeight="1">
      <c r="A72" s="145"/>
      <c r="B72" s="146">
        <v>2023</v>
      </c>
      <c r="C72" s="147">
        <v>55</v>
      </c>
      <c r="D72" s="147">
        <v>50</v>
      </c>
      <c r="E72" s="147">
        <v>65</v>
      </c>
      <c r="F72" s="147">
        <v>60</v>
      </c>
      <c r="G72" s="147">
        <v>60</v>
      </c>
      <c r="H72" s="147">
        <v>60</v>
      </c>
      <c r="I72" s="147">
        <v>55</v>
      </c>
      <c r="J72" s="147">
        <v>55</v>
      </c>
      <c r="K72" s="147">
        <v>60</v>
      </c>
      <c r="L72" s="147">
        <v>60</v>
      </c>
      <c r="M72" s="147">
        <v>65</v>
      </c>
      <c r="N72" s="147">
        <v>60</v>
      </c>
    </row>
    <row r="73" spans="1:14" ht="11" customHeight="1">
      <c r="A73" s="149"/>
      <c r="B73" s="150">
        <v>2024</v>
      </c>
      <c r="C73" s="151">
        <v>65</v>
      </c>
      <c r="D73" s="151">
        <v>60</v>
      </c>
      <c r="E73" s="151">
        <v>60</v>
      </c>
      <c r="F73" s="151">
        <v>62</v>
      </c>
      <c r="G73" s="151">
        <v>63</v>
      </c>
      <c r="H73" s="151">
        <v>75</v>
      </c>
      <c r="I73" s="151">
        <v>68</v>
      </c>
      <c r="J73" s="151"/>
      <c r="K73" s="151"/>
      <c r="L73" s="151"/>
      <c r="M73" s="151"/>
      <c r="N73" s="151"/>
    </row>
    <row r="74" spans="1:14" ht="11" customHeight="1">
      <c r="A74" s="145" t="s">
        <v>422</v>
      </c>
      <c r="B74" s="146">
        <v>2018</v>
      </c>
      <c r="C74" s="147">
        <v>34</v>
      </c>
      <c r="D74" s="147">
        <v>35</v>
      </c>
      <c r="E74" s="147">
        <v>34</v>
      </c>
      <c r="F74" s="147">
        <v>34</v>
      </c>
      <c r="G74" s="147">
        <v>34</v>
      </c>
      <c r="H74" s="147">
        <v>34</v>
      </c>
      <c r="I74" s="147">
        <v>34</v>
      </c>
      <c r="J74" s="147">
        <v>34</v>
      </c>
      <c r="K74" s="147">
        <v>34</v>
      </c>
      <c r="L74" s="147">
        <v>34</v>
      </c>
      <c r="M74" s="148">
        <v>34</v>
      </c>
      <c r="N74" s="147">
        <v>34</v>
      </c>
    </row>
    <row r="75" spans="1:14" ht="11" customHeight="1">
      <c r="A75" s="145"/>
      <c r="B75" s="146">
        <v>2019</v>
      </c>
      <c r="C75" s="147">
        <v>35</v>
      </c>
      <c r="D75" s="147">
        <v>35</v>
      </c>
      <c r="E75" s="147">
        <v>35</v>
      </c>
      <c r="F75" s="147">
        <v>35</v>
      </c>
      <c r="G75" s="147">
        <v>35</v>
      </c>
      <c r="H75" s="147">
        <v>35</v>
      </c>
      <c r="I75" s="147">
        <v>35</v>
      </c>
      <c r="J75" s="147">
        <v>36</v>
      </c>
      <c r="K75" s="147">
        <v>40</v>
      </c>
      <c r="L75" s="147">
        <v>38</v>
      </c>
      <c r="M75" s="148">
        <v>35</v>
      </c>
      <c r="N75" s="147">
        <v>38</v>
      </c>
    </row>
    <row r="76" spans="1:14" ht="11" customHeight="1">
      <c r="A76" s="145"/>
      <c r="B76" s="146">
        <v>2020</v>
      </c>
      <c r="C76" s="147">
        <v>38</v>
      </c>
      <c r="D76" s="147" t="s">
        <v>28</v>
      </c>
      <c r="E76" s="147" t="s">
        <v>28</v>
      </c>
      <c r="F76" s="147" t="s">
        <v>28</v>
      </c>
      <c r="G76" s="147" t="s">
        <v>28</v>
      </c>
      <c r="H76" s="147" t="s">
        <v>28</v>
      </c>
      <c r="I76" s="147">
        <v>35</v>
      </c>
      <c r="J76" s="147">
        <v>30</v>
      </c>
      <c r="K76" s="147">
        <v>38</v>
      </c>
      <c r="L76" s="147">
        <v>38</v>
      </c>
      <c r="M76" s="148">
        <v>40</v>
      </c>
      <c r="N76" s="147">
        <v>40</v>
      </c>
    </row>
    <row r="77" spans="1:14" ht="11" customHeight="1">
      <c r="A77" s="145"/>
      <c r="B77" s="146">
        <v>2021</v>
      </c>
      <c r="C77" s="147">
        <v>45</v>
      </c>
      <c r="D77" s="147">
        <v>43</v>
      </c>
      <c r="E77" s="147">
        <v>42.5</v>
      </c>
      <c r="F77" s="147">
        <v>42.5</v>
      </c>
      <c r="G77" s="147">
        <v>42.5</v>
      </c>
      <c r="H77" s="147">
        <v>42.5</v>
      </c>
      <c r="I77" s="147">
        <v>42.5</v>
      </c>
      <c r="J77" s="147">
        <v>42.5</v>
      </c>
      <c r="K77" s="147">
        <v>42.5</v>
      </c>
      <c r="L77" s="147">
        <v>42.5</v>
      </c>
      <c r="M77" s="148">
        <v>42.5</v>
      </c>
      <c r="N77" s="147">
        <v>42.5</v>
      </c>
    </row>
    <row r="78" spans="1:14" ht="11" customHeight="1">
      <c r="A78" s="145"/>
      <c r="B78" s="146">
        <v>2022</v>
      </c>
      <c r="C78" s="147">
        <v>42.5</v>
      </c>
      <c r="D78" s="147">
        <v>42.5</v>
      </c>
      <c r="E78" s="147">
        <v>45</v>
      </c>
      <c r="F78" s="147">
        <v>45</v>
      </c>
      <c r="G78" s="147">
        <v>45</v>
      </c>
      <c r="H78" s="147">
        <v>45</v>
      </c>
      <c r="I78" s="147">
        <v>45</v>
      </c>
      <c r="J78" s="147">
        <v>45</v>
      </c>
      <c r="K78" s="147">
        <v>45</v>
      </c>
      <c r="L78" s="147">
        <v>47.5</v>
      </c>
      <c r="M78" s="148">
        <v>45</v>
      </c>
      <c r="N78" s="147">
        <v>47.5</v>
      </c>
    </row>
    <row r="79" spans="1:14" ht="11" customHeight="1">
      <c r="A79" s="145"/>
      <c r="B79" s="146">
        <v>2023</v>
      </c>
      <c r="C79" s="147">
        <v>47.5</v>
      </c>
      <c r="D79" s="147">
        <v>50</v>
      </c>
      <c r="E79" s="147">
        <v>50</v>
      </c>
      <c r="F79" s="147">
        <v>50</v>
      </c>
      <c r="G79" s="147">
        <v>50</v>
      </c>
      <c r="H79" s="147">
        <v>50</v>
      </c>
      <c r="I79" s="147">
        <v>48</v>
      </c>
      <c r="J79" s="148">
        <v>48</v>
      </c>
      <c r="K79" s="147">
        <v>48</v>
      </c>
      <c r="L79" s="147">
        <v>45</v>
      </c>
      <c r="M79" s="147">
        <v>50</v>
      </c>
      <c r="N79" s="147">
        <v>50</v>
      </c>
    </row>
    <row r="80" spans="1:14" ht="11" customHeight="1">
      <c r="A80" s="149"/>
      <c r="B80" s="150">
        <v>2024</v>
      </c>
      <c r="C80" s="151">
        <v>51</v>
      </c>
      <c r="D80" s="151">
        <v>59</v>
      </c>
      <c r="E80" s="151">
        <v>50</v>
      </c>
      <c r="F80" s="151">
        <v>45</v>
      </c>
      <c r="G80" s="151">
        <v>45</v>
      </c>
      <c r="H80" s="151">
        <v>45</v>
      </c>
      <c r="I80" s="151">
        <v>45</v>
      </c>
      <c r="J80" s="152"/>
      <c r="K80" s="151"/>
      <c r="L80" s="151"/>
      <c r="M80" s="151"/>
      <c r="N80" s="151"/>
    </row>
    <row r="81" spans="1:14" ht="11" customHeight="1">
      <c r="A81" s="145" t="s">
        <v>98</v>
      </c>
      <c r="B81" s="146">
        <v>2018</v>
      </c>
      <c r="C81" s="147">
        <v>35</v>
      </c>
      <c r="D81" s="147">
        <v>41</v>
      </c>
      <c r="E81" s="147">
        <v>35</v>
      </c>
      <c r="F81" s="147">
        <v>35</v>
      </c>
      <c r="G81" s="147">
        <v>35</v>
      </c>
      <c r="H81" s="147">
        <v>35</v>
      </c>
      <c r="I81" s="147">
        <v>41</v>
      </c>
      <c r="J81" s="147">
        <v>41</v>
      </c>
      <c r="K81" s="147">
        <v>43</v>
      </c>
      <c r="L81" s="147">
        <v>44</v>
      </c>
      <c r="M81" s="148">
        <v>44</v>
      </c>
      <c r="N81" s="147">
        <v>44</v>
      </c>
    </row>
    <row r="82" spans="1:14" ht="11" customHeight="1">
      <c r="A82" s="145"/>
      <c r="B82" s="146">
        <v>2019</v>
      </c>
      <c r="C82" s="147">
        <v>37</v>
      </c>
      <c r="D82" s="147">
        <v>39</v>
      </c>
      <c r="E82" s="147">
        <v>39</v>
      </c>
      <c r="F82" s="147">
        <v>37.5</v>
      </c>
      <c r="G82" s="147">
        <v>36</v>
      </c>
      <c r="H82" s="147">
        <v>34</v>
      </c>
      <c r="I82" s="147">
        <v>34</v>
      </c>
      <c r="J82" s="147">
        <v>34</v>
      </c>
      <c r="K82" s="147">
        <v>28</v>
      </c>
      <c r="L82" s="147">
        <v>28.8</v>
      </c>
      <c r="M82" s="148">
        <v>37.5</v>
      </c>
      <c r="N82" s="147">
        <v>35</v>
      </c>
    </row>
    <row r="83" spans="1:14" ht="11" customHeight="1">
      <c r="A83" s="145"/>
      <c r="B83" s="146">
        <v>2020</v>
      </c>
      <c r="C83" s="147">
        <v>40</v>
      </c>
      <c r="D83" s="147">
        <v>41</v>
      </c>
      <c r="E83" s="147">
        <v>39</v>
      </c>
      <c r="F83" s="147" t="s">
        <v>28</v>
      </c>
      <c r="G83" s="147" t="s">
        <v>28</v>
      </c>
      <c r="H83" s="147">
        <v>33</v>
      </c>
      <c r="I83" s="147">
        <v>42</v>
      </c>
      <c r="J83" s="147">
        <v>33</v>
      </c>
      <c r="K83" s="147">
        <v>33</v>
      </c>
      <c r="L83" s="147" t="s">
        <v>28</v>
      </c>
      <c r="M83" s="148">
        <v>33</v>
      </c>
      <c r="N83" s="147">
        <v>33.5</v>
      </c>
    </row>
    <row r="84" spans="1:14" ht="11" customHeight="1">
      <c r="A84" s="162"/>
      <c r="B84" s="146">
        <v>2021</v>
      </c>
      <c r="C84" s="147">
        <v>42.5</v>
      </c>
      <c r="D84" s="147">
        <v>45</v>
      </c>
      <c r="E84" s="147">
        <v>45</v>
      </c>
      <c r="F84" s="147">
        <v>40</v>
      </c>
      <c r="G84" s="147">
        <v>39</v>
      </c>
      <c r="H84" s="147">
        <v>37.5</v>
      </c>
      <c r="I84" s="147">
        <v>42.5</v>
      </c>
      <c r="J84" s="147">
        <v>37.5</v>
      </c>
      <c r="K84" s="147">
        <v>37.5</v>
      </c>
      <c r="L84" s="147">
        <v>38.5</v>
      </c>
      <c r="M84" s="148">
        <v>41</v>
      </c>
      <c r="N84" s="147">
        <v>42.5</v>
      </c>
    </row>
    <row r="85" spans="1:14" ht="11" customHeight="1">
      <c r="A85" s="162"/>
      <c r="B85" s="146">
        <v>2022</v>
      </c>
      <c r="C85" s="147">
        <v>45</v>
      </c>
      <c r="D85" s="147">
        <v>45</v>
      </c>
      <c r="E85" s="147">
        <v>50</v>
      </c>
      <c r="F85" s="147">
        <v>50</v>
      </c>
      <c r="G85" s="147">
        <v>50</v>
      </c>
      <c r="H85" s="147">
        <v>55</v>
      </c>
      <c r="I85" s="147">
        <v>55</v>
      </c>
      <c r="J85" s="147">
        <v>55</v>
      </c>
      <c r="K85" s="147">
        <v>55</v>
      </c>
      <c r="L85" s="147">
        <v>60</v>
      </c>
      <c r="M85" s="148">
        <v>60</v>
      </c>
      <c r="N85" s="147">
        <v>60</v>
      </c>
    </row>
    <row r="86" spans="1:14" ht="11" customHeight="1">
      <c r="A86" s="162"/>
      <c r="B86" s="146">
        <v>2023</v>
      </c>
      <c r="C86" s="147">
        <v>55</v>
      </c>
      <c r="D86" s="147">
        <v>55</v>
      </c>
      <c r="E86" s="147">
        <v>50</v>
      </c>
      <c r="F86" s="147">
        <v>50</v>
      </c>
      <c r="G86" s="147">
        <v>50</v>
      </c>
      <c r="H86" s="147">
        <v>50</v>
      </c>
      <c r="I86" s="147">
        <v>50</v>
      </c>
      <c r="J86" s="148">
        <v>50</v>
      </c>
      <c r="K86" s="147">
        <v>50</v>
      </c>
      <c r="L86" s="147">
        <v>50</v>
      </c>
      <c r="M86" s="147">
        <v>50</v>
      </c>
      <c r="N86" s="147">
        <v>50</v>
      </c>
    </row>
    <row r="87" spans="1:14" ht="11" customHeight="1">
      <c r="A87" s="417"/>
      <c r="B87" s="418">
        <v>2024</v>
      </c>
      <c r="C87" s="419">
        <v>50</v>
      </c>
      <c r="D87" s="419">
        <v>50</v>
      </c>
      <c r="E87" s="419">
        <v>50</v>
      </c>
      <c r="F87" s="419">
        <v>50</v>
      </c>
      <c r="G87" s="419">
        <v>50</v>
      </c>
      <c r="H87" s="419">
        <v>50</v>
      </c>
      <c r="I87" s="419">
        <v>55</v>
      </c>
      <c r="J87" s="420"/>
      <c r="K87" s="419"/>
      <c r="L87" s="419"/>
      <c r="M87" s="419"/>
      <c r="N87" s="419"/>
    </row>
    <row r="88" spans="1:14" ht="11" customHeight="1">
      <c r="A88" s="26" t="s">
        <v>424</v>
      </c>
      <c r="B88" s="25">
        <v>2018</v>
      </c>
      <c r="C88" s="148">
        <v>56</v>
      </c>
      <c r="D88" s="148">
        <v>56</v>
      </c>
      <c r="E88" s="148">
        <v>56</v>
      </c>
      <c r="F88" s="147">
        <v>56</v>
      </c>
      <c r="G88" s="147">
        <v>56</v>
      </c>
      <c r="H88" s="147">
        <v>56</v>
      </c>
      <c r="I88" s="147">
        <v>56</v>
      </c>
      <c r="J88" s="148">
        <v>56</v>
      </c>
      <c r="K88" s="147">
        <v>56</v>
      </c>
      <c r="L88" s="147">
        <v>56</v>
      </c>
      <c r="M88" s="148">
        <v>56</v>
      </c>
      <c r="N88" s="147">
        <v>56</v>
      </c>
    </row>
    <row r="89" spans="1:14" ht="11" customHeight="1">
      <c r="A89" s="26"/>
      <c r="B89" s="25">
        <v>2019</v>
      </c>
      <c r="C89" s="148">
        <v>52.5</v>
      </c>
      <c r="D89" s="148">
        <v>52</v>
      </c>
      <c r="E89" s="148">
        <v>52.5</v>
      </c>
      <c r="F89" s="147">
        <v>52</v>
      </c>
      <c r="G89" s="147">
        <v>52</v>
      </c>
      <c r="H89" s="147">
        <v>50</v>
      </c>
      <c r="I89" s="147">
        <v>51</v>
      </c>
      <c r="J89" s="148">
        <v>51</v>
      </c>
      <c r="K89" s="147">
        <v>50</v>
      </c>
      <c r="L89" s="147">
        <v>55</v>
      </c>
      <c r="M89" s="148">
        <v>55</v>
      </c>
      <c r="N89" s="147">
        <v>55</v>
      </c>
    </row>
    <row r="90" spans="1:14" ht="11" customHeight="1">
      <c r="A90" s="26"/>
      <c r="B90" s="25">
        <v>2020</v>
      </c>
      <c r="C90" s="148">
        <v>55</v>
      </c>
      <c r="D90" s="148">
        <v>55</v>
      </c>
      <c r="E90" s="148" t="s">
        <v>28</v>
      </c>
      <c r="F90" s="147" t="s">
        <v>28</v>
      </c>
      <c r="G90" s="147" t="s">
        <v>28</v>
      </c>
      <c r="H90" s="147" t="s">
        <v>28</v>
      </c>
      <c r="I90" s="147">
        <v>50</v>
      </c>
      <c r="J90" s="148">
        <v>50</v>
      </c>
      <c r="K90" s="147" t="s">
        <v>28</v>
      </c>
      <c r="L90" s="147">
        <v>50</v>
      </c>
      <c r="M90" s="148">
        <v>50</v>
      </c>
      <c r="N90" s="147">
        <v>52.5</v>
      </c>
    </row>
    <row r="91" spans="1:14" ht="11" customHeight="1">
      <c r="A91" s="26"/>
      <c r="B91" s="25">
        <v>2021</v>
      </c>
      <c r="C91" s="148">
        <v>52.5</v>
      </c>
      <c r="D91" s="148" t="s">
        <v>28</v>
      </c>
      <c r="E91" s="148" t="s">
        <v>28</v>
      </c>
      <c r="F91" s="147" t="s">
        <v>28</v>
      </c>
      <c r="G91" s="147" t="s">
        <v>28</v>
      </c>
      <c r="H91" s="147">
        <v>65</v>
      </c>
      <c r="I91" s="147">
        <v>65</v>
      </c>
      <c r="J91" s="148">
        <v>65</v>
      </c>
      <c r="K91" s="147">
        <v>60</v>
      </c>
      <c r="L91" s="147">
        <v>60</v>
      </c>
      <c r="M91" s="148">
        <v>65</v>
      </c>
      <c r="N91" s="147">
        <v>65</v>
      </c>
    </row>
    <row r="92" spans="1:14" ht="11" customHeight="1">
      <c r="A92" s="26"/>
      <c r="B92" s="25">
        <v>2022</v>
      </c>
      <c r="C92" s="148">
        <v>65</v>
      </c>
      <c r="D92" s="148">
        <v>65</v>
      </c>
      <c r="E92" s="148">
        <v>65</v>
      </c>
      <c r="F92" s="147">
        <v>60</v>
      </c>
      <c r="G92" s="147">
        <v>65</v>
      </c>
      <c r="H92" s="147">
        <v>65</v>
      </c>
      <c r="I92" s="147">
        <v>65</v>
      </c>
      <c r="J92" s="148">
        <v>65</v>
      </c>
      <c r="K92" s="147">
        <v>65</v>
      </c>
      <c r="L92" s="147">
        <v>65</v>
      </c>
      <c r="M92" s="148">
        <v>65</v>
      </c>
      <c r="N92" s="147">
        <v>65</v>
      </c>
    </row>
    <row r="93" spans="1:14" ht="11" customHeight="1">
      <c r="A93" s="26"/>
      <c r="B93" s="25">
        <v>2023</v>
      </c>
      <c r="C93" s="147">
        <v>60</v>
      </c>
      <c r="D93" s="147">
        <v>60</v>
      </c>
      <c r="E93" s="147">
        <v>55</v>
      </c>
      <c r="F93" s="147">
        <v>55</v>
      </c>
      <c r="G93" s="147">
        <v>55</v>
      </c>
      <c r="H93" s="147">
        <v>55</v>
      </c>
      <c r="I93" s="147">
        <v>60</v>
      </c>
      <c r="J93" s="148">
        <v>60</v>
      </c>
      <c r="K93" s="147">
        <v>65</v>
      </c>
      <c r="L93" s="148">
        <v>85</v>
      </c>
      <c r="M93" s="147">
        <v>85</v>
      </c>
      <c r="N93" s="147">
        <v>75</v>
      </c>
    </row>
    <row r="94" spans="1:14" ht="11" customHeight="1">
      <c r="A94" s="169"/>
      <c r="B94" s="150">
        <v>2024</v>
      </c>
      <c r="C94" s="151">
        <v>75</v>
      </c>
      <c r="D94" s="151">
        <v>65</v>
      </c>
      <c r="E94" s="151">
        <v>73</v>
      </c>
      <c r="F94" s="151">
        <v>75</v>
      </c>
      <c r="G94" s="151">
        <v>75</v>
      </c>
      <c r="H94" s="151">
        <v>75</v>
      </c>
      <c r="I94" s="151">
        <v>70</v>
      </c>
      <c r="J94" s="152"/>
      <c r="K94" s="151"/>
      <c r="L94" s="151"/>
      <c r="M94" s="151"/>
      <c r="N94" s="151"/>
    </row>
    <row r="95" spans="1:14" ht="11" customHeight="1">
      <c r="A95" s="145" t="s">
        <v>425</v>
      </c>
      <c r="B95" s="146">
        <v>2018</v>
      </c>
      <c r="C95" s="147">
        <v>42</v>
      </c>
      <c r="D95" s="147">
        <v>42</v>
      </c>
      <c r="E95" s="147">
        <v>42</v>
      </c>
      <c r="F95" s="147">
        <v>42</v>
      </c>
      <c r="G95" s="147">
        <v>42</v>
      </c>
      <c r="H95" s="147">
        <v>42</v>
      </c>
      <c r="I95" s="147" t="s">
        <v>28</v>
      </c>
      <c r="J95" s="148" t="s">
        <v>28</v>
      </c>
      <c r="K95" s="147" t="s">
        <v>28</v>
      </c>
      <c r="L95" s="147" t="s">
        <v>28</v>
      </c>
      <c r="M95" s="148" t="s">
        <v>28</v>
      </c>
      <c r="N95" s="147" t="s">
        <v>28</v>
      </c>
    </row>
    <row r="96" spans="1:14" ht="11" customHeight="1">
      <c r="A96" s="145"/>
      <c r="B96" s="146">
        <v>2019</v>
      </c>
      <c r="C96" s="147">
        <v>42</v>
      </c>
      <c r="D96" s="147">
        <v>42.5</v>
      </c>
      <c r="E96" s="147">
        <v>42.5</v>
      </c>
      <c r="F96" s="147">
        <v>42.5</v>
      </c>
      <c r="G96" s="147">
        <v>44</v>
      </c>
      <c r="H96" s="147">
        <v>44</v>
      </c>
      <c r="I96" s="147">
        <v>44</v>
      </c>
      <c r="J96" s="148">
        <v>45</v>
      </c>
      <c r="K96" s="147">
        <v>48</v>
      </c>
      <c r="L96" s="147">
        <v>47.5</v>
      </c>
      <c r="M96" s="148">
        <v>47.5</v>
      </c>
      <c r="N96" s="147">
        <v>47.5</v>
      </c>
    </row>
    <row r="97" spans="1:14" ht="11" customHeight="1">
      <c r="A97" s="145"/>
      <c r="B97" s="146">
        <v>2020</v>
      </c>
      <c r="C97" s="147">
        <v>47.5</v>
      </c>
      <c r="D97" s="147">
        <v>40</v>
      </c>
      <c r="E97" s="147" t="s">
        <v>28</v>
      </c>
      <c r="F97" s="147" t="s">
        <v>28</v>
      </c>
      <c r="G97" s="147">
        <v>47.5</v>
      </c>
      <c r="H97" s="147">
        <v>47.5</v>
      </c>
      <c r="I97" s="147">
        <v>50</v>
      </c>
      <c r="J97" s="148">
        <v>47.5</v>
      </c>
      <c r="K97" s="147">
        <v>47.5</v>
      </c>
      <c r="L97" s="147">
        <v>47.5</v>
      </c>
      <c r="M97" s="148" t="s">
        <v>28</v>
      </c>
      <c r="N97" s="147">
        <v>47.5</v>
      </c>
    </row>
    <row r="98" spans="1:14" ht="11" customHeight="1">
      <c r="A98" s="145"/>
      <c r="B98" s="146">
        <v>2021</v>
      </c>
      <c r="C98" s="147">
        <v>49</v>
      </c>
      <c r="D98" s="147">
        <v>47.5</v>
      </c>
      <c r="E98" s="147">
        <v>50</v>
      </c>
      <c r="F98" s="147">
        <v>50</v>
      </c>
      <c r="G98" s="147">
        <v>50</v>
      </c>
      <c r="H98" s="147">
        <v>50</v>
      </c>
      <c r="I98" s="147">
        <v>50</v>
      </c>
      <c r="J98" s="148">
        <v>50</v>
      </c>
      <c r="K98" s="147">
        <v>52</v>
      </c>
      <c r="L98" s="147" t="s">
        <v>426</v>
      </c>
      <c r="M98" s="148">
        <v>53</v>
      </c>
      <c r="N98" s="147" t="s">
        <v>426</v>
      </c>
    </row>
    <row r="99" spans="1:14" ht="11" customHeight="1">
      <c r="A99" s="145"/>
      <c r="B99" s="146">
        <v>2022</v>
      </c>
      <c r="C99" s="147">
        <v>55</v>
      </c>
      <c r="D99" s="147">
        <v>52.5</v>
      </c>
      <c r="E99" s="147">
        <v>55</v>
      </c>
      <c r="F99" s="147">
        <v>55</v>
      </c>
      <c r="G99" s="147">
        <v>55</v>
      </c>
      <c r="H99" s="147">
        <v>57.5</v>
      </c>
      <c r="I99" s="147">
        <v>60</v>
      </c>
      <c r="J99" s="148">
        <v>60</v>
      </c>
      <c r="K99" s="147">
        <v>60</v>
      </c>
      <c r="L99" s="147">
        <v>60</v>
      </c>
      <c r="M99" s="148">
        <v>60</v>
      </c>
      <c r="N99" s="147">
        <v>60</v>
      </c>
    </row>
    <row r="100" spans="1:14" ht="11" customHeight="1">
      <c r="A100" s="145"/>
      <c r="B100" s="146">
        <v>2023</v>
      </c>
      <c r="C100" s="147">
        <v>63</v>
      </c>
      <c r="D100" s="147">
        <v>53</v>
      </c>
      <c r="E100" s="147">
        <v>55</v>
      </c>
      <c r="F100" s="147">
        <v>55</v>
      </c>
      <c r="G100" s="147">
        <v>63</v>
      </c>
      <c r="H100" s="147">
        <v>57.5</v>
      </c>
      <c r="I100" s="147">
        <v>63</v>
      </c>
      <c r="J100" s="148">
        <v>63</v>
      </c>
      <c r="K100" s="147">
        <v>63</v>
      </c>
      <c r="L100" s="147">
        <v>63</v>
      </c>
      <c r="M100" s="147">
        <v>63</v>
      </c>
      <c r="N100" s="147">
        <v>64</v>
      </c>
    </row>
    <row r="101" spans="1:14" ht="11" customHeight="1">
      <c r="A101" s="149"/>
      <c r="B101" s="150">
        <v>2024</v>
      </c>
      <c r="C101" s="151">
        <v>61</v>
      </c>
      <c r="D101" s="151">
        <v>60</v>
      </c>
      <c r="E101" s="151">
        <v>66</v>
      </c>
      <c r="F101" s="151">
        <v>61</v>
      </c>
      <c r="G101" s="151">
        <v>62</v>
      </c>
      <c r="H101" s="151">
        <v>67</v>
      </c>
      <c r="I101" s="151">
        <v>63</v>
      </c>
      <c r="J101" s="152"/>
      <c r="K101" s="151"/>
      <c r="L101" s="151"/>
      <c r="M101" s="151"/>
      <c r="N101" s="151"/>
    </row>
    <row r="102" spans="1:14" ht="11" customHeight="1">
      <c r="A102" s="145" t="s">
        <v>427</v>
      </c>
      <c r="B102" s="146">
        <v>2018</v>
      </c>
      <c r="C102" s="161">
        <v>33</v>
      </c>
      <c r="D102" s="161">
        <v>33</v>
      </c>
      <c r="E102" s="161">
        <v>33</v>
      </c>
      <c r="F102" s="161">
        <v>33</v>
      </c>
      <c r="G102" s="161">
        <v>33</v>
      </c>
      <c r="H102" s="161">
        <v>33</v>
      </c>
      <c r="I102" s="161">
        <v>33</v>
      </c>
      <c r="J102" s="170">
        <v>33</v>
      </c>
      <c r="K102" s="161">
        <v>33</v>
      </c>
      <c r="L102" s="161">
        <v>33</v>
      </c>
      <c r="M102" s="170">
        <v>33</v>
      </c>
      <c r="N102" s="161">
        <v>33</v>
      </c>
    </row>
    <row r="103" spans="1:14" ht="11" customHeight="1">
      <c r="A103" s="145"/>
      <c r="B103" s="146">
        <v>2019</v>
      </c>
      <c r="C103" s="161">
        <v>33</v>
      </c>
      <c r="D103" s="161">
        <v>33</v>
      </c>
      <c r="E103" s="161">
        <v>33</v>
      </c>
      <c r="F103" s="161">
        <v>33</v>
      </c>
      <c r="G103" s="161">
        <v>33</v>
      </c>
      <c r="H103" s="161">
        <v>33</v>
      </c>
      <c r="I103" s="161">
        <v>33</v>
      </c>
      <c r="J103" s="170">
        <v>34</v>
      </c>
      <c r="K103" s="161">
        <v>37.5</v>
      </c>
      <c r="L103" s="161">
        <v>37.5</v>
      </c>
      <c r="M103" s="170">
        <v>37.5</v>
      </c>
      <c r="N103" s="161">
        <v>37.5</v>
      </c>
    </row>
    <row r="104" spans="1:14" ht="11" customHeight="1">
      <c r="A104" s="145"/>
      <c r="B104" s="146">
        <v>2020</v>
      </c>
      <c r="C104" s="161">
        <v>32.5</v>
      </c>
      <c r="D104" s="147" t="s">
        <v>28</v>
      </c>
      <c r="E104" s="147" t="s">
        <v>28</v>
      </c>
      <c r="F104" s="147" t="s">
        <v>28</v>
      </c>
      <c r="G104" s="147" t="s">
        <v>28</v>
      </c>
      <c r="H104" s="147" t="s">
        <v>28</v>
      </c>
      <c r="I104" s="147" t="s">
        <v>28</v>
      </c>
      <c r="J104" s="148" t="s">
        <v>28</v>
      </c>
      <c r="K104" s="147" t="s">
        <v>28</v>
      </c>
      <c r="L104" s="147" t="s">
        <v>28</v>
      </c>
      <c r="M104" s="170">
        <v>37.5</v>
      </c>
      <c r="N104" s="161">
        <v>37.5</v>
      </c>
    </row>
    <row r="105" spans="1:14" ht="11" customHeight="1">
      <c r="A105" s="145"/>
      <c r="B105" s="146">
        <v>2021</v>
      </c>
      <c r="C105" s="147">
        <v>37.5</v>
      </c>
      <c r="D105" s="147">
        <v>40</v>
      </c>
      <c r="E105" s="147">
        <v>45</v>
      </c>
      <c r="F105" s="147">
        <v>37.5</v>
      </c>
      <c r="G105" s="147">
        <v>45</v>
      </c>
      <c r="H105" s="147">
        <v>37.5</v>
      </c>
      <c r="I105" s="147">
        <v>45</v>
      </c>
      <c r="J105" s="148">
        <v>37.5</v>
      </c>
      <c r="K105" s="147">
        <v>45</v>
      </c>
      <c r="L105" s="147">
        <v>38</v>
      </c>
      <c r="M105" s="170">
        <v>38</v>
      </c>
      <c r="N105" s="161">
        <v>37.5</v>
      </c>
    </row>
    <row r="106" spans="1:14" ht="11" customHeight="1">
      <c r="A106" s="145"/>
      <c r="B106" s="146">
        <v>2022</v>
      </c>
      <c r="C106" s="147">
        <v>45</v>
      </c>
      <c r="D106" s="147">
        <v>45</v>
      </c>
      <c r="E106" s="147">
        <v>37.5</v>
      </c>
      <c r="F106" s="147">
        <v>45</v>
      </c>
      <c r="G106" s="147">
        <v>45</v>
      </c>
      <c r="H106" s="147">
        <v>45</v>
      </c>
      <c r="I106" s="147">
        <v>43</v>
      </c>
      <c r="J106" s="148">
        <v>45</v>
      </c>
      <c r="K106" s="147">
        <v>45</v>
      </c>
      <c r="L106" s="147">
        <v>55</v>
      </c>
      <c r="M106" s="170">
        <v>50</v>
      </c>
      <c r="N106" s="161">
        <v>50</v>
      </c>
    </row>
    <row r="107" spans="1:14" ht="11" customHeight="1">
      <c r="A107" s="145"/>
      <c r="B107" s="146">
        <v>2023</v>
      </c>
      <c r="C107" s="147">
        <v>55</v>
      </c>
      <c r="D107" s="147">
        <v>50</v>
      </c>
      <c r="E107" s="147">
        <v>50</v>
      </c>
      <c r="F107" s="147">
        <v>50</v>
      </c>
      <c r="G107" s="147">
        <v>63</v>
      </c>
      <c r="H107" s="147">
        <v>50</v>
      </c>
      <c r="I107" s="147">
        <v>55</v>
      </c>
      <c r="J107" s="148">
        <v>55</v>
      </c>
      <c r="K107" s="147">
        <v>50</v>
      </c>
      <c r="L107" s="147">
        <v>60</v>
      </c>
      <c r="M107" s="161">
        <v>55</v>
      </c>
      <c r="N107" s="161">
        <v>55</v>
      </c>
    </row>
    <row r="108" spans="1:14" ht="11" customHeight="1">
      <c r="A108" s="149"/>
      <c r="B108" s="150">
        <v>2024</v>
      </c>
      <c r="C108" s="151">
        <v>50</v>
      </c>
      <c r="D108" s="151">
        <v>50</v>
      </c>
      <c r="E108" s="151">
        <v>54</v>
      </c>
      <c r="F108" s="151">
        <v>50</v>
      </c>
      <c r="G108" s="151">
        <v>50</v>
      </c>
      <c r="H108" s="151">
        <v>50</v>
      </c>
      <c r="I108" s="151">
        <v>50</v>
      </c>
      <c r="J108" s="152"/>
      <c r="K108" s="151"/>
      <c r="L108" s="151"/>
      <c r="M108" s="171"/>
      <c r="N108" s="171"/>
    </row>
    <row r="109" spans="1:14" ht="11" customHeight="1">
      <c r="A109" s="145" t="s">
        <v>428</v>
      </c>
      <c r="B109" s="146">
        <v>2018</v>
      </c>
      <c r="C109" s="147">
        <v>47</v>
      </c>
      <c r="D109" s="147">
        <v>47</v>
      </c>
      <c r="E109" s="147">
        <v>47</v>
      </c>
      <c r="F109" s="147">
        <v>47</v>
      </c>
      <c r="G109" s="147">
        <v>47</v>
      </c>
      <c r="H109" s="147">
        <v>47</v>
      </c>
      <c r="I109" s="147">
        <v>47</v>
      </c>
      <c r="J109" s="148">
        <v>47</v>
      </c>
      <c r="K109" s="147">
        <v>47</v>
      </c>
      <c r="L109" s="147">
        <v>47</v>
      </c>
      <c r="M109" s="148">
        <v>47</v>
      </c>
      <c r="N109" s="147">
        <v>47</v>
      </c>
    </row>
    <row r="110" spans="1:14" ht="11" customHeight="1">
      <c r="A110" s="145"/>
      <c r="B110" s="146">
        <v>2019</v>
      </c>
      <c r="C110" s="147">
        <v>47</v>
      </c>
      <c r="D110" s="147">
        <v>47</v>
      </c>
      <c r="E110" s="147">
        <v>47</v>
      </c>
      <c r="F110" s="147">
        <v>47</v>
      </c>
      <c r="G110" s="147">
        <v>47</v>
      </c>
      <c r="H110" s="147">
        <v>47</v>
      </c>
      <c r="I110" s="147">
        <v>47</v>
      </c>
      <c r="J110" s="170">
        <v>50</v>
      </c>
      <c r="K110" s="161">
        <v>55</v>
      </c>
      <c r="L110" s="161">
        <v>50</v>
      </c>
      <c r="M110" s="170">
        <v>55</v>
      </c>
      <c r="N110" s="161">
        <v>52.5</v>
      </c>
    </row>
    <row r="111" spans="1:14" ht="11" customHeight="1">
      <c r="A111" s="145"/>
      <c r="B111" s="146">
        <v>2020</v>
      </c>
      <c r="C111" s="161">
        <v>52.5</v>
      </c>
      <c r="D111" s="161">
        <v>52.5</v>
      </c>
      <c r="E111" s="147">
        <v>70</v>
      </c>
      <c r="F111" s="147" t="s">
        <v>28</v>
      </c>
      <c r="G111" s="147">
        <v>55</v>
      </c>
      <c r="H111" s="147">
        <v>55</v>
      </c>
      <c r="I111" s="147">
        <v>67.5</v>
      </c>
      <c r="J111" s="148" t="s">
        <v>28</v>
      </c>
      <c r="K111" s="147" t="s">
        <v>28</v>
      </c>
      <c r="L111" s="147" t="s">
        <v>28</v>
      </c>
      <c r="M111" s="148" t="s">
        <v>28</v>
      </c>
      <c r="N111" s="147" t="s">
        <v>28</v>
      </c>
    </row>
    <row r="112" spans="1:14" ht="11" customHeight="1">
      <c r="A112" s="145"/>
      <c r="B112" s="146">
        <v>2021</v>
      </c>
      <c r="C112" s="147">
        <v>55</v>
      </c>
      <c r="D112" s="147">
        <v>55</v>
      </c>
      <c r="E112" s="147">
        <v>55</v>
      </c>
      <c r="F112" s="147">
        <v>55</v>
      </c>
      <c r="G112" s="147">
        <v>55</v>
      </c>
      <c r="H112" s="147">
        <v>55</v>
      </c>
      <c r="I112" s="147">
        <v>55</v>
      </c>
      <c r="J112" s="148">
        <v>55</v>
      </c>
      <c r="K112" s="147">
        <v>55</v>
      </c>
      <c r="L112" s="147">
        <v>55</v>
      </c>
      <c r="M112" s="148">
        <v>55</v>
      </c>
      <c r="N112" s="161">
        <v>57.5</v>
      </c>
    </row>
    <row r="113" spans="1:14" ht="11" customHeight="1">
      <c r="A113" s="145"/>
      <c r="B113" s="146">
        <v>2022</v>
      </c>
      <c r="C113" s="161">
        <v>57.5</v>
      </c>
      <c r="D113" s="161">
        <v>57.5</v>
      </c>
      <c r="E113" s="147">
        <v>60</v>
      </c>
      <c r="F113" s="147">
        <v>60</v>
      </c>
      <c r="G113" s="147">
        <v>65</v>
      </c>
      <c r="H113" s="147">
        <v>65</v>
      </c>
      <c r="I113" s="147">
        <v>67.5</v>
      </c>
      <c r="J113" s="148">
        <v>67.5</v>
      </c>
      <c r="K113" s="147">
        <v>67.5</v>
      </c>
      <c r="L113" s="147">
        <v>72.5</v>
      </c>
      <c r="M113" s="148">
        <v>72.5</v>
      </c>
      <c r="N113" s="147">
        <v>72.5</v>
      </c>
    </row>
    <row r="114" spans="1:14" ht="11" customHeight="1">
      <c r="A114" s="145"/>
      <c r="B114" s="146">
        <v>2023</v>
      </c>
      <c r="C114" s="161">
        <v>70</v>
      </c>
      <c r="D114" s="161">
        <v>70</v>
      </c>
      <c r="E114" s="147">
        <v>70</v>
      </c>
      <c r="F114" s="147">
        <v>65</v>
      </c>
      <c r="G114" s="147">
        <v>70</v>
      </c>
      <c r="H114" s="147">
        <v>65</v>
      </c>
      <c r="I114" s="147">
        <v>70</v>
      </c>
      <c r="J114" s="148">
        <v>75</v>
      </c>
      <c r="K114" s="148">
        <v>75</v>
      </c>
      <c r="L114" s="147">
        <v>65</v>
      </c>
      <c r="M114" s="147">
        <v>80</v>
      </c>
      <c r="N114" s="147">
        <v>75</v>
      </c>
    </row>
    <row r="115" spans="1:14" ht="11" customHeight="1">
      <c r="A115" s="149"/>
      <c r="B115" s="150">
        <v>2024</v>
      </c>
      <c r="C115" s="151">
        <v>80</v>
      </c>
      <c r="D115" s="151">
        <v>80</v>
      </c>
      <c r="E115" s="151">
        <v>78</v>
      </c>
      <c r="F115" s="151">
        <v>80</v>
      </c>
      <c r="G115" s="151">
        <v>80</v>
      </c>
      <c r="H115" s="151">
        <v>80</v>
      </c>
      <c r="I115" s="151">
        <v>80</v>
      </c>
      <c r="J115" s="152"/>
      <c r="K115" s="151"/>
      <c r="L115" s="151"/>
      <c r="M115" s="171"/>
      <c r="N115" s="171"/>
    </row>
    <row r="116" spans="1:14" ht="11" customHeight="1">
      <c r="A116" s="163"/>
      <c r="B116" s="164"/>
      <c r="C116" s="165"/>
      <c r="D116" s="165"/>
      <c r="E116" s="165"/>
      <c r="F116" s="165"/>
      <c r="G116" s="166"/>
      <c r="H116" s="166"/>
      <c r="I116" s="165"/>
      <c r="J116" s="165"/>
      <c r="K116" s="165"/>
      <c r="L116" s="166"/>
      <c r="M116" s="166"/>
      <c r="N116" s="167" t="s">
        <v>76</v>
      </c>
    </row>
    <row r="117" spans="1:14" ht="14" customHeight="1">
      <c r="A117" s="929" t="s">
        <v>423</v>
      </c>
      <c r="B117" s="929"/>
      <c r="C117" s="929"/>
      <c r="D117" s="929"/>
      <c r="E117" s="929"/>
      <c r="F117" s="929"/>
      <c r="G117" s="8"/>
      <c r="H117" s="8"/>
      <c r="I117" s="168"/>
      <c r="J117" s="168"/>
      <c r="K117" s="147"/>
      <c r="L117" s="148"/>
      <c r="M117" s="148"/>
      <c r="N117" s="148"/>
    </row>
    <row r="118" spans="1:14" ht="18" customHeight="1">
      <c r="A118" s="377" t="s">
        <v>419</v>
      </c>
      <c r="B118" s="377" t="s">
        <v>397</v>
      </c>
      <c r="C118" s="377" t="s">
        <v>399</v>
      </c>
      <c r="D118" s="377" t="s">
        <v>400</v>
      </c>
      <c r="E118" s="377" t="s">
        <v>401</v>
      </c>
      <c r="F118" s="377" t="s">
        <v>402</v>
      </c>
      <c r="G118" s="377" t="s">
        <v>403</v>
      </c>
      <c r="H118" s="377" t="s">
        <v>404</v>
      </c>
      <c r="I118" s="378" t="s">
        <v>405</v>
      </c>
      <c r="J118" s="378" t="s">
        <v>406</v>
      </c>
      <c r="K118" s="378" t="s">
        <v>407</v>
      </c>
      <c r="L118" s="377" t="s">
        <v>408</v>
      </c>
      <c r="M118" s="377" t="s">
        <v>409</v>
      </c>
      <c r="N118" s="377" t="s">
        <v>410</v>
      </c>
    </row>
    <row r="119" spans="1:14" ht="5" customHeight="1">
      <c r="A119" s="370"/>
      <c r="B119" s="371"/>
      <c r="C119" s="372"/>
      <c r="D119" s="372"/>
      <c r="E119" s="372"/>
      <c r="F119" s="372"/>
      <c r="G119" s="372"/>
      <c r="H119" s="372"/>
      <c r="I119" s="372"/>
      <c r="J119" s="373"/>
      <c r="K119" s="372"/>
      <c r="L119" s="372"/>
      <c r="M119" s="376"/>
      <c r="N119" s="376"/>
    </row>
    <row r="120" spans="1:14" ht="11" customHeight="1">
      <c r="A120" s="145" t="s">
        <v>429</v>
      </c>
      <c r="B120" s="146">
        <v>2018</v>
      </c>
      <c r="C120" s="161">
        <v>43</v>
      </c>
      <c r="D120" s="161">
        <v>46</v>
      </c>
      <c r="E120" s="161">
        <v>47.5</v>
      </c>
      <c r="F120" s="161">
        <v>47.5</v>
      </c>
      <c r="G120" s="161">
        <v>47.5</v>
      </c>
      <c r="H120" s="161">
        <v>47.5</v>
      </c>
      <c r="I120" s="161">
        <v>47.5</v>
      </c>
      <c r="J120" s="170">
        <v>47.5</v>
      </c>
      <c r="K120" s="161">
        <v>51</v>
      </c>
      <c r="L120" s="161">
        <v>50</v>
      </c>
      <c r="M120" s="170">
        <v>50</v>
      </c>
      <c r="N120" s="161">
        <v>50</v>
      </c>
    </row>
    <row r="121" spans="1:14" ht="11" customHeight="1">
      <c r="A121" s="145"/>
      <c r="B121" s="146">
        <v>2019</v>
      </c>
      <c r="C121" s="161">
        <v>48</v>
      </c>
      <c r="D121" s="161">
        <v>48</v>
      </c>
      <c r="E121" s="161">
        <v>48</v>
      </c>
      <c r="F121" s="161">
        <v>48</v>
      </c>
      <c r="G121" s="161">
        <v>48</v>
      </c>
      <c r="H121" s="161">
        <v>48</v>
      </c>
      <c r="I121" s="161">
        <v>48</v>
      </c>
      <c r="J121" s="170">
        <v>48</v>
      </c>
      <c r="K121" s="161">
        <v>53</v>
      </c>
      <c r="L121" s="161">
        <v>52.5</v>
      </c>
      <c r="M121" s="170">
        <v>53</v>
      </c>
      <c r="N121" s="161">
        <v>52.5</v>
      </c>
    </row>
    <row r="122" spans="1:14" ht="11" customHeight="1">
      <c r="A122" s="145"/>
      <c r="B122" s="146">
        <v>2020</v>
      </c>
      <c r="C122" s="161">
        <v>52.5</v>
      </c>
      <c r="D122" s="147" t="s">
        <v>28</v>
      </c>
      <c r="E122" s="147" t="s">
        <v>28</v>
      </c>
      <c r="F122" s="147" t="s">
        <v>28</v>
      </c>
      <c r="G122" s="147" t="s">
        <v>28</v>
      </c>
      <c r="H122" s="147" t="s">
        <v>28</v>
      </c>
      <c r="I122" s="147" t="s">
        <v>28</v>
      </c>
      <c r="J122" s="148" t="s">
        <v>28</v>
      </c>
      <c r="K122" s="147" t="s">
        <v>28</v>
      </c>
      <c r="L122" s="147" t="s">
        <v>28</v>
      </c>
      <c r="M122" s="148" t="s">
        <v>28</v>
      </c>
      <c r="N122" s="147" t="s">
        <v>28</v>
      </c>
    </row>
    <row r="123" spans="1:14" ht="11" customHeight="1">
      <c r="A123" s="145"/>
      <c r="B123" s="146">
        <v>2021</v>
      </c>
      <c r="C123" s="147" t="s">
        <v>28</v>
      </c>
      <c r="D123" s="147" t="s">
        <v>28</v>
      </c>
      <c r="E123" s="147" t="s">
        <v>28</v>
      </c>
      <c r="F123" s="147" t="s">
        <v>28</v>
      </c>
      <c r="G123" s="147" t="s">
        <v>28</v>
      </c>
      <c r="H123" s="147">
        <v>57.5</v>
      </c>
      <c r="I123" s="147">
        <v>60</v>
      </c>
      <c r="J123" s="148">
        <v>60</v>
      </c>
      <c r="K123" s="147" t="s">
        <v>28</v>
      </c>
      <c r="L123" s="147">
        <v>65</v>
      </c>
      <c r="M123" s="148" t="s">
        <v>28</v>
      </c>
      <c r="N123" s="147" t="s">
        <v>28</v>
      </c>
    </row>
    <row r="124" spans="1:14" ht="11" customHeight="1">
      <c r="A124" s="145"/>
      <c r="B124" s="146">
        <v>2022</v>
      </c>
      <c r="C124" s="147">
        <v>70</v>
      </c>
      <c r="D124" s="147">
        <v>70</v>
      </c>
      <c r="E124" s="147">
        <v>70</v>
      </c>
      <c r="F124" s="147">
        <v>70</v>
      </c>
      <c r="G124" s="147" t="s">
        <v>28</v>
      </c>
      <c r="H124" s="147">
        <v>70</v>
      </c>
      <c r="I124" s="147">
        <v>70</v>
      </c>
      <c r="J124" s="148">
        <v>70</v>
      </c>
      <c r="K124" s="147">
        <v>80</v>
      </c>
      <c r="L124" s="147">
        <v>80</v>
      </c>
      <c r="M124" s="148">
        <v>80</v>
      </c>
      <c r="N124" s="147">
        <v>80</v>
      </c>
    </row>
    <row r="125" spans="1:14" ht="11" customHeight="1">
      <c r="A125" s="145"/>
      <c r="B125" s="146">
        <v>2023</v>
      </c>
      <c r="C125" s="147">
        <v>80</v>
      </c>
      <c r="D125" s="147">
        <v>80</v>
      </c>
      <c r="E125" s="147">
        <v>80</v>
      </c>
      <c r="F125" s="147" t="s">
        <v>28</v>
      </c>
      <c r="G125" s="147">
        <v>70</v>
      </c>
      <c r="H125" s="147">
        <v>80</v>
      </c>
      <c r="I125" s="147">
        <v>80</v>
      </c>
      <c r="J125" s="148">
        <v>80</v>
      </c>
      <c r="K125" s="148">
        <v>80</v>
      </c>
      <c r="L125" s="147">
        <v>80</v>
      </c>
      <c r="M125" s="147">
        <v>80</v>
      </c>
      <c r="N125" s="147">
        <v>80</v>
      </c>
    </row>
    <row r="126" spans="1:14" ht="11" customHeight="1">
      <c r="A126" s="149"/>
      <c r="B126" s="150">
        <v>2024</v>
      </c>
      <c r="C126" s="151">
        <v>80</v>
      </c>
      <c r="D126" s="151">
        <v>80</v>
      </c>
      <c r="E126" s="151">
        <v>78</v>
      </c>
      <c r="F126" s="151">
        <v>80</v>
      </c>
      <c r="G126" s="151">
        <v>80</v>
      </c>
      <c r="H126" s="151">
        <v>85</v>
      </c>
      <c r="I126" s="151">
        <v>85</v>
      </c>
      <c r="J126" s="152"/>
      <c r="K126" s="152"/>
      <c r="L126" s="151"/>
      <c r="M126" s="151"/>
      <c r="N126" s="171"/>
    </row>
    <row r="127" spans="1:14" ht="11" customHeight="1">
      <c r="A127" s="145" t="s">
        <v>118</v>
      </c>
      <c r="B127" s="146">
        <v>2018</v>
      </c>
      <c r="C127" s="161">
        <v>36</v>
      </c>
      <c r="D127" s="161">
        <v>37.5</v>
      </c>
      <c r="E127" s="161">
        <v>37.5</v>
      </c>
      <c r="F127" s="161">
        <v>37.5</v>
      </c>
      <c r="G127" s="161">
        <v>37.5</v>
      </c>
      <c r="H127" s="161">
        <v>37.5</v>
      </c>
      <c r="I127" s="161">
        <v>37.5</v>
      </c>
      <c r="J127" s="170">
        <v>37.5</v>
      </c>
      <c r="K127" s="161">
        <v>37.5</v>
      </c>
      <c r="L127" s="161">
        <v>37.5</v>
      </c>
      <c r="M127" s="170">
        <v>37.5</v>
      </c>
      <c r="N127" s="161">
        <v>37.5</v>
      </c>
    </row>
    <row r="128" spans="1:14" ht="11" customHeight="1">
      <c r="A128" s="145"/>
      <c r="B128" s="146">
        <v>2019</v>
      </c>
      <c r="C128" s="161">
        <v>40</v>
      </c>
      <c r="D128" s="161">
        <v>40</v>
      </c>
      <c r="E128" s="161">
        <v>40</v>
      </c>
      <c r="F128" s="161">
        <v>40</v>
      </c>
      <c r="G128" s="161">
        <v>39</v>
      </c>
      <c r="H128" s="161">
        <v>40</v>
      </c>
      <c r="I128" s="161">
        <v>40</v>
      </c>
      <c r="J128" s="170">
        <v>40</v>
      </c>
      <c r="K128" s="161">
        <v>40</v>
      </c>
      <c r="L128" s="161">
        <v>40</v>
      </c>
      <c r="M128" s="170">
        <v>42.5</v>
      </c>
      <c r="N128" s="161">
        <v>42.5</v>
      </c>
    </row>
    <row r="129" spans="1:14" ht="11" customHeight="1">
      <c r="A129" s="145"/>
      <c r="B129" s="146">
        <v>2020</v>
      </c>
      <c r="C129" s="161">
        <v>42.5</v>
      </c>
      <c r="D129" s="147">
        <v>40</v>
      </c>
      <c r="E129" s="147">
        <v>40</v>
      </c>
      <c r="F129" s="147" t="s">
        <v>28</v>
      </c>
      <c r="G129" s="147" t="s">
        <v>28</v>
      </c>
      <c r="H129" s="147" t="s">
        <v>28</v>
      </c>
      <c r="I129" s="147">
        <v>40</v>
      </c>
      <c r="J129" s="148">
        <v>45</v>
      </c>
      <c r="K129" s="147" t="s">
        <v>28</v>
      </c>
      <c r="L129" s="147" t="s">
        <v>28</v>
      </c>
      <c r="M129" s="148">
        <v>45</v>
      </c>
      <c r="N129" s="147">
        <v>45</v>
      </c>
    </row>
    <row r="130" spans="1:14" ht="11" customHeight="1">
      <c r="A130" s="145"/>
      <c r="B130" s="146">
        <v>2021</v>
      </c>
      <c r="C130" s="161">
        <v>40</v>
      </c>
      <c r="D130" s="161">
        <v>40</v>
      </c>
      <c r="E130" s="161">
        <v>40</v>
      </c>
      <c r="F130" s="147">
        <v>37.5</v>
      </c>
      <c r="G130" s="147">
        <v>35</v>
      </c>
      <c r="H130" s="147">
        <v>40</v>
      </c>
      <c r="I130" s="147">
        <v>40</v>
      </c>
      <c r="J130" s="148">
        <v>40</v>
      </c>
      <c r="K130" s="147">
        <v>40</v>
      </c>
      <c r="L130" s="147">
        <v>40</v>
      </c>
      <c r="M130" s="148">
        <v>40</v>
      </c>
      <c r="N130" s="147">
        <v>37.5</v>
      </c>
    </row>
    <row r="131" spans="1:14" ht="11" customHeight="1">
      <c r="A131" s="145"/>
      <c r="B131" s="146">
        <v>2022</v>
      </c>
      <c r="C131" s="161">
        <v>37.5</v>
      </c>
      <c r="D131" s="161">
        <v>42.5</v>
      </c>
      <c r="E131" s="161">
        <v>42.5</v>
      </c>
      <c r="F131" s="161">
        <v>42.5</v>
      </c>
      <c r="G131" s="161">
        <v>42.5</v>
      </c>
      <c r="H131" s="161">
        <v>42.5</v>
      </c>
      <c r="I131" s="161">
        <v>42.5</v>
      </c>
      <c r="J131" s="170">
        <v>42.5</v>
      </c>
      <c r="K131" s="147">
        <v>44.5</v>
      </c>
      <c r="L131" s="161">
        <v>45</v>
      </c>
      <c r="M131" s="148">
        <v>50</v>
      </c>
      <c r="N131" s="147">
        <v>47</v>
      </c>
    </row>
    <row r="132" spans="1:14" ht="11" customHeight="1">
      <c r="A132" s="145"/>
      <c r="B132" s="146">
        <v>2023</v>
      </c>
      <c r="C132" s="161">
        <v>53</v>
      </c>
      <c r="D132" s="161">
        <v>46.5</v>
      </c>
      <c r="E132" s="161">
        <v>52</v>
      </c>
      <c r="F132" s="161">
        <v>52</v>
      </c>
      <c r="G132" s="161">
        <v>53</v>
      </c>
      <c r="H132" s="161">
        <v>52.5</v>
      </c>
      <c r="I132" s="161">
        <v>53</v>
      </c>
      <c r="J132" s="170">
        <v>53</v>
      </c>
      <c r="K132" s="170">
        <v>53</v>
      </c>
      <c r="L132" s="161">
        <v>53</v>
      </c>
      <c r="M132" s="161">
        <v>53</v>
      </c>
      <c r="N132" s="147">
        <v>51</v>
      </c>
    </row>
    <row r="133" spans="1:14" ht="11" customHeight="1">
      <c r="A133" s="149"/>
      <c r="B133" s="150">
        <v>2024</v>
      </c>
      <c r="C133" s="171">
        <v>53</v>
      </c>
      <c r="D133" s="171">
        <v>53</v>
      </c>
      <c r="E133" s="171">
        <v>50</v>
      </c>
      <c r="F133" s="171">
        <v>53</v>
      </c>
      <c r="G133" s="171">
        <v>53</v>
      </c>
      <c r="H133" s="171">
        <v>53</v>
      </c>
      <c r="I133" s="171">
        <v>53</v>
      </c>
      <c r="J133" s="172"/>
      <c r="K133" s="172"/>
      <c r="L133" s="171"/>
      <c r="M133" s="171"/>
      <c r="N133" s="151"/>
    </row>
    <row r="134" spans="1:14" ht="11" customHeight="1">
      <c r="A134" s="159" t="s">
        <v>123</v>
      </c>
      <c r="B134" s="154">
        <v>2018</v>
      </c>
      <c r="C134" s="160">
        <v>32.5</v>
      </c>
      <c r="D134" s="160">
        <v>32.5</v>
      </c>
      <c r="E134" s="160">
        <v>32.5</v>
      </c>
      <c r="F134" s="160">
        <v>34</v>
      </c>
      <c r="G134" s="160">
        <v>34</v>
      </c>
      <c r="H134" s="160">
        <v>35</v>
      </c>
      <c r="I134" s="160">
        <v>39</v>
      </c>
      <c r="J134" s="173">
        <v>39</v>
      </c>
      <c r="K134" s="160">
        <v>39</v>
      </c>
      <c r="L134" s="160">
        <v>39</v>
      </c>
      <c r="M134" s="173">
        <v>39</v>
      </c>
      <c r="N134" s="160">
        <v>40</v>
      </c>
    </row>
    <row r="135" spans="1:14" ht="11" customHeight="1">
      <c r="A135" s="145"/>
      <c r="B135" s="146">
        <v>2019</v>
      </c>
      <c r="C135" s="161">
        <v>38</v>
      </c>
      <c r="D135" s="161">
        <v>38</v>
      </c>
      <c r="E135" s="161">
        <v>38</v>
      </c>
      <c r="F135" s="161">
        <v>37</v>
      </c>
      <c r="G135" s="161">
        <v>38</v>
      </c>
      <c r="H135" s="161">
        <v>41</v>
      </c>
      <c r="I135" s="161">
        <v>41</v>
      </c>
      <c r="J135" s="170">
        <v>40</v>
      </c>
      <c r="K135" s="161">
        <v>35</v>
      </c>
      <c r="L135" s="161">
        <v>35</v>
      </c>
      <c r="M135" s="170">
        <v>35</v>
      </c>
      <c r="N135" s="161">
        <v>35</v>
      </c>
    </row>
    <row r="136" spans="1:14" ht="11" customHeight="1">
      <c r="A136" s="145"/>
      <c r="B136" s="146">
        <v>2020</v>
      </c>
      <c r="C136" s="161">
        <v>37.5</v>
      </c>
      <c r="D136" s="161">
        <v>37.5</v>
      </c>
      <c r="E136" s="161">
        <v>37.5</v>
      </c>
      <c r="F136" s="161">
        <v>37.5</v>
      </c>
      <c r="G136" s="161">
        <v>37.5</v>
      </c>
      <c r="H136" s="161">
        <v>37.5</v>
      </c>
      <c r="I136" s="161">
        <v>37.5</v>
      </c>
      <c r="J136" s="170">
        <v>37.5</v>
      </c>
      <c r="K136" s="161">
        <v>35</v>
      </c>
      <c r="L136" s="161">
        <v>35</v>
      </c>
      <c r="M136" s="170">
        <v>35</v>
      </c>
      <c r="N136" s="161">
        <v>37.5</v>
      </c>
    </row>
    <row r="137" spans="1:14" ht="11" customHeight="1">
      <c r="A137" s="145"/>
      <c r="B137" s="146">
        <v>2021</v>
      </c>
      <c r="C137" s="161">
        <v>37.5</v>
      </c>
      <c r="D137" s="161">
        <v>37.5</v>
      </c>
      <c r="E137" s="161">
        <v>37.5</v>
      </c>
      <c r="F137" s="161">
        <v>35</v>
      </c>
      <c r="G137" s="161">
        <v>37.5</v>
      </c>
      <c r="H137" s="161">
        <v>37.5</v>
      </c>
      <c r="I137" s="161">
        <v>35</v>
      </c>
      <c r="J137" s="170">
        <v>52.5</v>
      </c>
      <c r="K137" s="161">
        <v>52.5</v>
      </c>
      <c r="L137" s="161">
        <v>50</v>
      </c>
      <c r="M137" s="170">
        <v>52.5</v>
      </c>
      <c r="N137" s="161">
        <v>52.5</v>
      </c>
    </row>
    <row r="138" spans="1:14" ht="11" customHeight="1">
      <c r="A138" s="145"/>
      <c r="B138" s="146">
        <v>2022</v>
      </c>
      <c r="C138" s="161">
        <v>52.5</v>
      </c>
      <c r="D138" s="161">
        <v>53</v>
      </c>
      <c r="E138" s="161">
        <v>53</v>
      </c>
      <c r="F138" s="161">
        <v>53</v>
      </c>
      <c r="G138" s="161">
        <v>53</v>
      </c>
      <c r="H138" s="161">
        <v>47.5</v>
      </c>
      <c r="I138" s="161">
        <v>47.5</v>
      </c>
      <c r="J138" s="170">
        <v>47.5</v>
      </c>
      <c r="K138" s="161">
        <v>47.5</v>
      </c>
      <c r="L138" s="161">
        <v>55</v>
      </c>
      <c r="M138" s="170">
        <v>48</v>
      </c>
      <c r="N138" s="161">
        <v>47.5</v>
      </c>
    </row>
    <row r="139" spans="1:14" ht="11" customHeight="1">
      <c r="A139" s="145"/>
      <c r="B139" s="146">
        <v>2023</v>
      </c>
      <c r="C139" s="161">
        <v>47.5</v>
      </c>
      <c r="D139" s="161">
        <v>47.5</v>
      </c>
      <c r="E139" s="161">
        <v>47.5</v>
      </c>
      <c r="F139" s="161">
        <v>47.5</v>
      </c>
      <c r="G139" s="161">
        <v>52</v>
      </c>
      <c r="H139" s="161">
        <v>57.5</v>
      </c>
      <c r="I139" s="161">
        <v>55</v>
      </c>
      <c r="J139" s="170">
        <v>53</v>
      </c>
      <c r="K139" s="161">
        <v>53</v>
      </c>
      <c r="L139" s="161">
        <v>50</v>
      </c>
      <c r="M139" s="161">
        <v>50</v>
      </c>
      <c r="N139" s="161">
        <v>43</v>
      </c>
    </row>
    <row r="140" spans="1:14" ht="11" customHeight="1">
      <c r="A140" s="149"/>
      <c r="B140" s="150">
        <v>2024</v>
      </c>
      <c r="C140" s="171">
        <v>48</v>
      </c>
      <c r="D140" s="171">
        <v>50</v>
      </c>
      <c r="E140" s="171">
        <v>52</v>
      </c>
      <c r="F140" s="541">
        <v>47.5</v>
      </c>
      <c r="G140" s="171">
        <v>48</v>
      </c>
      <c r="H140" s="171">
        <v>48</v>
      </c>
      <c r="I140" s="171">
        <v>48</v>
      </c>
      <c r="J140" s="172"/>
      <c r="K140" s="171"/>
      <c r="L140" s="171"/>
      <c r="M140" s="171"/>
      <c r="N140" s="171"/>
    </row>
    <row r="141" spans="1:14" ht="11" customHeight="1">
      <c r="A141" s="159" t="s">
        <v>484</v>
      </c>
      <c r="B141" s="146">
        <v>2018</v>
      </c>
      <c r="C141" s="161">
        <v>37.5</v>
      </c>
      <c r="D141" s="161">
        <v>36.81818181818182</v>
      </c>
      <c r="E141" s="161">
        <v>38.18181818181818</v>
      </c>
      <c r="F141" s="161">
        <v>38.636363636363633</v>
      </c>
      <c r="G141" s="161">
        <v>38.5</v>
      </c>
      <c r="H141" s="170">
        <v>38.5</v>
      </c>
      <c r="I141" s="161">
        <v>38.636363636363633</v>
      </c>
      <c r="J141" s="170">
        <v>40.68181818181818</v>
      </c>
      <c r="K141" s="170">
        <v>40.227272727272727</v>
      </c>
      <c r="L141" s="170">
        <v>40.454545454545453</v>
      </c>
      <c r="M141" s="170">
        <v>40.454545454545453</v>
      </c>
      <c r="N141" s="161">
        <v>40.454545454545453</v>
      </c>
    </row>
    <row r="142" spans="1:14" ht="11" customHeight="1">
      <c r="A142" s="370"/>
      <c r="B142" s="146">
        <v>2019</v>
      </c>
      <c r="C142" s="161">
        <v>40</v>
      </c>
      <c r="D142" s="161">
        <v>40</v>
      </c>
      <c r="E142" s="161">
        <v>41.8</v>
      </c>
      <c r="F142" s="161">
        <v>41.8</v>
      </c>
      <c r="G142" s="161">
        <v>41.8</v>
      </c>
      <c r="H142" s="170">
        <v>43.5</v>
      </c>
      <c r="I142" s="161">
        <v>43.8</v>
      </c>
      <c r="J142" s="170">
        <v>44.5</v>
      </c>
      <c r="K142" s="170">
        <v>45</v>
      </c>
      <c r="L142" s="170">
        <v>45</v>
      </c>
      <c r="M142" s="170">
        <v>45</v>
      </c>
      <c r="N142" s="161">
        <v>47.5</v>
      </c>
    </row>
    <row r="143" spans="1:14" ht="11" customHeight="1">
      <c r="A143" s="370"/>
      <c r="B143" s="146">
        <v>2020</v>
      </c>
      <c r="C143" s="161">
        <v>45</v>
      </c>
      <c r="D143" s="161">
        <v>45</v>
      </c>
      <c r="E143" s="147" t="s">
        <v>28</v>
      </c>
      <c r="F143" s="147" t="s">
        <v>28</v>
      </c>
      <c r="G143" s="161">
        <v>47.5</v>
      </c>
      <c r="H143" s="170">
        <v>47.5</v>
      </c>
      <c r="I143" s="147" t="s">
        <v>28</v>
      </c>
      <c r="J143" s="170">
        <v>47.5</v>
      </c>
      <c r="K143" s="170">
        <v>47.5</v>
      </c>
      <c r="L143" s="170">
        <v>45</v>
      </c>
      <c r="M143" s="170">
        <v>45</v>
      </c>
      <c r="N143" s="161">
        <v>45</v>
      </c>
    </row>
    <row r="144" spans="1:14" ht="11" customHeight="1">
      <c r="A144" s="370"/>
      <c r="B144" s="146">
        <v>2021</v>
      </c>
      <c r="C144" s="161">
        <v>45</v>
      </c>
      <c r="D144" s="161">
        <v>45</v>
      </c>
      <c r="E144" s="161">
        <v>45</v>
      </c>
      <c r="F144" s="161">
        <v>45</v>
      </c>
      <c r="G144" s="161">
        <v>45</v>
      </c>
      <c r="H144" s="170">
        <v>45</v>
      </c>
      <c r="I144" s="161">
        <v>45</v>
      </c>
      <c r="J144" s="170">
        <v>45</v>
      </c>
      <c r="K144" s="170">
        <v>45</v>
      </c>
      <c r="L144" s="170">
        <v>45</v>
      </c>
      <c r="M144" s="170">
        <v>45</v>
      </c>
      <c r="N144" s="161">
        <v>45</v>
      </c>
    </row>
    <row r="145" spans="1:14" ht="11" customHeight="1">
      <c r="A145" s="370"/>
      <c r="B145" s="146">
        <v>2022</v>
      </c>
      <c r="C145" s="161">
        <v>47.5</v>
      </c>
      <c r="D145" s="161">
        <v>52.5</v>
      </c>
      <c r="E145" s="161">
        <v>57.5</v>
      </c>
      <c r="F145" s="161">
        <v>55</v>
      </c>
      <c r="G145" s="161">
        <v>55</v>
      </c>
      <c r="H145" s="170">
        <v>58</v>
      </c>
      <c r="I145" s="161">
        <v>58</v>
      </c>
      <c r="J145" s="170">
        <v>62.5</v>
      </c>
      <c r="K145" s="170">
        <v>75.5</v>
      </c>
      <c r="L145" s="170">
        <v>58</v>
      </c>
      <c r="M145" s="170">
        <v>58</v>
      </c>
      <c r="N145" s="161">
        <v>62.5</v>
      </c>
    </row>
    <row r="146" spans="1:14" ht="11" customHeight="1">
      <c r="A146" s="370"/>
      <c r="B146" s="146">
        <v>2023</v>
      </c>
      <c r="C146" s="161">
        <v>65</v>
      </c>
      <c r="D146" s="161">
        <v>65</v>
      </c>
      <c r="E146" s="161">
        <v>65</v>
      </c>
      <c r="F146" s="147" t="s">
        <v>28</v>
      </c>
      <c r="G146" s="147" t="s">
        <v>28</v>
      </c>
      <c r="H146" s="148" t="s">
        <v>28</v>
      </c>
      <c r="I146" s="147" t="s">
        <v>28</v>
      </c>
      <c r="J146" s="148" t="s">
        <v>28</v>
      </c>
      <c r="K146" s="148" t="s">
        <v>28</v>
      </c>
      <c r="L146" s="148" t="s">
        <v>28</v>
      </c>
      <c r="M146" s="148" t="s">
        <v>28</v>
      </c>
      <c r="N146" s="148" t="s">
        <v>28</v>
      </c>
    </row>
    <row r="147" spans="1:14" ht="11" customHeight="1">
      <c r="A147" s="546"/>
      <c r="B147" s="418">
        <v>2024</v>
      </c>
      <c r="C147" s="419" t="s">
        <v>28</v>
      </c>
      <c r="D147" s="419" t="s">
        <v>28</v>
      </c>
      <c r="E147" s="535">
        <v>62</v>
      </c>
      <c r="F147" s="393">
        <v>68</v>
      </c>
      <c r="G147" s="393">
        <v>63</v>
      </c>
      <c r="H147" s="420" t="s">
        <v>28</v>
      </c>
      <c r="I147" s="419" t="s">
        <v>28</v>
      </c>
      <c r="J147" s="393"/>
      <c r="K147" s="393"/>
      <c r="L147" s="394"/>
      <c r="M147" s="394"/>
      <c r="N147" s="394"/>
    </row>
    <row r="148" spans="1:14" ht="11" customHeight="1">
      <c r="A148" s="145" t="s">
        <v>430</v>
      </c>
      <c r="B148" s="146">
        <v>2018</v>
      </c>
      <c r="C148" s="161">
        <v>35</v>
      </c>
      <c r="D148" s="161">
        <v>35</v>
      </c>
      <c r="E148" s="161">
        <v>35</v>
      </c>
      <c r="F148" s="161">
        <v>35</v>
      </c>
      <c r="G148" s="161">
        <v>35</v>
      </c>
      <c r="H148" s="161">
        <v>36</v>
      </c>
      <c r="I148" s="161">
        <v>35</v>
      </c>
      <c r="J148" s="170">
        <v>34</v>
      </c>
      <c r="K148" s="161">
        <v>35</v>
      </c>
      <c r="L148" s="161">
        <v>35</v>
      </c>
      <c r="M148" s="170">
        <v>35</v>
      </c>
      <c r="N148" s="161">
        <v>35</v>
      </c>
    </row>
    <row r="149" spans="1:14" ht="11" customHeight="1">
      <c r="A149" s="145"/>
      <c r="B149" s="146">
        <v>2019</v>
      </c>
      <c r="C149" s="161">
        <v>34</v>
      </c>
      <c r="D149" s="161">
        <v>34</v>
      </c>
      <c r="E149" s="161">
        <v>34</v>
      </c>
      <c r="F149" s="161">
        <v>35</v>
      </c>
      <c r="G149" s="161">
        <v>35</v>
      </c>
      <c r="H149" s="161">
        <v>36</v>
      </c>
      <c r="I149" s="161">
        <v>35</v>
      </c>
      <c r="J149" s="170">
        <v>35</v>
      </c>
      <c r="K149" s="161">
        <v>37.5</v>
      </c>
      <c r="L149" s="161">
        <v>37.5</v>
      </c>
      <c r="M149" s="170">
        <v>40</v>
      </c>
      <c r="N149" s="161">
        <v>40</v>
      </c>
    </row>
    <row r="150" spans="1:14" ht="11" customHeight="1">
      <c r="A150" s="145"/>
      <c r="B150" s="146">
        <v>2020</v>
      </c>
      <c r="C150" s="161">
        <v>40</v>
      </c>
      <c r="D150" s="161">
        <v>40</v>
      </c>
      <c r="E150" s="161">
        <v>40</v>
      </c>
      <c r="F150" s="161">
        <v>40</v>
      </c>
      <c r="G150" s="161">
        <v>40</v>
      </c>
      <c r="H150" s="161">
        <v>40</v>
      </c>
      <c r="I150" s="161">
        <v>40</v>
      </c>
      <c r="J150" s="170">
        <v>40</v>
      </c>
      <c r="K150" s="161">
        <v>40</v>
      </c>
      <c r="L150" s="161">
        <v>40</v>
      </c>
      <c r="M150" s="170">
        <v>40</v>
      </c>
      <c r="N150" s="161">
        <v>38</v>
      </c>
    </row>
    <row r="151" spans="1:14" ht="11" customHeight="1">
      <c r="A151" s="145"/>
      <c r="B151" s="146">
        <v>2021</v>
      </c>
      <c r="C151" s="161">
        <v>40</v>
      </c>
      <c r="D151" s="161">
        <v>40</v>
      </c>
      <c r="E151" s="161">
        <v>40</v>
      </c>
      <c r="F151" s="161">
        <v>40</v>
      </c>
      <c r="G151" s="161">
        <v>40</v>
      </c>
      <c r="H151" s="161">
        <v>45</v>
      </c>
      <c r="I151" s="161">
        <v>45</v>
      </c>
      <c r="J151" s="170">
        <v>45</v>
      </c>
      <c r="K151" s="161">
        <v>45</v>
      </c>
      <c r="L151" s="161">
        <v>45</v>
      </c>
      <c r="M151" s="170">
        <v>45</v>
      </c>
      <c r="N151" s="161">
        <v>40</v>
      </c>
    </row>
    <row r="152" spans="1:14" ht="11" customHeight="1">
      <c r="A152" s="145"/>
      <c r="B152" s="146">
        <v>2022</v>
      </c>
      <c r="C152" s="161">
        <v>40</v>
      </c>
      <c r="D152" s="161">
        <v>45</v>
      </c>
      <c r="E152" s="161">
        <v>45</v>
      </c>
      <c r="F152" s="161">
        <v>40</v>
      </c>
      <c r="G152" s="161">
        <v>40</v>
      </c>
      <c r="H152" s="161">
        <v>45</v>
      </c>
      <c r="I152" s="161">
        <v>52.5</v>
      </c>
      <c r="J152" s="170">
        <v>52.5</v>
      </c>
      <c r="K152" s="161">
        <v>52.5</v>
      </c>
      <c r="L152" s="161">
        <v>53</v>
      </c>
      <c r="M152" s="170">
        <v>57.5</v>
      </c>
      <c r="N152" s="161">
        <v>57.5</v>
      </c>
    </row>
    <row r="153" spans="1:14" ht="11" customHeight="1">
      <c r="A153" s="145"/>
      <c r="B153" s="146">
        <v>2023</v>
      </c>
      <c r="C153" s="161" t="s">
        <v>28</v>
      </c>
      <c r="D153" s="161" t="s">
        <v>28</v>
      </c>
      <c r="E153" s="161" t="s">
        <v>28</v>
      </c>
      <c r="F153" s="161">
        <v>67.5</v>
      </c>
      <c r="G153" s="161">
        <v>60</v>
      </c>
      <c r="H153" s="161">
        <v>57.5</v>
      </c>
      <c r="I153" s="161">
        <v>60</v>
      </c>
      <c r="J153" s="170">
        <v>62</v>
      </c>
      <c r="K153" s="161">
        <v>60</v>
      </c>
      <c r="L153" s="161">
        <v>60</v>
      </c>
      <c r="M153" s="161">
        <v>60</v>
      </c>
      <c r="N153" s="161">
        <v>60</v>
      </c>
    </row>
    <row r="154" spans="1:14" ht="11" customHeight="1">
      <c r="A154" s="149"/>
      <c r="B154" s="150">
        <v>2024</v>
      </c>
      <c r="C154" s="171">
        <v>60</v>
      </c>
      <c r="D154" s="171">
        <v>60</v>
      </c>
      <c r="E154" s="171">
        <v>56</v>
      </c>
      <c r="F154" s="171">
        <v>80</v>
      </c>
      <c r="G154" s="171">
        <v>80</v>
      </c>
      <c r="H154" s="171">
        <v>55</v>
      </c>
      <c r="I154" s="171">
        <v>53</v>
      </c>
      <c r="J154" s="172"/>
      <c r="K154" s="171"/>
      <c r="L154" s="171"/>
      <c r="M154" s="171"/>
      <c r="N154" s="171"/>
    </row>
    <row r="155" spans="1:14" ht="11" customHeight="1">
      <c r="A155" s="145" t="s">
        <v>165</v>
      </c>
      <c r="B155" s="146">
        <v>2018</v>
      </c>
      <c r="C155" s="161">
        <v>57</v>
      </c>
      <c r="D155" s="161">
        <v>57</v>
      </c>
      <c r="E155" s="161">
        <v>57</v>
      </c>
      <c r="F155" s="161">
        <v>57</v>
      </c>
      <c r="G155" s="161">
        <v>57</v>
      </c>
      <c r="H155" s="161">
        <v>57</v>
      </c>
      <c r="I155" s="161">
        <v>54</v>
      </c>
      <c r="J155" s="170">
        <v>54.5</v>
      </c>
      <c r="K155" s="161">
        <v>55</v>
      </c>
      <c r="L155" s="161">
        <v>55</v>
      </c>
      <c r="M155" s="170">
        <v>55</v>
      </c>
      <c r="N155" s="161">
        <v>55</v>
      </c>
    </row>
    <row r="156" spans="1:14" ht="11" customHeight="1">
      <c r="A156" s="145"/>
      <c r="B156" s="146">
        <v>2019</v>
      </c>
      <c r="C156" s="161">
        <v>57.5</v>
      </c>
      <c r="D156" s="161">
        <v>56</v>
      </c>
      <c r="E156" s="161">
        <v>56</v>
      </c>
      <c r="F156" s="161">
        <v>56</v>
      </c>
      <c r="G156" s="161">
        <v>59</v>
      </c>
      <c r="H156" s="161">
        <v>58</v>
      </c>
      <c r="I156" s="161">
        <v>57.5</v>
      </c>
      <c r="J156" s="170">
        <v>57.5</v>
      </c>
      <c r="K156" s="161">
        <v>57.5</v>
      </c>
      <c r="L156" s="161">
        <v>57.5</v>
      </c>
      <c r="M156" s="170">
        <v>57.5</v>
      </c>
      <c r="N156" s="161">
        <v>57.5</v>
      </c>
    </row>
    <row r="157" spans="1:14" ht="11" customHeight="1">
      <c r="A157" s="145"/>
      <c r="B157" s="146">
        <v>2020</v>
      </c>
      <c r="C157" s="161">
        <v>57.5</v>
      </c>
      <c r="D157" s="161">
        <v>57.5</v>
      </c>
      <c r="E157" s="161">
        <v>59</v>
      </c>
      <c r="F157" s="161">
        <v>56.5</v>
      </c>
      <c r="G157" s="161">
        <v>56.5</v>
      </c>
      <c r="H157" s="161">
        <v>56.5</v>
      </c>
      <c r="I157" s="161">
        <v>59</v>
      </c>
      <c r="J157" s="170">
        <v>57.5</v>
      </c>
      <c r="K157" s="161">
        <v>57.5</v>
      </c>
      <c r="L157" s="161">
        <v>59</v>
      </c>
      <c r="M157" s="170">
        <v>62.5</v>
      </c>
      <c r="N157" s="161">
        <v>57.5</v>
      </c>
    </row>
    <row r="158" spans="1:14" ht="11" customHeight="1">
      <c r="A158" s="145"/>
      <c r="B158" s="146">
        <v>2021</v>
      </c>
      <c r="C158" s="161" t="s">
        <v>28</v>
      </c>
      <c r="D158" s="161" t="s">
        <v>28</v>
      </c>
      <c r="E158" s="161" t="s">
        <v>28</v>
      </c>
      <c r="F158" s="161" t="s">
        <v>28</v>
      </c>
      <c r="G158" s="161" t="s">
        <v>28</v>
      </c>
      <c r="H158" s="161" t="s">
        <v>28</v>
      </c>
      <c r="I158" s="161" t="s">
        <v>28</v>
      </c>
      <c r="J158" s="170" t="s">
        <v>28</v>
      </c>
      <c r="K158" s="161" t="s">
        <v>28</v>
      </c>
      <c r="L158" s="161" t="s">
        <v>28</v>
      </c>
      <c r="M158" s="170" t="s">
        <v>28</v>
      </c>
      <c r="N158" s="161" t="s">
        <v>28</v>
      </c>
    </row>
    <row r="159" spans="1:14" ht="11" customHeight="1">
      <c r="A159" s="145"/>
      <c r="B159" s="146">
        <v>2022</v>
      </c>
      <c r="C159" s="161">
        <v>63</v>
      </c>
      <c r="D159" s="161">
        <v>60</v>
      </c>
      <c r="E159" s="161">
        <v>60</v>
      </c>
      <c r="F159" s="161">
        <v>70</v>
      </c>
      <c r="G159" s="161">
        <v>70</v>
      </c>
      <c r="H159" s="161">
        <v>70</v>
      </c>
      <c r="I159" s="161">
        <v>70</v>
      </c>
      <c r="J159" s="170">
        <v>70</v>
      </c>
      <c r="K159" s="161">
        <v>70</v>
      </c>
      <c r="L159" s="161">
        <v>70</v>
      </c>
      <c r="M159" s="170">
        <v>75</v>
      </c>
      <c r="N159" s="161">
        <v>80</v>
      </c>
    </row>
    <row r="160" spans="1:14" ht="11" customHeight="1">
      <c r="A160" s="145"/>
      <c r="B160" s="146">
        <v>2023</v>
      </c>
      <c r="C160" s="161">
        <v>80</v>
      </c>
      <c r="D160" s="161">
        <v>80</v>
      </c>
      <c r="E160" s="161">
        <v>82</v>
      </c>
      <c r="F160" s="161">
        <v>82</v>
      </c>
      <c r="G160" s="161">
        <v>83</v>
      </c>
      <c r="H160" s="161">
        <v>83</v>
      </c>
      <c r="I160" s="161">
        <v>85</v>
      </c>
      <c r="J160" s="170">
        <v>79</v>
      </c>
      <c r="K160" s="161">
        <v>78</v>
      </c>
      <c r="L160" s="161">
        <v>80</v>
      </c>
      <c r="M160" s="161">
        <v>80</v>
      </c>
      <c r="N160" s="161">
        <v>80</v>
      </c>
    </row>
    <row r="161" spans="1:14" ht="11" customHeight="1">
      <c r="A161" s="149"/>
      <c r="B161" s="150">
        <v>2024</v>
      </c>
      <c r="C161" s="171">
        <v>80</v>
      </c>
      <c r="D161" s="171">
        <v>80</v>
      </c>
      <c r="E161" s="171">
        <v>80</v>
      </c>
      <c r="F161" s="171">
        <v>80</v>
      </c>
      <c r="G161" s="171">
        <v>80</v>
      </c>
      <c r="H161" s="171">
        <v>80</v>
      </c>
      <c r="I161" s="171">
        <v>80</v>
      </c>
      <c r="J161" s="172"/>
      <c r="K161" s="171"/>
      <c r="L161" s="171"/>
      <c r="M161" s="171"/>
      <c r="N161" s="171"/>
    </row>
    <row r="162" spans="1:14" ht="11" customHeight="1">
      <c r="A162" s="159" t="s">
        <v>127</v>
      </c>
      <c r="B162" s="154">
        <v>2018</v>
      </c>
      <c r="C162" s="160">
        <v>42.5</v>
      </c>
      <c r="D162" s="160">
        <v>42.5</v>
      </c>
      <c r="E162" s="160">
        <v>42</v>
      </c>
      <c r="F162" s="160">
        <v>42.5</v>
      </c>
      <c r="G162" s="160">
        <v>42.5</v>
      </c>
      <c r="H162" s="160">
        <v>42.5</v>
      </c>
      <c r="I162" s="160">
        <v>42.5</v>
      </c>
      <c r="J162" s="173">
        <v>42.5</v>
      </c>
      <c r="K162" s="160">
        <v>42.5</v>
      </c>
      <c r="L162" s="160">
        <v>43.5</v>
      </c>
      <c r="M162" s="173">
        <v>43.5</v>
      </c>
      <c r="N162" s="160">
        <v>43.5</v>
      </c>
    </row>
    <row r="163" spans="1:14" ht="11" customHeight="1">
      <c r="A163" s="145"/>
      <c r="B163" s="146">
        <v>2019</v>
      </c>
      <c r="C163" s="161">
        <v>43</v>
      </c>
      <c r="D163" s="161">
        <v>42.5</v>
      </c>
      <c r="E163" s="161">
        <v>43.4</v>
      </c>
      <c r="F163" s="161">
        <v>43.4</v>
      </c>
      <c r="G163" s="161">
        <v>42.5</v>
      </c>
      <c r="H163" s="161">
        <v>44.5</v>
      </c>
      <c r="I163" s="161">
        <v>43.5</v>
      </c>
      <c r="J163" s="170">
        <v>42.5</v>
      </c>
      <c r="K163" s="161">
        <v>43</v>
      </c>
      <c r="L163" s="161">
        <v>45</v>
      </c>
      <c r="M163" s="170">
        <v>45</v>
      </c>
      <c r="N163" s="161">
        <v>45</v>
      </c>
    </row>
    <row r="164" spans="1:14" ht="11" customHeight="1">
      <c r="A164" s="145"/>
      <c r="B164" s="146">
        <v>2020</v>
      </c>
      <c r="C164" s="161">
        <v>45</v>
      </c>
      <c r="D164" s="161">
        <v>45</v>
      </c>
      <c r="E164" s="161">
        <v>45</v>
      </c>
      <c r="F164" s="161">
        <v>45</v>
      </c>
      <c r="G164" s="161">
        <v>45</v>
      </c>
      <c r="H164" s="161">
        <v>50</v>
      </c>
      <c r="I164" s="161">
        <v>45</v>
      </c>
      <c r="J164" s="170">
        <v>45</v>
      </c>
      <c r="K164" s="161">
        <v>45</v>
      </c>
      <c r="L164" s="161">
        <v>45</v>
      </c>
      <c r="M164" s="170">
        <v>45</v>
      </c>
      <c r="N164" s="161">
        <v>45</v>
      </c>
    </row>
    <row r="165" spans="1:14" ht="11" customHeight="1">
      <c r="A165" s="145"/>
      <c r="B165" s="146">
        <v>2021</v>
      </c>
      <c r="C165" s="161">
        <v>45</v>
      </c>
      <c r="D165" s="161">
        <v>45</v>
      </c>
      <c r="E165" s="161">
        <v>45</v>
      </c>
      <c r="F165" s="161">
        <v>50</v>
      </c>
      <c r="G165" s="161">
        <v>45</v>
      </c>
      <c r="H165" s="161">
        <v>47.5</v>
      </c>
      <c r="I165" s="161">
        <v>45</v>
      </c>
      <c r="J165" s="170">
        <v>45</v>
      </c>
      <c r="K165" s="161">
        <v>45</v>
      </c>
      <c r="L165" s="161">
        <v>45</v>
      </c>
      <c r="M165" s="170">
        <v>50</v>
      </c>
      <c r="N165" s="161">
        <v>50</v>
      </c>
    </row>
    <row r="166" spans="1:14" ht="11" customHeight="1">
      <c r="A166" s="145"/>
      <c r="B166" s="146">
        <v>2022</v>
      </c>
      <c r="C166" s="161">
        <v>50</v>
      </c>
      <c r="D166" s="161">
        <v>60</v>
      </c>
      <c r="E166" s="161">
        <v>50</v>
      </c>
      <c r="F166" s="161">
        <v>62.5</v>
      </c>
      <c r="G166" s="161">
        <v>62.5</v>
      </c>
      <c r="H166" s="161">
        <v>65</v>
      </c>
      <c r="I166" s="161">
        <v>65</v>
      </c>
      <c r="J166" s="170">
        <v>65</v>
      </c>
      <c r="K166" s="161">
        <v>65</v>
      </c>
      <c r="L166" s="161">
        <v>65</v>
      </c>
      <c r="M166" s="170">
        <v>65</v>
      </c>
      <c r="N166" s="161">
        <v>65</v>
      </c>
    </row>
    <row r="167" spans="1:14" ht="11" customHeight="1">
      <c r="A167" s="145"/>
      <c r="B167" s="146">
        <v>2023</v>
      </c>
      <c r="C167" s="161">
        <v>65</v>
      </c>
      <c r="D167" s="161">
        <v>65</v>
      </c>
      <c r="E167" s="161">
        <v>65</v>
      </c>
      <c r="F167" s="161">
        <v>65</v>
      </c>
      <c r="G167" s="161">
        <v>65</v>
      </c>
      <c r="H167" s="161">
        <v>65</v>
      </c>
      <c r="I167" s="161">
        <v>65</v>
      </c>
      <c r="J167" s="170">
        <v>65</v>
      </c>
      <c r="K167" s="161">
        <v>65</v>
      </c>
      <c r="L167" s="161">
        <v>65</v>
      </c>
      <c r="M167" s="161">
        <v>65</v>
      </c>
      <c r="N167" s="161">
        <v>65</v>
      </c>
    </row>
    <row r="168" spans="1:14" ht="11" customHeight="1">
      <c r="A168" s="149"/>
      <c r="B168" s="150">
        <v>2024</v>
      </c>
      <c r="C168" s="171">
        <v>65</v>
      </c>
      <c r="D168" s="171">
        <v>65</v>
      </c>
      <c r="E168" s="171">
        <v>68</v>
      </c>
      <c r="F168" s="171">
        <v>65</v>
      </c>
      <c r="G168" s="171">
        <v>65</v>
      </c>
      <c r="H168" s="171">
        <v>65</v>
      </c>
      <c r="I168" s="171">
        <v>65</v>
      </c>
      <c r="J168" s="172"/>
      <c r="K168" s="171"/>
      <c r="L168" s="171"/>
      <c r="M168" s="171"/>
      <c r="N168" s="171"/>
    </row>
    <row r="169" spans="1:14" ht="11" customHeight="1">
      <c r="A169" s="145" t="s">
        <v>109</v>
      </c>
      <c r="B169" s="146">
        <v>2018</v>
      </c>
      <c r="C169" s="147">
        <v>30</v>
      </c>
      <c r="D169" s="147">
        <v>30</v>
      </c>
      <c r="E169" s="147">
        <v>30</v>
      </c>
      <c r="F169" s="147">
        <v>30</v>
      </c>
      <c r="G169" s="147">
        <v>30.5</v>
      </c>
      <c r="H169" s="147">
        <v>31</v>
      </c>
      <c r="I169" s="147">
        <v>31</v>
      </c>
      <c r="J169" s="148">
        <v>31</v>
      </c>
      <c r="K169" s="147">
        <v>31</v>
      </c>
      <c r="L169" s="147">
        <v>31</v>
      </c>
      <c r="M169" s="148">
        <v>31</v>
      </c>
      <c r="N169" s="147">
        <v>32</v>
      </c>
    </row>
    <row r="170" spans="1:14" ht="11" customHeight="1">
      <c r="A170" s="145"/>
      <c r="B170" s="146">
        <v>2019</v>
      </c>
      <c r="C170" s="147">
        <v>35</v>
      </c>
      <c r="D170" s="147">
        <v>35</v>
      </c>
      <c r="E170" s="147">
        <v>35</v>
      </c>
      <c r="F170" s="147">
        <v>35</v>
      </c>
      <c r="G170" s="147">
        <v>35</v>
      </c>
      <c r="H170" s="147">
        <v>30</v>
      </c>
      <c r="I170" s="147">
        <v>36.5</v>
      </c>
      <c r="J170" s="148">
        <v>37.5</v>
      </c>
      <c r="K170" s="147">
        <v>33</v>
      </c>
      <c r="L170" s="147">
        <v>32.5</v>
      </c>
      <c r="M170" s="148">
        <v>35</v>
      </c>
      <c r="N170" s="147">
        <v>32.5</v>
      </c>
    </row>
    <row r="171" spans="1:14" ht="11" customHeight="1">
      <c r="A171" s="162"/>
      <c r="B171" s="146">
        <v>2020</v>
      </c>
      <c r="C171" s="161">
        <v>42.5</v>
      </c>
      <c r="D171" s="161" t="s">
        <v>28</v>
      </c>
      <c r="E171" s="161" t="s">
        <v>28</v>
      </c>
      <c r="F171" s="161" t="s">
        <v>28</v>
      </c>
      <c r="G171" s="161" t="s">
        <v>28</v>
      </c>
      <c r="H171" s="161" t="s">
        <v>28</v>
      </c>
      <c r="I171" s="161" t="s">
        <v>28</v>
      </c>
      <c r="J171" s="170" t="s">
        <v>28</v>
      </c>
      <c r="K171" s="161" t="s">
        <v>28</v>
      </c>
      <c r="L171" s="161" t="s">
        <v>28</v>
      </c>
      <c r="M171" s="170" t="s">
        <v>28</v>
      </c>
      <c r="N171" s="161" t="s">
        <v>28</v>
      </c>
    </row>
    <row r="172" spans="1:14" ht="11" customHeight="1">
      <c r="A172" s="162"/>
      <c r="B172" s="146">
        <v>2021</v>
      </c>
      <c r="C172" s="161" t="s">
        <v>28</v>
      </c>
      <c r="D172" s="161">
        <v>37.5</v>
      </c>
      <c r="E172" s="161" t="s">
        <v>28</v>
      </c>
      <c r="F172" s="161">
        <v>37.5</v>
      </c>
      <c r="G172" s="161">
        <v>37.5</v>
      </c>
      <c r="H172" s="161">
        <v>40</v>
      </c>
      <c r="I172" s="161">
        <v>42.5</v>
      </c>
      <c r="J172" s="170">
        <v>42.5</v>
      </c>
      <c r="K172" s="161">
        <v>42.5</v>
      </c>
      <c r="L172" s="161">
        <v>45</v>
      </c>
      <c r="M172" s="170">
        <v>47.5</v>
      </c>
      <c r="N172" s="161">
        <v>47.5</v>
      </c>
    </row>
    <row r="173" spans="1:14" ht="11" customHeight="1">
      <c r="A173" s="162"/>
      <c r="B173" s="146">
        <v>2022</v>
      </c>
      <c r="C173" s="161">
        <v>48</v>
      </c>
      <c r="D173" s="161">
        <v>48</v>
      </c>
      <c r="E173" s="161">
        <v>62</v>
      </c>
      <c r="F173" s="161">
        <v>57</v>
      </c>
      <c r="G173" s="161">
        <v>62.5</v>
      </c>
      <c r="H173" s="161">
        <v>42.5</v>
      </c>
      <c r="I173" s="161">
        <v>42.5</v>
      </c>
      <c r="J173" s="170">
        <v>47</v>
      </c>
      <c r="K173" s="161">
        <v>48</v>
      </c>
      <c r="L173" s="161">
        <v>48</v>
      </c>
      <c r="M173" s="170">
        <v>48</v>
      </c>
      <c r="N173" s="161">
        <v>52</v>
      </c>
    </row>
    <row r="174" spans="1:14" ht="11" customHeight="1">
      <c r="A174" s="162"/>
      <c r="B174" s="146">
        <v>2023</v>
      </c>
      <c r="C174" s="161">
        <v>50</v>
      </c>
      <c r="D174" s="161">
        <v>50</v>
      </c>
      <c r="E174" s="161">
        <v>55</v>
      </c>
      <c r="F174" s="161">
        <v>62.5</v>
      </c>
      <c r="G174" s="161">
        <v>55</v>
      </c>
      <c r="H174" s="161">
        <v>55</v>
      </c>
      <c r="I174" s="161">
        <v>55</v>
      </c>
      <c r="J174" s="170">
        <v>53</v>
      </c>
      <c r="K174" s="161">
        <v>53</v>
      </c>
      <c r="L174" s="161">
        <v>53</v>
      </c>
      <c r="M174" s="161">
        <v>53</v>
      </c>
      <c r="N174" s="161">
        <v>53</v>
      </c>
    </row>
    <row r="175" spans="1:14" ht="11" customHeight="1">
      <c r="A175" s="162"/>
      <c r="B175" s="146">
        <v>2024</v>
      </c>
      <c r="C175" s="161">
        <v>60</v>
      </c>
      <c r="D175" s="161">
        <v>53</v>
      </c>
      <c r="E175" s="161">
        <v>53</v>
      </c>
      <c r="F175" s="161">
        <v>55</v>
      </c>
      <c r="G175" s="161">
        <v>55</v>
      </c>
      <c r="H175" s="161">
        <v>55</v>
      </c>
      <c r="I175" s="161">
        <v>64</v>
      </c>
      <c r="J175" s="170"/>
      <c r="K175" s="161"/>
      <c r="L175" s="161"/>
      <c r="M175" s="161"/>
      <c r="N175" s="161"/>
    </row>
    <row r="176" spans="1:14">
      <c r="A176" s="174" t="s">
        <v>133</v>
      </c>
      <c r="B176" s="175"/>
      <c r="C176" s="175"/>
      <c r="D176" s="175"/>
      <c r="E176" s="175"/>
      <c r="F176" s="175"/>
      <c r="G176" s="175"/>
      <c r="H176" s="55"/>
      <c r="I176" s="291"/>
      <c r="J176" s="55"/>
      <c r="K176" s="55"/>
      <c r="L176" s="55"/>
      <c r="M176" s="55"/>
      <c r="N176" s="55"/>
    </row>
    <row r="177" spans="1:14" ht="9" customHeight="1">
      <c r="A177" s="775" t="s">
        <v>647</v>
      </c>
      <c r="B177" s="775"/>
      <c r="C177" s="775"/>
      <c r="D177" s="775"/>
      <c r="E177" s="775"/>
      <c r="F177" s="775"/>
      <c r="G177" s="775"/>
      <c r="H177" s="2"/>
      <c r="I177" s="43"/>
      <c r="J177" s="2"/>
      <c r="K177" s="2"/>
      <c r="L177" s="2"/>
      <c r="M177" s="2"/>
      <c r="N177" s="2"/>
    </row>
    <row r="178" spans="1:14" ht="9" customHeight="1">
      <c r="A178" s="776" t="s">
        <v>648</v>
      </c>
      <c r="B178" s="776"/>
      <c r="C178" s="776"/>
      <c r="D178" s="776"/>
      <c r="E178" s="776"/>
      <c r="F178" s="776"/>
      <c r="G178" s="776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I183" s="42"/>
    </row>
    <row r="184" spans="1:14">
      <c r="I184" s="42"/>
    </row>
    <row r="185" spans="1:14">
      <c r="I185" s="42"/>
    </row>
    <row r="186" spans="1:14">
      <c r="I186" s="42"/>
    </row>
    <row r="187" spans="1:14">
      <c r="I187" s="42"/>
    </row>
    <row r="188" spans="1:14">
      <c r="I188" s="42"/>
    </row>
    <row r="189" spans="1:14">
      <c r="I189" s="42"/>
    </row>
    <row r="190" spans="1:14">
      <c r="I190" s="42"/>
    </row>
    <row r="191" spans="1:14">
      <c r="I191" s="42"/>
    </row>
    <row r="192" spans="1:14">
      <c r="I192" s="42"/>
    </row>
    <row r="193" spans="9:9">
      <c r="I193" s="42"/>
    </row>
    <row r="194" spans="9:9">
      <c r="I194" s="42"/>
    </row>
    <row r="195" spans="9:9">
      <c r="I195" s="42"/>
    </row>
  </sheetData>
  <mergeCells count="4">
    <mergeCell ref="A1:N1"/>
    <mergeCell ref="A2:N2"/>
    <mergeCell ref="A64:F64"/>
    <mergeCell ref="A117:F117"/>
  </mergeCells>
  <pageMargins left="0" right="0" top="0" bottom="0" header="0" footer="0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10DEF-6126-4D54-A0B3-3E7FA7462B2D}">
  <dimension ref="A1:BN111"/>
  <sheetViews>
    <sheetView showGridLines="0" zoomScaleNormal="100" workbookViewId="0">
      <selection sqref="A1:O73"/>
    </sheetView>
  </sheetViews>
  <sheetFormatPr baseColWidth="10" defaultColWidth="10.83203125" defaultRowHeight="13"/>
  <cols>
    <col min="1" max="1" width="13.1640625" style="53" customWidth="1"/>
    <col min="2" max="4" width="4.83203125" style="53" customWidth="1"/>
    <col min="5" max="5" width="2.83203125" style="53" customWidth="1"/>
    <col min="6" max="6" width="13.1640625" style="53" customWidth="1"/>
    <col min="7" max="9" width="4.83203125" style="53" customWidth="1"/>
    <col min="10" max="10" width="2.83203125" style="53" customWidth="1"/>
    <col min="11" max="11" width="13.1640625" style="53" customWidth="1"/>
    <col min="12" max="14" width="4.83203125" style="53" customWidth="1"/>
    <col min="15" max="15" width="6.6640625" style="53" customWidth="1"/>
    <col min="16" max="16384" width="10.83203125" style="53"/>
  </cols>
  <sheetData>
    <row r="1" spans="1:15">
      <c r="A1" s="176" t="s">
        <v>709</v>
      </c>
      <c r="B1" s="177"/>
      <c r="C1" s="177"/>
      <c r="D1" s="178"/>
      <c r="E1" s="178"/>
      <c r="F1" s="177"/>
      <c r="G1" s="177"/>
      <c r="H1" s="177"/>
      <c r="I1" s="2"/>
      <c r="J1" s="2"/>
      <c r="K1" s="2"/>
      <c r="L1" s="2"/>
      <c r="M1" s="2"/>
    </row>
    <row r="2" spans="1:15">
      <c r="A2" s="179" t="s">
        <v>431</v>
      </c>
      <c r="B2" s="177"/>
      <c r="C2" s="177"/>
      <c r="D2" s="177"/>
      <c r="E2" s="177"/>
      <c r="F2" s="177"/>
      <c r="G2" s="177"/>
      <c r="H2" s="177"/>
      <c r="I2" s="2"/>
      <c r="J2" s="2"/>
      <c r="K2" s="2"/>
      <c r="L2" s="2"/>
      <c r="M2" s="2"/>
    </row>
    <row r="3" spans="1:15" ht="5" customHeight="1">
      <c r="A3" s="177"/>
      <c r="B3" s="177"/>
      <c r="C3" s="177"/>
      <c r="D3" s="177"/>
      <c r="E3" s="177"/>
      <c r="F3" s="177"/>
      <c r="G3" s="177"/>
      <c r="H3" s="177"/>
      <c r="I3" s="2"/>
      <c r="J3" s="2"/>
      <c r="K3" s="2"/>
      <c r="L3" s="2"/>
      <c r="M3" s="2"/>
    </row>
    <row r="4" spans="1:15" ht="13" customHeight="1">
      <c r="A4" s="932" t="s">
        <v>588</v>
      </c>
      <c r="B4" s="934" t="s">
        <v>641</v>
      </c>
      <c r="C4" s="935"/>
      <c r="D4" s="936"/>
      <c r="E4" s="17"/>
      <c r="F4" s="932" t="s">
        <v>588</v>
      </c>
      <c r="G4" s="934" t="s">
        <v>641</v>
      </c>
      <c r="H4" s="935"/>
      <c r="I4" s="936"/>
      <c r="J4" s="17"/>
      <c r="K4" s="932" t="s">
        <v>588</v>
      </c>
      <c r="L4" s="934" t="s">
        <v>641</v>
      </c>
      <c r="M4" s="935"/>
      <c r="N4" s="936"/>
      <c r="O4" s="178"/>
    </row>
    <row r="5" spans="1:15" ht="13" customHeight="1">
      <c r="A5" s="933"/>
      <c r="B5" s="377">
        <v>2023</v>
      </c>
      <c r="C5" s="377">
        <v>2024</v>
      </c>
      <c r="D5" s="377" t="s">
        <v>23</v>
      </c>
      <c r="E5" s="17"/>
      <c r="F5" s="933"/>
      <c r="G5" s="377">
        <v>2023</v>
      </c>
      <c r="H5" s="377">
        <v>2024</v>
      </c>
      <c r="I5" s="377" t="s">
        <v>23</v>
      </c>
      <c r="J5" s="17"/>
      <c r="K5" s="933"/>
      <c r="L5" s="377">
        <v>2023</v>
      </c>
      <c r="M5" s="377">
        <v>2024</v>
      </c>
      <c r="N5" s="377" t="s">
        <v>23</v>
      </c>
      <c r="O5" s="177"/>
    </row>
    <row r="6" spans="1:15" ht="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482"/>
      <c r="L6" s="482"/>
      <c r="M6" s="482"/>
      <c r="N6" s="482"/>
      <c r="O6" s="177"/>
    </row>
    <row r="7" spans="1:15" ht="10.5" customHeight="1">
      <c r="A7" s="379" t="s">
        <v>553</v>
      </c>
      <c r="B7" s="17"/>
      <c r="C7" s="17"/>
      <c r="D7" s="17"/>
      <c r="E7" s="17"/>
      <c r="F7" s="380" t="s">
        <v>59</v>
      </c>
      <c r="G7" s="183"/>
      <c r="H7" s="183"/>
      <c r="I7" s="193"/>
      <c r="J7" s="17"/>
      <c r="K7" s="381" t="s">
        <v>110</v>
      </c>
      <c r="L7" s="187"/>
      <c r="M7" s="181"/>
      <c r="N7" s="17"/>
      <c r="O7" s="750"/>
    </row>
    <row r="8" spans="1:15" ht="10.5" customHeight="1">
      <c r="A8" s="488" t="s">
        <v>545</v>
      </c>
      <c r="B8" s="161">
        <v>55</v>
      </c>
      <c r="C8" s="240">
        <v>58</v>
      </c>
      <c r="D8" s="638">
        <f>((C8/B8)-    1)*100</f>
        <v>5.4545454545454453</v>
      </c>
      <c r="E8" s="184"/>
      <c r="F8" s="185" t="s">
        <v>60</v>
      </c>
      <c r="G8" s="170">
        <v>45</v>
      </c>
      <c r="H8" s="161">
        <v>45</v>
      </c>
      <c r="I8" s="638">
        <f t="shared" ref="I8:I10" si="0">((H8/G8)-    1)*100</f>
        <v>0</v>
      </c>
      <c r="J8" s="17"/>
      <c r="K8" s="186" t="s">
        <v>467</v>
      </c>
      <c r="L8" s="203">
        <v>62.5</v>
      </c>
      <c r="M8" s="203">
        <v>80</v>
      </c>
      <c r="N8" s="638">
        <f>((M8/L8)-    1)*100</f>
        <v>28.000000000000004</v>
      </c>
      <c r="O8" s="750"/>
    </row>
    <row r="9" spans="1:15" ht="10.5" customHeight="1">
      <c r="A9" s="488" t="s">
        <v>546</v>
      </c>
      <c r="B9" s="161">
        <v>47.5</v>
      </c>
      <c r="C9" s="203">
        <v>55</v>
      </c>
      <c r="D9" s="638">
        <f t="shared" ref="D9:D14" si="1">((C9/B9)-    1)*100</f>
        <v>15.789473684210531</v>
      </c>
      <c r="E9" s="184"/>
      <c r="F9" s="185" t="s">
        <v>61</v>
      </c>
      <c r="G9" s="170">
        <v>47.5</v>
      </c>
      <c r="H9" s="161">
        <v>48</v>
      </c>
      <c r="I9" s="638">
        <f t="shared" si="0"/>
        <v>1.0526315789473717</v>
      </c>
      <c r="J9" s="17"/>
      <c r="K9" s="186" t="s">
        <v>112</v>
      </c>
      <c r="L9" s="203">
        <v>65</v>
      </c>
      <c r="M9" s="203">
        <v>75</v>
      </c>
      <c r="N9" s="638">
        <f>((M9/L9)-    1)*100</f>
        <v>15.384615384615374</v>
      </c>
      <c r="O9" s="17"/>
    </row>
    <row r="10" spans="1:15" ht="10.5" customHeight="1">
      <c r="A10" s="488" t="s">
        <v>547</v>
      </c>
      <c r="B10" s="161">
        <v>45</v>
      </c>
      <c r="C10" s="240">
        <v>55</v>
      </c>
      <c r="D10" s="638">
        <f t="shared" si="1"/>
        <v>22.222222222222232</v>
      </c>
      <c r="E10" s="184"/>
      <c r="F10" s="185" t="s">
        <v>470</v>
      </c>
      <c r="G10" s="170">
        <v>43</v>
      </c>
      <c r="H10" s="161">
        <v>50</v>
      </c>
      <c r="I10" s="638">
        <f t="shared" si="0"/>
        <v>16.279069767441868</v>
      </c>
      <c r="J10" s="17"/>
      <c r="K10" s="189" t="s">
        <v>111</v>
      </c>
      <c r="L10" s="644">
        <v>70</v>
      </c>
      <c r="M10" s="644">
        <v>80</v>
      </c>
      <c r="N10" s="859">
        <f>((M10/L10)-    1)*100</f>
        <v>14.285714285714279</v>
      </c>
      <c r="O10" s="17"/>
    </row>
    <row r="11" spans="1:15" ht="10.5" customHeight="1">
      <c r="A11" s="488" t="s">
        <v>548</v>
      </c>
      <c r="B11" s="147">
        <v>42.5</v>
      </c>
      <c r="C11" s="240">
        <v>55</v>
      </c>
      <c r="D11" s="638">
        <f t="shared" si="1"/>
        <v>29.411764705882359</v>
      </c>
      <c r="E11" s="184"/>
      <c r="F11" s="185" t="s">
        <v>62</v>
      </c>
      <c r="G11" s="170">
        <v>37.5</v>
      </c>
      <c r="H11" s="161">
        <v>38</v>
      </c>
      <c r="I11" s="638">
        <f>((H11/G11)-    1)*100</f>
        <v>1.3333333333333419</v>
      </c>
      <c r="J11" s="17"/>
      <c r="K11" s="381" t="s">
        <v>113</v>
      </c>
      <c r="L11" s="657"/>
      <c r="M11" s="203"/>
      <c r="N11" s="658"/>
      <c r="O11" s="17"/>
    </row>
    <row r="12" spans="1:15" ht="10.5" customHeight="1">
      <c r="A12" s="488" t="s">
        <v>549</v>
      </c>
      <c r="B12" s="161">
        <v>42.5</v>
      </c>
      <c r="C12" s="240">
        <v>55</v>
      </c>
      <c r="D12" s="638">
        <f t="shared" si="1"/>
        <v>29.411764705882359</v>
      </c>
      <c r="E12" s="184"/>
      <c r="F12" s="186" t="s">
        <v>63</v>
      </c>
      <c r="G12" s="170">
        <v>55</v>
      </c>
      <c r="H12" s="161">
        <v>58</v>
      </c>
      <c r="I12" s="638">
        <f t="shared" ref="I12:I13" si="2">((H12/G12)-    1)*100</f>
        <v>5.4545454545454453</v>
      </c>
      <c r="J12" s="17"/>
      <c r="K12" s="186" t="s">
        <v>143</v>
      </c>
      <c r="L12" s="203">
        <v>70</v>
      </c>
      <c r="M12" s="203">
        <v>95</v>
      </c>
      <c r="N12" s="638">
        <f>((M12/L12)-    1)*100</f>
        <v>35.714285714285722</v>
      </c>
      <c r="O12" s="17"/>
    </row>
    <row r="13" spans="1:15" ht="10.5" customHeight="1">
      <c r="A13" s="488" t="s">
        <v>550</v>
      </c>
      <c r="B13" s="161">
        <v>47.5</v>
      </c>
      <c r="C13" s="240">
        <v>55</v>
      </c>
      <c r="D13" s="638">
        <f>((C13/B13)-    1)*100</f>
        <v>15.789473684210531</v>
      </c>
      <c r="E13" s="184"/>
      <c r="F13" s="186" t="s">
        <v>471</v>
      </c>
      <c r="G13" s="170">
        <v>48</v>
      </c>
      <c r="H13" s="161">
        <v>45</v>
      </c>
      <c r="I13" s="638">
        <f t="shared" si="2"/>
        <v>-6.25</v>
      </c>
      <c r="J13" s="17"/>
      <c r="K13" s="189" t="s">
        <v>114</v>
      </c>
      <c r="L13" s="644">
        <v>95</v>
      </c>
      <c r="M13" s="644">
        <v>105</v>
      </c>
      <c r="N13" s="860">
        <f>((M13/L13)-    1)*100</f>
        <v>10.526315789473696</v>
      </c>
      <c r="O13" s="17"/>
    </row>
    <row r="14" spans="1:15" ht="10.5" customHeight="1">
      <c r="A14" s="426" t="s">
        <v>551</v>
      </c>
      <c r="B14" s="171">
        <v>55</v>
      </c>
      <c r="C14" s="242">
        <v>53</v>
      </c>
      <c r="D14" s="859">
        <f t="shared" si="1"/>
        <v>-3.6363636363636376</v>
      </c>
      <c r="E14" s="184"/>
      <c r="F14" s="189" t="s">
        <v>64</v>
      </c>
      <c r="G14" s="172">
        <v>55</v>
      </c>
      <c r="H14" s="171">
        <v>65</v>
      </c>
      <c r="I14" s="859">
        <f>((H14/G14)-    1)*100</f>
        <v>18.181818181818187</v>
      </c>
      <c r="J14" s="17"/>
      <c r="K14" s="381" t="s">
        <v>115</v>
      </c>
      <c r="L14" s="649"/>
      <c r="M14" s="203"/>
      <c r="N14" s="651"/>
      <c r="O14" s="17"/>
    </row>
    <row r="15" spans="1:15" ht="10.5" customHeight="1">
      <c r="A15" s="379" t="s">
        <v>160</v>
      </c>
      <c r="B15" s="190"/>
      <c r="C15" s="190"/>
      <c r="D15" s="640"/>
      <c r="E15" s="640"/>
      <c r="F15" s="383" t="s">
        <v>65</v>
      </c>
      <c r="G15" s="493"/>
      <c r="H15" s="646"/>
      <c r="I15" s="647"/>
      <c r="J15" s="17"/>
      <c r="K15" s="186" t="s">
        <v>116</v>
      </c>
      <c r="L15" s="161">
        <v>53</v>
      </c>
      <c r="M15" s="161">
        <v>53</v>
      </c>
      <c r="N15" s="638">
        <f>((M15/L15)-    1)*100</f>
        <v>0</v>
      </c>
      <c r="O15" s="17"/>
    </row>
    <row r="16" spans="1:15" ht="10.5" customHeight="1">
      <c r="A16" s="191" t="s">
        <v>25</v>
      </c>
      <c r="B16" s="673">
        <v>60</v>
      </c>
      <c r="C16" s="161">
        <v>95</v>
      </c>
      <c r="D16" s="638">
        <f>((C16/B16)-    1)*100</f>
        <v>58.333333333333329</v>
      </c>
      <c r="E16" s="184"/>
      <c r="F16" s="185" t="s">
        <v>66</v>
      </c>
      <c r="G16" s="170">
        <v>47.5</v>
      </c>
      <c r="H16" s="376">
        <v>50</v>
      </c>
      <c r="I16" s="638">
        <f t="shared" ref="I16:I31" si="3">((H16/G16)-    1)*100</f>
        <v>5.2631578947368363</v>
      </c>
      <c r="J16" s="17"/>
      <c r="K16" s="186" t="s">
        <v>117</v>
      </c>
      <c r="L16" s="161">
        <v>50</v>
      </c>
      <c r="M16" s="161">
        <v>55</v>
      </c>
      <c r="N16" s="638">
        <f>((M16/L16)-    1)*100</f>
        <v>10.000000000000009</v>
      </c>
      <c r="O16" s="17"/>
    </row>
    <row r="17" spans="1:15" ht="10.5" customHeight="1">
      <c r="A17" s="185" t="s">
        <v>293</v>
      </c>
      <c r="B17" s="673">
        <v>65</v>
      </c>
      <c r="C17" s="161">
        <v>95</v>
      </c>
      <c r="D17" s="638">
        <f>((C17/B17)-    1)*100</f>
        <v>46.153846153846146</v>
      </c>
      <c r="E17" s="184"/>
      <c r="F17" s="185" t="s">
        <v>67</v>
      </c>
      <c r="G17" s="861">
        <v>37.5</v>
      </c>
      <c r="H17" s="514">
        <v>45</v>
      </c>
      <c r="I17" s="638">
        <f t="shared" si="3"/>
        <v>19.999999999999996</v>
      </c>
      <c r="J17" s="17"/>
      <c r="K17" s="189" t="s">
        <v>118</v>
      </c>
      <c r="L17" s="541">
        <v>55</v>
      </c>
      <c r="M17" s="171">
        <v>55</v>
      </c>
      <c r="N17" s="860">
        <f>((M17/L17)-    1)*100</f>
        <v>0</v>
      </c>
      <c r="O17" s="17"/>
    </row>
    <row r="18" spans="1:15" ht="10.5" customHeight="1">
      <c r="A18" s="185" t="s">
        <v>552</v>
      </c>
      <c r="B18" s="673"/>
      <c r="C18" s="641" t="s">
        <v>432</v>
      </c>
      <c r="D18" s="638" t="s">
        <v>170</v>
      </c>
      <c r="E18" s="184"/>
      <c r="F18" s="185" t="s">
        <v>69</v>
      </c>
      <c r="G18" s="861">
        <v>42.5</v>
      </c>
      <c r="H18" s="514">
        <v>43</v>
      </c>
      <c r="I18" s="638">
        <f t="shared" si="3"/>
        <v>1.1764705882352899</v>
      </c>
      <c r="J18" s="17"/>
      <c r="K18" s="381" t="s">
        <v>119</v>
      </c>
      <c r="L18" s="170"/>
      <c r="M18" s="203"/>
      <c r="N18" s="651"/>
      <c r="O18" s="752"/>
    </row>
    <row r="19" spans="1:15" ht="10.5" customHeight="1">
      <c r="A19" s="185" t="s">
        <v>435</v>
      </c>
      <c r="B19" s="673" t="s">
        <v>148</v>
      </c>
      <c r="C19" s="161">
        <v>60</v>
      </c>
      <c r="D19" s="638" t="s">
        <v>170</v>
      </c>
      <c r="E19" s="184"/>
      <c r="F19" s="185" t="s">
        <v>68</v>
      </c>
      <c r="G19" s="170">
        <v>40</v>
      </c>
      <c r="H19" s="161">
        <v>78</v>
      </c>
      <c r="I19" s="638">
        <f t="shared" si="3"/>
        <v>95</v>
      </c>
      <c r="J19" s="17"/>
      <c r="K19" s="186" t="s">
        <v>120</v>
      </c>
      <c r="L19" s="203">
        <v>48</v>
      </c>
      <c r="M19" s="203">
        <v>55</v>
      </c>
      <c r="N19" s="638">
        <f>((M19/L19)-    1)*100</f>
        <v>14.583333333333325</v>
      </c>
      <c r="O19" s="752"/>
    </row>
    <row r="20" spans="1:15" ht="10.5" customHeight="1">
      <c r="A20" s="185" t="s">
        <v>436</v>
      </c>
      <c r="B20" s="673">
        <v>55</v>
      </c>
      <c r="C20" s="376">
        <v>80</v>
      </c>
      <c r="D20" s="638">
        <f>((C20/B20)-    1)*100</f>
        <v>45.45454545454546</v>
      </c>
      <c r="E20" s="184"/>
      <c r="F20" s="185" t="s">
        <v>70</v>
      </c>
      <c r="G20" s="861">
        <v>40</v>
      </c>
      <c r="H20" s="514">
        <v>45</v>
      </c>
      <c r="I20" s="638">
        <f t="shared" si="3"/>
        <v>12.5</v>
      </c>
      <c r="J20" s="17"/>
      <c r="K20" s="186" t="s">
        <v>121</v>
      </c>
      <c r="L20" s="203">
        <v>28</v>
      </c>
      <c r="M20" s="203">
        <v>28</v>
      </c>
      <c r="N20" s="638">
        <f>((M20/L20)-    1)*100</f>
        <v>0</v>
      </c>
      <c r="O20" s="752"/>
    </row>
    <row r="21" spans="1:15" ht="10.5" customHeight="1">
      <c r="A21" s="185" t="s">
        <v>554</v>
      </c>
      <c r="B21" s="673" t="s">
        <v>148</v>
      </c>
      <c r="C21" s="203">
        <v>43</v>
      </c>
      <c r="D21" s="638" t="s">
        <v>170</v>
      </c>
      <c r="E21" s="184"/>
      <c r="F21" s="185" t="s">
        <v>433</v>
      </c>
      <c r="G21" s="170">
        <v>47.5</v>
      </c>
      <c r="H21" s="514">
        <v>40</v>
      </c>
      <c r="I21" s="638">
        <f t="shared" si="3"/>
        <v>-15.789473684210531</v>
      </c>
      <c r="J21" s="17"/>
      <c r="K21" s="186" t="s">
        <v>122</v>
      </c>
      <c r="L21" s="203">
        <v>65</v>
      </c>
      <c r="M21" s="203">
        <v>55</v>
      </c>
      <c r="N21" s="638">
        <f>((M21/L21)-    1)*100</f>
        <v>-15.384615384615385</v>
      </c>
      <c r="O21" s="752"/>
    </row>
    <row r="22" spans="1:15" ht="10.5" customHeight="1">
      <c r="A22" s="421" t="s">
        <v>529</v>
      </c>
      <c r="B22" s="674">
        <v>45</v>
      </c>
      <c r="C22" s="642" t="s">
        <v>432</v>
      </c>
      <c r="D22" s="860" t="s">
        <v>170</v>
      </c>
      <c r="E22" s="184"/>
      <c r="F22" s="185" t="s">
        <v>71</v>
      </c>
      <c r="G22" s="861">
        <v>45</v>
      </c>
      <c r="H22" s="514">
        <v>55</v>
      </c>
      <c r="I22" s="638">
        <f t="shared" si="3"/>
        <v>22.222222222222232</v>
      </c>
      <c r="J22" s="17"/>
      <c r="K22" s="186" t="s">
        <v>123</v>
      </c>
      <c r="L22" s="203">
        <v>45</v>
      </c>
      <c r="M22" s="203">
        <v>50</v>
      </c>
      <c r="N22" s="638">
        <f>((M22/L22)-    1)*100</f>
        <v>11.111111111111116</v>
      </c>
      <c r="O22" s="752"/>
    </row>
    <row r="23" spans="1:15" ht="10.5" customHeight="1">
      <c r="A23" s="381" t="s">
        <v>26</v>
      </c>
      <c r="B23" s="161"/>
      <c r="C23" s="542"/>
      <c r="D23" s="643"/>
      <c r="E23" s="643"/>
      <c r="F23" s="185" t="s">
        <v>72</v>
      </c>
      <c r="G23" s="861">
        <v>45</v>
      </c>
      <c r="H23" s="514">
        <v>45</v>
      </c>
      <c r="I23" s="638">
        <f t="shared" si="3"/>
        <v>0</v>
      </c>
      <c r="J23" s="17"/>
      <c r="K23" s="189" t="s">
        <v>124</v>
      </c>
      <c r="L23" s="644">
        <v>73</v>
      </c>
      <c r="M23" s="644">
        <v>53</v>
      </c>
      <c r="N23" s="859">
        <f>((M23/L23)-    1)*100</f>
        <v>-27.397260273972602</v>
      </c>
      <c r="O23" s="752"/>
    </row>
    <row r="24" spans="1:15" ht="10.5" customHeight="1">
      <c r="A24" s="186" t="s">
        <v>29</v>
      </c>
      <c r="B24" s="161" t="s">
        <v>148</v>
      </c>
      <c r="C24" s="203">
        <v>105</v>
      </c>
      <c r="D24" s="638" t="s">
        <v>170</v>
      </c>
      <c r="E24" s="184"/>
      <c r="F24" s="185" t="s">
        <v>73</v>
      </c>
      <c r="G24" s="861">
        <v>50</v>
      </c>
      <c r="H24" s="755">
        <v>50</v>
      </c>
      <c r="I24" s="638">
        <f t="shared" si="3"/>
        <v>0</v>
      </c>
      <c r="J24" s="17"/>
      <c r="K24" s="381" t="s">
        <v>177</v>
      </c>
      <c r="L24" s="743"/>
      <c r="M24" s="761"/>
      <c r="N24" s="761"/>
      <c r="O24" s="752"/>
    </row>
    <row r="25" spans="1:15" ht="10.5" customHeight="1">
      <c r="A25" s="186" t="s">
        <v>439</v>
      </c>
      <c r="B25" s="161" t="s">
        <v>148</v>
      </c>
      <c r="C25" s="203">
        <v>105</v>
      </c>
      <c r="D25" s="638" t="s">
        <v>170</v>
      </c>
      <c r="E25" s="184"/>
      <c r="F25" s="192" t="s">
        <v>434</v>
      </c>
      <c r="G25" s="862">
        <v>32.5</v>
      </c>
      <c r="H25" s="756">
        <v>33</v>
      </c>
      <c r="I25" s="860">
        <f t="shared" si="3"/>
        <v>1.538461538461533</v>
      </c>
      <c r="J25" s="17"/>
      <c r="K25" s="182" t="s">
        <v>178</v>
      </c>
      <c r="L25" s="203">
        <v>55</v>
      </c>
      <c r="M25" s="759">
        <v>53</v>
      </c>
      <c r="N25" s="863">
        <f>((M25/L25)-    1)*100</f>
        <v>-3.6363636363636376</v>
      </c>
      <c r="O25" s="752"/>
    </row>
    <row r="26" spans="1:15" ht="10.5" customHeight="1">
      <c r="A26" s="186" t="s">
        <v>441</v>
      </c>
      <c r="B26" s="161" t="s">
        <v>148</v>
      </c>
      <c r="C26" s="203">
        <v>95</v>
      </c>
      <c r="D26" s="638" t="s">
        <v>170</v>
      </c>
      <c r="E26" s="184"/>
      <c r="F26" s="564" t="s">
        <v>74</v>
      </c>
      <c r="G26" s="194"/>
      <c r="H26" s="648"/>
      <c r="I26" s="647"/>
      <c r="J26" s="17"/>
      <c r="K26" s="182" t="s">
        <v>527</v>
      </c>
      <c r="L26" s="203">
        <v>35</v>
      </c>
      <c r="M26" s="759">
        <v>60</v>
      </c>
      <c r="N26" s="863">
        <f>((M26/L26)-    1)*100</f>
        <v>71.428571428571416</v>
      </c>
      <c r="O26" s="752"/>
    </row>
    <row r="27" spans="1:15" ht="10.5" customHeight="1">
      <c r="A27" s="186" t="s">
        <v>302</v>
      </c>
      <c r="B27" s="161" t="s">
        <v>148</v>
      </c>
      <c r="C27" s="203">
        <v>85</v>
      </c>
      <c r="D27" s="638" t="s">
        <v>170</v>
      </c>
      <c r="E27" s="184"/>
      <c r="F27" s="186" t="s">
        <v>437</v>
      </c>
      <c r="G27" s="203">
        <v>55</v>
      </c>
      <c r="H27" s="203">
        <v>56</v>
      </c>
      <c r="I27" s="638">
        <f t="shared" si="3"/>
        <v>1.8181818181818077</v>
      </c>
      <c r="J27" s="17"/>
      <c r="K27" s="182" t="s">
        <v>298</v>
      </c>
      <c r="L27" s="653">
        <v>50</v>
      </c>
      <c r="M27" s="759">
        <v>50</v>
      </c>
      <c r="N27" s="863">
        <f>((M27/L27)-    1)*100</f>
        <v>0</v>
      </c>
      <c r="O27" s="752"/>
    </row>
    <row r="28" spans="1:15" ht="10.5" customHeight="1">
      <c r="A28" s="186" t="s">
        <v>303</v>
      </c>
      <c r="B28" s="161" t="s">
        <v>148</v>
      </c>
      <c r="C28" s="203">
        <v>90</v>
      </c>
      <c r="D28" s="638" t="s">
        <v>170</v>
      </c>
      <c r="E28" s="184"/>
      <c r="F28" s="186" t="s">
        <v>182</v>
      </c>
      <c r="G28" s="203">
        <v>37.5</v>
      </c>
      <c r="H28" s="203">
        <v>44</v>
      </c>
      <c r="I28" s="638">
        <f t="shared" si="3"/>
        <v>17.333333333333336</v>
      </c>
      <c r="J28" s="17"/>
      <c r="K28" s="182" t="s">
        <v>300</v>
      </c>
      <c r="L28" s="653">
        <v>50</v>
      </c>
      <c r="M28" s="759">
        <v>50</v>
      </c>
      <c r="N28" s="863">
        <f t="shared" ref="N28:N33" si="4">((M28/L28)-    1)*100</f>
        <v>0</v>
      </c>
      <c r="O28" s="752"/>
    </row>
    <row r="29" spans="1:15" ht="10.5" customHeight="1">
      <c r="A29" s="186" t="s">
        <v>394</v>
      </c>
      <c r="B29" s="161" t="s">
        <v>148</v>
      </c>
      <c r="C29" s="203">
        <v>70</v>
      </c>
      <c r="D29" s="638" t="s">
        <v>170</v>
      </c>
      <c r="E29" s="184"/>
      <c r="F29" s="186" t="s">
        <v>438</v>
      </c>
      <c r="G29" s="203">
        <v>73</v>
      </c>
      <c r="H29" s="203">
        <v>75</v>
      </c>
      <c r="I29" s="638">
        <f t="shared" si="3"/>
        <v>2.7397260273972712</v>
      </c>
      <c r="J29" s="17"/>
      <c r="K29" s="182" t="s">
        <v>180</v>
      </c>
      <c r="L29" s="653">
        <v>67</v>
      </c>
      <c r="M29" s="759">
        <v>55</v>
      </c>
      <c r="N29" s="863">
        <f t="shared" si="4"/>
        <v>-17.910447761194025</v>
      </c>
      <c r="O29" s="752"/>
    </row>
    <row r="30" spans="1:15" ht="10.5" customHeight="1">
      <c r="A30" s="186" t="s">
        <v>305</v>
      </c>
      <c r="B30" s="161" t="s">
        <v>148</v>
      </c>
      <c r="C30" s="203">
        <v>85</v>
      </c>
      <c r="D30" s="638" t="s">
        <v>170</v>
      </c>
      <c r="E30" s="184"/>
      <c r="F30" s="186" t="s">
        <v>440</v>
      </c>
      <c r="G30" s="203">
        <v>55</v>
      </c>
      <c r="H30" s="203">
        <v>70</v>
      </c>
      <c r="I30" s="638">
        <f t="shared" si="3"/>
        <v>27.27272727272727</v>
      </c>
      <c r="J30" s="17"/>
      <c r="K30" s="182" t="s">
        <v>299</v>
      </c>
      <c r="L30" s="653">
        <v>55</v>
      </c>
      <c r="M30" s="759">
        <v>63</v>
      </c>
      <c r="N30" s="863">
        <f t="shared" si="4"/>
        <v>14.54545454545455</v>
      </c>
      <c r="O30" s="752"/>
    </row>
    <row r="31" spans="1:15" ht="10.5" customHeight="1">
      <c r="A31" s="189" t="s">
        <v>443</v>
      </c>
      <c r="B31" s="541" t="s">
        <v>148</v>
      </c>
      <c r="C31" s="644">
        <v>80</v>
      </c>
      <c r="D31" s="859" t="s">
        <v>170</v>
      </c>
      <c r="E31" s="184"/>
      <c r="F31" s="189" t="s">
        <v>295</v>
      </c>
      <c r="G31" s="644">
        <v>55</v>
      </c>
      <c r="H31" s="644">
        <v>55</v>
      </c>
      <c r="I31" s="859">
        <f t="shared" si="3"/>
        <v>0</v>
      </c>
      <c r="J31" s="17"/>
      <c r="K31" s="182" t="s">
        <v>179</v>
      </c>
      <c r="L31" s="653">
        <v>55</v>
      </c>
      <c r="M31" s="759">
        <v>55</v>
      </c>
      <c r="N31" s="863">
        <f t="shared" si="4"/>
        <v>0</v>
      </c>
      <c r="O31" s="752"/>
    </row>
    <row r="32" spans="1:15" ht="10.5" customHeight="1">
      <c r="A32" s="381" t="s">
        <v>31</v>
      </c>
      <c r="B32" s="161"/>
      <c r="C32" s="161"/>
      <c r="D32" s="643"/>
      <c r="E32" s="184"/>
      <c r="F32" s="384" t="s">
        <v>442</v>
      </c>
      <c r="G32" s="649"/>
      <c r="H32" s="650"/>
      <c r="I32" s="651"/>
      <c r="J32" s="17"/>
      <c r="K32" s="182" t="s">
        <v>643</v>
      </c>
      <c r="L32" s="653" t="s">
        <v>148</v>
      </c>
      <c r="M32" s="759">
        <v>55</v>
      </c>
      <c r="N32" s="863"/>
      <c r="O32" s="752"/>
    </row>
    <row r="33" spans="1:15" ht="10.5" customHeight="1">
      <c r="A33" s="186" t="s">
        <v>32</v>
      </c>
      <c r="B33" s="203">
        <v>45</v>
      </c>
      <c r="C33" s="203">
        <v>48</v>
      </c>
      <c r="D33" s="638">
        <f>((C33/B33)-    1)*100</f>
        <v>6.6666666666666652</v>
      </c>
      <c r="E33" s="643"/>
      <c r="F33" s="186" t="s">
        <v>184</v>
      </c>
      <c r="G33" s="161">
        <v>65</v>
      </c>
      <c r="H33" s="161">
        <v>58</v>
      </c>
      <c r="I33" s="863">
        <f>((H33/G33)-    1)*100</f>
        <v>-10.769230769230765</v>
      </c>
      <c r="J33" s="17"/>
      <c r="K33" s="488" t="s">
        <v>187</v>
      </c>
      <c r="L33" s="637">
        <v>60</v>
      </c>
      <c r="M33" s="759">
        <v>60</v>
      </c>
      <c r="N33" s="863">
        <f t="shared" si="4"/>
        <v>0</v>
      </c>
      <c r="O33" s="752"/>
    </row>
    <row r="34" spans="1:15" ht="10.5" customHeight="1">
      <c r="A34" s="186" t="s">
        <v>33</v>
      </c>
      <c r="B34" s="203">
        <v>50</v>
      </c>
      <c r="C34" s="203">
        <v>40</v>
      </c>
      <c r="D34" s="638">
        <f>((C34/B34)-    1)*100</f>
        <v>-19.999999999999996</v>
      </c>
      <c r="E34" s="184"/>
      <c r="F34" s="186" t="s">
        <v>185</v>
      </c>
      <c r="G34" s="514">
        <v>70</v>
      </c>
      <c r="H34" s="514">
        <v>80</v>
      </c>
      <c r="I34" s="863">
        <f t="shared" ref="I34:I40" si="5">((H34/G34)-    1)*100</f>
        <v>14.285714285714279</v>
      </c>
      <c r="J34" s="17"/>
      <c r="K34" s="426" t="s">
        <v>528</v>
      </c>
      <c r="L34" s="642" t="s">
        <v>432</v>
      </c>
      <c r="M34" s="760">
        <v>55</v>
      </c>
      <c r="N34" s="860" t="s">
        <v>170</v>
      </c>
      <c r="O34" s="752"/>
    </row>
    <row r="35" spans="1:15" ht="10.5" customHeight="1">
      <c r="A35" s="186" t="s">
        <v>448</v>
      </c>
      <c r="B35" s="203">
        <v>60</v>
      </c>
      <c r="C35" s="203">
        <v>60</v>
      </c>
      <c r="D35" s="638">
        <f t="shared" ref="D35" si="6">((C35/B35)-    1)*100</f>
        <v>0</v>
      </c>
      <c r="E35" s="184"/>
      <c r="F35" s="196" t="s">
        <v>80</v>
      </c>
      <c r="G35" s="514">
        <v>63</v>
      </c>
      <c r="H35" s="514">
        <v>65</v>
      </c>
      <c r="I35" s="863">
        <f t="shared" si="5"/>
        <v>3.1746031746031855</v>
      </c>
      <c r="J35" s="17"/>
      <c r="K35" s="381" t="s">
        <v>164</v>
      </c>
      <c r="L35" s="659"/>
      <c r="M35" s="659"/>
      <c r="N35" s="659"/>
      <c r="O35" s="752"/>
    </row>
    <row r="36" spans="1:15" ht="10.5" customHeight="1">
      <c r="A36" s="186" t="s">
        <v>34</v>
      </c>
      <c r="B36" s="203">
        <v>60</v>
      </c>
      <c r="C36" s="203">
        <v>53</v>
      </c>
      <c r="D36" s="638">
        <f>((C36/B36)-    1)*100</f>
        <v>-11.66666666666667</v>
      </c>
      <c r="E36" s="184"/>
      <c r="F36" s="196" t="s">
        <v>81</v>
      </c>
      <c r="G36" s="514">
        <v>45</v>
      </c>
      <c r="H36" s="514">
        <v>65</v>
      </c>
      <c r="I36" s="863">
        <f t="shared" si="5"/>
        <v>44.444444444444443</v>
      </c>
      <c r="J36" s="17"/>
      <c r="K36" s="197" t="s">
        <v>444</v>
      </c>
      <c r="L36" s="673">
        <v>80</v>
      </c>
      <c r="M36" s="203">
        <v>75</v>
      </c>
      <c r="N36" s="863">
        <f t="shared" ref="N36:N39" si="7">((M36/L36)-    1)*100</f>
        <v>-6.25</v>
      </c>
      <c r="O36" s="752"/>
    </row>
    <row r="37" spans="1:15" ht="10.5" customHeight="1">
      <c r="A37" s="186" t="s">
        <v>35</v>
      </c>
      <c r="B37" s="203">
        <v>45</v>
      </c>
      <c r="C37" s="203">
        <v>47.5</v>
      </c>
      <c r="D37" s="638">
        <f t="shared" ref="D37:D43" si="8">((C37/B37)-    1)*100</f>
        <v>5.555555555555558</v>
      </c>
      <c r="E37" s="184"/>
      <c r="F37" s="196" t="s">
        <v>446</v>
      </c>
      <c r="G37" s="514">
        <v>67.5</v>
      </c>
      <c r="H37" s="514">
        <v>58</v>
      </c>
      <c r="I37" s="863">
        <f t="shared" si="5"/>
        <v>-14.074074074074073</v>
      </c>
      <c r="J37" s="17"/>
      <c r="K37" s="197" t="s">
        <v>445</v>
      </c>
      <c r="L37" s="673">
        <v>85</v>
      </c>
      <c r="M37" s="203">
        <v>85</v>
      </c>
      <c r="N37" s="863">
        <f t="shared" si="7"/>
        <v>0</v>
      </c>
      <c r="O37" s="752"/>
    </row>
    <row r="38" spans="1:15" ht="10.5" customHeight="1">
      <c r="A38" s="186" t="s">
        <v>36</v>
      </c>
      <c r="B38" s="203">
        <v>67.5</v>
      </c>
      <c r="C38" s="203">
        <v>70</v>
      </c>
      <c r="D38" s="638">
        <f t="shared" si="8"/>
        <v>3.7037037037036979</v>
      </c>
      <c r="E38" s="184"/>
      <c r="F38" s="196" t="s">
        <v>83</v>
      </c>
      <c r="G38" s="514">
        <v>57.5</v>
      </c>
      <c r="H38" s="514">
        <v>58</v>
      </c>
      <c r="I38" s="863">
        <f t="shared" si="5"/>
        <v>0.86956521739129933</v>
      </c>
      <c r="J38" s="17"/>
      <c r="K38" s="197" t="s">
        <v>165</v>
      </c>
      <c r="L38" s="673">
        <v>85</v>
      </c>
      <c r="M38" s="203">
        <v>85</v>
      </c>
      <c r="N38" s="863">
        <f t="shared" si="7"/>
        <v>0</v>
      </c>
      <c r="O38" s="752"/>
    </row>
    <row r="39" spans="1:15" ht="10.5" customHeight="1">
      <c r="A39" s="186" t="s">
        <v>449</v>
      </c>
      <c r="B39" s="203">
        <v>55</v>
      </c>
      <c r="C39" s="203">
        <v>65</v>
      </c>
      <c r="D39" s="638">
        <f t="shared" si="8"/>
        <v>18.181818181818187</v>
      </c>
      <c r="E39" s="184"/>
      <c r="F39" s="186" t="s">
        <v>84</v>
      </c>
      <c r="G39" s="514">
        <v>45</v>
      </c>
      <c r="H39" s="514">
        <v>58</v>
      </c>
      <c r="I39" s="863">
        <f t="shared" si="5"/>
        <v>28.888888888888896</v>
      </c>
      <c r="J39" s="17"/>
      <c r="K39" s="422" t="s">
        <v>447</v>
      </c>
      <c r="L39" s="674">
        <v>80</v>
      </c>
      <c r="M39" s="203">
        <v>75</v>
      </c>
      <c r="N39" s="864">
        <f t="shared" si="7"/>
        <v>-6.25</v>
      </c>
      <c r="O39" s="752"/>
    </row>
    <row r="40" spans="1:15" ht="10.5" customHeight="1">
      <c r="A40" s="186" t="s">
        <v>38</v>
      </c>
      <c r="B40" s="203">
        <v>70</v>
      </c>
      <c r="C40" s="203">
        <v>75</v>
      </c>
      <c r="D40" s="638">
        <f t="shared" si="8"/>
        <v>7.1428571428571397</v>
      </c>
      <c r="E40" s="184"/>
      <c r="F40" s="422" t="s">
        <v>85</v>
      </c>
      <c r="G40" s="756">
        <v>55</v>
      </c>
      <c r="H40" s="757">
        <v>60</v>
      </c>
      <c r="I40" s="864">
        <f t="shared" si="5"/>
        <v>9.0909090909090828</v>
      </c>
      <c r="J40" s="17"/>
      <c r="K40" s="381" t="s">
        <v>452</v>
      </c>
      <c r="L40" s="659"/>
      <c r="M40" s="660"/>
      <c r="N40" s="659"/>
      <c r="O40" s="752"/>
    </row>
    <row r="41" spans="1:15" ht="10.5" customHeight="1">
      <c r="A41" s="186" t="s">
        <v>40</v>
      </c>
      <c r="B41" s="203">
        <v>50</v>
      </c>
      <c r="C41" s="203">
        <v>60</v>
      </c>
      <c r="D41" s="638">
        <f t="shared" si="8"/>
        <v>19.999999999999996</v>
      </c>
      <c r="E41" s="184"/>
      <c r="F41" s="381" t="s">
        <v>86</v>
      </c>
      <c r="G41" s="649"/>
      <c r="H41" s="649"/>
      <c r="I41" s="652"/>
      <c r="J41" s="17"/>
      <c r="K41" s="427" t="s">
        <v>453</v>
      </c>
      <c r="L41" s="302">
        <v>65</v>
      </c>
      <c r="M41" s="203">
        <v>65</v>
      </c>
      <c r="N41" s="863">
        <f t="shared" ref="N41:N43" si="9">((M41/L41)-    1)*100</f>
        <v>0</v>
      </c>
      <c r="O41" s="752"/>
    </row>
    <row r="42" spans="1:15" ht="10.5" customHeight="1">
      <c r="A42" s="186" t="s">
        <v>155</v>
      </c>
      <c r="B42" s="203">
        <v>50</v>
      </c>
      <c r="C42" s="203">
        <v>50</v>
      </c>
      <c r="D42" s="638">
        <f t="shared" si="8"/>
        <v>0</v>
      </c>
      <c r="E42" s="184"/>
      <c r="F42" s="186" t="s">
        <v>87</v>
      </c>
      <c r="G42" s="653">
        <v>53</v>
      </c>
      <c r="H42" s="203">
        <v>48</v>
      </c>
      <c r="I42" s="863">
        <f t="shared" ref="I42:I50" si="10">((H42/G42)-    1)*100</f>
        <v>-9.4339622641509422</v>
      </c>
      <c r="J42" s="17"/>
      <c r="K42" s="186" t="s">
        <v>452</v>
      </c>
      <c r="L42" s="302">
        <v>55</v>
      </c>
      <c r="M42" s="203">
        <v>65</v>
      </c>
      <c r="N42" s="863">
        <f t="shared" si="9"/>
        <v>18.181818181818187</v>
      </c>
      <c r="O42" s="754"/>
    </row>
    <row r="43" spans="1:15" ht="10.5" customHeight="1">
      <c r="A43" s="422" t="s">
        <v>39</v>
      </c>
      <c r="B43" s="644">
        <v>45</v>
      </c>
      <c r="C43" s="642">
        <v>53</v>
      </c>
      <c r="D43" s="859">
        <f t="shared" si="8"/>
        <v>17.777777777777782</v>
      </c>
      <c r="E43" s="184"/>
      <c r="F43" s="186" t="s">
        <v>88</v>
      </c>
      <c r="G43" s="653">
        <v>47.5</v>
      </c>
      <c r="H43" s="203">
        <v>48</v>
      </c>
      <c r="I43" s="863">
        <f t="shared" si="10"/>
        <v>1.0526315789473717</v>
      </c>
      <c r="J43" s="17"/>
      <c r="K43" s="189" t="s">
        <v>128</v>
      </c>
      <c r="L43" s="645">
        <v>53</v>
      </c>
      <c r="M43" s="203">
        <v>55</v>
      </c>
      <c r="N43" s="863">
        <f t="shared" si="9"/>
        <v>3.7735849056603765</v>
      </c>
      <c r="O43" s="754"/>
    </row>
    <row r="44" spans="1:15" ht="10.5" customHeight="1">
      <c r="A44" s="381" t="s">
        <v>41</v>
      </c>
      <c r="B44" s="376"/>
      <c r="C44" s="376"/>
      <c r="D44" s="643"/>
      <c r="E44" s="184"/>
      <c r="F44" s="186" t="s">
        <v>450</v>
      </c>
      <c r="G44" s="653">
        <v>45</v>
      </c>
      <c r="H44" s="203">
        <v>45</v>
      </c>
      <c r="I44" s="863">
        <f t="shared" si="10"/>
        <v>0</v>
      </c>
      <c r="J44" s="17"/>
      <c r="K44" s="381" t="s">
        <v>129</v>
      </c>
      <c r="L44" s="659"/>
      <c r="M44" s="660"/>
      <c r="N44" s="660"/>
      <c r="O44" s="751"/>
    </row>
    <row r="45" spans="1:15" ht="10.5" customHeight="1">
      <c r="A45" s="186" t="s">
        <v>156</v>
      </c>
      <c r="B45" s="203" t="s">
        <v>148</v>
      </c>
      <c r="C45" s="161">
        <v>78</v>
      </c>
      <c r="D45" s="638" t="s">
        <v>170</v>
      </c>
      <c r="E45" s="643"/>
      <c r="F45" s="186" t="s">
        <v>451</v>
      </c>
      <c r="G45" s="302">
        <v>50</v>
      </c>
      <c r="H45" s="161">
        <v>40</v>
      </c>
      <c r="I45" s="863">
        <f t="shared" si="10"/>
        <v>-19.999999999999996</v>
      </c>
      <c r="J45" s="17"/>
      <c r="K45" s="427" t="s">
        <v>130</v>
      </c>
      <c r="L45" s="297">
        <v>55</v>
      </c>
      <c r="M45" s="203">
        <v>48</v>
      </c>
      <c r="N45" s="863">
        <f t="shared" ref="N45:N47" si="11">((M45/L45)-    1)*100</f>
        <v>-12.727272727272732</v>
      </c>
      <c r="O45" s="751"/>
    </row>
    <row r="46" spans="1:15" ht="10.5" customHeight="1">
      <c r="A46" s="186" t="s">
        <v>42</v>
      </c>
      <c r="B46" s="203" t="s">
        <v>148</v>
      </c>
      <c r="C46" s="161">
        <v>48</v>
      </c>
      <c r="D46" s="638" t="s">
        <v>170</v>
      </c>
      <c r="E46" s="184"/>
      <c r="F46" s="186" t="s">
        <v>90</v>
      </c>
      <c r="G46" s="653">
        <v>50</v>
      </c>
      <c r="H46" s="203">
        <v>50</v>
      </c>
      <c r="I46" s="863">
        <f t="shared" si="10"/>
        <v>0</v>
      </c>
      <c r="J46" s="17"/>
      <c r="K46" s="186" t="s">
        <v>131</v>
      </c>
      <c r="L46" s="673">
        <v>60</v>
      </c>
      <c r="M46" s="203">
        <v>60</v>
      </c>
      <c r="N46" s="863">
        <f t="shared" si="11"/>
        <v>0</v>
      </c>
      <c r="O46" s="751"/>
    </row>
    <row r="47" spans="1:15" ht="10.5" customHeight="1">
      <c r="A47" s="186" t="s">
        <v>455</v>
      </c>
      <c r="B47" s="203" t="s">
        <v>148</v>
      </c>
      <c r="C47" s="161">
        <v>45</v>
      </c>
      <c r="D47" s="638" t="s">
        <v>170</v>
      </c>
      <c r="E47" s="184"/>
      <c r="F47" s="186" t="s">
        <v>186</v>
      </c>
      <c r="G47" s="653">
        <v>47.5</v>
      </c>
      <c r="H47" s="203">
        <v>53</v>
      </c>
      <c r="I47" s="863">
        <f t="shared" si="10"/>
        <v>11.578947368421044</v>
      </c>
      <c r="J47" s="17"/>
      <c r="K47" s="189" t="s">
        <v>132</v>
      </c>
      <c r="L47" s="674">
        <v>50</v>
      </c>
      <c r="M47" s="642">
        <v>60</v>
      </c>
      <c r="N47" s="864">
        <f t="shared" si="11"/>
        <v>19.999999999999996</v>
      </c>
      <c r="O47" s="751"/>
    </row>
    <row r="48" spans="1:15" ht="10.5" customHeight="1">
      <c r="A48" s="186" t="s">
        <v>43</v>
      </c>
      <c r="B48" s="203">
        <v>45</v>
      </c>
      <c r="C48" s="161">
        <v>45</v>
      </c>
      <c r="D48" s="638">
        <f t="shared" ref="D48" si="12">((C48/B48)-    1)*100</f>
        <v>0</v>
      </c>
      <c r="E48" s="184"/>
      <c r="F48" s="186" t="s">
        <v>91</v>
      </c>
      <c r="G48" s="653">
        <v>50</v>
      </c>
      <c r="H48" s="203">
        <v>55</v>
      </c>
      <c r="I48" s="863">
        <f t="shared" si="10"/>
        <v>10.000000000000009</v>
      </c>
      <c r="J48" s="17"/>
      <c r="K48" s="198" t="s">
        <v>133</v>
      </c>
      <c r="L48" s="198"/>
      <c r="M48" s="198"/>
      <c r="N48" s="486"/>
      <c r="O48" s="751"/>
    </row>
    <row r="49" spans="1:66" ht="10.5" customHeight="1">
      <c r="A49" s="186" t="s">
        <v>167</v>
      </c>
      <c r="B49" s="203" t="s">
        <v>148</v>
      </c>
      <c r="C49" s="161">
        <v>55</v>
      </c>
      <c r="D49" s="638" t="s">
        <v>170</v>
      </c>
      <c r="E49" s="184"/>
      <c r="F49" s="186" t="s">
        <v>93</v>
      </c>
      <c r="G49" s="653">
        <v>45</v>
      </c>
      <c r="H49" s="203">
        <v>45</v>
      </c>
      <c r="I49" s="863">
        <f t="shared" si="10"/>
        <v>0</v>
      </c>
      <c r="J49" s="17"/>
      <c r="K49" s="775" t="s">
        <v>647</v>
      </c>
      <c r="L49" s="199"/>
      <c r="M49" s="199"/>
      <c r="N49" s="530"/>
      <c r="O49" s="751"/>
    </row>
    <row r="50" spans="1:66" ht="10.5" customHeight="1">
      <c r="A50" s="186" t="s">
        <v>456</v>
      </c>
      <c r="B50" s="203">
        <v>45</v>
      </c>
      <c r="C50" s="161">
        <v>38</v>
      </c>
      <c r="D50" s="638">
        <f t="shared" ref="D50:D53" si="13">((C50/B50)-    1)*100</f>
        <v>-15.555555555555555</v>
      </c>
      <c r="E50" s="184"/>
      <c r="F50" s="189" t="s">
        <v>94</v>
      </c>
      <c r="G50" s="639">
        <v>50</v>
      </c>
      <c r="H50" s="644">
        <v>45</v>
      </c>
      <c r="I50" s="865">
        <f t="shared" si="10"/>
        <v>-9.9999999999999982</v>
      </c>
      <c r="J50" s="17"/>
      <c r="K50" s="868" t="s">
        <v>648</v>
      </c>
      <c r="L50" s="637"/>
      <c r="M50" s="641"/>
      <c r="N50" s="530"/>
      <c r="O50" s="751"/>
    </row>
    <row r="51" spans="1:66" ht="10.5" customHeight="1">
      <c r="A51" s="186" t="s">
        <v>458</v>
      </c>
      <c r="B51" s="203">
        <v>55</v>
      </c>
      <c r="C51" s="161">
        <v>55</v>
      </c>
      <c r="D51" s="638">
        <f t="shared" si="13"/>
        <v>0</v>
      </c>
      <c r="E51" s="184"/>
      <c r="F51" s="382" t="s">
        <v>454</v>
      </c>
      <c r="G51" s="654"/>
      <c r="H51" s="160"/>
      <c r="I51" s="655"/>
      <c r="J51" s="17"/>
      <c r="K51" s="742"/>
      <c r="L51" s="637"/>
      <c r="M51" s="641"/>
      <c r="N51" s="530"/>
      <c r="O51" s="751"/>
    </row>
    <row r="52" spans="1:66" ht="10.5" customHeight="1">
      <c r="A52" s="186" t="s">
        <v>459</v>
      </c>
      <c r="B52" s="203">
        <v>50</v>
      </c>
      <c r="C52" s="161">
        <v>48</v>
      </c>
      <c r="D52" s="638">
        <f t="shared" si="13"/>
        <v>-4.0000000000000036</v>
      </c>
      <c r="E52" s="184"/>
      <c r="F52" s="186" t="s">
        <v>96</v>
      </c>
      <c r="G52" s="203">
        <v>55</v>
      </c>
      <c r="H52" s="203">
        <v>50</v>
      </c>
      <c r="I52" s="863">
        <f>((H52/G52)-    1)*100</f>
        <v>-9.0909090909090935</v>
      </c>
      <c r="J52" s="17"/>
      <c r="K52" s="742"/>
      <c r="L52" s="637"/>
      <c r="M52" s="641"/>
      <c r="N52" s="530"/>
      <c r="O52" s="751"/>
      <c r="P52" s="937"/>
      <c r="Q52" s="938"/>
      <c r="R52" s="938"/>
      <c r="S52" s="938"/>
      <c r="T52" s="938"/>
      <c r="U52" s="938"/>
      <c r="V52" s="938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</row>
    <row r="53" spans="1:66" ht="10.5" customHeight="1">
      <c r="A53" s="186" t="s">
        <v>460</v>
      </c>
      <c r="B53" s="203">
        <v>50</v>
      </c>
      <c r="C53" s="161">
        <v>45</v>
      </c>
      <c r="D53" s="638">
        <f t="shared" si="13"/>
        <v>-9.9999999999999982</v>
      </c>
      <c r="E53" s="184"/>
      <c r="F53" s="186" t="s">
        <v>97</v>
      </c>
      <c r="G53" s="203">
        <v>55</v>
      </c>
      <c r="H53" s="203">
        <v>50</v>
      </c>
      <c r="I53" s="863">
        <f t="shared" ref="I53:I55" si="14">((H53/G53)-    1)*100</f>
        <v>-9.0909090909090935</v>
      </c>
      <c r="J53" s="17"/>
      <c r="K53" s="568"/>
      <c r="L53" s="637"/>
      <c r="M53" s="641"/>
      <c r="N53" s="530"/>
      <c r="O53" s="751"/>
      <c r="P53" s="937"/>
      <c r="Q53" s="856"/>
      <c r="R53" s="856"/>
      <c r="S53" s="856"/>
      <c r="T53" s="856"/>
      <c r="U53" s="856"/>
      <c r="V53" s="856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</row>
    <row r="54" spans="1:66" ht="10.5" customHeight="1">
      <c r="A54" s="186" t="s">
        <v>44</v>
      </c>
      <c r="B54" s="203" t="s">
        <v>148</v>
      </c>
      <c r="C54" s="161">
        <v>45</v>
      </c>
      <c r="D54" s="638" t="s">
        <v>170</v>
      </c>
      <c r="E54" s="184"/>
      <c r="F54" s="422" t="s">
        <v>98</v>
      </c>
      <c r="G54" s="644">
        <v>55</v>
      </c>
      <c r="H54" s="642">
        <v>50</v>
      </c>
      <c r="I54" s="864">
        <f t="shared" si="14"/>
        <v>-9.0909090909090935</v>
      </c>
      <c r="J54" s="17"/>
      <c r="K54" s="741"/>
      <c r="L54" s="743"/>
      <c r="M54" s="743"/>
      <c r="N54" s="743"/>
      <c r="O54" s="751"/>
      <c r="P54" s="857"/>
      <c r="Q54" s="858"/>
      <c r="R54" s="858"/>
      <c r="S54" s="858"/>
      <c r="T54" s="858"/>
      <c r="U54" s="858"/>
      <c r="V54" s="858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</row>
    <row r="55" spans="1:66" ht="10.5" customHeight="1">
      <c r="A55" s="186" t="s">
        <v>157</v>
      </c>
      <c r="B55" s="203" t="s">
        <v>148</v>
      </c>
      <c r="C55" s="161">
        <v>50</v>
      </c>
      <c r="D55" s="638" t="s">
        <v>170</v>
      </c>
      <c r="E55" s="184"/>
      <c r="F55" s="385" t="s">
        <v>457</v>
      </c>
      <c r="G55" s="866">
        <v>65</v>
      </c>
      <c r="H55" s="758">
        <v>70</v>
      </c>
      <c r="I55" s="867">
        <f t="shared" si="14"/>
        <v>7.6923076923076872</v>
      </c>
      <c r="J55" s="17"/>
      <c r="K55" s="427"/>
      <c r="L55" s="637"/>
      <c r="M55" s="641"/>
      <c r="N55" s="530"/>
      <c r="O55" s="751"/>
      <c r="P55" s="857"/>
      <c r="Q55" s="858"/>
      <c r="R55" s="858"/>
      <c r="S55" s="858"/>
      <c r="T55" s="858"/>
      <c r="U55" s="858"/>
      <c r="V55" s="858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</row>
    <row r="56" spans="1:66" ht="10.5" customHeight="1">
      <c r="A56" s="186" t="s">
        <v>45</v>
      </c>
      <c r="B56" s="203" t="s">
        <v>148</v>
      </c>
      <c r="C56" s="161">
        <v>35</v>
      </c>
      <c r="D56" s="638" t="s">
        <v>170</v>
      </c>
      <c r="E56" s="184"/>
      <c r="F56" s="386" t="s">
        <v>169</v>
      </c>
      <c r="G56" s="194"/>
      <c r="H56" s="203"/>
      <c r="I56" s="638"/>
      <c r="J56" s="17"/>
      <c r="K56" s="568"/>
      <c r="L56" s="637"/>
      <c r="M56" s="641"/>
      <c r="N56" s="530"/>
      <c r="O56" s="751"/>
      <c r="P56" s="857"/>
      <c r="Q56" s="858"/>
      <c r="R56" s="858"/>
      <c r="S56" s="858"/>
      <c r="T56" s="858"/>
      <c r="U56" s="858"/>
      <c r="V56" s="858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</row>
    <row r="57" spans="1:66" ht="10.5" customHeight="1">
      <c r="A57" s="189" t="s">
        <v>462</v>
      </c>
      <c r="B57" s="642">
        <v>45</v>
      </c>
      <c r="C57" s="171">
        <v>55</v>
      </c>
      <c r="D57" s="859">
        <f t="shared" ref="D57" si="15">((C57/B57)-    1)*100</f>
        <v>22.222222222222232</v>
      </c>
      <c r="E57" s="184"/>
      <c r="F57" s="200" t="s">
        <v>141</v>
      </c>
      <c r="G57" s="203">
        <v>50</v>
      </c>
      <c r="H57" s="203">
        <v>65</v>
      </c>
      <c r="I57" s="863">
        <f t="shared" ref="I57:I62" si="16">((H57/G57)-    1)*100</f>
        <v>30.000000000000004</v>
      </c>
      <c r="J57" s="17"/>
      <c r="K57" s="568"/>
      <c r="L57" s="637"/>
      <c r="M57" s="641"/>
      <c r="N57" s="530"/>
      <c r="O57" s="751"/>
      <c r="P57" s="496"/>
      <c r="Q57" s="545"/>
      <c r="R57" s="545"/>
      <c r="S57" s="606"/>
      <c r="T57" s="606"/>
      <c r="U57" s="545"/>
      <c r="V57" s="545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</row>
    <row r="58" spans="1:66" ht="10.5" customHeight="1">
      <c r="A58" s="543" t="s">
        <v>46</v>
      </c>
      <c r="B58" s="190"/>
      <c r="C58" s="161"/>
      <c r="D58" s="638"/>
      <c r="E58" s="184"/>
      <c r="F58" s="200" t="s">
        <v>101</v>
      </c>
      <c r="G58" s="203">
        <v>70</v>
      </c>
      <c r="H58" s="203">
        <v>70</v>
      </c>
      <c r="I58" s="863">
        <f t="shared" si="16"/>
        <v>0</v>
      </c>
      <c r="J58" s="17"/>
      <c r="K58" s="741"/>
      <c r="L58" s="743"/>
      <c r="M58" s="743"/>
      <c r="N58" s="743"/>
      <c r="O58" s="751"/>
      <c r="P58" s="496"/>
      <c r="Q58" s="799"/>
      <c r="R58" s="799"/>
      <c r="S58" s="799"/>
      <c r="T58" s="799"/>
      <c r="U58" s="799"/>
      <c r="V58" s="799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  <c r="BM58" s="54"/>
      <c r="BN58" s="54"/>
    </row>
    <row r="59" spans="1:66" ht="10.5" customHeight="1">
      <c r="A59" s="185" t="s">
        <v>47</v>
      </c>
      <c r="B59" s="161">
        <v>32.5</v>
      </c>
      <c r="C59" s="161">
        <v>50</v>
      </c>
      <c r="D59" s="638">
        <f t="shared" ref="D59:D71" si="17">((C59/B59)-    1)*100</f>
        <v>53.846153846153854</v>
      </c>
      <c r="E59" s="638"/>
      <c r="F59" s="200" t="s">
        <v>461</v>
      </c>
      <c r="G59" s="203">
        <v>50</v>
      </c>
      <c r="H59" s="203">
        <v>60</v>
      </c>
      <c r="I59" s="863">
        <f t="shared" si="16"/>
        <v>19.999999999999996</v>
      </c>
      <c r="J59" s="17"/>
      <c r="K59" s="427"/>
      <c r="L59" s="637"/>
      <c r="M59" s="641"/>
      <c r="N59" s="530"/>
      <c r="O59" s="751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  <c r="BI59" s="54"/>
      <c r="BJ59" s="54"/>
      <c r="BK59" s="54"/>
      <c r="BL59" s="54"/>
      <c r="BM59" s="54"/>
      <c r="BN59" s="54"/>
    </row>
    <row r="60" spans="1:66" ht="10.5" customHeight="1">
      <c r="A60" s="185" t="s">
        <v>48</v>
      </c>
      <c r="B60" s="161">
        <v>45</v>
      </c>
      <c r="C60" s="161">
        <v>48</v>
      </c>
      <c r="D60" s="638">
        <f t="shared" si="17"/>
        <v>6.6666666666666652</v>
      </c>
      <c r="E60" s="184"/>
      <c r="F60" s="200" t="s">
        <v>104</v>
      </c>
      <c r="G60" s="203">
        <v>50</v>
      </c>
      <c r="H60" s="203">
        <v>65</v>
      </c>
      <c r="I60" s="863">
        <f t="shared" si="16"/>
        <v>30.000000000000004</v>
      </c>
      <c r="J60" s="17"/>
      <c r="K60" s="568"/>
      <c r="L60" s="637"/>
      <c r="M60" s="641"/>
      <c r="N60" s="530"/>
      <c r="O60" s="751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  <c r="BM60" s="54"/>
      <c r="BN60" s="54"/>
    </row>
    <row r="61" spans="1:66" ht="10.5" customHeight="1">
      <c r="A61" s="185" t="s">
        <v>168</v>
      </c>
      <c r="B61" s="161">
        <v>42.5</v>
      </c>
      <c r="C61" s="161">
        <v>50</v>
      </c>
      <c r="D61" s="638">
        <f t="shared" si="17"/>
        <v>17.647058823529417</v>
      </c>
      <c r="E61" s="184"/>
      <c r="F61" s="200" t="s">
        <v>163</v>
      </c>
      <c r="G61" s="203">
        <v>63</v>
      </c>
      <c r="H61" s="641">
        <v>63</v>
      </c>
      <c r="I61" s="863">
        <f t="shared" si="16"/>
        <v>0</v>
      </c>
      <c r="J61" s="17"/>
      <c r="K61" s="568"/>
      <c r="L61" s="637"/>
      <c r="M61" s="641"/>
      <c r="N61" s="530"/>
      <c r="O61" s="751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  <c r="BM61" s="54"/>
      <c r="BN61" s="54"/>
    </row>
    <row r="62" spans="1:66" ht="10.5" customHeight="1">
      <c r="A62" s="185" t="s">
        <v>171</v>
      </c>
      <c r="B62" s="161">
        <v>45</v>
      </c>
      <c r="C62" s="161">
        <v>50</v>
      </c>
      <c r="D62" s="638">
        <f t="shared" si="17"/>
        <v>11.111111111111116</v>
      </c>
      <c r="E62" s="184"/>
      <c r="F62" s="425" t="s">
        <v>103</v>
      </c>
      <c r="G62" s="644">
        <v>37.5</v>
      </c>
      <c r="H62" s="642">
        <v>82</v>
      </c>
      <c r="I62" s="864">
        <f t="shared" si="16"/>
        <v>118.66666666666666</v>
      </c>
      <c r="J62" s="17"/>
      <c r="K62" s="744"/>
      <c r="L62" s="744"/>
      <c r="M62" s="744"/>
      <c r="N62" s="486"/>
      <c r="O62" s="751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  <c r="BI62" s="54"/>
      <c r="BJ62" s="54"/>
      <c r="BK62" s="54"/>
      <c r="BL62" s="54"/>
      <c r="BM62" s="54"/>
      <c r="BN62" s="54"/>
    </row>
    <row r="63" spans="1:66" ht="10.5" customHeight="1">
      <c r="A63" s="185" t="s">
        <v>51</v>
      </c>
      <c r="B63" s="161">
        <v>37.5</v>
      </c>
      <c r="C63" s="161">
        <v>50</v>
      </c>
      <c r="D63" s="638">
        <f t="shared" si="17"/>
        <v>33.333333333333329</v>
      </c>
      <c r="E63" s="184"/>
      <c r="F63" s="381" t="s">
        <v>105</v>
      </c>
      <c r="G63" s="656"/>
      <c r="H63" s="203"/>
      <c r="I63" s="651"/>
      <c r="J63" s="17"/>
      <c r="K63" s="745"/>
      <c r="L63" s="745"/>
      <c r="M63" s="745"/>
      <c r="N63" s="530"/>
      <c r="O63" s="751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54"/>
      <c r="BL63" s="54"/>
      <c r="BM63" s="54"/>
      <c r="BN63" s="54"/>
    </row>
    <row r="64" spans="1:66" ht="10.5" customHeight="1">
      <c r="A64" s="185" t="s">
        <v>52</v>
      </c>
      <c r="B64" s="161">
        <v>45</v>
      </c>
      <c r="C64" s="161">
        <v>58</v>
      </c>
      <c r="D64" s="638">
        <f t="shared" si="17"/>
        <v>28.888888888888896</v>
      </c>
      <c r="E64" s="184"/>
      <c r="F64" s="186" t="s">
        <v>463</v>
      </c>
      <c r="G64" s="203">
        <v>43</v>
      </c>
      <c r="H64" s="203">
        <v>43</v>
      </c>
      <c r="I64" s="863">
        <f t="shared" ref="I64:I70" si="18">((H64/G64)-    1)*100</f>
        <v>0</v>
      </c>
      <c r="J64" s="569"/>
      <c r="K64" s="744"/>
      <c r="L64" s="744"/>
      <c r="M64" s="744"/>
      <c r="N64" s="486"/>
      <c r="O64" s="753"/>
    </row>
    <row r="65" spans="1:15" ht="10.5" customHeight="1">
      <c r="A65" s="185" t="s">
        <v>466</v>
      </c>
      <c r="B65" s="161">
        <v>57.5</v>
      </c>
      <c r="C65" s="161">
        <v>65</v>
      </c>
      <c r="D65" s="638">
        <f t="shared" si="17"/>
        <v>13.043478260869556</v>
      </c>
      <c r="E65" s="184"/>
      <c r="F65" s="186" t="s">
        <v>464</v>
      </c>
      <c r="G65" s="203">
        <v>43</v>
      </c>
      <c r="H65" s="203">
        <v>43</v>
      </c>
      <c r="I65" s="863">
        <f t="shared" si="18"/>
        <v>0</v>
      </c>
      <c r="J65" s="569"/>
      <c r="K65" s="741"/>
      <c r="L65" s="746"/>
      <c r="M65" s="423"/>
      <c r="N65" s="486"/>
      <c r="O65" s="753"/>
    </row>
    <row r="66" spans="1:15" ht="10.5" customHeight="1">
      <c r="A66" s="185" t="s">
        <v>53</v>
      </c>
      <c r="B66" s="161">
        <v>55</v>
      </c>
      <c r="C66" s="161">
        <v>67.5</v>
      </c>
      <c r="D66" s="638">
        <f t="shared" si="17"/>
        <v>22.72727272727273</v>
      </c>
      <c r="E66" s="184"/>
      <c r="F66" s="186" t="s">
        <v>427</v>
      </c>
      <c r="G66" s="203">
        <v>43</v>
      </c>
      <c r="H66" s="203">
        <v>43</v>
      </c>
      <c r="I66" s="863">
        <f t="shared" si="18"/>
        <v>0</v>
      </c>
      <c r="J66" s="569"/>
      <c r="K66" s="568"/>
      <c r="L66" s="740"/>
      <c r="M66" s="423"/>
      <c r="N66" s="530"/>
    </row>
    <row r="67" spans="1:15" ht="10.5" customHeight="1">
      <c r="A67" s="185" t="s">
        <v>468</v>
      </c>
      <c r="B67" s="161">
        <v>35</v>
      </c>
      <c r="C67" s="161">
        <v>58</v>
      </c>
      <c r="D67" s="638">
        <f t="shared" si="17"/>
        <v>65.714285714285722</v>
      </c>
      <c r="E67" s="184"/>
      <c r="F67" s="186" t="s">
        <v>108</v>
      </c>
      <c r="G67" s="203">
        <v>55</v>
      </c>
      <c r="H67" s="203">
        <v>58</v>
      </c>
      <c r="I67" s="863">
        <f t="shared" si="18"/>
        <v>5.4545454545454453</v>
      </c>
      <c r="J67" s="569"/>
      <c r="K67" s="568"/>
      <c r="L67" s="740"/>
      <c r="M67" s="423"/>
      <c r="N67" s="530"/>
    </row>
    <row r="68" spans="1:15" ht="10.5" customHeight="1">
      <c r="A68" s="185" t="s">
        <v>54</v>
      </c>
      <c r="B68" s="161">
        <v>35</v>
      </c>
      <c r="C68" s="161">
        <v>53</v>
      </c>
      <c r="D68" s="638">
        <f t="shared" si="17"/>
        <v>51.428571428571423</v>
      </c>
      <c r="E68" s="184"/>
      <c r="F68" s="186" t="s">
        <v>107</v>
      </c>
      <c r="G68" s="203">
        <v>43</v>
      </c>
      <c r="H68" s="203">
        <v>43</v>
      </c>
      <c r="I68" s="863">
        <f t="shared" si="18"/>
        <v>0</v>
      </c>
      <c r="J68" s="569"/>
      <c r="K68" s="568"/>
      <c r="L68" s="740"/>
      <c r="M68" s="423"/>
      <c r="N68" s="530"/>
    </row>
    <row r="69" spans="1:15" ht="10.5" customHeight="1">
      <c r="A69" s="185" t="s">
        <v>469</v>
      </c>
      <c r="B69" s="161">
        <v>45</v>
      </c>
      <c r="C69" s="161">
        <v>53</v>
      </c>
      <c r="D69" s="638">
        <f t="shared" si="17"/>
        <v>17.777777777777782</v>
      </c>
      <c r="E69" s="184"/>
      <c r="F69" s="186" t="s">
        <v>465</v>
      </c>
      <c r="G69" s="203">
        <v>43</v>
      </c>
      <c r="H69" s="203">
        <v>43</v>
      </c>
      <c r="I69" s="863">
        <f t="shared" si="18"/>
        <v>0</v>
      </c>
      <c r="J69" s="569"/>
      <c r="K69" s="930"/>
      <c r="L69" s="931"/>
      <c r="M69" s="931"/>
      <c r="N69" s="790"/>
    </row>
    <row r="70" spans="1:15" ht="10.5" customHeight="1">
      <c r="A70" s="185" t="s">
        <v>57</v>
      </c>
      <c r="B70" s="161">
        <v>37.5</v>
      </c>
      <c r="C70" s="161">
        <v>53</v>
      </c>
      <c r="D70" s="638">
        <f t="shared" si="17"/>
        <v>41.333333333333336</v>
      </c>
      <c r="E70" s="184"/>
      <c r="F70" s="189" t="s">
        <v>109</v>
      </c>
      <c r="G70" s="644">
        <v>43</v>
      </c>
      <c r="H70" s="642">
        <v>43</v>
      </c>
      <c r="I70" s="865">
        <f t="shared" si="18"/>
        <v>0</v>
      </c>
      <c r="J70" s="17"/>
      <c r="K70" s="930"/>
      <c r="L70" s="791"/>
      <c r="M70" s="791"/>
      <c r="N70" s="791"/>
    </row>
    <row r="71" spans="1:15" ht="10.5" customHeight="1">
      <c r="A71" s="421" t="s">
        <v>58</v>
      </c>
      <c r="B71" s="541">
        <v>45</v>
      </c>
      <c r="C71" s="541">
        <v>50</v>
      </c>
      <c r="D71" s="860">
        <f t="shared" si="17"/>
        <v>11.111111111111116</v>
      </c>
      <c r="E71" s="184"/>
      <c r="I71" s="202" t="s">
        <v>76</v>
      </c>
      <c r="J71" s="602"/>
      <c r="K71" s="488"/>
      <c r="L71" s="792"/>
      <c r="M71" s="792"/>
      <c r="N71" s="792"/>
    </row>
    <row r="72" spans="1:15" ht="10.5" customHeight="1">
      <c r="B72" s="42"/>
      <c r="C72" s="42"/>
      <c r="D72" s="202" t="s">
        <v>76</v>
      </c>
      <c r="E72" s="184"/>
      <c r="J72" s="602"/>
      <c r="K72" s="488"/>
      <c r="L72" s="792"/>
      <c r="M72" s="792"/>
      <c r="N72" s="792"/>
    </row>
    <row r="73" spans="1:15" ht="10.75" customHeight="1">
      <c r="B73" s="42"/>
      <c r="C73" s="42"/>
      <c r="D73" s="202"/>
      <c r="E73" s="202"/>
      <c r="J73" s="602"/>
      <c r="K73" s="488"/>
      <c r="L73" s="792"/>
      <c r="M73" s="793"/>
      <c r="N73" s="792"/>
    </row>
    <row r="74" spans="1:15" ht="11" customHeight="1">
      <c r="J74" s="566"/>
      <c r="K74" s="488"/>
      <c r="L74" s="792"/>
      <c r="M74" s="792"/>
      <c r="N74" s="792"/>
    </row>
    <row r="75" spans="1:15" ht="11" customHeight="1">
      <c r="J75" s="566"/>
      <c r="K75" s="488"/>
      <c r="L75" s="792"/>
      <c r="M75" s="792"/>
      <c r="N75" s="792"/>
    </row>
    <row r="76" spans="1:15" ht="11" customHeight="1">
      <c r="J76" s="566"/>
      <c r="K76" s="488"/>
      <c r="L76" s="792"/>
      <c r="M76" s="792"/>
      <c r="N76" s="792"/>
    </row>
    <row r="77" spans="1:15" ht="11" customHeight="1">
      <c r="J77" s="566"/>
      <c r="K77" s="488"/>
      <c r="L77" s="794"/>
      <c r="M77" s="792"/>
      <c r="N77" s="792"/>
    </row>
    <row r="78" spans="1:15" ht="11" customHeight="1">
      <c r="J78" s="566"/>
      <c r="K78" s="605"/>
      <c r="L78" s="795"/>
      <c r="M78" s="796"/>
      <c r="N78" s="795"/>
    </row>
    <row r="79" spans="1:15" ht="11" customHeight="1">
      <c r="J79" s="566"/>
      <c r="K79" s="605"/>
      <c r="L79" s="797"/>
      <c r="M79" s="798"/>
      <c r="N79" s="797"/>
    </row>
    <row r="80" spans="1:15" ht="11" customHeight="1">
      <c r="J80" s="566"/>
      <c r="K80" s="496"/>
      <c r="L80" s="799"/>
      <c r="M80" s="799"/>
      <c r="N80" s="799"/>
    </row>
    <row r="81" spans="1:14" ht="12.75" customHeight="1">
      <c r="J81" s="566"/>
      <c r="K81" s="565"/>
      <c r="L81" s="565"/>
      <c r="M81" s="565"/>
      <c r="N81" s="565"/>
    </row>
    <row r="82" spans="1:14" ht="11" customHeight="1">
      <c r="J82" s="566"/>
      <c r="K82" s="565"/>
      <c r="L82" s="565"/>
      <c r="M82" s="565"/>
      <c r="N82" s="609"/>
    </row>
    <row r="83" spans="1:14" ht="11" customHeight="1">
      <c r="J83" s="566"/>
      <c r="K83" s="565"/>
      <c r="L83" s="565"/>
      <c r="M83" s="565"/>
      <c r="N83" s="565"/>
    </row>
    <row r="84" spans="1:14" ht="11" customHeight="1">
      <c r="J84" s="566"/>
      <c r="K84" s="610"/>
      <c r="L84" s="610"/>
      <c r="M84" s="610"/>
      <c r="N84" s="565"/>
    </row>
    <row r="85" spans="1:14" ht="11" customHeight="1">
      <c r="J85" s="566"/>
      <c r="K85" s="565"/>
      <c r="L85" s="565"/>
      <c r="M85" s="565"/>
      <c r="N85" s="565"/>
    </row>
    <row r="86" spans="1:14" ht="11" customHeight="1">
      <c r="J86" s="566"/>
      <c r="K86" s="565"/>
      <c r="L86" s="565"/>
      <c r="M86" s="565"/>
      <c r="N86" s="611"/>
    </row>
    <row r="87" spans="1:14" ht="11" customHeight="1">
      <c r="J87" s="566"/>
      <c r="K87" s="565"/>
      <c r="L87" s="565"/>
      <c r="M87" s="565"/>
      <c r="N87" s="608"/>
    </row>
    <row r="88" spans="1:14" ht="11" customHeight="1">
      <c r="J88" s="566"/>
      <c r="K88" s="565"/>
      <c r="L88" s="565"/>
      <c r="M88" s="565"/>
      <c r="N88" s="607"/>
    </row>
    <row r="89" spans="1:14" ht="11" customHeight="1">
      <c r="F89" s="186"/>
      <c r="G89" s="181"/>
      <c r="H89" s="201"/>
      <c r="I89" s="202" t="s">
        <v>76</v>
      </c>
      <c r="J89" s="566"/>
      <c r="K89" s="609"/>
      <c r="L89" s="609"/>
      <c r="M89" s="609"/>
      <c r="N89" s="607"/>
    </row>
    <row r="90" spans="1:14" ht="11" customHeight="1">
      <c r="J90" s="566"/>
      <c r="K90" s="565"/>
      <c r="L90" s="545"/>
      <c r="M90" s="545"/>
      <c r="N90" s="193"/>
    </row>
    <row r="91" spans="1:14" ht="11" customHeight="1">
      <c r="J91" s="566"/>
      <c r="K91" s="565"/>
      <c r="L91" s="545"/>
      <c r="M91" s="545"/>
      <c r="N91" s="193"/>
    </row>
    <row r="92" spans="1:14" ht="11" customHeight="1">
      <c r="A92" s="186"/>
      <c r="B92" s="485"/>
      <c r="C92" s="481"/>
      <c r="F92" s="186"/>
      <c r="G92" s="423"/>
      <c r="H92" s="483"/>
      <c r="I92" s="601"/>
      <c r="J92" s="566"/>
      <c r="K92" s="565"/>
      <c r="L92" s="545"/>
      <c r="M92" s="545"/>
      <c r="N92" s="193"/>
    </row>
    <row r="93" spans="1:14" ht="11" customHeight="1">
      <c r="A93" s="186"/>
      <c r="B93" s="485"/>
      <c r="C93" s="481"/>
      <c r="D93" s="202"/>
      <c r="E93" s="202"/>
      <c r="F93" s="605"/>
      <c r="G93" s="568"/>
      <c r="H93" s="570"/>
      <c r="I93" s="531"/>
      <c r="J93" s="571"/>
      <c r="K93" s="607"/>
      <c r="L93" s="606"/>
      <c r="M93" s="606"/>
      <c r="N93" s="193"/>
    </row>
    <row r="94" spans="1:14" ht="11" customHeight="1">
      <c r="A94" s="186"/>
      <c r="B94" s="485"/>
      <c r="C94" s="481"/>
      <c r="D94" s="202"/>
      <c r="E94" s="202"/>
      <c r="F94" s="605"/>
      <c r="G94" s="612"/>
      <c r="H94" s="565"/>
      <c r="I94" s="608"/>
      <c r="J94" s="565"/>
      <c r="K94" s="607"/>
      <c r="L94" s="606"/>
      <c r="M94" s="606"/>
      <c r="N94" s="193"/>
    </row>
    <row r="95" spans="1:14" ht="11" customHeight="1">
      <c r="A95" s="185"/>
      <c r="B95" s="188"/>
      <c r="C95" s="188"/>
      <c r="D95" s="184"/>
      <c r="E95" s="184"/>
      <c r="F95" s="605"/>
      <c r="G95" s="607"/>
      <c r="H95" s="607"/>
      <c r="I95" s="607"/>
      <c r="J95" s="607"/>
      <c r="K95" s="607"/>
      <c r="L95" s="606"/>
      <c r="M95" s="606"/>
      <c r="N95" s="193"/>
    </row>
    <row r="96" spans="1:14" ht="11" customHeight="1">
      <c r="A96" s="185"/>
      <c r="B96" s="188"/>
      <c r="C96" s="188"/>
      <c r="D96" s="184"/>
      <c r="E96" s="184"/>
      <c r="F96" s="605"/>
      <c r="G96" s="607"/>
      <c r="H96" s="607"/>
      <c r="I96" s="607"/>
      <c r="J96" s="607"/>
      <c r="K96" s="607"/>
      <c r="L96" s="606"/>
      <c r="M96" s="606"/>
      <c r="N96" s="193"/>
    </row>
    <row r="97" spans="1:14" ht="11" customHeight="1">
      <c r="A97" s="185"/>
      <c r="B97" s="188"/>
      <c r="C97" s="532"/>
      <c r="D97" s="184"/>
      <c r="E97" s="184"/>
      <c r="F97" s="488"/>
      <c r="G97" s="565"/>
      <c r="H97" s="565"/>
      <c r="I97" s="565"/>
      <c r="J97" s="565"/>
      <c r="K97" s="568"/>
      <c r="L97" s="186"/>
      <c r="M97" s="186"/>
      <c r="N97" s="193"/>
    </row>
    <row r="98" spans="1:14" ht="11" customHeight="1">
      <c r="A98" s="185"/>
      <c r="B98" s="540"/>
      <c r="C98" s="188"/>
      <c r="D98" s="184"/>
      <c r="E98" s="184"/>
      <c r="F98" s="488"/>
      <c r="G98" s="565"/>
      <c r="H98" s="565"/>
      <c r="I98" s="565"/>
      <c r="J98" s="565"/>
      <c r="K98" s="186"/>
      <c r="L98" s="186"/>
      <c r="M98" s="186"/>
      <c r="N98" s="193"/>
    </row>
    <row r="99" spans="1:14" ht="11" customHeight="1">
      <c r="A99" s="186"/>
      <c r="B99" s="485"/>
      <c r="C99" s="481"/>
      <c r="D99" s="484"/>
      <c r="E99" s="484"/>
      <c r="F99" s="488"/>
      <c r="G99" s="613"/>
      <c r="H99" s="565"/>
      <c r="I99" s="607"/>
      <c r="J99" s="565"/>
      <c r="K99" s="186"/>
      <c r="L99" s="186"/>
      <c r="M99" s="186"/>
      <c r="N99" s="193"/>
    </row>
    <row r="100" spans="1:14" ht="11" customHeight="1">
      <c r="A100" s="54"/>
      <c r="B100" s="54"/>
      <c r="C100" s="54"/>
      <c r="D100" s="484"/>
      <c r="E100" s="484"/>
      <c r="F100" s="488"/>
      <c r="G100" s="612"/>
      <c r="H100" s="565"/>
      <c r="I100" s="608"/>
      <c r="J100" s="565"/>
      <c r="K100" s="186"/>
      <c r="L100" s="186"/>
      <c r="M100" s="186"/>
      <c r="N100" s="193"/>
    </row>
    <row r="101" spans="1:14" ht="11" customHeight="1">
      <c r="A101" s="185"/>
      <c r="B101" s="485"/>
      <c r="C101" s="481"/>
      <c r="D101" s="54"/>
      <c r="E101" s="54"/>
      <c r="F101" s="488"/>
      <c r="G101" s="565"/>
      <c r="H101" s="565"/>
      <c r="I101" s="607"/>
      <c r="J101" s="607"/>
      <c r="K101" s="565"/>
      <c r="L101" s="565"/>
      <c r="M101" s="565"/>
      <c r="N101" s="533"/>
    </row>
    <row r="102" spans="1:14" ht="14">
      <c r="A102" s="186"/>
      <c r="B102" s="485"/>
      <c r="C102" s="481"/>
      <c r="D102" s="184"/>
      <c r="E102" s="184"/>
      <c r="F102" s="488"/>
      <c r="G102" s="565"/>
      <c r="H102" s="565"/>
      <c r="I102" s="607"/>
      <c r="J102" s="607"/>
      <c r="K102" s="565"/>
      <c r="L102" s="565"/>
      <c r="M102" s="565"/>
      <c r="N102" s="533"/>
    </row>
    <row r="103" spans="1:14" ht="14">
      <c r="A103" s="186"/>
      <c r="B103" s="187"/>
      <c r="C103" s="195"/>
      <c r="D103" s="184"/>
      <c r="E103" s="184"/>
      <c r="F103" s="488"/>
      <c r="G103" s="610"/>
      <c r="H103" s="610"/>
      <c r="I103" s="610"/>
      <c r="J103" s="610"/>
      <c r="K103" s="610"/>
      <c r="L103" s="610"/>
      <c r="M103" s="610"/>
      <c r="N103" s="329"/>
    </row>
    <row r="104" spans="1:14" ht="14">
      <c r="A104" s="186"/>
      <c r="B104" s="187"/>
      <c r="C104" s="195"/>
      <c r="D104" s="184"/>
      <c r="E104" s="184"/>
      <c r="G104" s="325"/>
      <c r="H104" s="325"/>
      <c r="I104" s="325"/>
      <c r="J104" s="424"/>
      <c r="K104" s="327"/>
      <c r="L104" s="327"/>
      <c r="M104" s="327"/>
    </row>
    <row r="105" spans="1:14" ht="14">
      <c r="D105" s="202"/>
      <c r="E105" s="202"/>
      <c r="F105" s="315"/>
      <c r="G105" s="331"/>
      <c r="H105" s="328"/>
      <c r="I105" s="332"/>
      <c r="J105" s="327"/>
      <c r="K105" s="327"/>
      <c r="L105" s="327"/>
      <c r="M105" s="327"/>
    </row>
    <row r="106" spans="1:14" ht="14">
      <c r="F106" s="315"/>
      <c r="G106" s="327"/>
      <c r="H106" s="328"/>
      <c r="I106" s="330"/>
      <c r="J106" s="330"/>
      <c r="K106" s="327"/>
      <c r="L106" s="327"/>
      <c r="M106" s="327"/>
      <c r="N106" s="193"/>
    </row>
    <row r="107" spans="1:14" ht="14">
      <c r="F107" s="315"/>
      <c r="G107" s="327"/>
      <c r="H107" s="328"/>
      <c r="I107" s="330"/>
      <c r="J107" s="330"/>
      <c r="K107" s="327"/>
      <c r="L107" s="327"/>
      <c r="M107" s="327"/>
      <c r="N107" s="333"/>
    </row>
    <row r="108" spans="1:14" ht="14">
      <c r="A108" s="185"/>
      <c r="B108" s="203"/>
      <c r="C108" s="183"/>
      <c r="D108" s="184"/>
      <c r="E108" s="184"/>
      <c r="F108" s="43"/>
      <c r="G108" s="334"/>
      <c r="H108" s="334"/>
      <c r="I108" s="334"/>
      <c r="J108" s="334"/>
      <c r="K108" s="334"/>
      <c r="L108" s="334"/>
      <c r="M108" s="334"/>
      <c r="N108" s="335"/>
    </row>
    <row r="109" spans="1:14">
      <c r="F109" s="43"/>
      <c r="G109" s="336"/>
      <c r="H109" s="336"/>
      <c r="I109" s="337"/>
      <c r="J109" s="336"/>
      <c r="K109" s="338"/>
      <c r="L109" s="338"/>
      <c r="M109" s="338"/>
    </row>
    <row r="110" spans="1:14">
      <c r="F110" s="43"/>
      <c r="G110" s="336"/>
      <c r="H110" s="339"/>
      <c r="I110" s="339"/>
      <c r="J110" s="339"/>
      <c r="K110" s="339"/>
      <c r="L110" s="339"/>
      <c r="M110" s="339"/>
    </row>
    <row r="111" spans="1:14">
      <c r="F111" s="43"/>
      <c r="G111" s="336"/>
      <c r="H111" s="339"/>
      <c r="I111" s="336"/>
      <c r="J111" s="336"/>
      <c r="K111" s="338"/>
      <c r="L111" s="338"/>
      <c r="M111" s="338"/>
    </row>
  </sheetData>
  <mergeCells count="12">
    <mergeCell ref="P52:P53"/>
    <mergeCell ref="Q52:R52"/>
    <mergeCell ref="S52:T52"/>
    <mergeCell ref="U52:V52"/>
    <mergeCell ref="L4:N4"/>
    <mergeCell ref="K69:K70"/>
    <mergeCell ref="L69:M69"/>
    <mergeCell ref="A4:A5"/>
    <mergeCell ref="B4:D4"/>
    <mergeCell ref="F4:F5"/>
    <mergeCell ref="G4:I4"/>
    <mergeCell ref="K4:K5"/>
  </mergeCells>
  <pageMargins left="0" right="0" top="0" bottom="0" header="0" footer="0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F6256-3069-4854-8868-67FC0B82D891}">
  <dimension ref="A1:N181"/>
  <sheetViews>
    <sheetView showGridLines="0" topLeftCell="A102" zoomScaleNormal="100" workbookViewId="0">
      <selection activeCell="A124" sqref="A124:N175"/>
    </sheetView>
  </sheetViews>
  <sheetFormatPr baseColWidth="10" defaultColWidth="10.83203125" defaultRowHeight="13"/>
  <cols>
    <col min="1" max="1" width="10.1640625" style="53" customWidth="1"/>
    <col min="2" max="2" width="4.1640625" style="53" customWidth="1"/>
    <col min="3" max="14" width="5.83203125" style="53" customWidth="1"/>
    <col min="15" max="16384" width="10.83203125" style="53"/>
  </cols>
  <sheetData>
    <row r="1" spans="1:14">
      <c r="A1" s="926" t="s">
        <v>654</v>
      </c>
      <c r="B1" s="926"/>
      <c r="C1" s="926"/>
      <c r="D1" s="926"/>
      <c r="E1" s="926"/>
      <c r="F1" s="926"/>
      <c r="G1" s="926"/>
      <c r="H1" s="926"/>
      <c r="I1" s="926"/>
      <c r="J1" s="926"/>
      <c r="K1" s="926"/>
      <c r="L1" s="926"/>
      <c r="M1" s="927"/>
      <c r="N1" s="927"/>
    </row>
    <row r="2" spans="1:14">
      <c r="A2" s="114" t="s">
        <v>472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3"/>
      <c r="N2" s="143"/>
    </row>
    <row r="3" spans="1:14" ht="7" customHeight="1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</row>
    <row r="4" spans="1:14" ht="16" customHeight="1">
      <c r="A4" s="377" t="s">
        <v>419</v>
      </c>
      <c r="B4" s="377" t="s">
        <v>473</v>
      </c>
      <c r="C4" s="377" t="s">
        <v>399</v>
      </c>
      <c r="D4" s="377" t="s">
        <v>400</v>
      </c>
      <c r="E4" s="377" t="s">
        <v>401</v>
      </c>
      <c r="F4" s="377" t="s">
        <v>402</v>
      </c>
      <c r="G4" s="377" t="s">
        <v>403</v>
      </c>
      <c r="H4" s="377" t="s">
        <v>404</v>
      </c>
      <c r="I4" s="377" t="s">
        <v>405</v>
      </c>
      <c r="J4" s="377" t="s">
        <v>406</v>
      </c>
      <c r="K4" s="377" t="s">
        <v>407</v>
      </c>
      <c r="L4" s="377" t="s">
        <v>408</v>
      </c>
      <c r="M4" s="377" t="s">
        <v>409</v>
      </c>
      <c r="N4" s="377" t="s">
        <v>410</v>
      </c>
    </row>
    <row r="5" spans="1:14" ht="6.75" customHeight="1">
      <c r="A5" s="177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</row>
    <row r="6" spans="1:14" ht="11" customHeight="1">
      <c r="A6" s="26" t="s">
        <v>181</v>
      </c>
      <c r="B6" s="25">
        <v>2018</v>
      </c>
      <c r="C6" s="204">
        <v>97</v>
      </c>
      <c r="D6" s="204">
        <v>98.5</v>
      </c>
      <c r="E6" s="205">
        <v>100.5</v>
      </c>
      <c r="F6" s="206">
        <v>100.5</v>
      </c>
      <c r="G6" s="207">
        <v>100.5</v>
      </c>
      <c r="H6" s="206">
        <v>100</v>
      </c>
      <c r="I6" s="206">
        <v>102</v>
      </c>
      <c r="J6" s="206">
        <v>102</v>
      </c>
      <c r="K6" s="206">
        <v>102</v>
      </c>
      <c r="L6" s="206">
        <v>102</v>
      </c>
      <c r="M6" s="206">
        <v>102</v>
      </c>
      <c r="N6" s="207">
        <v>102</v>
      </c>
    </row>
    <row r="7" spans="1:14" ht="11" customHeight="1">
      <c r="A7" s="26"/>
      <c r="B7" s="25">
        <v>2019</v>
      </c>
      <c r="C7" s="207">
        <v>101.5</v>
      </c>
      <c r="D7" s="207">
        <v>101.5</v>
      </c>
      <c r="E7" s="206">
        <v>100.5</v>
      </c>
      <c r="F7" s="206">
        <v>100.5</v>
      </c>
      <c r="G7" s="207">
        <v>100.5</v>
      </c>
      <c r="H7" s="206">
        <v>100.5</v>
      </c>
      <c r="I7" s="206">
        <v>100.5</v>
      </c>
      <c r="J7" s="206">
        <v>100.5</v>
      </c>
      <c r="K7" s="206">
        <v>102.5</v>
      </c>
      <c r="L7" s="206">
        <v>102.5</v>
      </c>
      <c r="M7" s="206">
        <v>102.5</v>
      </c>
      <c r="N7" s="204">
        <v>102.5</v>
      </c>
    </row>
    <row r="8" spans="1:14" ht="11" customHeight="1">
      <c r="A8" s="26"/>
      <c r="B8" s="25">
        <v>2020</v>
      </c>
      <c r="C8" s="204">
        <v>102.5</v>
      </c>
      <c r="D8" s="207">
        <v>127</v>
      </c>
      <c r="E8" s="206">
        <v>130</v>
      </c>
      <c r="F8" s="206">
        <v>102.5</v>
      </c>
      <c r="G8" s="207">
        <v>129</v>
      </c>
      <c r="H8" s="206">
        <v>129</v>
      </c>
      <c r="I8" s="206">
        <v>129</v>
      </c>
      <c r="J8" s="206">
        <v>129</v>
      </c>
      <c r="K8" s="206">
        <v>129</v>
      </c>
      <c r="L8" s="206">
        <v>104</v>
      </c>
      <c r="M8" s="206">
        <v>129</v>
      </c>
      <c r="N8" s="207">
        <v>129</v>
      </c>
    </row>
    <row r="9" spans="1:14" ht="11" customHeight="1">
      <c r="A9" s="26"/>
      <c r="B9" s="25">
        <v>2021</v>
      </c>
      <c r="C9" s="208">
        <v>102.5</v>
      </c>
      <c r="D9" s="204">
        <v>102.5</v>
      </c>
      <c r="E9" s="205">
        <v>102.5</v>
      </c>
      <c r="F9" s="205">
        <v>102.5</v>
      </c>
      <c r="G9" s="204">
        <v>102.5</v>
      </c>
      <c r="H9" s="205">
        <v>102.5</v>
      </c>
      <c r="I9" s="206">
        <v>129</v>
      </c>
      <c r="J9" s="205">
        <v>102.5</v>
      </c>
      <c r="K9" s="205">
        <v>102.5</v>
      </c>
      <c r="L9" s="205">
        <v>102.5</v>
      </c>
      <c r="M9" s="206">
        <v>107.5</v>
      </c>
      <c r="N9" s="204">
        <v>102.5</v>
      </c>
    </row>
    <row r="10" spans="1:14" ht="11" customHeight="1">
      <c r="A10" s="26"/>
      <c r="B10" s="25">
        <v>2022</v>
      </c>
      <c r="C10" s="208">
        <v>117.5</v>
      </c>
      <c r="D10" s="204">
        <v>107.5</v>
      </c>
      <c r="E10" s="205">
        <v>107.5</v>
      </c>
      <c r="F10" s="205">
        <v>117.5</v>
      </c>
      <c r="G10" s="204">
        <v>107.5</v>
      </c>
      <c r="H10" s="205">
        <v>107.5</v>
      </c>
      <c r="I10" s="205">
        <v>107.5</v>
      </c>
      <c r="J10" s="205">
        <v>109</v>
      </c>
      <c r="K10" s="205">
        <v>119</v>
      </c>
      <c r="L10" s="205">
        <v>118</v>
      </c>
      <c r="M10" s="209" t="s">
        <v>474</v>
      </c>
      <c r="N10" s="204">
        <v>118</v>
      </c>
    </row>
    <row r="11" spans="1:14" ht="11" customHeight="1">
      <c r="A11" s="26"/>
      <c r="B11" s="25">
        <v>2023</v>
      </c>
      <c r="C11" s="210" t="s">
        <v>28</v>
      </c>
      <c r="D11" s="210" t="s">
        <v>28</v>
      </c>
      <c r="E11" s="210" t="s">
        <v>28</v>
      </c>
      <c r="F11" s="205">
        <v>118</v>
      </c>
      <c r="G11" s="204">
        <v>115</v>
      </c>
      <c r="H11" s="205">
        <v>133</v>
      </c>
      <c r="I11" s="205">
        <v>152</v>
      </c>
      <c r="J11" s="205">
        <v>152</v>
      </c>
      <c r="K11" s="205">
        <v>155</v>
      </c>
      <c r="L11" s="205">
        <v>143</v>
      </c>
      <c r="M11" s="206">
        <v>123</v>
      </c>
      <c r="N11" s="205">
        <v>113</v>
      </c>
    </row>
    <row r="12" spans="1:14" ht="11" customHeight="1">
      <c r="A12" s="211"/>
      <c r="B12" s="212">
        <v>2024</v>
      </c>
      <c r="C12" s="213">
        <v>113</v>
      </c>
      <c r="D12" s="213">
        <v>118</v>
      </c>
      <c r="E12" s="213" t="s">
        <v>28</v>
      </c>
      <c r="F12" s="214">
        <v>125</v>
      </c>
      <c r="G12" s="572">
        <v>133</v>
      </c>
      <c r="H12" s="214">
        <v>133</v>
      </c>
      <c r="I12" s="214">
        <v>135</v>
      </c>
      <c r="J12" s="214"/>
      <c r="K12" s="214"/>
      <c r="L12" s="214"/>
      <c r="M12" s="215"/>
      <c r="N12" s="214"/>
    </row>
    <row r="13" spans="1:14" ht="11" customHeight="1">
      <c r="A13" s="216" t="s">
        <v>420</v>
      </c>
      <c r="B13" s="25">
        <v>2018</v>
      </c>
      <c r="C13" s="205">
        <v>73</v>
      </c>
      <c r="D13" s="204">
        <v>71</v>
      </c>
      <c r="E13" s="205">
        <v>70.5</v>
      </c>
      <c r="F13" s="205">
        <v>71</v>
      </c>
      <c r="G13" s="207">
        <v>71.5</v>
      </c>
      <c r="H13" s="206">
        <v>71.5</v>
      </c>
      <c r="I13" s="206">
        <v>71.5</v>
      </c>
      <c r="J13" s="206">
        <v>72</v>
      </c>
      <c r="K13" s="206">
        <v>71.5</v>
      </c>
      <c r="L13" s="206">
        <v>71.5</v>
      </c>
      <c r="M13" s="206">
        <v>71.5</v>
      </c>
      <c r="N13" s="207">
        <v>69.5</v>
      </c>
    </row>
    <row r="14" spans="1:14" ht="11" customHeight="1">
      <c r="A14" s="216"/>
      <c r="B14" s="25">
        <v>2019</v>
      </c>
      <c r="C14" s="206">
        <v>68</v>
      </c>
      <c r="D14" s="207">
        <v>66</v>
      </c>
      <c r="E14" s="206">
        <v>67</v>
      </c>
      <c r="F14" s="206">
        <v>67</v>
      </c>
      <c r="G14" s="207">
        <v>67</v>
      </c>
      <c r="H14" s="206">
        <v>70</v>
      </c>
      <c r="I14" s="206">
        <v>69.599999999999994</v>
      </c>
      <c r="J14" s="205">
        <v>70.5</v>
      </c>
      <c r="K14" s="205">
        <v>70</v>
      </c>
      <c r="L14" s="205">
        <v>71</v>
      </c>
      <c r="M14" s="205">
        <v>71</v>
      </c>
      <c r="N14" s="204">
        <v>82.5</v>
      </c>
    </row>
    <row r="15" spans="1:14" ht="11" customHeight="1">
      <c r="A15" s="216"/>
      <c r="B15" s="25">
        <v>2020</v>
      </c>
      <c r="C15" s="205">
        <v>82.5</v>
      </c>
      <c r="D15" s="14" t="s">
        <v>28</v>
      </c>
      <c r="E15" s="209" t="s">
        <v>474</v>
      </c>
      <c r="F15" s="209" t="s">
        <v>474</v>
      </c>
      <c r="G15" s="14" t="s">
        <v>474</v>
      </c>
      <c r="H15" s="209" t="s">
        <v>474</v>
      </c>
      <c r="I15" s="209" t="s">
        <v>28</v>
      </c>
      <c r="J15" s="206">
        <v>90</v>
      </c>
      <c r="K15" s="206">
        <v>90</v>
      </c>
      <c r="L15" s="205">
        <v>80</v>
      </c>
      <c r="M15" s="205">
        <v>80</v>
      </c>
      <c r="N15" s="204">
        <v>82.5</v>
      </c>
    </row>
    <row r="16" spans="1:14" ht="11" customHeight="1">
      <c r="A16" s="216"/>
      <c r="B16" s="25">
        <v>2021</v>
      </c>
      <c r="C16" s="205">
        <v>82</v>
      </c>
      <c r="D16" s="207">
        <v>90</v>
      </c>
      <c r="E16" s="206">
        <v>90</v>
      </c>
      <c r="F16" s="206">
        <v>90</v>
      </c>
      <c r="G16" s="207">
        <v>90</v>
      </c>
      <c r="H16" s="217">
        <v>90</v>
      </c>
      <c r="I16" s="206">
        <v>90</v>
      </c>
      <c r="J16" s="206">
        <v>90</v>
      </c>
      <c r="K16" s="206">
        <v>95</v>
      </c>
      <c r="L16" s="206">
        <v>90</v>
      </c>
      <c r="M16" s="205">
        <v>95</v>
      </c>
      <c r="N16" s="204">
        <v>95</v>
      </c>
    </row>
    <row r="17" spans="1:14" ht="11" customHeight="1">
      <c r="A17" s="216"/>
      <c r="B17" s="25">
        <v>2022</v>
      </c>
      <c r="C17" s="205">
        <v>95</v>
      </c>
      <c r="D17" s="207">
        <v>97.5</v>
      </c>
      <c r="E17" s="205">
        <v>95</v>
      </c>
      <c r="F17" s="205">
        <v>95</v>
      </c>
      <c r="G17" s="207">
        <v>95</v>
      </c>
      <c r="H17" s="217">
        <v>95</v>
      </c>
      <c r="I17" s="217">
        <v>95</v>
      </c>
      <c r="J17" s="206">
        <v>100</v>
      </c>
      <c r="K17" s="217">
        <v>95</v>
      </c>
      <c r="L17" s="206">
        <v>100</v>
      </c>
      <c r="M17" s="206">
        <v>100</v>
      </c>
      <c r="N17" s="207">
        <v>100</v>
      </c>
    </row>
    <row r="18" spans="1:14" ht="11" customHeight="1">
      <c r="A18" s="216"/>
      <c r="B18" s="25">
        <v>2023</v>
      </c>
      <c r="C18" s="205">
        <v>95</v>
      </c>
      <c r="D18" s="206">
        <v>97.5</v>
      </c>
      <c r="E18" s="205">
        <v>100</v>
      </c>
      <c r="F18" s="205">
        <v>90</v>
      </c>
      <c r="G18" s="204">
        <v>90</v>
      </c>
      <c r="H18" s="205">
        <v>90</v>
      </c>
      <c r="I18" s="217">
        <v>88</v>
      </c>
      <c r="J18" s="217">
        <v>88</v>
      </c>
      <c r="K18" s="217">
        <v>89</v>
      </c>
      <c r="L18" s="206">
        <v>95</v>
      </c>
      <c r="M18" s="206">
        <v>105</v>
      </c>
      <c r="N18" s="218">
        <v>93</v>
      </c>
    </row>
    <row r="19" spans="1:14" ht="11" customHeight="1">
      <c r="A19" s="219"/>
      <c r="B19" s="212">
        <v>2024</v>
      </c>
      <c r="C19" s="214">
        <v>90</v>
      </c>
      <c r="D19" s="215">
        <v>90</v>
      </c>
      <c r="E19" s="214">
        <v>90</v>
      </c>
      <c r="F19" s="214">
        <v>92</v>
      </c>
      <c r="G19" s="572">
        <v>93</v>
      </c>
      <c r="H19" s="214">
        <v>95</v>
      </c>
      <c r="I19" s="220">
        <v>95</v>
      </c>
      <c r="J19" s="220"/>
      <c r="K19" s="220"/>
      <c r="L19" s="215"/>
      <c r="M19" s="215"/>
      <c r="N19" s="221"/>
    </row>
    <row r="20" spans="1:14" ht="16" customHeight="1">
      <c r="A20" s="661" t="s">
        <v>29</v>
      </c>
      <c r="B20" s="212">
        <v>2024</v>
      </c>
      <c r="C20" s="583" t="s">
        <v>28</v>
      </c>
      <c r="D20" s="583" t="s">
        <v>28</v>
      </c>
      <c r="E20" s="475">
        <v>110</v>
      </c>
      <c r="F20" s="475">
        <v>110</v>
      </c>
      <c r="G20" s="573">
        <v>115</v>
      </c>
      <c r="H20" s="475">
        <v>133</v>
      </c>
      <c r="I20" s="477">
        <v>128</v>
      </c>
      <c r="J20" s="477"/>
      <c r="K20" s="477"/>
      <c r="L20" s="476"/>
      <c r="M20" s="476"/>
      <c r="N20" s="478"/>
    </row>
    <row r="21" spans="1:14" ht="11" customHeight="1">
      <c r="A21" s="216" t="s">
        <v>421</v>
      </c>
      <c r="B21" s="25">
        <v>2018</v>
      </c>
      <c r="C21" s="205">
        <v>73</v>
      </c>
      <c r="D21" s="206">
        <v>68</v>
      </c>
      <c r="E21" s="205">
        <v>70</v>
      </c>
      <c r="F21" s="205">
        <v>70</v>
      </c>
      <c r="G21" s="207">
        <v>71</v>
      </c>
      <c r="H21" s="206">
        <v>71</v>
      </c>
      <c r="I21" s="206">
        <v>72.3</v>
      </c>
      <c r="J21" s="206">
        <v>71</v>
      </c>
      <c r="K21" s="206">
        <v>71</v>
      </c>
      <c r="L21" s="206">
        <v>74.5</v>
      </c>
      <c r="M21" s="206">
        <v>74.5</v>
      </c>
      <c r="N21" s="207">
        <v>74.5</v>
      </c>
    </row>
    <row r="22" spans="1:14" ht="11" customHeight="1">
      <c r="A22" s="216"/>
      <c r="B22" s="25">
        <v>2019</v>
      </c>
      <c r="C22" s="206">
        <v>71</v>
      </c>
      <c r="D22" s="206">
        <v>72</v>
      </c>
      <c r="E22" s="206">
        <v>74</v>
      </c>
      <c r="F22" s="206">
        <v>74</v>
      </c>
      <c r="G22" s="207">
        <v>75</v>
      </c>
      <c r="H22" s="206">
        <v>75</v>
      </c>
      <c r="I22" s="206">
        <v>74.45</v>
      </c>
      <c r="J22" s="205">
        <v>74.5</v>
      </c>
      <c r="K22" s="205">
        <v>82.5</v>
      </c>
      <c r="L22" s="205">
        <v>82.5</v>
      </c>
      <c r="M22" s="205">
        <v>82.5</v>
      </c>
      <c r="N22" s="204">
        <v>100</v>
      </c>
    </row>
    <row r="23" spans="1:14" ht="11" customHeight="1">
      <c r="A23" s="216"/>
      <c r="B23" s="25">
        <v>2020</v>
      </c>
      <c r="C23" s="205">
        <v>120</v>
      </c>
      <c r="D23" s="206" t="s">
        <v>475</v>
      </c>
      <c r="E23" s="206">
        <v>117.5</v>
      </c>
      <c r="F23" s="206">
        <v>117.5</v>
      </c>
      <c r="G23" s="207">
        <v>117.5</v>
      </c>
      <c r="H23" s="206">
        <v>117.5</v>
      </c>
      <c r="I23" s="206">
        <v>95</v>
      </c>
      <c r="J23" s="206">
        <v>95</v>
      </c>
      <c r="K23" s="205">
        <v>112.5</v>
      </c>
      <c r="L23" s="205">
        <v>120</v>
      </c>
      <c r="M23" s="205">
        <v>112.5</v>
      </c>
      <c r="N23" s="204">
        <v>112.5</v>
      </c>
    </row>
    <row r="24" spans="1:14" ht="11" customHeight="1">
      <c r="A24" s="216"/>
      <c r="B24" s="25">
        <v>2021</v>
      </c>
      <c r="C24" s="205">
        <v>112.5</v>
      </c>
      <c r="D24" s="205">
        <v>107.5</v>
      </c>
      <c r="E24" s="206">
        <v>72.5</v>
      </c>
      <c r="F24" s="206">
        <v>72.5</v>
      </c>
      <c r="G24" s="207">
        <v>80</v>
      </c>
      <c r="H24" s="206">
        <v>90</v>
      </c>
      <c r="I24" s="206">
        <v>77.5</v>
      </c>
      <c r="J24" s="222">
        <v>105</v>
      </c>
      <c r="K24" s="206">
        <v>80</v>
      </c>
      <c r="L24" s="206">
        <v>80</v>
      </c>
      <c r="M24" s="205">
        <v>110</v>
      </c>
      <c r="N24" s="204">
        <v>110</v>
      </c>
    </row>
    <row r="25" spans="1:14" ht="11" customHeight="1">
      <c r="A25" s="216"/>
      <c r="B25" s="25">
        <v>2022</v>
      </c>
      <c r="C25" s="205">
        <v>102.5</v>
      </c>
      <c r="D25" s="206">
        <v>80</v>
      </c>
      <c r="E25" s="206">
        <v>85</v>
      </c>
      <c r="F25" s="206">
        <v>85</v>
      </c>
      <c r="G25" s="207">
        <v>85</v>
      </c>
      <c r="H25" s="206">
        <v>85</v>
      </c>
      <c r="I25" s="206">
        <v>85</v>
      </c>
      <c r="J25" s="206">
        <v>85</v>
      </c>
      <c r="K25" s="206">
        <v>105</v>
      </c>
      <c r="L25" s="206">
        <v>115</v>
      </c>
      <c r="M25" s="205">
        <v>90</v>
      </c>
      <c r="N25" s="204">
        <v>95</v>
      </c>
    </row>
    <row r="26" spans="1:14" ht="11" customHeight="1">
      <c r="A26" s="216"/>
      <c r="B26" s="25">
        <v>2023</v>
      </c>
      <c r="C26" s="205">
        <v>100</v>
      </c>
      <c r="D26" s="206">
        <v>80</v>
      </c>
      <c r="E26" s="206">
        <v>80</v>
      </c>
      <c r="F26" s="206">
        <v>85</v>
      </c>
      <c r="G26" s="207">
        <v>90</v>
      </c>
      <c r="H26" s="206">
        <v>105</v>
      </c>
      <c r="I26" s="206">
        <v>105</v>
      </c>
      <c r="J26" s="206">
        <v>105</v>
      </c>
      <c r="K26" s="206">
        <v>105</v>
      </c>
      <c r="L26" s="206">
        <v>125</v>
      </c>
      <c r="M26" s="205">
        <v>120</v>
      </c>
      <c r="N26" s="205">
        <v>120</v>
      </c>
    </row>
    <row r="27" spans="1:14" ht="11" customHeight="1">
      <c r="A27" s="219"/>
      <c r="B27" s="212">
        <v>2024</v>
      </c>
      <c r="C27" s="214">
        <v>115</v>
      </c>
      <c r="D27" s="215">
        <v>120</v>
      </c>
      <c r="E27" s="215">
        <v>130</v>
      </c>
      <c r="F27" s="215">
        <v>120</v>
      </c>
      <c r="G27" s="574">
        <v>120</v>
      </c>
      <c r="H27" s="215">
        <v>120</v>
      </c>
      <c r="I27" s="215">
        <v>120</v>
      </c>
      <c r="J27" s="215"/>
      <c r="K27" s="215"/>
      <c r="L27" s="215"/>
      <c r="M27" s="214"/>
      <c r="N27" s="214"/>
    </row>
    <row r="28" spans="1:14" ht="11" customHeight="1">
      <c r="A28" s="157" t="s">
        <v>42</v>
      </c>
      <c r="B28" s="25">
        <v>2018</v>
      </c>
      <c r="C28" s="205">
        <v>60</v>
      </c>
      <c r="D28" s="205">
        <v>60</v>
      </c>
      <c r="E28" s="205">
        <v>60</v>
      </c>
      <c r="F28" s="205">
        <v>60</v>
      </c>
      <c r="G28" s="204">
        <v>60</v>
      </c>
      <c r="H28" s="205">
        <v>60</v>
      </c>
      <c r="I28" s="206">
        <v>60.269230769230766</v>
      </c>
      <c r="J28" s="205">
        <v>60</v>
      </c>
      <c r="K28" s="205">
        <v>60</v>
      </c>
      <c r="L28" s="205">
        <v>60</v>
      </c>
      <c r="M28" s="205">
        <v>60</v>
      </c>
      <c r="N28" s="204">
        <v>60</v>
      </c>
    </row>
    <row r="29" spans="1:14" ht="11" customHeight="1">
      <c r="A29" s="216"/>
      <c r="B29" s="25">
        <v>2019</v>
      </c>
      <c r="C29" s="206">
        <v>61</v>
      </c>
      <c r="D29" s="206">
        <v>61</v>
      </c>
      <c r="E29" s="206">
        <v>61</v>
      </c>
      <c r="F29" s="206">
        <v>63</v>
      </c>
      <c r="G29" s="207">
        <v>69</v>
      </c>
      <c r="H29" s="206">
        <v>61</v>
      </c>
      <c r="I29" s="206">
        <v>60.653846153846153</v>
      </c>
      <c r="J29" s="205">
        <v>63</v>
      </c>
      <c r="K29" s="205">
        <v>60</v>
      </c>
      <c r="L29" s="206">
        <v>77.5</v>
      </c>
      <c r="M29" s="205">
        <v>72.5</v>
      </c>
      <c r="N29" s="204">
        <v>80</v>
      </c>
    </row>
    <row r="30" spans="1:14" ht="11" customHeight="1">
      <c r="A30" s="216"/>
      <c r="B30" s="25">
        <v>2020</v>
      </c>
      <c r="C30" s="205">
        <v>102.5</v>
      </c>
      <c r="D30" s="209" t="s">
        <v>28</v>
      </c>
      <c r="E30" s="209" t="s">
        <v>474</v>
      </c>
      <c r="F30" s="209" t="s">
        <v>474</v>
      </c>
      <c r="G30" s="14" t="s">
        <v>474</v>
      </c>
      <c r="H30" s="206">
        <v>107</v>
      </c>
      <c r="I30" s="206">
        <v>100.25</v>
      </c>
      <c r="J30" s="205">
        <v>89</v>
      </c>
      <c r="K30" s="205">
        <v>102.5</v>
      </c>
      <c r="L30" s="205">
        <v>102.5</v>
      </c>
      <c r="M30" s="205">
        <v>80</v>
      </c>
      <c r="N30" s="204">
        <v>80</v>
      </c>
    </row>
    <row r="31" spans="1:14" ht="11" customHeight="1">
      <c r="A31" s="216"/>
      <c r="B31" s="25">
        <v>2021</v>
      </c>
      <c r="C31" s="205">
        <v>100</v>
      </c>
      <c r="D31" s="205">
        <v>100</v>
      </c>
      <c r="E31" s="205">
        <v>100</v>
      </c>
      <c r="F31" s="206">
        <v>95</v>
      </c>
      <c r="G31" s="204">
        <v>100</v>
      </c>
      <c r="H31" s="209" t="s">
        <v>474</v>
      </c>
      <c r="I31" s="217">
        <v>112.5</v>
      </c>
      <c r="J31" s="206">
        <v>107.5</v>
      </c>
      <c r="K31" s="206">
        <v>107.5</v>
      </c>
      <c r="L31" s="206">
        <v>107.5</v>
      </c>
      <c r="M31" s="205">
        <v>95</v>
      </c>
      <c r="N31" s="205">
        <v>95</v>
      </c>
    </row>
    <row r="32" spans="1:14" ht="11" customHeight="1">
      <c r="A32" s="216"/>
      <c r="B32" s="25">
        <v>2022</v>
      </c>
      <c r="C32" s="205">
        <v>122.5</v>
      </c>
      <c r="D32" s="205">
        <v>110.5</v>
      </c>
      <c r="E32" s="205">
        <v>107.5</v>
      </c>
      <c r="F32" s="206">
        <v>95</v>
      </c>
      <c r="G32" s="204">
        <v>106</v>
      </c>
      <c r="H32" s="206">
        <v>112.5</v>
      </c>
      <c r="I32" s="206">
        <v>113</v>
      </c>
      <c r="J32" s="206">
        <v>113</v>
      </c>
      <c r="K32" s="206">
        <v>112.5</v>
      </c>
      <c r="L32" s="206">
        <v>113</v>
      </c>
      <c r="M32" s="205">
        <v>120</v>
      </c>
      <c r="N32" s="204">
        <v>113</v>
      </c>
    </row>
    <row r="33" spans="1:14" ht="11" customHeight="1">
      <c r="A33" s="216"/>
      <c r="B33" s="25">
        <v>2023</v>
      </c>
      <c r="C33" s="223" t="s">
        <v>28</v>
      </c>
      <c r="D33" s="205">
        <v>82</v>
      </c>
      <c r="E33" s="205">
        <v>82</v>
      </c>
      <c r="F33" s="205">
        <v>82</v>
      </c>
      <c r="G33" s="204">
        <v>82</v>
      </c>
      <c r="H33" s="206">
        <v>81</v>
      </c>
      <c r="I33" s="206">
        <v>86</v>
      </c>
      <c r="J33" s="206">
        <v>86</v>
      </c>
      <c r="K33" s="206">
        <v>90</v>
      </c>
      <c r="L33" s="206">
        <v>93</v>
      </c>
      <c r="M33" s="205">
        <v>91</v>
      </c>
      <c r="N33" s="205">
        <v>93</v>
      </c>
    </row>
    <row r="34" spans="1:14" ht="11" customHeight="1">
      <c r="A34" s="219"/>
      <c r="B34" s="212">
        <v>2024</v>
      </c>
      <c r="C34" s="213">
        <v>93</v>
      </c>
      <c r="D34" s="214">
        <v>118</v>
      </c>
      <c r="E34" s="214">
        <v>106</v>
      </c>
      <c r="F34" s="214">
        <v>118</v>
      </c>
      <c r="G34" s="572">
        <v>100</v>
      </c>
      <c r="H34" s="215">
        <v>118</v>
      </c>
      <c r="I34" s="215">
        <v>118</v>
      </c>
      <c r="J34" s="215"/>
      <c r="K34" s="215"/>
      <c r="L34" s="215"/>
      <c r="M34" s="214"/>
      <c r="N34" s="224"/>
    </row>
    <row r="35" spans="1:14" ht="11" customHeight="1">
      <c r="A35" s="216" t="s">
        <v>476</v>
      </c>
      <c r="B35" s="25">
        <v>2018</v>
      </c>
      <c r="C35" s="205">
        <v>64</v>
      </c>
      <c r="D35" s="204">
        <v>64</v>
      </c>
      <c r="E35" s="205">
        <v>62</v>
      </c>
      <c r="F35" s="206">
        <v>63</v>
      </c>
      <c r="G35" s="204">
        <v>62</v>
      </c>
      <c r="H35" s="206">
        <v>66</v>
      </c>
      <c r="I35" s="206">
        <v>65.13636363636364</v>
      </c>
      <c r="J35" s="206">
        <v>63</v>
      </c>
      <c r="K35" s="209" t="s">
        <v>474</v>
      </c>
      <c r="L35" s="206">
        <v>65</v>
      </c>
      <c r="M35" s="206">
        <v>65</v>
      </c>
      <c r="N35" s="207">
        <v>66</v>
      </c>
    </row>
    <row r="36" spans="1:14" ht="11" customHeight="1">
      <c r="A36" s="216"/>
      <c r="B36" s="25">
        <v>2019</v>
      </c>
      <c r="C36" s="206">
        <v>72</v>
      </c>
      <c r="D36" s="207">
        <v>71</v>
      </c>
      <c r="E36" s="206">
        <v>71</v>
      </c>
      <c r="F36" s="206">
        <v>70</v>
      </c>
      <c r="G36" s="207">
        <v>68.5</v>
      </c>
      <c r="H36" s="206">
        <v>69.5</v>
      </c>
      <c r="I36" s="206">
        <v>69.5</v>
      </c>
      <c r="J36" s="205">
        <v>69</v>
      </c>
      <c r="K36" s="205">
        <v>82</v>
      </c>
      <c r="L36" s="205">
        <v>83</v>
      </c>
      <c r="M36" s="205">
        <v>83</v>
      </c>
      <c r="N36" s="204">
        <v>83</v>
      </c>
    </row>
    <row r="37" spans="1:14" ht="11" customHeight="1">
      <c r="A37" s="216"/>
      <c r="B37" s="25">
        <v>2020</v>
      </c>
      <c r="C37" s="205">
        <v>83</v>
      </c>
      <c r="D37" s="14" t="s">
        <v>28</v>
      </c>
      <c r="E37" s="209" t="s">
        <v>474</v>
      </c>
      <c r="F37" s="209" t="s">
        <v>474</v>
      </c>
      <c r="G37" s="14" t="s">
        <v>474</v>
      </c>
      <c r="H37" s="209" t="s">
        <v>474</v>
      </c>
      <c r="I37" s="209" t="s">
        <v>28</v>
      </c>
      <c r="J37" s="209" t="s">
        <v>474</v>
      </c>
      <c r="K37" s="209" t="s">
        <v>474</v>
      </c>
      <c r="L37" s="209" t="s">
        <v>474</v>
      </c>
      <c r="M37" s="209" t="s">
        <v>474</v>
      </c>
      <c r="N37" s="14" t="s">
        <v>474</v>
      </c>
    </row>
    <row r="38" spans="1:14" ht="11" customHeight="1">
      <c r="A38" s="216"/>
      <c r="B38" s="25">
        <v>2021</v>
      </c>
      <c r="C38" s="209" t="s">
        <v>474</v>
      </c>
      <c r="D38" s="14" t="s">
        <v>28</v>
      </c>
      <c r="E38" s="209" t="s">
        <v>474</v>
      </c>
      <c r="F38" s="209" t="s">
        <v>474</v>
      </c>
      <c r="G38" s="14" t="s">
        <v>474</v>
      </c>
      <c r="H38" s="209" t="s">
        <v>474</v>
      </c>
      <c r="I38" s="217">
        <v>77.5</v>
      </c>
      <c r="J38" s="217">
        <v>77.5</v>
      </c>
      <c r="K38" s="209" t="s">
        <v>474</v>
      </c>
      <c r="L38" s="209" t="s">
        <v>474</v>
      </c>
      <c r="M38" s="205">
        <v>77.5</v>
      </c>
      <c r="N38" s="14" t="s">
        <v>474</v>
      </c>
    </row>
    <row r="39" spans="1:14" ht="11" customHeight="1">
      <c r="A39" s="216"/>
      <c r="B39" s="25">
        <v>2022</v>
      </c>
      <c r="C39" s="205">
        <v>75</v>
      </c>
      <c r="D39" s="204">
        <v>77.5</v>
      </c>
      <c r="E39" s="205">
        <v>90</v>
      </c>
      <c r="F39" s="206">
        <v>77.5</v>
      </c>
      <c r="G39" s="207">
        <v>77.5</v>
      </c>
      <c r="H39" s="206">
        <v>77.5</v>
      </c>
      <c r="I39" s="206">
        <v>77.5</v>
      </c>
      <c r="J39" s="206">
        <v>77.5</v>
      </c>
      <c r="K39" s="206">
        <v>77.5</v>
      </c>
      <c r="L39" s="206">
        <v>77.5</v>
      </c>
      <c r="M39" s="209" t="s">
        <v>474</v>
      </c>
      <c r="N39" s="207">
        <v>77.5</v>
      </c>
    </row>
    <row r="40" spans="1:14" ht="11" customHeight="1">
      <c r="A40" s="216"/>
      <c r="B40" s="25">
        <v>2023</v>
      </c>
      <c r="C40" s="205">
        <v>77.5</v>
      </c>
      <c r="D40" s="205">
        <v>77.5</v>
      </c>
      <c r="E40" s="205">
        <v>77.5</v>
      </c>
      <c r="F40" s="209" t="s">
        <v>474</v>
      </c>
      <c r="G40" s="14" t="s">
        <v>474</v>
      </c>
      <c r="H40" s="206">
        <v>77.5</v>
      </c>
      <c r="I40" s="206">
        <v>78</v>
      </c>
      <c r="J40" s="206">
        <v>78</v>
      </c>
      <c r="K40" s="206">
        <v>78</v>
      </c>
      <c r="L40" s="206">
        <v>78</v>
      </c>
      <c r="M40" s="206">
        <v>78</v>
      </c>
      <c r="N40" s="206">
        <v>90</v>
      </c>
    </row>
    <row r="41" spans="1:14" ht="11" customHeight="1">
      <c r="A41" s="219"/>
      <c r="B41" s="212">
        <v>2024</v>
      </c>
      <c r="C41" s="214">
        <v>90</v>
      </c>
      <c r="D41" s="214">
        <v>90</v>
      </c>
      <c r="E41" s="214">
        <v>90</v>
      </c>
      <c r="F41" s="393">
        <v>90</v>
      </c>
      <c r="G41" s="575">
        <v>90</v>
      </c>
      <c r="H41" s="393">
        <v>90</v>
      </c>
      <c r="I41" s="215">
        <v>85</v>
      </c>
      <c r="J41" s="215"/>
      <c r="K41" s="215"/>
      <c r="L41" s="215"/>
      <c r="M41" s="215"/>
      <c r="N41" s="215"/>
    </row>
    <row r="42" spans="1:14" ht="11" customHeight="1">
      <c r="A42" s="26" t="s">
        <v>63</v>
      </c>
      <c r="B42" s="25">
        <v>2018</v>
      </c>
      <c r="C42" s="205">
        <v>70</v>
      </c>
      <c r="D42" s="204">
        <v>70</v>
      </c>
      <c r="E42" s="205">
        <v>70</v>
      </c>
      <c r="F42" s="206">
        <v>71</v>
      </c>
      <c r="G42" s="207">
        <v>73</v>
      </c>
      <c r="H42" s="206">
        <v>73</v>
      </c>
      <c r="I42" s="206">
        <v>72.900000000000006</v>
      </c>
      <c r="J42" s="206">
        <v>73</v>
      </c>
      <c r="K42" s="206">
        <v>73</v>
      </c>
      <c r="L42" s="206">
        <v>75</v>
      </c>
      <c r="M42" s="206">
        <v>75</v>
      </c>
      <c r="N42" s="207">
        <v>74</v>
      </c>
    </row>
    <row r="43" spans="1:14" ht="11" customHeight="1">
      <c r="A43" s="26"/>
      <c r="B43" s="25">
        <v>2019</v>
      </c>
      <c r="C43" s="206">
        <v>74</v>
      </c>
      <c r="D43" s="207">
        <v>74</v>
      </c>
      <c r="E43" s="206">
        <v>74</v>
      </c>
      <c r="F43" s="206">
        <v>74</v>
      </c>
      <c r="G43" s="207">
        <v>74</v>
      </c>
      <c r="H43" s="206">
        <v>74</v>
      </c>
      <c r="I43" s="206">
        <v>74.285714285714292</v>
      </c>
      <c r="J43" s="206">
        <v>74</v>
      </c>
      <c r="K43" s="205">
        <v>75</v>
      </c>
      <c r="L43" s="205">
        <v>75</v>
      </c>
      <c r="M43" s="205">
        <v>75</v>
      </c>
      <c r="N43" s="204">
        <v>75</v>
      </c>
    </row>
    <row r="44" spans="1:14" ht="11" customHeight="1">
      <c r="A44" s="26"/>
      <c r="B44" s="25">
        <v>2020</v>
      </c>
      <c r="C44" s="205">
        <v>75</v>
      </c>
      <c r="D44" s="14" t="s">
        <v>28</v>
      </c>
      <c r="E44" s="209" t="s">
        <v>474</v>
      </c>
      <c r="F44" s="209" t="s">
        <v>474</v>
      </c>
      <c r="G44" s="204">
        <v>75</v>
      </c>
      <c r="H44" s="205">
        <v>75</v>
      </c>
      <c r="I44" s="205">
        <v>75</v>
      </c>
      <c r="J44" s="217">
        <v>75</v>
      </c>
      <c r="K44" s="209" t="s">
        <v>474</v>
      </c>
      <c r="L44" s="225">
        <v>75</v>
      </c>
      <c r="M44" s="225">
        <v>75</v>
      </c>
      <c r="N44" s="226">
        <v>75</v>
      </c>
    </row>
    <row r="45" spans="1:14" ht="11" customHeight="1">
      <c r="A45" s="26"/>
      <c r="B45" s="25">
        <v>2021</v>
      </c>
      <c r="C45" s="205">
        <v>75</v>
      </c>
      <c r="D45" s="204">
        <v>75</v>
      </c>
      <c r="E45" s="205">
        <v>75</v>
      </c>
      <c r="F45" s="205">
        <v>75</v>
      </c>
      <c r="G45" s="204">
        <v>75</v>
      </c>
      <c r="H45" s="205">
        <v>75</v>
      </c>
      <c r="I45" s="205">
        <v>75</v>
      </c>
      <c r="J45" s="205">
        <v>75</v>
      </c>
      <c r="K45" s="205">
        <v>75</v>
      </c>
      <c r="L45" s="205">
        <v>75</v>
      </c>
      <c r="M45" s="205">
        <v>75</v>
      </c>
      <c r="N45" s="226">
        <v>85</v>
      </c>
    </row>
    <row r="46" spans="1:14" ht="11" customHeight="1">
      <c r="A46" s="26"/>
      <c r="B46" s="25">
        <v>2022</v>
      </c>
      <c r="C46" s="225">
        <v>85</v>
      </c>
      <c r="D46" s="226">
        <v>85</v>
      </c>
      <c r="E46" s="205">
        <v>85</v>
      </c>
      <c r="F46" s="205">
        <v>85</v>
      </c>
      <c r="G46" s="204">
        <v>85</v>
      </c>
      <c r="H46" s="205">
        <v>85</v>
      </c>
      <c r="I46" s="205">
        <v>85</v>
      </c>
      <c r="J46" s="205">
        <v>85</v>
      </c>
      <c r="K46" s="205">
        <v>85</v>
      </c>
      <c r="L46" s="205">
        <v>85</v>
      </c>
      <c r="M46" s="205">
        <v>85</v>
      </c>
      <c r="N46" s="226">
        <v>85</v>
      </c>
    </row>
    <row r="47" spans="1:14" ht="11" customHeight="1">
      <c r="A47" s="26"/>
      <c r="B47" s="25">
        <v>2023</v>
      </c>
      <c r="C47" s="225">
        <v>85</v>
      </c>
      <c r="D47" s="225">
        <v>85</v>
      </c>
      <c r="E47" s="225">
        <v>85</v>
      </c>
      <c r="F47" s="225">
        <v>85</v>
      </c>
      <c r="G47" s="204">
        <v>85</v>
      </c>
      <c r="H47" s="205">
        <v>85</v>
      </c>
      <c r="I47" s="205">
        <v>85</v>
      </c>
      <c r="J47" s="205">
        <v>85</v>
      </c>
      <c r="K47" s="205">
        <v>85</v>
      </c>
      <c r="L47" s="205">
        <v>85</v>
      </c>
      <c r="M47" s="205">
        <v>85</v>
      </c>
      <c r="N47" s="205">
        <v>85</v>
      </c>
    </row>
    <row r="48" spans="1:14" ht="11" customHeight="1">
      <c r="A48" s="211"/>
      <c r="B48" s="212">
        <v>2024</v>
      </c>
      <c r="C48" s="227">
        <v>85</v>
      </c>
      <c r="D48" s="227">
        <v>90</v>
      </c>
      <c r="E48" s="227">
        <v>90</v>
      </c>
      <c r="F48" s="227">
        <v>90</v>
      </c>
      <c r="G48" s="572">
        <v>90</v>
      </c>
      <c r="H48" s="214">
        <v>90</v>
      </c>
      <c r="I48" s="214">
        <v>90</v>
      </c>
      <c r="J48" s="214"/>
      <c r="K48" s="214"/>
      <c r="L48" s="214"/>
      <c r="M48" s="214"/>
      <c r="N48" s="214"/>
    </row>
    <row r="49" spans="1:14" ht="11" customHeight="1">
      <c r="A49" s="26" t="s">
        <v>68</v>
      </c>
      <c r="B49" s="25">
        <v>2018</v>
      </c>
      <c r="C49" s="205">
        <v>86.571428571428569</v>
      </c>
      <c r="D49" s="204">
        <v>86.5</v>
      </c>
      <c r="E49" s="205">
        <v>82</v>
      </c>
      <c r="F49" s="206">
        <v>89</v>
      </c>
      <c r="G49" s="207">
        <v>89</v>
      </c>
      <c r="H49" s="206">
        <v>84</v>
      </c>
      <c r="I49" s="206">
        <v>83.357142857142861</v>
      </c>
      <c r="J49" s="206">
        <v>96</v>
      </c>
      <c r="K49" s="206">
        <v>96</v>
      </c>
      <c r="L49" s="206">
        <v>97</v>
      </c>
      <c r="M49" s="206">
        <v>97</v>
      </c>
      <c r="N49" s="207">
        <v>94.6</v>
      </c>
    </row>
    <row r="50" spans="1:14" ht="11" customHeight="1">
      <c r="A50" s="26"/>
      <c r="B50" s="25">
        <v>2019</v>
      </c>
      <c r="C50" s="206">
        <v>95</v>
      </c>
      <c r="D50" s="207">
        <v>97</v>
      </c>
      <c r="E50" s="206">
        <v>98</v>
      </c>
      <c r="F50" s="206">
        <v>98</v>
      </c>
      <c r="G50" s="207">
        <v>99</v>
      </c>
      <c r="H50" s="206">
        <v>98</v>
      </c>
      <c r="I50" s="206">
        <v>97.055555555555557</v>
      </c>
      <c r="J50" s="205">
        <v>97</v>
      </c>
      <c r="K50" s="205">
        <v>100</v>
      </c>
      <c r="L50" s="205">
        <v>100</v>
      </c>
      <c r="M50" s="205">
        <v>100</v>
      </c>
      <c r="N50" s="204">
        <v>105</v>
      </c>
    </row>
    <row r="51" spans="1:14" ht="11" customHeight="1">
      <c r="A51" s="26"/>
      <c r="B51" s="25">
        <v>2020</v>
      </c>
      <c r="C51" s="206">
        <v>100</v>
      </c>
      <c r="D51" s="207">
        <v>95</v>
      </c>
      <c r="E51" s="209" t="s">
        <v>474</v>
      </c>
      <c r="F51" s="206">
        <v>90</v>
      </c>
      <c r="G51" s="207">
        <v>100</v>
      </c>
      <c r="H51" s="206">
        <v>100</v>
      </c>
      <c r="I51" s="206">
        <v>100</v>
      </c>
      <c r="J51" s="206">
        <v>100</v>
      </c>
      <c r="K51" s="206">
        <v>100</v>
      </c>
      <c r="L51" s="206">
        <v>100</v>
      </c>
      <c r="M51" s="205">
        <v>95</v>
      </c>
      <c r="N51" s="204">
        <v>100</v>
      </c>
    </row>
    <row r="52" spans="1:14" ht="11" customHeight="1">
      <c r="A52" s="26"/>
      <c r="B52" s="25">
        <v>2021</v>
      </c>
      <c r="C52" s="206">
        <v>105</v>
      </c>
      <c r="D52" s="207">
        <v>100</v>
      </c>
      <c r="E52" s="206">
        <v>105</v>
      </c>
      <c r="F52" s="206">
        <v>100</v>
      </c>
      <c r="G52" s="207">
        <v>100</v>
      </c>
      <c r="H52" s="206">
        <v>100</v>
      </c>
      <c r="I52" s="206">
        <v>100</v>
      </c>
      <c r="J52" s="206">
        <v>125</v>
      </c>
      <c r="K52" s="206">
        <v>110</v>
      </c>
      <c r="L52" s="205">
        <v>95</v>
      </c>
      <c r="M52" s="205">
        <v>100</v>
      </c>
      <c r="N52" s="204">
        <v>105</v>
      </c>
    </row>
    <row r="53" spans="1:14" ht="11" customHeight="1">
      <c r="A53" s="26"/>
      <c r="B53" s="25">
        <v>2022</v>
      </c>
      <c r="C53" s="206">
        <v>125</v>
      </c>
      <c r="D53" s="207">
        <v>125</v>
      </c>
      <c r="E53" s="206">
        <v>150</v>
      </c>
      <c r="F53" s="206">
        <v>125</v>
      </c>
      <c r="G53" s="207">
        <v>117.5</v>
      </c>
      <c r="H53" s="206">
        <v>145</v>
      </c>
      <c r="I53" s="206">
        <v>145</v>
      </c>
      <c r="J53" s="206">
        <v>140</v>
      </c>
      <c r="K53" s="206">
        <v>140</v>
      </c>
      <c r="L53" s="205">
        <v>135</v>
      </c>
      <c r="M53" s="205">
        <v>135</v>
      </c>
      <c r="N53" s="204">
        <v>130</v>
      </c>
    </row>
    <row r="54" spans="1:14" ht="11" customHeight="1">
      <c r="A54" s="26"/>
      <c r="B54" s="25">
        <v>2023</v>
      </c>
      <c r="C54" s="206">
        <v>130</v>
      </c>
      <c r="D54" s="206">
        <v>130</v>
      </c>
      <c r="E54" s="206">
        <v>130</v>
      </c>
      <c r="F54" s="206">
        <v>130</v>
      </c>
      <c r="G54" s="207">
        <v>140</v>
      </c>
      <c r="H54" s="206">
        <v>135</v>
      </c>
      <c r="I54" s="206">
        <v>125</v>
      </c>
      <c r="J54" s="206">
        <v>125</v>
      </c>
      <c r="K54" s="206">
        <v>130</v>
      </c>
      <c r="L54" s="205">
        <v>130</v>
      </c>
      <c r="M54" s="205">
        <v>130</v>
      </c>
      <c r="N54" s="205">
        <v>133</v>
      </c>
    </row>
    <row r="55" spans="1:14" ht="11" customHeight="1">
      <c r="A55" s="211"/>
      <c r="B55" s="212">
        <v>2024</v>
      </c>
      <c r="C55" s="214">
        <v>133</v>
      </c>
      <c r="D55" s="215">
        <v>133</v>
      </c>
      <c r="E55" s="215">
        <v>135</v>
      </c>
      <c r="F55" s="215">
        <v>130</v>
      </c>
      <c r="G55" s="574">
        <v>135</v>
      </c>
      <c r="H55" s="215">
        <v>135</v>
      </c>
      <c r="I55" s="215">
        <v>135</v>
      </c>
      <c r="J55" s="215"/>
      <c r="K55" s="215"/>
      <c r="L55" s="214"/>
      <c r="M55" s="214"/>
      <c r="N55" s="214"/>
    </row>
    <row r="56" spans="1:14" ht="11" customHeight="1">
      <c r="A56" s="228" t="s">
        <v>182</v>
      </c>
      <c r="B56" s="229">
        <v>2018</v>
      </c>
      <c r="C56" s="230">
        <v>88.49</v>
      </c>
      <c r="D56" s="231">
        <v>88.405000000000001</v>
      </c>
      <c r="E56" s="230">
        <v>88.474999999999994</v>
      </c>
      <c r="F56" s="232">
        <v>89.424999999999997</v>
      </c>
      <c r="G56" s="233">
        <v>89.575000000000003</v>
      </c>
      <c r="H56" s="232">
        <v>89.275000000000006</v>
      </c>
      <c r="I56" s="232">
        <v>91.22</v>
      </c>
      <c r="J56" s="232">
        <v>89.3</v>
      </c>
      <c r="K56" s="232">
        <v>89.26</v>
      </c>
      <c r="L56" s="232">
        <v>90.034999999999997</v>
      </c>
      <c r="M56" s="232">
        <v>90.034999999999997</v>
      </c>
      <c r="N56" s="233">
        <v>90.034999999999997</v>
      </c>
    </row>
    <row r="57" spans="1:14" ht="11" customHeight="1">
      <c r="A57" s="26"/>
      <c r="B57" s="25">
        <v>2019</v>
      </c>
      <c r="C57" s="206">
        <v>101.25</v>
      </c>
      <c r="D57" s="207">
        <v>103.75</v>
      </c>
      <c r="E57" s="206">
        <v>104.375</v>
      </c>
      <c r="F57" s="206">
        <v>104.375</v>
      </c>
      <c r="G57" s="207">
        <v>103.75</v>
      </c>
      <c r="H57" s="206">
        <v>104.375</v>
      </c>
      <c r="I57" s="206">
        <v>104.375</v>
      </c>
      <c r="J57" s="205">
        <v>106.875</v>
      </c>
      <c r="K57" s="205">
        <v>125</v>
      </c>
      <c r="L57" s="205">
        <v>97.5</v>
      </c>
      <c r="M57" s="206">
        <v>95</v>
      </c>
      <c r="N57" s="207">
        <v>95</v>
      </c>
    </row>
    <row r="58" spans="1:14" ht="11" customHeight="1">
      <c r="A58" s="26"/>
      <c r="B58" s="25">
        <v>2020</v>
      </c>
      <c r="C58" s="206">
        <v>95</v>
      </c>
      <c r="D58" s="14" t="s">
        <v>28</v>
      </c>
      <c r="E58" s="209" t="s">
        <v>474</v>
      </c>
      <c r="F58" s="209" t="s">
        <v>474</v>
      </c>
      <c r="G58" s="14" t="s">
        <v>474</v>
      </c>
      <c r="H58" s="209" t="s">
        <v>474</v>
      </c>
      <c r="I58" s="209" t="s">
        <v>28</v>
      </c>
      <c r="J58" s="209" t="s">
        <v>474</v>
      </c>
      <c r="K58" s="209" t="s">
        <v>474</v>
      </c>
      <c r="L58" s="209" t="s">
        <v>474</v>
      </c>
      <c r="M58" s="209" t="s">
        <v>474</v>
      </c>
      <c r="N58" s="14" t="s">
        <v>474</v>
      </c>
    </row>
    <row r="59" spans="1:14" ht="11" customHeight="1">
      <c r="A59" s="26"/>
      <c r="B59" s="25">
        <v>2021</v>
      </c>
      <c r="C59" s="206">
        <v>85</v>
      </c>
      <c r="D59" s="207">
        <v>85</v>
      </c>
      <c r="E59" s="206">
        <v>90</v>
      </c>
      <c r="F59" s="206">
        <v>95</v>
      </c>
      <c r="G59" s="207">
        <v>100</v>
      </c>
      <c r="H59" s="206">
        <v>100</v>
      </c>
      <c r="I59" s="206">
        <v>100</v>
      </c>
      <c r="J59" s="206">
        <v>105</v>
      </c>
      <c r="K59" s="206">
        <v>105</v>
      </c>
      <c r="L59" s="206">
        <v>105</v>
      </c>
      <c r="M59" s="206">
        <v>105</v>
      </c>
      <c r="N59" s="207">
        <v>105</v>
      </c>
    </row>
    <row r="60" spans="1:14" ht="11" customHeight="1">
      <c r="A60" s="26"/>
      <c r="B60" s="25">
        <v>2022</v>
      </c>
      <c r="C60" s="206">
        <v>105</v>
      </c>
      <c r="D60" s="207">
        <v>105</v>
      </c>
      <c r="E60" s="206">
        <v>117</v>
      </c>
      <c r="F60" s="206">
        <v>102</v>
      </c>
      <c r="G60" s="207">
        <v>115</v>
      </c>
      <c r="H60" s="206">
        <v>113</v>
      </c>
      <c r="I60" s="206">
        <v>113</v>
      </c>
      <c r="J60" s="206">
        <v>113</v>
      </c>
      <c r="K60" s="206">
        <v>105</v>
      </c>
      <c r="L60" s="206">
        <v>115</v>
      </c>
      <c r="M60" s="206">
        <v>115</v>
      </c>
      <c r="N60" s="14" t="s">
        <v>474</v>
      </c>
    </row>
    <row r="61" spans="1:14" ht="11" customHeight="1">
      <c r="A61" s="26"/>
      <c r="B61" s="25">
        <v>2023</v>
      </c>
      <c r="C61" s="209" t="s">
        <v>474</v>
      </c>
      <c r="D61" s="14" t="s">
        <v>474</v>
      </c>
      <c r="E61" s="14" t="s">
        <v>474</v>
      </c>
      <c r="F61" s="209" t="s">
        <v>474</v>
      </c>
      <c r="G61" s="14" t="s">
        <v>474</v>
      </c>
      <c r="H61" s="209" t="s">
        <v>474</v>
      </c>
      <c r="I61" s="206">
        <v>130</v>
      </c>
      <c r="J61" s="206">
        <v>130</v>
      </c>
      <c r="K61" s="206">
        <v>131</v>
      </c>
      <c r="L61" s="206">
        <v>132</v>
      </c>
      <c r="M61" s="206">
        <v>131</v>
      </c>
      <c r="N61" s="209">
        <v>148</v>
      </c>
    </row>
    <row r="62" spans="1:14" ht="11" customHeight="1">
      <c r="A62" s="211"/>
      <c r="B62" s="212">
        <v>2024</v>
      </c>
      <c r="C62" s="224">
        <v>148</v>
      </c>
      <c r="D62" s="224">
        <v>148</v>
      </c>
      <c r="E62" s="224">
        <v>150</v>
      </c>
      <c r="F62" s="224">
        <v>137</v>
      </c>
      <c r="G62" s="576">
        <v>146</v>
      </c>
      <c r="H62" s="224">
        <v>149</v>
      </c>
      <c r="I62" s="215">
        <v>150</v>
      </c>
      <c r="J62" s="215"/>
      <c r="K62" s="215"/>
      <c r="L62" s="215"/>
      <c r="M62" s="215"/>
      <c r="N62" s="224"/>
    </row>
    <row r="63" spans="1:14">
      <c r="A63" s="235"/>
      <c r="B63" s="236"/>
      <c r="C63" s="166"/>
      <c r="D63" s="166"/>
      <c r="E63" s="166"/>
      <c r="F63" s="166"/>
      <c r="G63" s="166"/>
      <c r="H63" s="166"/>
      <c r="I63" s="165"/>
      <c r="J63" s="166"/>
      <c r="K63" s="166"/>
      <c r="L63" s="166"/>
      <c r="M63" s="166"/>
      <c r="N63" s="167" t="s">
        <v>76</v>
      </c>
    </row>
    <row r="64" spans="1:14">
      <c r="A64" s="921" t="s">
        <v>477</v>
      </c>
      <c r="B64" s="921"/>
      <c r="C64" s="921"/>
      <c r="D64" s="921"/>
      <c r="E64" s="921"/>
      <c r="F64" s="921"/>
      <c r="G64" s="8"/>
      <c r="H64" s="8"/>
      <c r="I64" s="784"/>
      <c r="J64" s="9"/>
      <c r="K64" s="148"/>
      <c r="L64" s="148"/>
      <c r="M64" s="148"/>
      <c r="N64" s="148"/>
    </row>
    <row r="65" spans="1:14" ht="16" customHeight="1">
      <c r="A65" s="377" t="s">
        <v>419</v>
      </c>
      <c r="B65" s="377" t="s">
        <v>473</v>
      </c>
      <c r="C65" s="377" t="s">
        <v>399</v>
      </c>
      <c r="D65" s="377" t="s">
        <v>400</v>
      </c>
      <c r="E65" s="377" t="s">
        <v>401</v>
      </c>
      <c r="F65" s="377" t="s">
        <v>402</v>
      </c>
      <c r="G65" s="377" t="s">
        <v>403</v>
      </c>
      <c r="H65" s="377" t="s">
        <v>404</v>
      </c>
      <c r="I65" s="378" t="s">
        <v>405</v>
      </c>
      <c r="J65" s="377" t="s">
        <v>406</v>
      </c>
      <c r="K65" s="377" t="s">
        <v>407</v>
      </c>
      <c r="L65" s="377" t="s">
        <v>408</v>
      </c>
      <c r="M65" s="377" t="s">
        <v>409</v>
      </c>
      <c r="N65" s="377" t="s">
        <v>410</v>
      </c>
    </row>
    <row r="66" spans="1:14" ht="4" customHeight="1">
      <c r="A66" s="387"/>
      <c r="B66" s="388"/>
      <c r="C66" s="389"/>
      <c r="D66" s="390"/>
      <c r="E66" s="390"/>
      <c r="F66" s="390"/>
      <c r="G66" s="390"/>
      <c r="H66" s="390"/>
      <c r="I66" s="390"/>
      <c r="J66" s="390"/>
      <c r="K66" s="390"/>
      <c r="L66" s="389"/>
      <c r="M66" s="389"/>
      <c r="N66" s="389"/>
    </row>
    <row r="67" spans="1:14" ht="11" customHeight="1">
      <c r="A67" s="26" t="s">
        <v>82</v>
      </c>
      <c r="B67" s="25">
        <v>2018</v>
      </c>
      <c r="C67" s="206">
        <v>97</v>
      </c>
      <c r="D67" s="207">
        <v>97</v>
      </c>
      <c r="E67" s="206">
        <v>98</v>
      </c>
      <c r="F67" s="206">
        <v>98</v>
      </c>
      <c r="G67" s="207">
        <v>98</v>
      </c>
      <c r="H67" s="206">
        <v>98</v>
      </c>
      <c r="I67" s="206">
        <v>97.9</v>
      </c>
      <c r="J67" s="205">
        <v>99.5</v>
      </c>
      <c r="K67" s="205">
        <v>99</v>
      </c>
      <c r="L67" s="205">
        <v>100</v>
      </c>
      <c r="M67" s="205">
        <v>100</v>
      </c>
      <c r="N67" s="207">
        <v>101</v>
      </c>
    </row>
    <row r="68" spans="1:14" ht="11" customHeight="1">
      <c r="A68" s="26"/>
      <c r="B68" s="25">
        <v>2019</v>
      </c>
      <c r="C68" s="206">
        <v>103.5</v>
      </c>
      <c r="D68" s="207">
        <v>103.5</v>
      </c>
      <c r="E68" s="206">
        <v>104</v>
      </c>
      <c r="F68" s="206">
        <v>104</v>
      </c>
      <c r="G68" s="207">
        <v>104</v>
      </c>
      <c r="H68" s="206">
        <v>104</v>
      </c>
      <c r="I68" s="206">
        <v>104.38</v>
      </c>
      <c r="J68" s="205">
        <v>107</v>
      </c>
      <c r="K68" s="205">
        <v>125</v>
      </c>
      <c r="L68" s="205">
        <v>125</v>
      </c>
      <c r="M68" s="206">
        <v>125</v>
      </c>
      <c r="N68" s="207">
        <v>125</v>
      </c>
    </row>
    <row r="69" spans="1:14" ht="11" customHeight="1">
      <c r="A69" s="26"/>
      <c r="B69" s="25">
        <v>2020</v>
      </c>
      <c r="C69" s="206">
        <v>125</v>
      </c>
      <c r="D69" s="207">
        <v>125</v>
      </c>
      <c r="E69" s="206">
        <v>125</v>
      </c>
      <c r="F69" s="206">
        <v>125</v>
      </c>
      <c r="G69" s="207">
        <v>125</v>
      </c>
      <c r="H69" s="206">
        <v>125</v>
      </c>
      <c r="I69" s="206">
        <v>125</v>
      </c>
      <c r="J69" s="206">
        <v>125</v>
      </c>
      <c r="K69" s="206">
        <v>125</v>
      </c>
      <c r="L69" s="206">
        <v>125</v>
      </c>
      <c r="M69" s="206">
        <v>125</v>
      </c>
      <c r="N69" s="207">
        <v>125</v>
      </c>
    </row>
    <row r="70" spans="1:14" ht="11" customHeight="1">
      <c r="A70" s="26"/>
      <c r="B70" s="25">
        <v>2021</v>
      </c>
      <c r="C70" s="206">
        <v>125</v>
      </c>
      <c r="D70" s="207">
        <v>112.5</v>
      </c>
      <c r="E70" s="206">
        <v>125</v>
      </c>
      <c r="F70" s="206">
        <v>125</v>
      </c>
      <c r="G70" s="207">
        <v>132.5</v>
      </c>
      <c r="H70" s="206">
        <v>125</v>
      </c>
      <c r="I70" s="206">
        <v>125</v>
      </c>
      <c r="J70" s="206">
        <v>130</v>
      </c>
      <c r="K70" s="206">
        <v>130</v>
      </c>
      <c r="L70" s="206">
        <v>130</v>
      </c>
      <c r="M70" s="206">
        <v>150</v>
      </c>
      <c r="N70" s="207">
        <v>130</v>
      </c>
    </row>
    <row r="71" spans="1:14" ht="11" customHeight="1">
      <c r="A71" s="26"/>
      <c r="B71" s="25">
        <v>2022</v>
      </c>
      <c r="C71" s="206">
        <v>150</v>
      </c>
      <c r="D71" s="207">
        <v>130</v>
      </c>
      <c r="E71" s="206">
        <v>130</v>
      </c>
      <c r="F71" s="206">
        <v>126</v>
      </c>
      <c r="G71" s="207">
        <v>130</v>
      </c>
      <c r="H71" s="206">
        <v>130</v>
      </c>
      <c r="I71" s="206">
        <v>113</v>
      </c>
      <c r="J71" s="206">
        <v>160</v>
      </c>
      <c r="K71" s="206">
        <v>130</v>
      </c>
      <c r="L71" s="206">
        <v>130</v>
      </c>
      <c r="M71" s="206">
        <v>130</v>
      </c>
      <c r="N71" s="207">
        <v>130</v>
      </c>
    </row>
    <row r="72" spans="1:14" ht="11" customHeight="1">
      <c r="A72" s="26"/>
      <c r="B72" s="25">
        <v>2023</v>
      </c>
      <c r="C72" s="206">
        <v>133</v>
      </c>
      <c r="D72" s="206">
        <v>150</v>
      </c>
      <c r="E72" s="206">
        <v>150</v>
      </c>
      <c r="F72" s="206">
        <v>150</v>
      </c>
      <c r="G72" s="207">
        <v>150</v>
      </c>
      <c r="H72" s="206">
        <v>163</v>
      </c>
      <c r="I72" s="206">
        <v>175</v>
      </c>
      <c r="J72" s="206">
        <v>175</v>
      </c>
      <c r="K72" s="206">
        <v>200</v>
      </c>
      <c r="L72" s="206">
        <v>190</v>
      </c>
      <c r="M72" s="206">
        <v>210</v>
      </c>
      <c r="N72" s="206">
        <v>210</v>
      </c>
    </row>
    <row r="73" spans="1:14" ht="11" customHeight="1">
      <c r="A73" s="211"/>
      <c r="B73" s="212">
        <v>2024</v>
      </c>
      <c r="C73" s="215">
        <v>200</v>
      </c>
      <c r="D73" s="215">
        <v>210</v>
      </c>
      <c r="E73" s="215">
        <v>210</v>
      </c>
      <c r="F73" s="215">
        <v>173</v>
      </c>
      <c r="G73" s="574">
        <v>200</v>
      </c>
      <c r="H73" s="215">
        <v>200</v>
      </c>
      <c r="I73" s="215">
        <v>200</v>
      </c>
      <c r="J73" s="215"/>
      <c r="K73" s="215"/>
      <c r="L73" s="215"/>
      <c r="M73" s="215"/>
      <c r="N73" s="215"/>
    </row>
    <row r="74" spans="1:14" ht="11" customHeight="1">
      <c r="A74" s="26" t="s">
        <v>422</v>
      </c>
      <c r="B74" s="25">
        <v>2018</v>
      </c>
      <c r="C74" s="206">
        <v>94</v>
      </c>
      <c r="D74" s="207">
        <v>94</v>
      </c>
      <c r="E74" s="206">
        <v>95</v>
      </c>
      <c r="F74" s="206">
        <v>99</v>
      </c>
      <c r="G74" s="207">
        <v>99</v>
      </c>
      <c r="H74" s="206">
        <v>99.5</v>
      </c>
      <c r="I74" s="206">
        <v>100</v>
      </c>
      <c r="J74" s="206">
        <v>100</v>
      </c>
      <c r="K74" s="206">
        <v>100</v>
      </c>
      <c r="L74" s="206">
        <v>100.5</v>
      </c>
      <c r="M74" s="206">
        <v>100.5</v>
      </c>
      <c r="N74" s="207">
        <v>100.5</v>
      </c>
    </row>
    <row r="75" spans="1:14" ht="11" customHeight="1">
      <c r="A75" s="26"/>
      <c r="B75" s="25">
        <v>2019</v>
      </c>
      <c r="C75" s="206">
        <v>100</v>
      </c>
      <c r="D75" s="207">
        <v>100</v>
      </c>
      <c r="E75" s="206">
        <v>99</v>
      </c>
      <c r="F75" s="206">
        <v>98</v>
      </c>
      <c r="G75" s="207">
        <v>98</v>
      </c>
      <c r="H75" s="206">
        <v>97</v>
      </c>
      <c r="I75" s="206">
        <v>94.318181818181813</v>
      </c>
      <c r="J75" s="205">
        <v>94</v>
      </c>
      <c r="K75" s="205">
        <v>115</v>
      </c>
      <c r="L75" s="205">
        <v>115</v>
      </c>
      <c r="M75" s="206">
        <v>110</v>
      </c>
      <c r="N75" s="207">
        <v>105</v>
      </c>
    </row>
    <row r="76" spans="1:14" ht="11" customHeight="1">
      <c r="A76" s="26"/>
      <c r="B76" s="25">
        <v>2020</v>
      </c>
      <c r="C76" s="206">
        <v>110</v>
      </c>
      <c r="D76" s="14" t="s">
        <v>28</v>
      </c>
      <c r="E76" s="209" t="s">
        <v>474</v>
      </c>
      <c r="F76" s="209" t="s">
        <v>474</v>
      </c>
      <c r="G76" s="14" t="s">
        <v>474</v>
      </c>
      <c r="H76" s="209" t="s">
        <v>474</v>
      </c>
      <c r="I76" s="206">
        <v>115</v>
      </c>
      <c r="J76" s="206">
        <v>110</v>
      </c>
      <c r="K76" s="205">
        <v>115</v>
      </c>
      <c r="L76" s="205">
        <v>115</v>
      </c>
      <c r="M76" s="206">
        <v>100</v>
      </c>
      <c r="N76" s="207">
        <v>100</v>
      </c>
    </row>
    <row r="77" spans="1:14" ht="11" customHeight="1">
      <c r="A77" s="26"/>
      <c r="B77" s="25">
        <v>2021</v>
      </c>
      <c r="C77" s="206">
        <v>110</v>
      </c>
      <c r="D77" s="207">
        <v>110</v>
      </c>
      <c r="E77" s="206">
        <v>110</v>
      </c>
      <c r="F77" s="206">
        <v>110</v>
      </c>
      <c r="G77" s="207">
        <v>110</v>
      </c>
      <c r="H77" s="206">
        <v>115</v>
      </c>
      <c r="I77" s="206">
        <v>120</v>
      </c>
      <c r="J77" s="206">
        <v>115</v>
      </c>
      <c r="K77" s="205">
        <v>117.5</v>
      </c>
      <c r="L77" s="205">
        <v>130</v>
      </c>
      <c r="M77" s="206">
        <v>120</v>
      </c>
      <c r="N77" s="207">
        <v>120</v>
      </c>
    </row>
    <row r="78" spans="1:14" ht="11" customHeight="1">
      <c r="A78" s="26"/>
      <c r="B78" s="25">
        <v>2022</v>
      </c>
      <c r="C78" s="206">
        <v>120</v>
      </c>
      <c r="D78" s="207">
        <v>120</v>
      </c>
      <c r="E78" s="206">
        <v>130</v>
      </c>
      <c r="F78" s="206">
        <v>120</v>
      </c>
      <c r="G78" s="207">
        <v>130</v>
      </c>
      <c r="H78" s="206">
        <v>130</v>
      </c>
      <c r="I78" s="206">
        <v>130</v>
      </c>
      <c r="J78" s="206">
        <v>140</v>
      </c>
      <c r="K78" s="205">
        <v>147.5</v>
      </c>
      <c r="L78" s="205">
        <v>138</v>
      </c>
      <c r="M78" s="206">
        <v>147</v>
      </c>
      <c r="N78" s="207">
        <v>147</v>
      </c>
    </row>
    <row r="79" spans="1:14" ht="11" customHeight="1">
      <c r="A79" s="26"/>
      <c r="B79" s="25">
        <v>2023</v>
      </c>
      <c r="C79" s="206">
        <v>155</v>
      </c>
      <c r="D79" s="206">
        <v>155</v>
      </c>
      <c r="E79" s="206">
        <v>155</v>
      </c>
      <c r="F79" s="206">
        <v>155</v>
      </c>
      <c r="G79" s="207">
        <v>140</v>
      </c>
      <c r="H79" s="206">
        <v>140</v>
      </c>
      <c r="I79" s="206">
        <v>160</v>
      </c>
      <c r="J79" s="206">
        <v>160</v>
      </c>
      <c r="K79" s="205">
        <v>155</v>
      </c>
      <c r="L79" s="205">
        <v>140</v>
      </c>
      <c r="M79" s="205">
        <v>140</v>
      </c>
      <c r="N79" s="205">
        <v>140</v>
      </c>
    </row>
    <row r="80" spans="1:14" ht="11" customHeight="1">
      <c r="A80" s="211"/>
      <c r="B80" s="212">
        <v>2024</v>
      </c>
      <c r="C80" s="215">
        <v>140</v>
      </c>
      <c r="D80" s="215">
        <v>134</v>
      </c>
      <c r="E80" s="215">
        <v>131</v>
      </c>
      <c r="F80" s="215">
        <v>145</v>
      </c>
      <c r="G80" s="574">
        <v>160</v>
      </c>
      <c r="H80" s="215">
        <v>145</v>
      </c>
      <c r="I80" s="215">
        <v>150</v>
      </c>
      <c r="J80" s="215"/>
      <c r="K80" s="214"/>
      <c r="L80" s="214"/>
      <c r="M80" s="214"/>
      <c r="N80" s="214"/>
    </row>
    <row r="81" spans="1:14" ht="11" customHeight="1">
      <c r="A81" s="26" t="s">
        <v>98</v>
      </c>
      <c r="B81" s="25">
        <v>2018</v>
      </c>
      <c r="C81" s="206">
        <v>144</v>
      </c>
      <c r="D81" s="207">
        <v>141</v>
      </c>
      <c r="E81" s="206">
        <v>141</v>
      </c>
      <c r="F81" s="206">
        <v>141</v>
      </c>
      <c r="G81" s="207">
        <v>141</v>
      </c>
      <c r="H81" s="206">
        <v>141</v>
      </c>
      <c r="I81" s="206">
        <v>147.5</v>
      </c>
      <c r="J81" s="206">
        <v>147.5</v>
      </c>
      <c r="K81" s="206">
        <v>149</v>
      </c>
      <c r="L81" s="206">
        <v>152</v>
      </c>
      <c r="M81" s="206">
        <v>152</v>
      </c>
      <c r="N81" s="207">
        <v>152</v>
      </c>
    </row>
    <row r="82" spans="1:14" ht="11" customHeight="1">
      <c r="A82" s="26"/>
      <c r="B82" s="25">
        <v>2019</v>
      </c>
      <c r="C82" s="206">
        <v>139</v>
      </c>
      <c r="D82" s="207">
        <v>140</v>
      </c>
      <c r="E82" s="206">
        <v>142</v>
      </c>
      <c r="F82" s="206">
        <v>141</v>
      </c>
      <c r="G82" s="207">
        <v>137</v>
      </c>
      <c r="H82" s="206">
        <v>136</v>
      </c>
      <c r="I82" s="206">
        <v>145.29166666666666</v>
      </c>
      <c r="J82" s="205">
        <v>145</v>
      </c>
      <c r="K82" s="205">
        <v>140</v>
      </c>
      <c r="L82" s="206">
        <v>140</v>
      </c>
      <c r="M82" s="206">
        <v>140</v>
      </c>
      <c r="N82" s="207">
        <v>140</v>
      </c>
    </row>
    <row r="83" spans="1:14" ht="11" customHeight="1">
      <c r="A83" s="56"/>
      <c r="B83" s="25">
        <v>2020</v>
      </c>
      <c r="C83" s="206">
        <v>140</v>
      </c>
      <c r="D83" s="234">
        <v>140</v>
      </c>
      <c r="E83" s="206">
        <v>140</v>
      </c>
      <c r="F83" s="206">
        <v>140</v>
      </c>
      <c r="G83" s="207">
        <v>140</v>
      </c>
      <c r="H83" s="206">
        <v>140</v>
      </c>
      <c r="I83" s="206">
        <v>140</v>
      </c>
      <c r="J83" s="206">
        <v>140</v>
      </c>
      <c r="K83" s="206">
        <v>140</v>
      </c>
      <c r="L83" s="223" t="s">
        <v>474</v>
      </c>
      <c r="M83" s="206">
        <v>155</v>
      </c>
      <c r="N83" s="207">
        <v>140</v>
      </c>
    </row>
    <row r="84" spans="1:14" ht="11" customHeight="1">
      <c r="A84" s="56"/>
      <c r="B84" s="25">
        <v>2021</v>
      </c>
      <c r="C84" s="206">
        <v>140</v>
      </c>
      <c r="D84" s="234">
        <v>146</v>
      </c>
      <c r="E84" s="217">
        <v>140</v>
      </c>
      <c r="F84" s="206">
        <v>141.5</v>
      </c>
      <c r="G84" s="207">
        <v>140</v>
      </c>
      <c r="H84" s="206">
        <v>140</v>
      </c>
      <c r="I84" s="206">
        <v>135</v>
      </c>
      <c r="J84" s="206">
        <v>140</v>
      </c>
      <c r="K84" s="205">
        <v>147.5</v>
      </c>
      <c r="L84" s="205">
        <v>150</v>
      </c>
      <c r="M84" s="206">
        <v>155</v>
      </c>
      <c r="N84" s="204">
        <v>150</v>
      </c>
    </row>
    <row r="85" spans="1:14" ht="11" customHeight="1">
      <c r="A85" s="56"/>
      <c r="B85" s="25">
        <v>2022</v>
      </c>
      <c r="C85" s="206">
        <v>150</v>
      </c>
      <c r="D85" s="207">
        <v>150</v>
      </c>
      <c r="E85" s="217">
        <v>175</v>
      </c>
      <c r="F85" s="206">
        <v>175</v>
      </c>
      <c r="G85" s="207">
        <v>175</v>
      </c>
      <c r="H85" s="206">
        <v>175</v>
      </c>
      <c r="I85" s="206">
        <v>175</v>
      </c>
      <c r="J85" s="206">
        <v>175</v>
      </c>
      <c r="K85" s="206">
        <v>175</v>
      </c>
      <c r="L85" s="205">
        <v>178</v>
      </c>
      <c r="M85" s="206">
        <v>178</v>
      </c>
      <c r="N85" s="204">
        <v>180</v>
      </c>
    </row>
    <row r="86" spans="1:14" ht="11" customHeight="1">
      <c r="A86" s="56"/>
      <c r="B86" s="25">
        <v>2023</v>
      </c>
      <c r="C86" s="206">
        <v>180</v>
      </c>
      <c r="D86" s="206">
        <v>180</v>
      </c>
      <c r="E86" s="217">
        <v>172.5</v>
      </c>
      <c r="F86" s="206">
        <v>175</v>
      </c>
      <c r="G86" s="207">
        <v>175</v>
      </c>
      <c r="H86" s="206">
        <v>175</v>
      </c>
      <c r="I86" s="206">
        <v>175</v>
      </c>
      <c r="J86" s="206">
        <v>175</v>
      </c>
      <c r="K86" s="206">
        <v>175</v>
      </c>
      <c r="L86" s="205">
        <v>175</v>
      </c>
      <c r="M86" s="205">
        <v>175</v>
      </c>
      <c r="N86" s="205">
        <v>175</v>
      </c>
    </row>
    <row r="87" spans="1:14" ht="11" customHeight="1">
      <c r="A87" s="391"/>
      <c r="B87" s="392">
        <v>2024</v>
      </c>
      <c r="C87" s="393">
        <v>178</v>
      </c>
      <c r="D87" s="393">
        <v>176</v>
      </c>
      <c r="E87" s="535">
        <v>176</v>
      </c>
      <c r="F87" s="393">
        <v>175</v>
      </c>
      <c r="G87" s="575">
        <v>176</v>
      </c>
      <c r="H87" s="393">
        <v>180</v>
      </c>
      <c r="I87" s="393">
        <v>195</v>
      </c>
      <c r="J87" s="393"/>
      <c r="K87" s="393"/>
      <c r="L87" s="394"/>
      <c r="M87" s="394"/>
      <c r="N87" s="394"/>
    </row>
    <row r="88" spans="1:14" ht="11" customHeight="1">
      <c r="A88" s="26" t="s">
        <v>478</v>
      </c>
      <c r="B88" s="25">
        <v>2018</v>
      </c>
      <c r="C88" s="204">
        <v>97.5</v>
      </c>
      <c r="D88" s="208">
        <v>99</v>
      </c>
      <c r="E88" s="205">
        <v>99</v>
      </c>
      <c r="F88" s="205">
        <v>99</v>
      </c>
      <c r="G88" s="204">
        <v>99</v>
      </c>
      <c r="H88" s="205">
        <v>99</v>
      </c>
      <c r="I88" s="205">
        <v>99</v>
      </c>
      <c r="J88" s="207">
        <v>101</v>
      </c>
      <c r="K88" s="207">
        <v>101</v>
      </c>
      <c r="L88" s="234">
        <v>101</v>
      </c>
      <c r="M88" s="206">
        <v>101</v>
      </c>
      <c r="N88" s="207">
        <v>101</v>
      </c>
    </row>
    <row r="89" spans="1:14" ht="11" customHeight="1">
      <c r="A89" s="26" t="s">
        <v>479</v>
      </c>
      <c r="B89" s="25">
        <v>2019</v>
      </c>
      <c r="C89" s="207">
        <v>101</v>
      </c>
      <c r="D89" s="234">
        <v>104</v>
      </c>
      <c r="E89" s="206">
        <v>101</v>
      </c>
      <c r="F89" s="206">
        <v>104</v>
      </c>
      <c r="G89" s="207">
        <v>101</v>
      </c>
      <c r="H89" s="206">
        <v>104</v>
      </c>
      <c r="I89" s="206">
        <v>101.25</v>
      </c>
      <c r="J89" s="207">
        <v>106</v>
      </c>
      <c r="K89" s="204">
        <v>108</v>
      </c>
      <c r="L89" s="234">
        <v>112.5</v>
      </c>
      <c r="M89" s="206">
        <v>113</v>
      </c>
      <c r="N89" s="207">
        <v>112.5</v>
      </c>
    </row>
    <row r="90" spans="1:14" ht="11" customHeight="1">
      <c r="A90" s="26"/>
      <c r="B90" s="25">
        <v>2020</v>
      </c>
      <c r="C90" s="207">
        <v>112.5</v>
      </c>
      <c r="D90" s="234">
        <v>112.5</v>
      </c>
      <c r="E90" s="209" t="s">
        <v>474</v>
      </c>
      <c r="F90" s="209" t="s">
        <v>474</v>
      </c>
      <c r="G90" s="14" t="s">
        <v>474</v>
      </c>
      <c r="H90" s="209" t="s">
        <v>474</v>
      </c>
      <c r="I90" s="206">
        <v>112.5</v>
      </c>
      <c r="J90" s="207">
        <v>112.5</v>
      </c>
      <c r="K90" s="14" t="s">
        <v>474</v>
      </c>
      <c r="L90" s="234">
        <v>112.5</v>
      </c>
      <c r="M90" s="209" t="s">
        <v>474</v>
      </c>
      <c r="N90" s="14" t="s">
        <v>474</v>
      </c>
    </row>
    <row r="91" spans="1:14" ht="11" customHeight="1">
      <c r="A91" s="26"/>
      <c r="B91" s="25">
        <v>2021</v>
      </c>
      <c r="C91" s="207">
        <v>112.5</v>
      </c>
      <c r="D91" s="14" t="s">
        <v>474</v>
      </c>
      <c r="E91" s="209" t="s">
        <v>474</v>
      </c>
      <c r="F91" s="209" t="s">
        <v>474</v>
      </c>
      <c r="G91" s="14" t="s">
        <v>474</v>
      </c>
      <c r="H91" s="209" t="s">
        <v>474</v>
      </c>
      <c r="I91" s="206">
        <v>112.5</v>
      </c>
      <c r="J91" s="207">
        <v>112.5</v>
      </c>
      <c r="K91" s="204">
        <v>120</v>
      </c>
      <c r="L91" s="234">
        <v>120</v>
      </c>
      <c r="M91" s="217">
        <v>120</v>
      </c>
      <c r="N91" s="234">
        <v>120</v>
      </c>
    </row>
    <row r="92" spans="1:14" ht="11" customHeight="1">
      <c r="A92" s="26"/>
      <c r="B92" s="25">
        <v>2022</v>
      </c>
      <c r="C92" s="207">
        <v>100</v>
      </c>
      <c r="D92" s="234">
        <v>100</v>
      </c>
      <c r="E92" s="217">
        <v>100</v>
      </c>
      <c r="F92" s="206">
        <v>120</v>
      </c>
      <c r="G92" s="207">
        <v>100</v>
      </c>
      <c r="H92" s="206">
        <v>95</v>
      </c>
      <c r="I92" s="206">
        <v>100</v>
      </c>
      <c r="J92" s="207">
        <v>100</v>
      </c>
      <c r="K92" s="207">
        <v>100</v>
      </c>
      <c r="L92" s="234">
        <v>100</v>
      </c>
      <c r="M92" s="217">
        <v>100</v>
      </c>
      <c r="N92" s="234">
        <v>100</v>
      </c>
    </row>
    <row r="93" spans="1:14" ht="11" customHeight="1">
      <c r="A93" s="26"/>
      <c r="B93" s="146">
        <v>2023</v>
      </c>
      <c r="C93" s="207">
        <v>120</v>
      </c>
      <c r="D93" s="206">
        <v>120</v>
      </c>
      <c r="E93" s="206">
        <v>120</v>
      </c>
      <c r="F93" s="206">
        <v>120</v>
      </c>
      <c r="G93" s="207">
        <v>120</v>
      </c>
      <c r="H93" s="206">
        <v>120</v>
      </c>
      <c r="I93" s="206">
        <v>120</v>
      </c>
      <c r="J93" s="206">
        <v>120</v>
      </c>
      <c r="K93" s="206">
        <v>100</v>
      </c>
      <c r="L93" s="14">
        <v>110</v>
      </c>
      <c r="M93" s="217">
        <v>110</v>
      </c>
      <c r="N93" s="217">
        <v>105</v>
      </c>
    </row>
    <row r="94" spans="1:14" ht="11" customHeight="1">
      <c r="A94" s="237"/>
      <c r="B94" s="212">
        <v>2024</v>
      </c>
      <c r="C94" s="215">
        <v>105</v>
      </c>
      <c r="D94" s="215">
        <v>95</v>
      </c>
      <c r="E94" s="215">
        <v>95</v>
      </c>
      <c r="F94" s="215">
        <v>95</v>
      </c>
      <c r="G94" s="574">
        <v>95</v>
      </c>
      <c r="H94" s="215">
        <v>95</v>
      </c>
      <c r="I94" s="215">
        <v>95</v>
      </c>
      <c r="J94" s="215"/>
      <c r="K94" s="215"/>
      <c r="L94" s="214"/>
      <c r="M94" s="214"/>
      <c r="N94" s="214"/>
    </row>
    <row r="95" spans="1:14" ht="11" customHeight="1">
      <c r="A95" s="26" t="s">
        <v>425</v>
      </c>
      <c r="B95" s="25">
        <v>2018</v>
      </c>
      <c r="C95" s="205">
        <v>98</v>
      </c>
      <c r="D95" s="208">
        <v>98</v>
      </c>
      <c r="E95" s="205">
        <v>98</v>
      </c>
      <c r="F95" s="206">
        <v>98</v>
      </c>
      <c r="G95" s="204">
        <v>98</v>
      </c>
      <c r="H95" s="206">
        <v>95</v>
      </c>
      <c r="I95" s="206" t="s">
        <v>27</v>
      </c>
      <c r="J95" s="207" t="s">
        <v>480</v>
      </c>
      <c r="K95" s="207" t="s">
        <v>480</v>
      </c>
      <c r="L95" s="14" t="s">
        <v>480</v>
      </c>
      <c r="M95" s="206" t="s">
        <v>480</v>
      </c>
      <c r="N95" s="207" t="s">
        <v>480</v>
      </c>
    </row>
    <row r="96" spans="1:14" ht="11" customHeight="1">
      <c r="A96" s="26"/>
      <c r="B96" s="25">
        <v>2019</v>
      </c>
      <c r="C96" s="206">
        <v>100</v>
      </c>
      <c r="D96" s="234">
        <v>102</v>
      </c>
      <c r="E96" s="206">
        <v>110.5</v>
      </c>
      <c r="F96" s="206">
        <v>109.5</v>
      </c>
      <c r="G96" s="207">
        <v>110.5</v>
      </c>
      <c r="H96" s="206">
        <v>110.5</v>
      </c>
      <c r="I96" s="206">
        <v>108.125</v>
      </c>
      <c r="J96" s="204">
        <v>108</v>
      </c>
      <c r="K96" s="204">
        <v>110</v>
      </c>
      <c r="L96" s="208">
        <v>110</v>
      </c>
      <c r="M96" s="206">
        <v>110</v>
      </c>
      <c r="N96" s="207">
        <v>110</v>
      </c>
    </row>
    <row r="97" spans="1:14" ht="11" customHeight="1">
      <c r="A97" s="26"/>
      <c r="B97" s="25">
        <v>2020</v>
      </c>
      <c r="C97" s="206">
        <v>110</v>
      </c>
      <c r="D97" s="234">
        <v>110</v>
      </c>
      <c r="E97" s="209" t="s">
        <v>474</v>
      </c>
      <c r="F97" s="209" t="s">
        <v>474</v>
      </c>
      <c r="G97" s="207">
        <v>110</v>
      </c>
      <c r="H97" s="206">
        <v>135</v>
      </c>
      <c r="I97" s="206">
        <v>125</v>
      </c>
      <c r="J97" s="207">
        <v>135</v>
      </c>
      <c r="K97" s="207">
        <v>135</v>
      </c>
      <c r="L97" s="234">
        <v>135</v>
      </c>
      <c r="M97" s="206" t="s">
        <v>480</v>
      </c>
      <c r="N97" s="207">
        <v>135</v>
      </c>
    </row>
    <row r="98" spans="1:14" ht="11" customHeight="1">
      <c r="A98" s="26"/>
      <c r="B98" s="25">
        <v>2021</v>
      </c>
      <c r="C98" s="206">
        <v>135</v>
      </c>
      <c r="D98" s="234">
        <v>135</v>
      </c>
      <c r="E98" s="206">
        <v>125</v>
      </c>
      <c r="F98" s="206">
        <v>120</v>
      </c>
      <c r="G98" s="207">
        <v>140</v>
      </c>
      <c r="H98" s="206">
        <v>140</v>
      </c>
      <c r="I98" s="206">
        <v>140</v>
      </c>
      <c r="J98" s="204">
        <v>150</v>
      </c>
      <c r="K98" s="234">
        <v>175</v>
      </c>
      <c r="L98" s="234">
        <v>175</v>
      </c>
      <c r="M98" s="217">
        <v>150</v>
      </c>
      <c r="N98" s="234">
        <v>150</v>
      </c>
    </row>
    <row r="99" spans="1:14" ht="11" customHeight="1">
      <c r="A99" s="26"/>
      <c r="B99" s="25">
        <v>2022</v>
      </c>
      <c r="C99" s="206">
        <v>150</v>
      </c>
      <c r="D99" s="234">
        <v>150</v>
      </c>
      <c r="E99" s="206">
        <v>175</v>
      </c>
      <c r="F99" s="206">
        <v>175</v>
      </c>
      <c r="G99" s="207">
        <v>205</v>
      </c>
      <c r="H99" s="206">
        <v>200</v>
      </c>
      <c r="I99" s="206">
        <v>250</v>
      </c>
      <c r="J99" s="207">
        <v>260</v>
      </c>
      <c r="K99" s="234">
        <v>250</v>
      </c>
      <c r="L99" s="234">
        <v>250</v>
      </c>
      <c r="M99" s="217">
        <v>250</v>
      </c>
      <c r="N99" s="234">
        <v>250</v>
      </c>
    </row>
    <row r="100" spans="1:14" ht="11" customHeight="1">
      <c r="A100" s="26"/>
      <c r="B100" s="25">
        <v>2023</v>
      </c>
      <c r="C100" s="238">
        <v>150</v>
      </c>
      <c r="D100" s="238">
        <v>150</v>
      </c>
      <c r="E100" s="206">
        <v>140</v>
      </c>
      <c r="F100" s="206">
        <v>140</v>
      </c>
      <c r="G100" s="207">
        <v>130</v>
      </c>
      <c r="H100" s="206">
        <v>120</v>
      </c>
      <c r="I100" s="206">
        <v>120</v>
      </c>
      <c r="J100" s="206">
        <v>120</v>
      </c>
      <c r="K100" s="217">
        <v>155</v>
      </c>
      <c r="L100" s="217">
        <v>160</v>
      </c>
      <c r="M100" s="217">
        <v>165</v>
      </c>
      <c r="N100" s="217">
        <v>135</v>
      </c>
    </row>
    <row r="101" spans="1:14" ht="11" customHeight="1">
      <c r="A101" s="237"/>
      <c r="B101" s="212">
        <v>2024</v>
      </c>
      <c r="C101" s="215">
        <v>140</v>
      </c>
      <c r="D101" s="215">
        <v>165</v>
      </c>
      <c r="E101" s="220">
        <v>156</v>
      </c>
      <c r="F101" s="215">
        <v>170</v>
      </c>
      <c r="G101" s="574">
        <v>190</v>
      </c>
      <c r="H101" s="215">
        <v>200</v>
      </c>
      <c r="I101" s="215">
        <v>210</v>
      </c>
      <c r="J101" s="215"/>
      <c r="K101" s="215"/>
      <c r="L101" s="214"/>
      <c r="M101" s="214"/>
      <c r="N101" s="214"/>
    </row>
    <row r="102" spans="1:14" ht="11" customHeight="1">
      <c r="A102" s="26" t="s">
        <v>427</v>
      </c>
      <c r="B102" s="25">
        <v>2018</v>
      </c>
      <c r="C102" s="206">
        <v>102.5</v>
      </c>
      <c r="D102" s="234">
        <v>102.5</v>
      </c>
      <c r="E102" s="206">
        <v>102.5</v>
      </c>
      <c r="F102" s="206">
        <v>102.5</v>
      </c>
      <c r="G102" s="207">
        <v>102.5</v>
      </c>
      <c r="H102" s="206">
        <v>102.5</v>
      </c>
      <c r="I102" s="206">
        <v>102.5</v>
      </c>
      <c r="J102" s="207">
        <v>102.5</v>
      </c>
      <c r="K102" s="207">
        <v>102.5</v>
      </c>
      <c r="L102" s="234">
        <v>102.5</v>
      </c>
      <c r="M102" s="206">
        <v>102.5</v>
      </c>
      <c r="N102" s="207">
        <v>102.5</v>
      </c>
    </row>
    <row r="103" spans="1:14" ht="11" customHeight="1">
      <c r="A103" s="26"/>
      <c r="B103" s="25">
        <v>2019</v>
      </c>
      <c r="C103" s="206">
        <v>102.5</v>
      </c>
      <c r="D103" s="234">
        <v>102.5</v>
      </c>
      <c r="E103" s="206">
        <v>102.5</v>
      </c>
      <c r="F103" s="206">
        <v>102.5</v>
      </c>
      <c r="G103" s="207">
        <v>102.5</v>
      </c>
      <c r="H103" s="206">
        <v>102.5</v>
      </c>
      <c r="I103" s="206">
        <v>102.5</v>
      </c>
      <c r="J103" s="207">
        <v>102.5</v>
      </c>
      <c r="K103" s="204">
        <v>100</v>
      </c>
      <c r="L103" s="208">
        <v>100</v>
      </c>
      <c r="M103" s="205">
        <v>100</v>
      </c>
      <c r="N103" s="204">
        <v>100</v>
      </c>
    </row>
    <row r="104" spans="1:14" ht="11" customHeight="1">
      <c r="A104" s="26"/>
      <c r="B104" s="25">
        <v>2020</v>
      </c>
      <c r="C104" s="206">
        <v>100</v>
      </c>
      <c r="D104" s="14" t="s">
        <v>474</v>
      </c>
      <c r="E104" s="209" t="s">
        <v>474</v>
      </c>
      <c r="F104" s="209" t="s">
        <v>474</v>
      </c>
      <c r="G104" s="14" t="s">
        <v>474</v>
      </c>
      <c r="H104" s="209" t="s">
        <v>474</v>
      </c>
      <c r="I104" s="209" t="s">
        <v>28</v>
      </c>
      <c r="J104" s="14" t="s">
        <v>474</v>
      </c>
      <c r="K104" s="14" t="s">
        <v>474</v>
      </c>
      <c r="L104" s="14" t="s">
        <v>474</v>
      </c>
      <c r="M104" s="205">
        <v>125</v>
      </c>
      <c r="N104" s="204">
        <v>125</v>
      </c>
    </row>
    <row r="105" spans="1:14" ht="11" customHeight="1">
      <c r="A105" s="26"/>
      <c r="B105" s="25">
        <v>2021</v>
      </c>
      <c r="C105" s="206">
        <v>125</v>
      </c>
      <c r="D105" s="234">
        <v>125</v>
      </c>
      <c r="E105" s="206">
        <v>125</v>
      </c>
      <c r="F105" s="206">
        <v>125</v>
      </c>
      <c r="G105" s="207">
        <v>125</v>
      </c>
      <c r="H105" s="206">
        <v>125</v>
      </c>
      <c r="I105" s="206">
        <v>125</v>
      </c>
      <c r="J105" s="207">
        <v>125</v>
      </c>
      <c r="K105" s="234">
        <v>125</v>
      </c>
      <c r="L105" s="234">
        <v>125</v>
      </c>
      <c r="M105" s="217">
        <v>125</v>
      </c>
      <c r="N105" s="234">
        <v>125</v>
      </c>
    </row>
    <row r="106" spans="1:14" ht="11" customHeight="1">
      <c r="A106" s="26"/>
      <c r="B106" s="25">
        <v>2022</v>
      </c>
      <c r="C106" s="206">
        <v>125</v>
      </c>
      <c r="D106" s="234">
        <v>130</v>
      </c>
      <c r="E106" s="206">
        <v>125</v>
      </c>
      <c r="F106" s="206">
        <v>125</v>
      </c>
      <c r="G106" s="207">
        <v>125</v>
      </c>
      <c r="H106" s="206">
        <v>125</v>
      </c>
      <c r="I106" s="206">
        <v>125</v>
      </c>
      <c r="J106" s="207">
        <v>125</v>
      </c>
      <c r="K106" s="207">
        <v>125</v>
      </c>
      <c r="L106" s="234">
        <v>125</v>
      </c>
      <c r="M106" s="217">
        <v>125</v>
      </c>
      <c r="N106" s="234">
        <v>125</v>
      </c>
    </row>
    <row r="107" spans="1:14" ht="11" customHeight="1">
      <c r="A107" s="26"/>
      <c r="B107" s="25">
        <v>2023</v>
      </c>
      <c r="C107" s="206">
        <v>140</v>
      </c>
      <c r="D107" s="217">
        <v>165</v>
      </c>
      <c r="E107" s="206">
        <v>150</v>
      </c>
      <c r="F107" s="206">
        <v>150</v>
      </c>
      <c r="G107" s="207">
        <v>140</v>
      </c>
      <c r="H107" s="206">
        <v>140</v>
      </c>
      <c r="I107" s="206">
        <v>140</v>
      </c>
      <c r="J107" s="206">
        <v>140</v>
      </c>
      <c r="K107" s="206">
        <v>140</v>
      </c>
      <c r="L107" s="217">
        <v>165</v>
      </c>
      <c r="M107" s="217">
        <v>165</v>
      </c>
      <c r="N107" s="217">
        <v>150</v>
      </c>
    </row>
    <row r="108" spans="1:14" ht="11" customHeight="1">
      <c r="A108" s="237"/>
      <c r="B108" s="212">
        <v>2024</v>
      </c>
      <c r="C108" s="215">
        <v>140</v>
      </c>
      <c r="D108" s="215">
        <v>140</v>
      </c>
      <c r="E108" s="220">
        <v>137</v>
      </c>
      <c r="F108" s="215">
        <v>140</v>
      </c>
      <c r="G108" s="574">
        <v>140</v>
      </c>
      <c r="H108" s="215">
        <v>140</v>
      </c>
      <c r="I108" s="215">
        <v>140</v>
      </c>
      <c r="J108" s="215"/>
      <c r="K108" s="215"/>
      <c r="L108" s="214"/>
      <c r="M108" s="214"/>
      <c r="N108" s="214"/>
    </row>
    <row r="109" spans="1:14" ht="11" customHeight="1">
      <c r="A109" s="26" t="s">
        <v>428</v>
      </c>
      <c r="B109" s="25">
        <v>2018</v>
      </c>
      <c r="C109" s="206">
        <v>75</v>
      </c>
      <c r="D109" s="234">
        <v>75</v>
      </c>
      <c r="E109" s="206">
        <v>75</v>
      </c>
      <c r="F109" s="206">
        <v>75</v>
      </c>
      <c r="G109" s="207">
        <v>75</v>
      </c>
      <c r="H109" s="206">
        <v>75</v>
      </c>
      <c r="I109" s="206">
        <v>75</v>
      </c>
      <c r="J109" s="207">
        <v>75</v>
      </c>
      <c r="K109" s="207">
        <v>75</v>
      </c>
      <c r="L109" s="234">
        <v>50</v>
      </c>
      <c r="M109" s="206">
        <v>50</v>
      </c>
      <c r="N109" s="207">
        <v>50</v>
      </c>
    </row>
    <row r="110" spans="1:14" ht="11" customHeight="1">
      <c r="A110" s="26"/>
      <c r="B110" s="25">
        <v>2019</v>
      </c>
      <c r="C110" s="206">
        <v>50</v>
      </c>
      <c r="D110" s="234">
        <v>50</v>
      </c>
      <c r="E110" s="206">
        <v>75</v>
      </c>
      <c r="F110" s="206">
        <v>75</v>
      </c>
      <c r="G110" s="207">
        <v>75</v>
      </c>
      <c r="H110" s="206">
        <v>75</v>
      </c>
      <c r="I110" s="206">
        <v>75</v>
      </c>
      <c r="J110" s="207">
        <v>75</v>
      </c>
      <c r="K110" s="204">
        <v>75</v>
      </c>
      <c r="L110" s="234">
        <v>75</v>
      </c>
      <c r="M110" s="206">
        <v>75</v>
      </c>
      <c r="N110" s="207">
        <v>75</v>
      </c>
    </row>
    <row r="111" spans="1:14" ht="11" customHeight="1">
      <c r="A111" s="26"/>
      <c r="B111" s="25">
        <v>2020</v>
      </c>
      <c r="C111" s="206">
        <v>75</v>
      </c>
      <c r="D111" s="234">
        <v>75</v>
      </c>
      <c r="E111" s="209" t="s">
        <v>474</v>
      </c>
      <c r="F111" s="209" t="s">
        <v>474</v>
      </c>
      <c r="G111" s="207">
        <v>75</v>
      </c>
      <c r="H111" s="209" t="s">
        <v>474</v>
      </c>
      <c r="I111" s="209" t="s">
        <v>28</v>
      </c>
      <c r="J111" s="14" t="s">
        <v>474</v>
      </c>
      <c r="K111" s="14" t="s">
        <v>474</v>
      </c>
      <c r="L111" s="14" t="s">
        <v>474</v>
      </c>
      <c r="M111" s="209" t="s">
        <v>474</v>
      </c>
      <c r="N111" s="14" t="s">
        <v>474</v>
      </c>
    </row>
    <row r="112" spans="1:14" ht="11" customHeight="1">
      <c r="A112" s="26"/>
      <c r="B112" s="25">
        <v>2021</v>
      </c>
      <c r="C112" s="206">
        <v>75</v>
      </c>
      <c r="D112" s="234">
        <v>75</v>
      </c>
      <c r="E112" s="206">
        <v>75</v>
      </c>
      <c r="F112" s="206">
        <v>75</v>
      </c>
      <c r="G112" s="207">
        <v>75</v>
      </c>
      <c r="H112" s="206">
        <v>75</v>
      </c>
      <c r="I112" s="206">
        <v>75</v>
      </c>
      <c r="J112" s="207">
        <v>75</v>
      </c>
      <c r="K112" s="234">
        <v>75</v>
      </c>
      <c r="L112" s="234">
        <v>75</v>
      </c>
      <c r="M112" s="217">
        <v>75</v>
      </c>
      <c r="N112" s="234">
        <v>75</v>
      </c>
    </row>
    <row r="113" spans="1:14" ht="11" customHeight="1">
      <c r="A113" s="26"/>
      <c r="B113" s="25">
        <v>2022</v>
      </c>
      <c r="C113" s="206">
        <v>75</v>
      </c>
      <c r="D113" s="234">
        <v>75</v>
      </c>
      <c r="E113" s="206">
        <v>75</v>
      </c>
      <c r="F113" s="206">
        <v>75</v>
      </c>
      <c r="G113" s="207">
        <v>75</v>
      </c>
      <c r="H113" s="206">
        <v>75</v>
      </c>
      <c r="I113" s="206">
        <v>75</v>
      </c>
      <c r="J113" s="207">
        <v>75</v>
      </c>
      <c r="K113" s="207">
        <v>75</v>
      </c>
      <c r="L113" s="234">
        <v>75</v>
      </c>
      <c r="M113" s="217">
        <v>75</v>
      </c>
      <c r="N113" s="234">
        <v>75</v>
      </c>
    </row>
    <row r="114" spans="1:14" ht="11" customHeight="1">
      <c r="A114" s="26"/>
      <c r="B114" s="25">
        <v>2023</v>
      </c>
      <c r="C114" s="206">
        <v>121</v>
      </c>
      <c r="D114" s="217">
        <v>137.5</v>
      </c>
      <c r="E114" s="206">
        <v>123</v>
      </c>
      <c r="F114" s="206">
        <v>135</v>
      </c>
      <c r="G114" s="207">
        <v>120</v>
      </c>
      <c r="H114" s="206">
        <v>118</v>
      </c>
      <c r="I114" s="206">
        <v>113</v>
      </c>
      <c r="J114" s="207">
        <v>115</v>
      </c>
      <c r="K114" s="206">
        <v>118</v>
      </c>
      <c r="L114" s="206">
        <v>118</v>
      </c>
      <c r="M114" s="217">
        <v>118</v>
      </c>
      <c r="N114" s="217">
        <v>118</v>
      </c>
    </row>
    <row r="115" spans="1:14" ht="11" customHeight="1">
      <c r="A115" s="237"/>
      <c r="B115" s="212">
        <v>2024</v>
      </c>
      <c r="C115" s="215">
        <v>155</v>
      </c>
      <c r="D115" s="215">
        <v>155</v>
      </c>
      <c r="E115" s="220">
        <v>155</v>
      </c>
      <c r="F115" s="215">
        <v>165</v>
      </c>
      <c r="G115" s="574">
        <v>165</v>
      </c>
      <c r="H115" s="215">
        <v>165</v>
      </c>
      <c r="I115" s="215">
        <v>150</v>
      </c>
      <c r="J115" s="215"/>
      <c r="K115" s="215"/>
      <c r="L115" s="214"/>
      <c r="M115" s="214"/>
      <c r="N115" s="214"/>
    </row>
    <row r="116" spans="1:14" ht="11" customHeight="1">
      <c r="A116" s="26" t="s">
        <v>429</v>
      </c>
      <c r="B116" s="25">
        <v>2018</v>
      </c>
      <c r="C116" s="205">
        <v>58</v>
      </c>
      <c r="D116" s="208">
        <v>60</v>
      </c>
      <c r="E116" s="205">
        <v>59</v>
      </c>
      <c r="F116" s="205">
        <v>59</v>
      </c>
      <c r="G116" s="204">
        <v>59</v>
      </c>
      <c r="H116" s="205">
        <v>59</v>
      </c>
      <c r="I116" s="206">
        <v>59.75</v>
      </c>
      <c r="J116" s="207">
        <v>60</v>
      </c>
      <c r="K116" s="207">
        <v>60</v>
      </c>
      <c r="L116" s="234">
        <v>58</v>
      </c>
      <c r="M116" s="206">
        <v>57.5</v>
      </c>
      <c r="N116" s="207">
        <v>57.5</v>
      </c>
    </row>
    <row r="117" spans="1:14" ht="11" customHeight="1">
      <c r="A117" s="26"/>
      <c r="B117" s="25">
        <v>2019</v>
      </c>
      <c r="C117" s="206">
        <v>57.5</v>
      </c>
      <c r="D117" s="234">
        <v>57.5</v>
      </c>
      <c r="E117" s="206">
        <v>57.5</v>
      </c>
      <c r="F117" s="206">
        <v>57.5</v>
      </c>
      <c r="G117" s="207">
        <v>57.5</v>
      </c>
      <c r="H117" s="206">
        <v>57.5</v>
      </c>
      <c r="I117" s="206">
        <v>57.5</v>
      </c>
      <c r="J117" s="204">
        <v>57.5</v>
      </c>
      <c r="K117" s="204">
        <v>66</v>
      </c>
      <c r="L117" s="234">
        <v>65.5</v>
      </c>
      <c r="M117" s="206">
        <v>65.5</v>
      </c>
      <c r="N117" s="207">
        <v>65.5</v>
      </c>
    </row>
    <row r="118" spans="1:14" ht="11" customHeight="1">
      <c r="A118" s="26"/>
      <c r="B118" s="25">
        <v>2020</v>
      </c>
      <c r="C118" s="206">
        <v>65.5</v>
      </c>
      <c r="D118" s="14" t="s">
        <v>474</v>
      </c>
      <c r="E118" s="209" t="s">
        <v>474</v>
      </c>
      <c r="F118" s="209" t="s">
        <v>474</v>
      </c>
      <c r="G118" s="14" t="s">
        <v>474</v>
      </c>
      <c r="H118" s="209" t="s">
        <v>474</v>
      </c>
      <c r="I118" s="209" t="s">
        <v>28</v>
      </c>
      <c r="J118" s="14" t="s">
        <v>474</v>
      </c>
      <c r="K118" s="14" t="s">
        <v>474</v>
      </c>
      <c r="L118" s="14" t="s">
        <v>474</v>
      </c>
      <c r="M118" s="209" t="s">
        <v>474</v>
      </c>
      <c r="N118" s="14" t="s">
        <v>474</v>
      </c>
    </row>
    <row r="119" spans="1:14" ht="11" customHeight="1">
      <c r="A119" s="26"/>
      <c r="B119" s="25">
        <v>2021</v>
      </c>
      <c r="C119" s="209" t="s">
        <v>474</v>
      </c>
      <c r="D119" s="14" t="s">
        <v>474</v>
      </c>
      <c r="E119" s="209" t="s">
        <v>474</v>
      </c>
      <c r="F119" s="209" t="s">
        <v>474</v>
      </c>
      <c r="G119" s="14" t="s">
        <v>474</v>
      </c>
      <c r="H119" s="206">
        <v>70</v>
      </c>
      <c r="I119" s="206">
        <v>70</v>
      </c>
      <c r="J119" s="207">
        <v>70</v>
      </c>
      <c r="K119" s="14" t="s">
        <v>474</v>
      </c>
      <c r="L119" s="207">
        <v>92.5</v>
      </c>
      <c r="M119" s="209" t="s">
        <v>474</v>
      </c>
      <c r="N119" s="14" t="s">
        <v>474</v>
      </c>
    </row>
    <row r="120" spans="1:14" ht="11" customHeight="1">
      <c r="A120" s="26"/>
      <c r="B120" s="25">
        <v>2022</v>
      </c>
      <c r="C120" s="206">
        <v>93</v>
      </c>
      <c r="D120" s="204">
        <v>95</v>
      </c>
      <c r="E120" s="206">
        <v>93</v>
      </c>
      <c r="F120" s="206">
        <v>95</v>
      </c>
      <c r="G120" s="207">
        <v>95</v>
      </c>
      <c r="H120" s="206">
        <v>95</v>
      </c>
      <c r="I120" s="206">
        <v>90</v>
      </c>
      <c r="J120" s="207">
        <v>90</v>
      </c>
      <c r="K120" s="207">
        <v>90</v>
      </c>
      <c r="L120" s="207">
        <v>90</v>
      </c>
      <c r="M120" s="206">
        <v>90</v>
      </c>
      <c r="N120" s="207">
        <v>90</v>
      </c>
    </row>
    <row r="121" spans="1:14" ht="11" customHeight="1">
      <c r="A121" s="26"/>
      <c r="B121" s="25">
        <v>2023</v>
      </c>
      <c r="C121" s="206">
        <v>90</v>
      </c>
      <c r="D121" s="205">
        <v>92.5</v>
      </c>
      <c r="E121" s="206">
        <v>93</v>
      </c>
      <c r="F121" s="209" t="s">
        <v>474</v>
      </c>
      <c r="G121" s="207">
        <v>95</v>
      </c>
      <c r="H121" s="206">
        <v>95</v>
      </c>
      <c r="I121" s="206">
        <v>95</v>
      </c>
      <c r="J121" s="207">
        <v>95</v>
      </c>
      <c r="K121" s="207">
        <v>95</v>
      </c>
      <c r="L121" s="206">
        <v>95</v>
      </c>
      <c r="M121" s="206">
        <v>95</v>
      </c>
      <c r="N121" s="206">
        <v>95</v>
      </c>
    </row>
    <row r="122" spans="1:14" ht="11" customHeight="1">
      <c r="A122" s="237"/>
      <c r="B122" s="212">
        <v>2024</v>
      </c>
      <c r="C122" s="215">
        <v>95</v>
      </c>
      <c r="D122" s="215">
        <v>95</v>
      </c>
      <c r="E122" s="220">
        <v>91</v>
      </c>
      <c r="F122" s="215">
        <v>103</v>
      </c>
      <c r="G122" s="574">
        <v>103</v>
      </c>
      <c r="H122" s="215">
        <v>103</v>
      </c>
      <c r="I122" s="215">
        <v>103</v>
      </c>
      <c r="J122" s="215"/>
      <c r="K122" s="215"/>
      <c r="L122" s="214"/>
      <c r="M122" s="214"/>
      <c r="N122" s="214"/>
    </row>
    <row r="123" spans="1:14">
      <c r="A123" s="235"/>
      <c r="B123" s="236"/>
      <c r="C123" s="166"/>
      <c r="D123" s="166"/>
      <c r="E123" s="166"/>
      <c r="F123" s="166"/>
      <c r="G123" s="166"/>
      <c r="H123" s="166"/>
      <c r="I123" s="165"/>
      <c r="J123" s="166"/>
      <c r="K123" s="166"/>
      <c r="L123" s="166"/>
      <c r="M123" s="166"/>
      <c r="N123" s="167" t="s">
        <v>76</v>
      </c>
    </row>
    <row r="124" spans="1:14">
      <c r="A124" s="921" t="s">
        <v>477</v>
      </c>
      <c r="B124" s="921"/>
      <c r="C124" s="921"/>
      <c r="D124" s="921"/>
      <c r="E124" s="921"/>
      <c r="F124" s="921"/>
      <c r="G124" s="8"/>
      <c r="H124" s="8"/>
      <c r="I124" s="784"/>
      <c r="J124" s="9"/>
      <c r="K124" s="148"/>
      <c r="L124" s="148"/>
      <c r="M124" s="148"/>
      <c r="N124" s="148"/>
    </row>
    <row r="125" spans="1:14" ht="16" customHeight="1">
      <c r="A125" s="377" t="s">
        <v>419</v>
      </c>
      <c r="B125" s="377" t="s">
        <v>473</v>
      </c>
      <c r="C125" s="377" t="s">
        <v>399</v>
      </c>
      <c r="D125" s="377" t="s">
        <v>400</v>
      </c>
      <c r="E125" s="377" t="s">
        <v>401</v>
      </c>
      <c r="F125" s="377" t="s">
        <v>402</v>
      </c>
      <c r="G125" s="377" t="s">
        <v>403</v>
      </c>
      <c r="H125" s="377" t="s">
        <v>404</v>
      </c>
      <c r="I125" s="378" t="s">
        <v>405</v>
      </c>
      <c r="J125" s="377" t="s">
        <v>406</v>
      </c>
      <c r="K125" s="377" t="s">
        <v>407</v>
      </c>
      <c r="L125" s="377" t="s">
        <v>408</v>
      </c>
      <c r="M125" s="377" t="s">
        <v>409</v>
      </c>
      <c r="N125" s="377" t="s">
        <v>410</v>
      </c>
    </row>
    <row r="126" spans="1:14" ht="4" customHeight="1">
      <c r="A126" s="395"/>
      <c r="B126" s="388"/>
      <c r="C126" s="390"/>
      <c r="D126" s="390"/>
      <c r="E126" s="396"/>
      <c r="F126" s="390"/>
      <c r="G126" s="390"/>
      <c r="H126" s="390"/>
      <c r="I126" s="390"/>
      <c r="J126" s="390"/>
      <c r="K126" s="390"/>
      <c r="L126" s="389"/>
      <c r="M126" s="389"/>
      <c r="N126" s="389"/>
    </row>
    <row r="127" spans="1:14" ht="11" customHeight="1">
      <c r="A127" s="26" t="s">
        <v>118</v>
      </c>
      <c r="B127" s="25">
        <v>2018</v>
      </c>
      <c r="C127" s="205">
        <v>87.5</v>
      </c>
      <c r="D127" s="204">
        <v>82</v>
      </c>
      <c r="E127" s="205">
        <v>89</v>
      </c>
      <c r="F127" s="205">
        <v>89</v>
      </c>
      <c r="G127" s="207">
        <v>87.5</v>
      </c>
      <c r="H127" s="206">
        <v>87.5</v>
      </c>
      <c r="I127" s="206">
        <v>87.5</v>
      </c>
      <c r="J127" s="207">
        <v>87.5</v>
      </c>
      <c r="K127" s="207">
        <v>92.5</v>
      </c>
      <c r="L127" s="207">
        <v>92.5</v>
      </c>
      <c r="M127" s="206">
        <v>92.5</v>
      </c>
      <c r="N127" s="207">
        <v>92.5</v>
      </c>
    </row>
    <row r="128" spans="1:14" ht="11" customHeight="1">
      <c r="A128" s="26"/>
      <c r="B128" s="25">
        <v>2019</v>
      </c>
      <c r="C128" s="206">
        <v>94</v>
      </c>
      <c r="D128" s="207">
        <v>94</v>
      </c>
      <c r="E128" s="206">
        <v>94</v>
      </c>
      <c r="F128" s="206">
        <v>94</v>
      </c>
      <c r="G128" s="207">
        <v>94</v>
      </c>
      <c r="H128" s="206">
        <v>94</v>
      </c>
      <c r="I128" s="206">
        <v>94.2</v>
      </c>
      <c r="J128" s="207">
        <v>94</v>
      </c>
      <c r="K128" s="204">
        <v>108</v>
      </c>
      <c r="L128" s="207">
        <v>107.5</v>
      </c>
      <c r="M128" s="206">
        <v>107.5</v>
      </c>
      <c r="N128" s="207">
        <v>107.5</v>
      </c>
    </row>
    <row r="129" spans="1:14" ht="11" customHeight="1">
      <c r="A129" s="26"/>
      <c r="B129" s="25">
        <v>2020</v>
      </c>
      <c r="C129" s="206">
        <v>107.5</v>
      </c>
      <c r="D129" s="207">
        <v>105</v>
      </c>
      <c r="E129" s="209" t="s">
        <v>474</v>
      </c>
      <c r="F129" s="209" t="s">
        <v>474</v>
      </c>
      <c r="G129" s="14" t="s">
        <v>474</v>
      </c>
      <c r="H129" s="217">
        <v>105</v>
      </c>
      <c r="I129" s="217">
        <v>105</v>
      </c>
      <c r="J129" s="234">
        <v>105</v>
      </c>
      <c r="K129" s="14" t="s">
        <v>474</v>
      </c>
      <c r="L129" s="14" t="s">
        <v>474</v>
      </c>
      <c r="M129" s="206">
        <v>112.5</v>
      </c>
      <c r="N129" s="207">
        <v>107.5</v>
      </c>
    </row>
    <row r="130" spans="1:14" ht="11" customHeight="1">
      <c r="A130" s="26"/>
      <c r="B130" s="25">
        <v>2021</v>
      </c>
      <c r="C130" s="206">
        <v>95</v>
      </c>
      <c r="D130" s="207">
        <v>100</v>
      </c>
      <c r="E130" s="206">
        <v>95</v>
      </c>
      <c r="F130" s="206">
        <v>85</v>
      </c>
      <c r="G130" s="207">
        <v>80</v>
      </c>
      <c r="H130" s="206">
        <v>100</v>
      </c>
      <c r="I130" s="206">
        <v>100</v>
      </c>
      <c r="J130" s="207">
        <v>100</v>
      </c>
      <c r="K130" s="207">
        <v>100</v>
      </c>
      <c r="L130" s="207">
        <v>97.5</v>
      </c>
      <c r="M130" s="206">
        <v>97.5</v>
      </c>
      <c r="N130" s="207">
        <v>110</v>
      </c>
    </row>
    <row r="131" spans="1:14" ht="11" customHeight="1">
      <c r="A131" s="26"/>
      <c r="B131" s="25">
        <v>2022</v>
      </c>
      <c r="C131" s="206">
        <v>117.5</v>
      </c>
      <c r="D131" s="207">
        <v>117</v>
      </c>
      <c r="E131" s="206">
        <v>117.5</v>
      </c>
      <c r="F131" s="206">
        <v>120</v>
      </c>
      <c r="G131" s="207">
        <v>120</v>
      </c>
      <c r="H131" s="206">
        <v>120</v>
      </c>
      <c r="I131" s="206">
        <v>125</v>
      </c>
      <c r="J131" s="207">
        <v>125</v>
      </c>
      <c r="K131" s="207">
        <v>135</v>
      </c>
      <c r="L131" s="207">
        <v>135</v>
      </c>
      <c r="M131" s="206">
        <v>135</v>
      </c>
      <c r="N131" s="207">
        <v>135</v>
      </c>
    </row>
    <row r="132" spans="1:14" ht="11" customHeight="1">
      <c r="A132" s="26"/>
      <c r="B132" s="25">
        <v>2023</v>
      </c>
      <c r="C132" s="206">
        <v>135</v>
      </c>
      <c r="D132" s="206">
        <v>135</v>
      </c>
      <c r="E132" s="206">
        <v>145</v>
      </c>
      <c r="F132" s="206">
        <v>130</v>
      </c>
      <c r="G132" s="207">
        <v>130</v>
      </c>
      <c r="H132" s="206">
        <v>130</v>
      </c>
      <c r="I132" s="206">
        <v>136</v>
      </c>
      <c r="J132" s="206">
        <v>136</v>
      </c>
      <c r="K132" s="206">
        <v>136</v>
      </c>
      <c r="L132" s="206">
        <v>130</v>
      </c>
      <c r="M132" s="206">
        <v>140</v>
      </c>
      <c r="N132" s="206">
        <v>150</v>
      </c>
    </row>
    <row r="133" spans="1:14" ht="11" customHeight="1">
      <c r="A133" s="237"/>
      <c r="B133" s="212">
        <v>2024</v>
      </c>
      <c r="C133" s="215">
        <v>143</v>
      </c>
      <c r="D133" s="215">
        <v>143</v>
      </c>
      <c r="E133" s="220">
        <v>135</v>
      </c>
      <c r="F133" s="215">
        <v>145</v>
      </c>
      <c r="G133" s="574">
        <v>145</v>
      </c>
      <c r="H133" s="215">
        <v>145</v>
      </c>
      <c r="I133" s="215">
        <v>145</v>
      </c>
      <c r="J133" s="215"/>
      <c r="K133" s="215"/>
      <c r="L133" s="214"/>
      <c r="M133" s="214"/>
      <c r="N133" s="214"/>
    </row>
    <row r="134" spans="1:14" ht="11" customHeight="1">
      <c r="A134" s="26" t="s">
        <v>123</v>
      </c>
      <c r="B134" s="25">
        <v>2018</v>
      </c>
      <c r="C134" s="205">
        <v>102.5</v>
      </c>
      <c r="D134" s="204">
        <v>102.5</v>
      </c>
      <c r="E134" s="205">
        <v>102.5</v>
      </c>
      <c r="F134" s="206">
        <v>110</v>
      </c>
      <c r="G134" s="207">
        <v>110</v>
      </c>
      <c r="H134" s="206">
        <v>110</v>
      </c>
      <c r="I134" s="206">
        <v>110.83333333333333</v>
      </c>
      <c r="J134" s="207">
        <v>111</v>
      </c>
      <c r="K134" s="207">
        <v>111</v>
      </c>
      <c r="L134" s="207">
        <v>111</v>
      </c>
      <c r="M134" s="206">
        <v>111</v>
      </c>
      <c r="N134" s="207">
        <v>111</v>
      </c>
    </row>
    <row r="135" spans="1:14" ht="11" customHeight="1">
      <c r="A135" s="26"/>
      <c r="B135" s="25">
        <v>2019</v>
      </c>
      <c r="C135" s="206">
        <v>104</v>
      </c>
      <c r="D135" s="207">
        <v>104</v>
      </c>
      <c r="E135" s="206">
        <v>104</v>
      </c>
      <c r="F135" s="206">
        <v>104</v>
      </c>
      <c r="G135" s="207">
        <v>104</v>
      </c>
      <c r="H135" s="206">
        <v>112</v>
      </c>
      <c r="I135" s="206">
        <v>111.66666666666667</v>
      </c>
      <c r="J135" s="204">
        <v>135</v>
      </c>
      <c r="K135" s="204">
        <v>113</v>
      </c>
      <c r="L135" s="207">
        <v>108</v>
      </c>
      <c r="M135" s="206">
        <v>113</v>
      </c>
      <c r="N135" s="207">
        <v>115</v>
      </c>
    </row>
    <row r="136" spans="1:14" ht="11" customHeight="1">
      <c r="A136" s="26"/>
      <c r="B136" s="25">
        <v>2020</v>
      </c>
      <c r="C136" s="206">
        <v>115</v>
      </c>
      <c r="D136" s="207">
        <v>115</v>
      </c>
      <c r="E136" s="206">
        <v>115</v>
      </c>
      <c r="F136" s="206">
        <v>120</v>
      </c>
      <c r="G136" s="207">
        <v>115</v>
      </c>
      <c r="H136" s="206">
        <v>120</v>
      </c>
      <c r="I136" s="206">
        <v>115</v>
      </c>
      <c r="J136" s="207">
        <v>115</v>
      </c>
      <c r="K136" s="204">
        <v>115</v>
      </c>
      <c r="L136" s="207">
        <v>115</v>
      </c>
      <c r="M136" s="205">
        <v>115</v>
      </c>
      <c r="N136" s="204">
        <v>115</v>
      </c>
    </row>
    <row r="137" spans="1:14" ht="11" customHeight="1">
      <c r="A137" s="26"/>
      <c r="B137" s="25">
        <v>2021</v>
      </c>
      <c r="C137" s="206">
        <v>120</v>
      </c>
      <c r="D137" s="207">
        <v>120</v>
      </c>
      <c r="E137" s="206">
        <v>120</v>
      </c>
      <c r="F137" s="206">
        <v>120</v>
      </c>
      <c r="G137" s="207">
        <v>120</v>
      </c>
      <c r="H137" s="206">
        <v>120</v>
      </c>
      <c r="I137" s="206">
        <v>110</v>
      </c>
      <c r="J137" s="207">
        <v>115</v>
      </c>
      <c r="K137" s="207">
        <v>115</v>
      </c>
      <c r="L137" s="207">
        <v>115</v>
      </c>
      <c r="M137" s="205">
        <v>115</v>
      </c>
      <c r="N137" s="204">
        <v>120</v>
      </c>
    </row>
    <row r="138" spans="1:14" ht="11" customHeight="1">
      <c r="A138" s="26"/>
      <c r="B138" s="25">
        <v>2022</v>
      </c>
      <c r="C138" s="206">
        <v>120</v>
      </c>
      <c r="D138" s="207">
        <v>140</v>
      </c>
      <c r="E138" s="206">
        <v>137</v>
      </c>
      <c r="F138" s="206">
        <v>130</v>
      </c>
      <c r="G138" s="207">
        <v>130</v>
      </c>
      <c r="H138" s="206">
        <v>130</v>
      </c>
      <c r="I138" s="206">
        <v>150</v>
      </c>
      <c r="J138" s="207">
        <v>140</v>
      </c>
      <c r="K138" s="207">
        <v>130</v>
      </c>
      <c r="L138" s="207">
        <v>135</v>
      </c>
      <c r="M138" s="205">
        <v>140</v>
      </c>
      <c r="N138" s="207">
        <v>135</v>
      </c>
    </row>
    <row r="139" spans="1:14" ht="11" customHeight="1">
      <c r="A139" s="26"/>
      <c r="B139" s="25">
        <v>2023</v>
      </c>
      <c r="C139" s="206">
        <v>135</v>
      </c>
      <c r="D139" s="206">
        <v>145</v>
      </c>
      <c r="E139" s="206">
        <v>145</v>
      </c>
      <c r="F139" s="206">
        <v>145</v>
      </c>
      <c r="G139" s="207">
        <v>145</v>
      </c>
      <c r="H139" s="206">
        <v>150</v>
      </c>
      <c r="I139" s="206">
        <v>160</v>
      </c>
      <c r="J139" s="207">
        <v>150</v>
      </c>
      <c r="K139" s="206">
        <v>150</v>
      </c>
      <c r="L139" s="206">
        <v>150</v>
      </c>
      <c r="M139" s="205">
        <v>150</v>
      </c>
      <c r="N139" s="205">
        <v>150</v>
      </c>
    </row>
    <row r="140" spans="1:14" ht="11" customHeight="1">
      <c r="A140" s="237"/>
      <c r="B140" s="212">
        <v>2024</v>
      </c>
      <c r="C140" s="215">
        <v>145</v>
      </c>
      <c r="D140" s="215">
        <v>145</v>
      </c>
      <c r="E140" s="220">
        <v>165</v>
      </c>
      <c r="F140" s="215">
        <v>145</v>
      </c>
      <c r="G140" s="574">
        <v>145</v>
      </c>
      <c r="H140" s="224">
        <v>165</v>
      </c>
      <c r="I140" s="215">
        <v>145</v>
      </c>
      <c r="J140" s="215"/>
      <c r="K140" s="215"/>
      <c r="L140" s="214"/>
      <c r="M140" s="214"/>
      <c r="N140" s="214"/>
    </row>
    <row r="141" spans="1:14" ht="11" customHeight="1">
      <c r="A141" s="26" t="s">
        <v>484</v>
      </c>
      <c r="B141" s="25">
        <v>2018</v>
      </c>
      <c r="C141" s="204">
        <v>53.5</v>
      </c>
      <c r="D141" s="204">
        <v>54</v>
      </c>
      <c r="E141" s="205">
        <v>53</v>
      </c>
      <c r="F141" s="206">
        <v>50</v>
      </c>
      <c r="G141" s="204">
        <v>53</v>
      </c>
      <c r="H141" s="204">
        <v>53</v>
      </c>
      <c r="I141" s="206">
        <v>56.111111111111114</v>
      </c>
      <c r="J141" s="207">
        <v>56</v>
      </c>
      <c r="K141" s="207">
        <v>56</v>
      </c>
      <c r="L141" s="207">
        <v>55</v>
      </c>
      <c r="M141" s="207">
        <v>55</v>
      </c>
      <c r="N141" s="207">
        <v>55.5</v>
      </c>
    </row>
    <row r="142" spans="1:14" ht="11" customHeight="1">
      <c r="A142" s="26"/>
      <c r="B142" s="25">
        <v>2019</v>
      </c>
      <c r="C142" s="207">
        <v>55</v>
      </c>
      <c r="D142" s="207">
        <v>55</v>
      </c>
      <c r="E142" s="206">
        <v>56</v>
      </c>
      <c r="F142" s="206">
        <v>56</v>
      </c>
      <c r="G142" s="207">
        <v>56</v>
      </c>
      <c r="H142" s="207">
        <v>55</v>
      </c>
      <c r="I142" s="206">
        <v>55.9375</v>
      </c>
      <c r="J142" s="204">
        <v>56</v>
      </c>
      <c r="K142" s="204">
        <v>60</v>
      </c>
      <c r="L142" s="207">
        <v>60</v>
      </c>
      <c r="M142" s="207">
        <v>60</v>
      </c>
      <c r="N142" s="207">
        <v>60</v>
      </c>
    </row>
    <row r="143" spans="1:14" ht="11" customHeight="1">
      <c r="A143" s="26"/>
      <c r="B143" s="25">
        <v>2020</v>
      </c>
      <c r="C143" s="207">
        <v>57.5</v>
      </c>
      <c r="D143" s="207">
        <v>57.5</v>
      </c>
      <c r="E143" s="209" t="s">
        <v>474</v>
      </c>
      <c r="F143" s="209" t="s">
        <v>474</v>
      </c>
      <c r="G143" s="207">
        <v>50</v>
      </c>
      <c r="H143" s="207">
        <v>50</v>
      </c>
      <c r="I143" s="209" t="s">
        <v>28</v>
      </c>
      <c r="J143" s="207">
        <v>53</v>
      </c>
      <c r="K143" s="204">
        <v>53</v>
      </c>
      <c r="L143" s="207">
        <v>53</v>
      </c>
      <c r="M143" s="204">
        <v>53</v>
      </c>
      <c r="N143" s="204">
        <v>53</v>
      </c>
    </row>
    <row r="144" spans="1:14" ht="11" customHeight="1">
      <c r="A144" s="26"/>
      <c r="B144" s="25">
        <v>2021</v>
      </c>
      <c r="C144" s="207">
        <v>62.5</v>
      </c>
      <c r="D144" s="207">
        <v>57.5</v>
      </c>
      <c r="E144" s="206">
        <v>57.5</v>
      </c>
      <c r="F144" s="206">
        <v>57.5</v>
      </c>
      <c r="G144" s="207">
        <v>62.5</v>
      </c>
      <c r="H144" s="207">
        <v>57.5</v>
      </c>
      <c r="I144" s="206">
        <v>57.5</v>
      </c>
      <c r="J144" s="207">
        <v>57.5</v>
      </c>
      <c r="K144" s="207">
        <v>57.5</v>
      </c>
      <c r="L144" s="207">
        <v>57.5</v>
      </c>
      <c r="M144" s="204">
        <v>60</v>
      </c>
      <c r="N144" s="204">
        <v>60</v>
      </c>
    </row>
    <row r="145" spans="1:14" ht="11" customHeight="1">
      <c r="A145" s="26"/>
      <c r="B145" s="25">
        <v>2022</v>
      </c>
      <c r="C145" s="207">
        <v>60</v>
      </c>
      <c r="D145" s="207">
        <v>60</v>
      </c>
      <c r="E145" s="206">
        <v>60</v>
      </c>
      <c r="F145" s="206">
        <v>60</v>
      </c>
      <c r="G145" s="207">
        <v>60</v>
      </c>
      <c r="H145" s="207">
        <v>60</v>
      </c>
      <c r="I145" s="206">
        <v>60</v>
      </c>
      <c r="J145" s="207">
        <v>62.5</v>
      </c>
      <c r="K145" s="207">
        <v>62.5</v>
      </c>
      <c r="L145" s="207">
        <v>65</v>
      </c>
      <c r="M145" s="207">
        <v>65</v>
      </c>
      <c r="N145" s="207">
        <v>62.5</v>
      </c>
    </row>
    <row r="146" spans="1:14" ht="11" customHeight="1">
      <c r="A146" s="26"/>
      <c r="B146" s="25">
        <v>2023</v>
      </c>
      <c r="C146" s="206">
        <v>70</v>
      </c>
      <c r="D146" s="206">
        <v>73</v>
      </c>
      <c r="E146" s="206">
        <v>85</v>
      </c>
      <c r="F146" s="209" t="s">
        <v>474</v>
      </c>
      <c r="G146" s="14" t="s">
        <v>474</v>
      </c>
      <c r="H146" s="209" t="s">
        <v>474</v>
      </c>
      <c r="I146" s="209" t="s">
        <v>474</v>
      </c>
      <c r="J146" s="209" t="s">
        <v>474</v>
      </c>
      <c r="K146" s="209" t="s">
        <v>474</v>
      </c>
      <c r="L146" s="209" t="s">
        <v>474</v>
      </c>
      <c r="M146" s="209" t="s">
        <v>474</v>
      </c>
      <c r="N146" s="209" t="s">
        <v>474</v>
      </c>
    </row>
    <row r="147" spans="1:14" ht="11" customHeight="1">
      <c r="A147" s="534"/>
      <c r="B147" s="392">
        <v>2024</v>
      </c>
      <c r="C147" s="420" t="s">
        <v>28</v>
      </c>
      <c r="D147" s="420" t="s">
        <v>28</v>
      </c>
      <c r="E147" s="535">
        <v>70</v>
      </c>
      <c r="F147" s="393">
        <v>95</v>
      </c>
      <c r="G147" s="575">
        <v>95</v>
      </c>
      <c r="H147" s="575">
        <v>95</v>
      </c>
      <c r="I147" s="785" t="s">
        <v>474</v>
      </c>
      <c r="J147" s="393"/>
      <c r="K147" s="393"/>
      <c r="L147" s="394"/>
      <c r="M147" s="394"/>
      <c r="N147" s="394"/>
    </row>
    <row r="148" spans="1:14" ht="11" customHeight="1">
      <c r="A148" s="26" t="s">
        <v>187</v>
      </c>
      <c r="B148" s="25">
        <v>2018</v>
      </c>
      <c r="C148" s="206">
        <v>133.5</v>
      </c>
      <c r="D148" s="207">
        <v>133.5</v>
      </c>
      <c r="E148" s="206">
        <v>134.5</v>
      </c>
      <c r="F148" s="206">
        <v>134.5</v>
      </c>
      <c r="G148" s="206">
        <v>134.5</v>
      </c>
      <c r="H148" s="206">
        <v>134.5</v>
      </c>
      <c r="I148" s="206">
        <v>132.22222222222223</v>
      </c>
      <c r="J148" s="207">
        <v>131</v>
      </c>
      <c r="K148" s="207">
        <v>131</v>
      </c>
      <c r="L148" s="207">
        <v>129</v>
      </c>
      <c r="M148" s="206">
        <v>129</v>
      </c>
      <c r="N148" s="207">
        <v>129</v>
      </c>
    </row>
    <row r="149" spans="1:14" ht="11" customHeight="1">
      <c r="A149" s="26"/>
      <c r="B149" s="25">
        <v>2019</v>
      </c>
      <c r="C149" s="206">
        <v>129</v>
      </c>
      <c r="D149" s="207">
        <v>129</v>
      </c>
      <c r="E149" s="206">
        <v>129</v>
      </c>
      <c r="F149" s="206">
        <v>131</v>
      </c>
      <c r="G149" s="206">
        <v>128.75</v>
      </c>
      <c r="H149" s="206">
        <v>129</v>
      </c>
      <c r="I149" s="206">
        <v>130.25</v>
      </c>
      <c r="J149" s="204">
        <v>130.25</v>
      </c>
      <c r="K149" s="204">
        <v>135</v>
      </c>
      <c r="L149" s="207">
        <v>145</v>
      </c>
      <c r="M149" s="206">
        <v>145</v>
      </c>
      <c r="N149" s="207">
        <v>145</v>
      </c>
    </row>
    <row r="150" spans="1:14" ht="11" customHeight="1">
      <c r="A150" s="26"/>
      <c r="B150" s="25">
        <v>2020</v>
      </c>
      <c r="C150" s="206">
        <v>145</v>
      </c>
      <c r="D150" s="207">
        <v>135</v>
      </c>
      <c r="E150" s="209" t="s">
        <v>474</v>
      </c>
      <c r="F150" s="206">
        <v>145</v>
      </c>
      <c r="G150" s="206">
        <v>145</v>
      </c>
      <c r="H150" s="206">
        <v>145</v>
      </c>
      <c r="I150" s="206">
        <v>145</v>
      </c>
      <c r="J150" s="207">
        <v>145</v>
      </c>
      <c r="K150" s="207">
        <v>145</v>
      </c>
      <c r="L150" s="207">
        <v>145</v>
      </c>
      <c r="M150" s="206">
        <v>145</v>
      </c>
      <c r="N150" s="207">
        <v>145</v>
      </c>
    </row>
    <row r="151" spans="1:14" ht="11" customHeight="1">
      <c r="A151" s="26"/>
      <c r="B151" s="25">
        <v>2021</v>
      </c>
      <c r="C151" s="206">
        <v>145</v>
      </c>
      <c r="D151" s="207">
        <v>145</v>
      </c>
      <c r="E151" s="206">
        <v>145</v>
      </c>
      <c r="F151" s="206">
        <v>150</v>
      </c>
      <c r="G151" s="206">
        <v>150</v>
      </c>
      <c r="H151" s="206">
        <v>130</v>
      </c>
      <c r="I151" s="206">
        <v>135</v>
      </c>
      <c r="J151" s="207">
        <v>145</v>
      </c>
      <c r="K151" s="207">
        <v>145</v>
      </c>
      <c r="L151" s="207">
        <v>145</v>
      </c>
      <c r="M151" s="206">
        <v>150</v>
      </c>
      <c r="N151" s="207">
        <v>150</v>
      </c>
    </row>
    <row r="152" spans="1:14" ht="11" customHeight="1">
      <c r="A152" s="26"/>
      <c r="B152" s="25">
        <v>2022</v>
      </c>
      <c r="C152" s="206">
        <v>140</v>
      </c>
      <c r="D152" s="207">
        <v>140</v>
      </c>
      <c r="E152" s="206">
        <v>147</v>
      </c>
      <c r="F152" s="206">
        <v>150</v>
      </c>
      <c r="G152" s="206">
        <v>150</v>
      </c>
      <c r="H152" s="206">
        <v>150</v>
      </c>
      <c r="I152" s="206">
        <v>150</v>
      </c>
      <c r="J152" s="207">
        <v>150</v>
      </c>
      <c r="K152" s="207">
        <v>150</v>
      </c>
      <c r="L152" s="207">
        <v>150</v>
      </c>
      <c r="M152" s="206">
        <v>140</v>
      </c>
      <c r="N152" s="207">
        <v>140</v>
      </c>
    </row>
    <row r="153" spans="1:14" ht="11" customHeight="1">
      <c r="A153" s="145"/>
      <c r="B153" s="146">
        <v>2023</v>
      </c>
      <c r="C153" s="209" t="s">
        <v>474</v>
      </c>
      <c r="D153" s="209" t="s">
        <v>474</v>
      </c>
      <c r="E153" s="209" t="s">
        <v>474</v>
      </c>
      <c r="F153" s="206">
        <v>112.5</v>
      </c>
      <c r="G153" s="206">
        <v>140</v>
      </c>
      <c r="H153" s="206">
        <v>140</v>
      </c>
      <c r="I153" s="206">
        <v>160</v>
      </c>
      <c r="J153" s="206">
        <v>138</v>
      </c>
      <c r="K153" s="206">
        <v>140</v>
      </c>
      <c r="L153" s="206">
        <v>162</v>
      </c>
      <c r="M153" s="206">
        <v>163</v>
      </c>
      <c r="N153" s="206">
        <v>160</v>
      </c>
    </row>
    <row r="154" spans="1:14" ht="11" customHeight="1">
      <c r="A154" s="237"/>
      <c r="B154" s="212">
        <v>2024</v>
      </c>
      <c r="C154" s="215">
        <v>155</v>
      </c>
      <c r="D154" s="215">
        <v>155</v>
      </c>
      <c r="E154" s="220">
        <v>155</v>
      </c>
      <c r="F154" s="215">
        <v>145</v>
      </c>
      <c r="G154" s="215">
        <v>145</v>
      </c>
      <c r="H154" s="215">
        <v>145</v>
      </c>
      <c r="I154" s="215">
        <v>175</v>
      </c>
      <c r="J154" s="215"/>
      <c r="K154" s="215"/>
      <c r="L154" s="214"/>
      <c r="M154" s="214"/>
      <c r="N154" s="214"/>
    </row>
    <row r="155" spans="1:14" ht="11" customHeight="1">
      <c r="A155" s="145" t="s">
        <v>165</v>
      </c>
      <c r="B155" s="146">
        <v>2018</v>
      </c>
      <c r="C155" s="206">
        <v>61.5</v>
      </c>
      <c r="D155" s="206">
        <v>61.5</v>
      </c>
      <c r="E155" s="206">
        <v>61.5</v>
      </c>
      <c r="F155" s="206">
        <v>61.5</v>
      </c>
      <c r="G155" s="206">
        <v>61.5</v>
      </c>
      <c r="H155" s="206">
        <v>61.5</v>
      </c>
      <c r="I155" s="206">
        <v>60.25</v>
      </c>
      <c r="J155" s="206">
        <v>64</v>
      </c>
      <c r="K155" s="206">
        <v>65</v>
      </c>
      <c r="L155" s="206">
        <v>65</v>
      </c>
      <c r="M155" s="206">
        <v>65</v>
      </c>
      <c r="N155" s="206">
        <v>65</v>
      </c>
    </row>
    <row r="156" spans="1:14" ht="11" customHeight="1">
      <c r="A156" s="145"/>
      <c r="B156" s="146">
        <v>2019</v>
      </c>
      <c r="C156" s="206">
        <v>68</v>
      </c>
      <c r="D156" s="206">
        <v>63.541249999999998</v>
      </c>
      <c r="E156" s="206">
        <v>63.541249999999998</v>
      </c>
      <c r="F156" s="206">
        <v>68.125</v>
      </c>
      <c r="G156" s="206">
        <v>68.125</v>
      </c>
      <c r="H156" s="206">
        <v>68.125</v>
      </c>
      <c r="I156" s="206">
        <v>68.125</v>
      </c>
      <c r="J156" s="205">
        <v>63.125</v>
      </c>
      <c r="K156" s="205">
        <v>70</v>
      </c>
      <c r="L156" s="206">
        <v>60</v>
      </c>
      <c r="M156" s="206">
        <v>55</v>
      </c>
      <c r="N156" s="206">
        <v>55</v>
      </c>
    </row>
    <row r="157" spans="1:14" ht="11" customHeight="1">
      <c r="A157" s="145"/>
      <c r="B157" s="146">
        <v>2020</v>
      </c>
      <c r="C157" s="206">
        <v>56.5</v>
      </c>
      <c r="D157" s="217">
        <v>67.5</v>
      </c>
      <c r="E157" s="206">
        <v>56.5</v>
      </c>
      <c r="F157" s="206">
        <v>56.5</v>
      </c>
      <c r="G157" s="206">
        <v>56.5</v>
      </c>
      <c r="H157" s="206">
        <v>56.5</v>
      </c>
      <c r="I157" s="206">
        <v>56.5</v>
      </c>
      <c r="J157" s="206">
        <v>56.5</v>
      </c>
      <c r="K157" s="206">
        <v>56.5</v>
      </c>
      <c r="L157" s="206">
        <v>56.5</v>
      </c>
      <c r="M157" s="206">
        <v>62.5</v>
      </c>
      <c r="N157" s="206">
        <v>56.5</v>
      </c>
    </row>
    <row r="158" spans="1:14" ht="11" customHeight="1">
      <c r="A158" s="145"/>
      <c r="B158" s="146">
        <v>2021</v>
      </c>
      <c r="C158" s="209" t="s">
        <v>474</v>
      </c>
      <c r="D158" s="209" t="s">
        <v>28</v>
      </c>
      <c r="E158" s="209" t="s">
        <v>474</v>
      </c>
      <c r="F158" s="209" t="s">
        <v>474</v>
      </c>
      <c r="G158" s="209" t="s">
        <v>474</v>
      </c>
      <c r="H158" s="209" t="s">
        <v>474</v>
      </c>
      <c r="I158" s="209" t="s">
        <v>28</v>
      </c>
      <c r="J158" s="209" t="s">
        <v>474</v>
      </c>
      <c r="K158" s="209" t="s">
        <v>474</v>
      </c>
      <c r="L158" s="209" t="s">
        <v>474</v>
      </c>
      <c r="M158" s="209" t="s">
        <v>474</v>
      </c>
      <c r="N158" s="209" t="s">
        <v>474</v>
      </c>
    </row>
    <row r="159" spans="1:14" ht="11" customHeight="1">
      <c r="A159" s="145"/>
      <c r="B159" s="146">
        <v>2022</v>
      </c>
      <c r="C159" s="206">
        <v>70</v>
      </c>
      <c r="D159" s="217">
        <v>60</v>
      </c>
      <c r="E159" s="217">
        <v>60</v>
      </c>
      <c r="F159" s="206">
        <v>70</v>
      </c>
      <c r="G159" s="206">
        <v>75</v>
      </c>
      <c r="H159" s="206">
        <v>105</v>
      </c>
      <c r="I159" s="206">
        <v>105</v>
      </c>
      <c r="J159" s="206">
        <v>78</v>
      </c>
      <c r="K159" s="206">
        <v>88</v>
      </c>
      <c r="L159" s="217">
        <v>88</v>
      </c>
      <c r="M159" s="217">
        <v>88</v>
      </c>
      <c r="N159" s="206">
        <v>90</v>
      </c>
    </row>
    <row r="160" spans="1:14" ht="11" customHeight="1">
      <c r="A160" s="145"/>
      <c r="B160" s="146">
        <v>2023</v>
      </c>
      <c r="C160" s="206">
        <v>85</v>
      </c>
      <c r="D160" s="217">
        <v>85</v>
      </c>
      <c r="E160" s="217">
        <v>85</v>
      </c>
      <c r="F160" s="217">
        <v>85</v>
      </c>
      <c r="G160" s="206">
        <v>85</v>
      </c>
      <c r="H160" s="206">
        <v>85</v>
      </c>
      <c r="I160" s="206">
        <v>112</v>
      </c>
      <c r="J160" s="206">
        <v>115</v>
      </c>
      <c r="K160" s="206">
        <v>115</v>
      </c>
      <c r="L160" s="217">
        <v>115</v>
      </c>
      <c r="M160" s="217">
        <v>115</v>
      </c>
      <c r="N160" s="206">
        <v>115</v>
      </c>
    </row>
    <row r="161" spans="1:14" ht="11" customHeight="1">
      <c r="A161" s="237"/>
      <c r="B161" s="212">
        <v>2024</v>
      </c>
      <c r="C161" s="215">
        <v>115</v>
      </c>
      <c r="D161" s="215">
        <v>115</v>
      </c>
      <c r="E161" s="220">
        <v>83</v>
      </c>
      <c r="F161" s="215">
        <v>80</v>
      </c>
      <c r="G161" s="574">
        <v>90</v>
      </c>
      <c r="H161" s="215">
        <v>96</v>
      </c>
      <c r="I161" s="215">
        <v>93</v>
      </c>
      <c r="J161" s="215"/>
      <c r="K161" s="215"/>
      <c r="L161" s="214"/>
      <c r="M161" s="214"/>
      <c r="N161" s="214"/>
    </row>
    <row r="162" spans="1:14" ht="11" customHeight="1">
      <c r="A162" s="145" t="s">
        <v>127</v>
      </c>
      <c r="B162" s="146">
        <v>2018</v>
      </c>
      <c r="C162" s="206">
        <v>113</v>
      </c>
      <c r="D162" s="217">
        <v>122</v>
      </c>
      <c r="E162" s="206">
        <v>113</v>
      </c>
      <c r="F162" s="206">
        <v>113</v>
      </c>
      <c r="G162" s="207">
        <v>113</v>
      </c>
      <c r="H162" s="206">
        <v>122</v>
      </c>
      <c r="I162" s="206">
        <v>118.33333333333333</v>
      </c>
      <c r="J162" s="206">
        <v>122</v>
      </c>
      <c r="K162" s="206">
        <v>115</v>
      </c>
      <c r="L162" s="217">
        <v>122</v>
      </c>
      <c r="M162" s="206">
        <v>122</v>
      </c>
      <c r="N162" s="206">
        <v>122</v>
      </c>
    </row>
    <row r="163" spans="1:14" ht="11" customHeight="1">
      <c r="A163" s="145"/>
      <c r="B163" s="146">
        <v>2019</v>
      </c>
      <c r="C163" s="206">
        <v>122</v>
      </c>
      <c r="D163" s="217">
        <v>122</v>
      </c>
      <c r="E163" s="206">
        <v>122</v>
      </c>
      <c r="F163" s="206">
        <v>122</v>
      </c>
      <c r="G163" s="207">
        <v>105</v>
      </c>
      <c r="H163" s="206">
        <v>103</v>
      </c>
      <c r="I163" s="206">
        <v>96.666666666666671</v>
      </c>
      <c r="J163" s="205">
        <v>102</v>
      </c>
      <c r="K163" s="205">
        <v>120</v>
      </c>
      <c r="L163" s="217">
        <v>105</v>
      </c>
      <c r="M163" s="206">
        <v>105</v>
      </c>
      <c r="N163" s="206">
        <v>100</v>
      </c>
    </row>
    <row r="164" spans="1:14" ht="11" customHeight="1">
      <c r="A164" s="145"/>
      <c r="B164" s="146">
        <v>2020</v>
      </c>
      <c r="C164" s="206">
        <v>105</v>
      </c>
      <c r="D164" s="217">
        <v>105</v>
      </c>
      <c r="E164" s="206">
        <v>105</v>
      </c>
      <c r="F164" s="206">
        <v>100</v>
      </c>
      <c r="G164" s="207">
        <v>100</v>
      </c>
      <c r="H164" s="206">
        <v>105</v>
      </c>
      <c r="I164" s="206">
        <v>100</v>
      </c>
      <c r="J164" s="205">
        <v>105</v>
      </c>
      <c r="K164" s="206">
        <v>100</v>
      </c>
      <c r="L164" s="217">
        <v>105</v>
      </c>
      <c r="M164" s="205">
        <v>105</v>
      </c>
      <c r="N164" s="205">
        <v>105</v>
      </c>
    </row>
    <row r="165" spans="1:14" ht="11" customHeight="1">
      <c r="A165" s="145"/>
      <c r="B165" s="146">
        <v>2021</v>
      </c>
      <c r="C165" s="206">
        <v>100</v>
      </c>
      <c r="D165" s="217">
        <v>100</v>
      </c>
      <c r="E165" s="206">
        <v>100</v>
      </c>
      <c r="F165" s="206">
        <v>100</v>
      </c>
      <c r="G165" s="207">
        <v>100</v>
      </c>
      <c r="H165" s="206">
        <v>100</v>
      </c>
      <c r="I165" s="206">
        <v>105</v>
      </c>
      <c r="J165" s="205">
        <v>105</v>
      </c>
      <c r="K165" s="205">
        <v>105</v>
      </c>
      <c r="L165" s="217">
        <v>105</v>
      </c>
      <c r="M165" s="205">
        <v>105</v>
      </c>
      <c r="N165" s="205">
        <v>115</v>
      </c>
    </row>
    <row r="166" spans="1:14" ht="11" customHeight="1">
      <c r="A166" s="145"/>
      <c r="B166" s="146">
        <v>2022</v>
      </c>
      <c r="C166" s="206">
        <v>115</v>
      </c>
      <c r="D166" s="206">
        <v>115</v>
      </c>
      <c r="E166" s="206">
        <v>105</v>
      </c>
      <c r="F166" s="206">
        <v>100</v>
      </c>
      <c r="G166" s="207">
        <v>115</v>
      </c>
      <c r="H166" s="206">
        <v>115</v>
      </c>
      <c r="I166" s="206">
        <v>115</v>
      </c>
      <c r="J166" s="205">
        <v>115</v>
      </c>
      <c r="K166" s="205">
        <v>115</v>
      </c>
      <c r="L166" s="239">
        <v>115</v>
      </c>
      <c r="M166" s="239">
        <v>115</v>
      </c>
      <c r="N166" s="239">
        <v>115</v>
      </c>
    </row>
    <row r="167" spans="1:14" ht="11" customHeight="1">
      <c r="A167" s="145"/>
      <c r="B167" s="146">
        <v>2023</v>
      </c>
      <c r="C167" s="206">
        <v>115</v>
      </c>
      <c r="D167" s="206">
        <v>115</v>
      </c>
      <c r="E167" s="206">
        <v>115</v>
      </c>
      <c r="F167" s="206">
        <v>145</v>
      </c>
      <c r="G167" s="207">
        <v>145</v>
      </c>
      <c r="H167" s="206">
        <v>145</v>
      </c>
      <c r="I167" s="206">
        <v>145</v>
      </c>
      <c r="J167" s="205">
        <v>150</v>
      </c>
      <c r="K167" s="205">
        <v>150</v>
      </c>
      <c r="L167" s="239">
        <v>150</v>
      </c>
      <c r="M167" s="239">
        <v>150</v>
      </c>
      <c r="N167" s="239">
        <v>150</v>
      </c>
    </row>
    <row r="168" spans="1:14" ht="11" customHeight="1">
      <c r="A168" s="237"/>
      <c r="B168" s="212">
        <v>2024</v>
      </c>
      <c r="C168" s="215">
        <v>155</v>
      </c>
      <c r="D168" s="215">
        <v>150</v>
      </c>
      <c r="E168" s="220">
        <v>147</v>
      </c>
      <c r="F168" s="215">
        <v>150</v>
      </c>
      <c r="G168" s="574">
        <v>155</v>
      </c>
      <c r="H168" s="215">
        <v>155</v>
      </c>
      <c r="I168" s="215">
        <v>155</v>
      </c>
      <c r="J168" s="215"/>
      <c r="K168" s="215"/>
      <c r="L168" s="214"/>
      <c r="M168" s="214"/>
      <c r="N168" s="214"/>
    </row>
    <row r="169" spans="1:14" ht="11" customHeight="1">
      <c r="A169" s="145" t="s">
        <v>109</v>
      </c>
      <c r="B169" s="146">
        <v>2018</v>
      </c>
      <c r="C169" s="206">
        <v>155</v>
      </c>
      <c r="D169" s="217">
        <v>155</v>
      </c>
      <c r="E169" s="206">
        <v>155</v>
      </c>
      <c r="F169" s="206">
        <v>155</v>
      </c>
      <c r="G169" s="207">
        <v>155</v>
      </c>
      <c r="H169" s="206">
        <v>170</v>
      </c>
      <c r="I169" s="206">
        <v>170</v>
      </c>
      <c r="J169" s="206">
        <v>170</v>
      </c>
      <c r="K169" s="206">
        <v>170</v>
      </c>
      <c r="L169" s="217">
        <v>170</v>
      </c>
      <c r="M169" s="206">
        <v>170</v>
      </c>
      <c r="N169" s="206">
        <v>140</v>
      </c>
    </row>
    <row r="170" spans="1:14" ht="11" customHeight="1">
      <c r="A170" s="145"/>
      <c r="B170" s="146">
        <v>2019</v>
      </c>
      <c r="C170" s="206">
        <v>115</v>
      </c>
      <c r="D170" s="217">
        <v>115</v>
      </c>
      <c r="E170" s="206">
        <v>115</v>
      </c>
      <c r="F170" s="206">
        <v>115</v>
      </c>
      <c r="G170" s="207">
        <v>115</v>
      </c>
      <c r="H170" s="206">
        <v>115</v>
      </c>
      <c r="I170" s="206">
        <v>115</v>
      </c>
      <c r="J170" s="205">
        <v>115</v>
      </c>
      <c r="K170" s="205">
        <v>115</v>
      </c>
      <c r="L170" s="217">
        <v>115</v>
      </c>
      <c r="M170" s="206">
        <v>115</v>
      </c>
      <c r="N170" s="206">
        <v>115</v>
      </c>
    </row>
    <row r="171" spans="1:14" ht="11" customHeight="1">
      <c r="A171" s="162"/>
      <c r="B171" s="146">
        <v>2020</v>
      </c>
      <c r="C171" s="206">
        <v>115</v>
      </c>
      <c r="D171" s="209" t="s">
        <v>28</v>
      </c>
      <c r="E171" s="209" t="s">
        <v>474</v>
      </c>
      <c r="F171" s="209" t="s">
        <v>474</v>
      </c>
      <c r="G171" s="14" t="s">
        <v>474</v>
      </c>
      <c r="H171" s="209" t="s">
        <v>474</v>
      </c>
      <c r="I171" s="209" t="s">
        <v>28</v>
      </c>
      <c r="J171" s="209" t="s">
        <v>474</v>
      </c>
      <c r="K171" s="209" t="s">
        <v>474</v>
      </c>
      <c r="L171" s="209" t="s">
        <v>474</v>
      </c>
      <c r="M171" s="209" t="s">
        <v>474</v>
      </c>
      <c r="N171" s="209" t="s">
        <v>474</v>
      </c>
    </row>
    <row r="172" spans="1:14" ht="11" customHeight="1">
      <c r="A172" s="162"/>
      <c r="B172" s="146">
        <v>2021</v>
      </c>
      <c r="C172" s="209" t="s">
        <v>474</v>
      </c>
      <c r="D172" s="217">
        <v>115</v>
      </c>
      <c r="E172" s="209" t="s">
        <v>474</v>
      </c>
      <c r="F172" s="206">
        <v>120</v>
      </c>
      <c r="G172" s="207">
        <v>120</v>
      </c>
      <c r="H172" s="206">
        <v>120</v>
      </c>
      <c r="I172" s="206">
        <v>120</v>
      </c>
      <c r="J172" s="206">
        <v>120</v>
      </c>
      <c r="K172" s="209" t="s">
        <v>474</v>
      </c>
      <c r="L172" s="217">
        <v>145</v>
      </c>
      <c r="M172" s="206">
        <v>145</v>
      </c>
      <c r="N172" s="206">
        <v>145</v>
      </c>
    </row>
    <row r="173" spans="1:14" ht="11" customHeight="1">
      <c r="A173" s="162"/>
      <c r="B173" s="146">
        <v>2022</v>
      </c>
      <c r="C173" s="240">
        <v>145</v>
      </c>
      <c r="D173" s="206">
        <v>145</v>
      </c>
      <c r="E173" s="206">
        <v>145</v>
      </c>
      <c r="F173" s="206">
        <v>130</v>
      </c>
      <c r="G173" s="207">
        <v>130</v>
      </c>
      <c r="H173" s="206">
        <v>130</v>
      </c>
      <c r="I173" s="206">
        <v>130</v>
      </c>
      <c r="J173" s="206">
        <v>130</v>
      </c>
      <c r="K173" s="209">
        <v>130</v>
      </c>
      <c r="L173" s="217">
        <v>130</v>
      </c>
      <c r="M173" s="217">
        <v>130</v>
      </c>
      <c r="N173" s="206">
        <v>135</v>
      </c>
    </row>
    <row r="174" spans="1:14" ht="11" customHeight="1">
      <c r="A174" s="162"/>
      <c r="B174" s="146">
        <v>2023</v>
      </c>
      <c r="C174" s="240">
        <v>135</v>
      </c>
      <c r="D174" s="206">
        <v>135</v>
      </c>
      <c r="E174" s="206">
        <v>135</v>
      </c>
      <c r="F174" s="206">
        <v>130</v>
      </c>
      <c r="G174" s="207">
        <v>135</v>
      </c>
      <c r="H174" s="206">
        <v>135</v>
      </c>
      <c r="I174" s="206">
        <v>130</v>
      </c>
      <c r="J174" s="206">
        <v>130</v>
      </c>
      <c r="K174" s="206">
        <v>130</v>
      </c>
      <c r="L174" s="206">
        <v>130</v>
      </c>
      <c r="M174" s="217">
        <v>130</v>
      </c>
      <c r="N174" s="241">
        <v>125</v>
      </c>
    </row>
    <row r="175" spans="1:14" ht="11" customHeight="1">
      <c r="A175" s="169"/>
      <c r="B175" s="150">
        <v>2024</v>
      </c>
      <c r="C175" s="242">
        <v>135</v>
      </c>
      <c r="D175" s="215">
        <v>130</v>
      </c>
      <c r="E175" s="215">
        <v>140</v>
      </c>
      <c r="F175" s="215">
        <v>150</v>
      </c>
      <c r="G175" s="574">
        <v>150</v>
      </c>
      <c r="H175" s="215">
        <v>150</v>
      </c>
      <c r="I175" s="215">
        <v>150</v>
      </c>
      <c r="J175" s="215"/>
      <c r="K175" s="215"/>
      <c r="L175" s="215"/>
      <c r="M175" s="220"/>
      <c r="N175" s="243"/>
    </row>
    <row r="176" spans="1:14">
      <c r="A176" s="244" t="s">
        <v>133</v>
      </c>
      <c r="B176" s="78"/>
      <c r="C176" s="245"/>
      <c r="D176" s="245"/>
      <c r="E176" s="245"/>
      <c r="F176" s="245"/>
      <c r="G176" s="263"/>
      <c r="H176" s="245"/>
      <c r="I176" s="245"/>
      <c r="J176" s="245"/>
      <c r="K176" s="245"/>
      <c r="L176" s="245"/>
      <c r="M176" s="245"/>
      <c r="N176" s="245"/>
    </row>
    <row r="177" spans="1:14" ht="9" customHeight="1">
      <c r="A177" s="775" t="s">
        <v>647</v>
      </c>
      <c r="B177" s="96"/>
      <c r="C177" s="246"/>
      <c r="D177" s="246"/>
      <c r="E177" s="246"/>
      <c r="F177" s="246"/>
      <c r="G177" s="266"/>
      <c r="H177" s="246"/>
      <c r="I177" s="245"/>
      <c r="J177" s="245"/>
      <c r="K177" s="245"/>
      <c r="L177" s="245"/>
      <c r="M177" s="245"/>
      <c r="N177" s="245"/>
    </row>
    <row r="178" spans="1:14" ht="9" customHeight="1">
      <c r="A178" s="776" t="s">
        <v>648</v>
      </c>
      <c r="B178" s="42"/>
      <c r="C178" s="42"/>
      <c r="D178" s="42"/>
      <c r="E178" s="42"/>
      <c r="F178" s="42"/>
      <c r="G178" s="1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</sheetData>
  <mergeCells count="3">
    <mergeCell ref="A1:N1"/>
    <mergeCell ref="A64:F64"/>
    <mergeCell ref="A124:F124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80489-B918-4294-9021-9EA30E41A49B}">
  <dimension ref="A1:N158"/>
  <sheetViews>
    <sheetView showGridLines="0" topLeftCell="A86" zoomScaleNormal="100" workbookViewId="0">
      <selection activeCell="A110" sqref="A110:N151"/>
    </sheetView>
  </sheetViews>
  <sheetFormatPr baseColWidth="10" defaultColWidth="10.83203125" defaultRowHeight="13"/>
  <cols>
    <col min="1" max="1" width="13.1640625" style="53" customWidth="1"/>
    <col min="2" max="2" width="5.5" style="53" customWidth="1"/>
    <col min="3" max="14" width="5.83203125" style="53" customWidth="1"/>
    <col min="15" max="16384" width="10.83203125" style="53"/>
  </cols>
  <sheetData>
    <row r="1" spans="1:14">
      <c r="A1" s="939" t="s">
        <v>710</v>
      </c>
      <c r="B1" s="939"/>
      <c r="C1" s="939"/>
      <c r="D1" s="939"/>
      <c r="E1" s="939"/>
      <c r="F1" s="939"/>
      <c r="G1" s="939"/>
      <c r="H1" s="939"/>
      <c r="I1" s="939"/>
      <c r="J1" s="939"/>
      <c r="K1" s="939"/>
      <c r="L1" s="939"/>
      <c r="M1" s="939"/>
      <c r="N1" s="939"/>
    </row>
    <row r="2" spans="1:14">
      <c r="A2" s="114" t="s">
        <v>431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ht="5" customHeight="1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</row>
    <row r="4" spans="1:14" ht="17" customHeight="1">
      <c r="A4" s="377" t="s">
        <v>419</v>
      </c>
      <c r="B4" s="377" t="s">
        <v>473</v>
      </c>
      <c r="C4" s="377" t="s">
        <v>399</v>
      </c>
      <c r="D4" s="377" t="s">
        <v>400</v>
      </c>
      <c r="E4" s="377" t="s">
        <v>401</v>
      </c>
      <c r="F4" s="377" t="s">
        <v>402</v>
      </c>
      <c r="G4" s="377" t="s">
        <v>403</v>
      </c>
      <c r="H4" s="377" t="s">
        <v>404</v>
      </c>
      <c r="I4" s="377" t="s">
        <v>405</v>
      </c>
      <c r="J4" s="377" t="s">
        <v>406</v>
      </c>
      <c r="K4" s="377" t="s">
        <v>407</v>
      </c>
      <c r="L4" s="377" t="s">
        <v>408</v>
      </c>
      <c r="M4" s="377" t="s">
        <v>409</v>
      </c>
      <c r="N4" s="377" t="s">
        <v>410</v>
      </c>
    </row>
    <row r="5" spans="1:14" ht="6" customHeight="1">
      <c r="A5" s="2"/>
      <c r="B5" s="2"/>
      <c r="C5" s="2"/>
      <c r="D5" s="2"/>
      <c r="E5" s="2"/>
      <c r="F5" s="2"/>
      <c r="G5" s="2"/>
      <c r="H5" s="2"/>
      <c r="I5" s="2"/>
      <c r="J5" s="43"/>
      <c r="K5" s="2"/>
      <c r="L5" s="2"/>
      <c r="M5" s="2"/>
      <c r="N5" s="2"/>
    </row>
    <row r="6" spans="1:14" ht="12" customHeight="1">
      <c r="A6" s="26" t="s">
        <v>181</v>
      </c>
      <c r="B6" s="25">
        <v>2018</v>
      </c>
      <c r="C6" s="15">
        <v>80</v>
      </c>
      <c r="D6" s="15">
        <v>81</v>
      </c>
      <c r="E6" s="15">
        <v>82</v>
      </c>
      <c r="F6" s="247">
        <v>82</v>
      </c>
      <c r="G6" s="247">
        <v>82</v>
      </c>
      <c r="H6" s="247">
        <v>82</v>
      </c>
      <c r="I6" s="15">
        <v>83</v>
      </c>
      <c r="J6" s="247">
        <v>82.5</v>
      </c>
      <c r="K6" s="247">
        <v>82.5</v>
      </c>
      <c r="L6" s="15">
        <v>82.5</v>
      </c>
      <c r="M6" s="247">
        <v>82.5</v>
      </c>
      <c r="N6" s="15">
        <v>82.5</v>
      </c>
    </row>
    <row r="7" spans="1:14" ht="12" customHeight="1">
      <c r="A7" s="26"/>
      <c r="B7" s="25">
        <v>2019</v>
      </c>
      <c r="C7" s="15">
        <v>84.166666666666671</v>
      </c>
      <c r="D7" s="15">
        <v>84.2</v>
      </c>
      <c r="E7" s="15">
        <v>84.2</v>
      </c>
      <c r="F7" s="247">
        <v>85.9</v>
      </c>
      <c r="G7" s="247">
        <v>85.9</v>
      </c>
      <c r="H7" s="247">
        <v>85.9</v>
      </c>
      <c r="I7" s="15">
        <v>89.2</v>
      </c>
      <c r="J7" s="247">
        <v>89.2</v>
      </c>
      <c r="K7" s="247">
        <v>100</v>
      </c>
      <c r="L7" s="15">
        <v>100</v>
      </c>
      <c r="M7" s="247">
        <v>100</v>
      </c>
      <c r="N7" s="15">
        <v>105</v>
      </c>
    </row>
    <row r="8" spans="1:14" ht="12" customHeight="1">
      <c r="A8" s="26"/>
      <c r="B8" s="25">
        <v>2020</v>
      </c>
      <c r="C8" s="15">
        <v>110</v>
      </c>
      <c r="D8" s="15">
        <v>109</v>
      </c>
      <c r="E8" s="15">
        <v>112.5</v>
      </c>
      <c r="F8" s="247">
        <v>110</v>
      </c>
      <c r="G8" s="247">
        <v>109</v>
      </c>
      <c r="H8" s="247">
        <v>109</v>
      </c>
      <c r="I8" s="15">
        <v>112.5</v>
      </c>
      <c r="J8" s="247">
        <v>109</v>
      </c>
      <c r="K8" s="247">
        <v>112.5</v>
      </c>
      <c r="L8" s="15">
        <v>109</v>
      </c>
      <c r="M8" s="247">
        <v>109</v>
      </c>
      <c r="N8" s="15">
        <v>109</v>
      </c>
    </row>
    <row r="9" spans="1:14" ht="12" customHeight="1">
      <c r="A9" s="26"/>
      <c r="B9" s="25">
        <v>2021</v>
      </c>
      <c r="C9" s="15">
        <v>110</v>
      </c>
      <c r="D9" s="15">
        <v>110</v>
      </c>
      <c r="E9" s="15">
        <v>110</v>
      </c>
      <c r="F9" s="247">
        <v>112.5</v>
      </c>
      <c r="G9" s="247">
        <v>112.5</v>
      </c>
      <c r="H9" s="247">
        <v>112.5</v>
      </c>
      <c r="I9" s="15">
        <v>112.5</v>
      </c>
      <c r="J9" s="247">
        <v>112.5</v>
      </c>
      <c r="K9" s="247">
        <v>112.5</v>
      </c>
      <c r="L9" s="15">
        <v>112.5</v>
      </c>
      <c r="M9" s="247">
        <v>112.5</v>
      </c>
      <c r="N9" s="15">
        <v>112.5</v>
      </c>
    </row>
    <row r="10" spans="1:14" ht="12" customHeight="1">
      <c r="A10" s="26"/>
      <c r="B10" s="25">
        <v>2022</v>
      </c>
      <c r="C10" s="15">
        <v>112.5</v>
      </c>
      <c r="D10" s="15">
        <v>112</v>
      </c>
      <c r="E10" s="15">
        <v>112</v>
      </c>
      <c r="F10" s="247">
        <v>112</v>
      </c>
      <c r="G10" s="247">
        <v>112.5</v>
      </c>
      <c r="H10" s="247">
        <v>112.5</v>
      </c>
      <c r="I10" s="15">
        <v>112.5</v>
      </c>
      <c r="J10" s="247">
        <v>112.5</v>
      </c>
      <c r="K10" s="247">
        <v>112.5</v>
      </c>
      <c r="L10" s="15">
        <v>112.5</v>
      </c>
      <c r="M10" s="247" t="s">
        <v>139</v>
      </c>
      <c r="N10" s="15">
        <v>101</v>
      </c>
    </row>
    <row r="11" spans="1:14" ht="12" customHeight="1">
      <c r="A11" s="26"/>
      <c r="B11" s="25">
        <v>2023</v>
      </c>
      <c r="C11" s="248" t="s">
        <v>28</v>
      </c>
      <c r="D11" s="248" t="s">
        <v>28</v>
      </c>
      <c r="E11" s="248" t="s">
        <v>28</v>
      </c>
      <c r="F11" s="247">
        <v>120</v>
      </c>
      <c r="G11" s="247">
        <v>120</v>
      </c>
      <c r="H11" s="247">
        <v>100</v>
      </c>
      <c r="I11" s="247">
        <v>130</v>
      </c>
      <c r="J11" s="247">
        <v>130</v>
      </c>
      <c r="K11" s="247">
        <v>115</v>
      </c>
      <c r="L11" s="247">
        <v>120</v>
      </c>
      <c r="M11" s="247">
        <v>120</v>
      </c>
      <c r="N11" s="247">
        <v>120</v>
      </c>
    </row>
    <row r="12" spans="1:14" ht="12" customHeight="1">
      <c r="A12" s="211"/>
      <c r="B12" s="212">
        <v>2024</v>
      </c>
      <c r="C12" s="249">
        <v>120</v>
      </c>
      <c r="D12" s="257">
        <v>120</v>
      </c>
      <c r="E12" s="257" t="s">
        <v>28</v>
      </c>
      <c r="F12" s="251">
        <v>105</v>
      </c>
      <c r="G12" s="249">
        <v>118</v>
      </c>
      <c r="H12" s="251">
        <v>118</v>
      </c>
      <c r="I12" s="251">
        <v>118</v>
      </c>
      <c r="J12" s="251"/>
      <c r="K12" s="251"/>
      <c r="L12" s="251"/>
      <c r="M12" s="251"/>
      <c r="N12" s="251"/>
    </row>
    <row r="13" spans="1:14" ht="12" customHeight="1">
      <c r="A13" s="216" t="s">
        <v>420</v>
      </c>
      <c r="B13" s="25">
        <v>2018</v>
      </c>
      <c r="C13" s="252">
        <v>95.5</v>
      </c>
      <c r="D13" s="252">
        <v>92</v>
      </c>
      <c r="E13" s="252">
        <v>92</v>
      </c>
      <c r="F13" s="247">
        <v>91</v>
      </c>
      <c r="G13" s="247">
        <v>87</v>
      </c>
      <c r="H13" s="247">
        <v>87</v>
      </c>
      <c r="I13" s="247">
        <v>87</v>
      </c>
      <c r="J13" s="247">
        <v>87</v>
      </c>
      <c r="K13" s="247">
        <v>87</v>
      </c>
      <c r="L13" s="15">
        <v>87</v>
      </c>
      <c r="M13" s="247">
        <v>87</v>
      </c>
      <c r="N13" s="15">
        <v>83</v>
      </c>
    </row>
    <row r="14" spans="1:14" ht="12" customHeight="1">
      <c r="A14" s="216"/>
      <c r="B14" s="25">
        <v>2019</v>
      </c>
      <c r="C14" s="15">
        <v>92</v>
      </c>
      <c r="D14" s="15">
        <v>86</v>
      </c>
      <c r="E14" s="15">
        <v>86</v>
      </c>
      <c r="F14" s="247">
        <v>86</v>
      </c>
      <c r="G14" s="247">
        <v>88</v>
      </c>
      <c r="H14" s="247">
        <v>84</v>
      </c>
      <c r="I14" s="247">
        <v>83</v>
      </c>
      <c r="J14" s="247">
        <v>84</v>
      </c>
      <c r="K14" s="253">
        <v>80</v>
      </c>
      <c r="L14" s="252">
        <v>85</v>
      </c>
      <c r="M14" s="253">
        <v>85</v>
      </c>
      <c r="N14" s="252">
        <v>95</v>
      </c>
    </row>
    <row r="15" spans="1:14" ht="12" customHeight="1">
      <c r="A15" s="216"/>
      <c r="B15" s="25">
        <v>2020</v>
      </c>
      <c r="C15" s="15">
        <v>82</v>
      </c>
      <c r="D15" s="15" t="s">
        <v>139</v>
      </c>
      <c r="E15" s="15" t="s">
        <v>139</v>
      </c>
      <c r="F15" s="247" t="s">
        <v>139</v>
      </c>
      <c r="G15" s="247" t="s">
        <v>139</v>
      </c>
      <c r="H15" s="247" t="s">
        <v>139</v>
      </c>
      <c r="I15" s="247" t="s">
        <v>139</v>
      </c>
      <c r="J15" s="253">
        <v>95</v>
      </c>
      <c r="K15" s="253">
        <v>92.5</v>
      </c>
      <c r="L15" s="252">
        <v>92.5</v>
      </c>
      <c r="M15" s="253">
        <v>94</v>
      </c>
      <c r="N15" s="252">
        <v>95</v>
      </c>
    </row>
    <row r="16" spans="1:14" ht="12" customHeight="1">
      <c r="A16" s="216"/>
      <c r="B16" s="25">
        <v>2021</v>
      </c>
      <c r="C16" s="15">
        <v>87.5</v>
      </c>
      <c r="D16" s="15">
        <v>100</v>
      </c>
      <c r="E16" s="15">
        <v>100</v>
      </c>
      <c r="F16" s="247">
        <v>100</v>
      </c>
      <c r="G16" s="247">
        <v>100</v>
      </c>
      <c r="H16" s="247">
        <v>90</v>
      </c>
      <c r="I16" s="247">
        <v>90</v>
      </c>
      <c r="J16" s="253">
        <v>85</v>
      </c>
      <c r="K16" s="253">
        <v>90</v>
      </c>
      <c r="L16" s="252">
        <v>95</v>
      </c>
      <c r="M16" s="253">
        <v>100</v>
      </c>
      <c r="N16" s="252">
        <v>95</v>
      </c>
    </row>
    <row r="17" spans="1:14" ht="12" customHeight="1">
      <c r="A17" s="216"/>
      <c r="B17" s="25">
        <v>2022</v>
      </c>
      <c r="C17" s="15">
        <v>102.5</v>
      </c>
      <c r="D17" s="15">
        <v>100</v>
      </c>
      <c r="E17" s="15">
        <v>96</v>
      </c>
      <c r="F17" s="247">
        <v>96</v>
      </c>
      <c r="G17" s="247">
        <v>96</v>
      </c>
      <c r="H17" s="247">
        <v>98</v>
      </c>
      <c r="I17" s="247">
        <v>96</v>
      </c>
      <c r="J17" s="253">
        <v>90</v>
      </c>
      <c r="K17" s="253">
        <v>100</v>
      </c>
      <c r="L17" s="252">
        <v>105</v>
      </c>
      <c r="M17" s="253">
        <v>100</v>
      </c>
      <c r="N17" s="252">
        <v>100</v>
      </c>
    </row>
    <row r="18" spans="1:14" ht="12" customHeight="1">
      <c r="A18" s="216"/>
      <c r="B18" s="25">
        <v>2023</v>
      </c>
      <c r="C18" s="247">
        <v>140</v>
      </c>
      <c r="D18" s="247">
        <v>138</v>
      </c>
      <c r="E18" s="247">
        <v>140</v>
      </c>
      <c r="F18" s="247">
        <v>120</v>
      </c>
      <c r="G18" s="247">
        <v>110</v>
      </c>
      <c r="H18" s="247">
        <v>100</v>
      </c>
      <c r="I18" s="247">
        <v>138</v>
      </c>
      <c r="J18" s="253">
        <v>118</v>
      </c>
      <c r="K18" s="253">
        <v>120</v>
      </c>
      <c r="L18" s="253">
        <v>120</v>
      </c>
      <c r="M18" s="253">
        <v>120</v>
      </c>
      <c r="N18" s="253">
        <v>155</v>
      </c>
    </row>
    <row r="19" spans="1:14" ht="12" customHeight="1">
      <c r="A19" s="211"/>
      <c r="B19" s="212">
        <v>2024</v>
      </c>
      <c r="C19" s="251">
        <v>160</v>
      </c>
      <c r="D19" s="257">
        <v>165</v>
      </c>
      <c r="E19" s="257">
        <v>158</v>
      </c>
      <c r="F19" s="251">
        <v>138</v>
      </c>
      <c r="G19" s="249">
        <v>138</v>
      </c>
      <c r="H19" s="251">
        <v>138</v>
      </c>
      <c r="I19" s="251">
        <v>155</v>
      </c>
      <c r="J19" s="251"/>
      <c r="K19" s="251"/>
      <c r="L19" s="251"/>
      <c r="M19" s="251"/>
      <c r="N19" s="251"/>
    </row>
    <row r="20" spans="1:14" ht="15" customHeight="1">
      <c r="A20" s="662" t="s">
        <v>29</v>
      </c>
      <c r="B20" s="212">
        <v>2024</v>
      </c>
      <c r="C20" s="480" t="s">
        <v>28</v>
      </c>
      <c r="D20" s="480" t="s">
        <v>28</v>
      </c>
      <c r="E20" s="480">
        <v>195</v>
      </c>
      <c r="F20" s="479">
        <v>195</v>
      </c>
      <c r="G20" s="577">
        <v>195</v>
      </c>
      <c r="H20" s="479">
        <v>195</v>
      </c>
      <c r="I20" s="479">
        <v>195</v>
      </c>
      <c r="J20" s="479"/>
      <c r="K20" s="479"/>
      <c r="L20" s="479"/>
      <c r="M20" s="479"/>
      <c r="N20" s="479"/>
    </row>
    <row r="21" spans="1:14" ht="12" customHeight="1">
      <c r="A21" s="216" t="s">
        <v>421</v>
      </c>
      <c r="B21" s="25">
        <v>2018</v>
      </c>
      <c r="C21" s="253">
        <v>88</v>
      </c>
      <c r="D21" s="252">
        <v>74</v>
      </c>
      <c r="E21" s="253">
        <v>76</v>
      </c>
      <c r="F21" s="247">
        <v>72</v>
      </c>
      <c r="G21" s="15">
        <v>74</v>
      </c>
      <c r="H21" s="247">
        <v>76</v>
      </c>
      <c r="I21" s="247">
        <v>76</v>
      </c>
      <c r="J21" s="247">
        <v>75</v>
      </c>
      <c r="K21" s="247">
        <v>75</v>
      </c>
      <c r="L21" s="15">
        <v>78</v>
      </c>
      <c r="M21" s="247">
        <v>82</v>
      </c>
      <c r="N21" s="15">
        <v>82</v>
      </c>
    </row>
    <row r="22" spans="1:14" ht="12" customHeight="1">
      <c r="A22" s="216"/>
      <c r="B22" s="25">
        <v>2019</v>
      </c>
      <c r="C22" s="247">
        <v>77</v>
      </c>
      <c r="D22" s="15">
        <v>75</v>
      </c>
      <c r="E22" s="247">
        <v>76.5</v>
      </c>
      <c r="F22" s="247">
        <v>74</v>
      </c>
      <c r="G22" s="15">
        <v>76</v>
      </c>
      <c r="H22" s="247">
        <v>82</v>
      </c>
      <c r="I22" s="247">
        <v>80</v>
      </c>
      <c r="J22" s="253">
        <v>83.5</v>
      </c>
      <c r="K22" s="253">
        <v>100</v>
      </c>
      <c r="L22" s="252">
        <v>90</v>
      </c>
      <c r="M22" s="253">
        <v>90</v>
      </c>
      <c r="N22" s="252">
        <v>90</v>
      </c>
    </row>
    <row r="23" spans="1:14" ht="12" customHeight="1">
      <c r="A23" s="216"/>
      <c r="B23" s="25">
        <v>2020</v>
      </c>
      <c r="C23" s="247">
        <v>90</v>
      </c>
      <c r="D23" s="15">
        <v>85</v>
      </c>
      <c r="E23" s="247">
        <v>95</v>
      </c>
      <c r="F23" s="247">
        <v>95</v>
      </c>
      <c r="G23" s="15">
        <v>90</v>
      </c>
      <c r="H23" s="247">
        <v>100</v>
      </c>
      <c r="I23" s="247">
        <v>95</v>
      </c>
      <c r="J23" s="247">
        <v>102.5</v>
      </c>
      <c r="K23" s="247">
        <v>100</v>
      </c>
      <c r="L23" s="15">
        <v>100</v>
      </c>
      <c r="M23" s="247">
        <v>100</v>
      </c>
      <c r="N23" s="15">
        <v>100</v>
      </c>
    </row>
    <row r="24" spans="1:14" ht="12" customHeight="1">
      <c r="A24" s="216"/>
      <c r="B24" s="25">
        <v>2021</v>
      </c>
      <c r="C24" s="247">
        <v>105</v>
      </c>
      <c r="D24" s="15">
        <v>100</v>
      </c>
      <c r="E24" s="247">
        <v>110</v>
      </c>
      <c r="F24" s="247">
        <v>112.5</v>
      </c>
      <c r="G24" s="15">
        <v>95</v>
      </c>
      <c r="H24" s="247">
        <v>95</v>
      </c>
      <c r="I24" s="247">
        <v>125</v>
      </c>
      <c r="J24" s="247">
        <v>125</v>
      </c>
      <c r="K24" s="247">
        <v>115</v>
      </c>
      <c r="L24" s="15">
        <v>125</v>
      </c>
      <c r="M24" s="247">
        <v>125</v>
      </c>
      <c r="N24" s="15">
        <v>115</v>
      </c>
    </row>
    <row r="25" spans="1:14" ht="12" customHeight="1">
      <c r="A25" s="216"/>
      <c r="B25" s="25">
        <v>2022</v>
      </c>
      <c r="C25" s="247">
        <v>122.5</v>
      </c>
      <c r="D25" s="15">
        <v>95</v>
      </c>
      <c r="E25" s="247">
        <v>95</v>
      </c>
      <c r="F25" s="247">
        <v>100</v>
      </c>
      <c r="G25" s="15">
        <v>95</v>
      </c>
      <c r="H25" s="247">
        <v>97.5</v>
      </c>
      <c r="I25" s="247">
        <v>100</v>
      </c>
      <c r="J25" s="247">
        <v>95</v>
      </c>
      <c r="K25" s="247">
        <v>85</v>
      </c>
      <c r="L25" s="15">
        <v>105</v>
      </c>
      <c r="M25" s="247">
        <v>100</v>
      </c>
      <c r="N25" s="15">
        <v>90</v>
      </c>
    </row>
    <row r="26" spans="1:14" ht="12" customHeight="1">
      <c r="A26" s="216"/>
      <c r="B26" s="25">
        <v>2023</v>
      </c>
      <c r="C26" s="247">
        <v>90</v>
      </c>
      <c r="D26" s="247">
        <v>115</v>
      </c>
      <c r="E26" s="247">
        <v>105</v>
      </c>
      <c r="F26" s="254">
        <v>120</v>
      </c>
      <c r="G26" s="15">
        <v>105</v>
      </c>
      <c r="H26" s="247">
        <v>100</v>
      </c>
      <c r="I26" s="247">
        <v>120</v>
      </c>
      <c r="J26" s="247">
        <v>110</v>
      </c>
      <c r="K26" s="247">
        <v>125</v>
      </c>
      <c r="L26" s="247">
        <v>125</v>
      </c>
      <c r="M26" s="247">
        <v>125</v>
      </c>
      <c r="N26" s="255">
        <v>115</v>
      </c>
    </row>
    <row r="27" spans="1:14" ht="12" customHeight="1">
      <c r="A27" s="211"/>
      <c r="B27" s="212">
        <v>2024</v>
      </c>
      <c r="C27" s="251">
        <v>123</v>
      </c>
      <c r="D27" s="257">
        <v>113</v>
      </c>
      <c r="E27" s="257">
        <v>120</v>
      </c>
      <c r="F27" s="251">
        <v>118</v>
      </c>
      <c r="G27" s="249">
        <v>135</v>
      </c>
      <c r="H27" s="251">
        <v>118</v>
      </c>
      <c r="I27" s="251">
        <v>130</v>
      </c>
      <c r="J27" s="251"/>
      <c r="K27" s="251"/>
      <c r="L27" s="251"/>
      <c r="M27" s="251"/>
      <c r="N27" s="251"/>
    </row>
    <row r="28" spans="1:14" ht="12" customHeight="1">
      <c r="A28" s="216" t="s">
        <v>42</v>
      </c>
      <c r="B28" s="25">
        <v>2018</v>
      </c>
      <c r="C28" s="247">
        <v>66.2</v>
      </c>
      <c r="D28" s="15">
        <v>66.2</v>
      </c>
      <c r="E28" s="247">
        <v>66.2</v>
      </c>
      <c r="F28" s="247">
        <v>66.2</v>
      </c>
      <c r="G28" s="15">
        <v>66.2</v>
      </c>
      <c r="H28" s="247">
        <v>66.2</v>
      </c>
      <c r="I28" s="247">
        <v>66.2</v>
      </c>
      <c r="J28" s="247">
        <v>66.2</v>
      </c>
      <c r="K28" s="247">
        <v>66.2</v>
      </c>
      <c r="L28" s="15">
        <v>66.2</v>
      </c>
      <c r="M28" s="247">
        <v>66.2</v>
      </c>
      <c r="N28" s="15">
        <v>66.2</v>
      </c>
    </row>
    <row r="29" spans="1:14" ht="12" customHeight="1">
      <c r="A29" s="216"/>
      <c r="B29" s="25">
        <v>2019</v>
      </c>
      <c r="C29" s="247">
        <v>61</v>
      </c>
      <c r="D29" s="15">
        <v>61</v>
      </c>
      <c r="E29" s="247">
        <v>61</v>
      </c>
      <c r="F29" s="247">
        <v>65</v>
      </c>
      <c r="G29" s="15">
        <v>54</v>
      </c>
      <c r="H29" s="247">
        <v>64.5</v>
      </c>
      <c r="I29" s="247">
        <v>64.5</v>
      </c>
      <c r="J29" s="253">
        <v>70</v>
      </c>
      <c r="K29" s="253">
        <v>70</v>
      </c>
      <c r="L29" s="15">
        <v>75</v>
      </c>
      <c r="M29" s="253">
        <v>72</v>
      </c>
      <c r="N29" s="252">
        <v>75</v>
      </c>
    </row>
    <row r="30" spans="1:14" ht="12" customHeight="1">
      <c r="A30" s="216"/>
      <c r="B30" s="25">
        <v>2020</v>
      </c>
      <c r="C30" s="253">
        <v>75</v>
      </c>
      <c r="D30" s="15" t="s">
        <v>139</v>
      </c>
      <c r="E30" s="247" t="s">
        <v>139</v>
      </c>
      <c r="F30" s="247" t="s">
        <v>139</v>
      </c>
      <c r="G30" s="15" t="s">
        <v>139</v>
      </c>
      <c r="H30" s="247">
        <v>75</v>
      </c>
      <c r="I30" s="247">
        <v>75</v>
      </c>
      <c r="J30" s="247">
        <v>75</v>
      </c>
      <c r="K30" s="247">
        <v>75</v>
      </c>
      <c r="L30" s="15">
        <v>75</v>
      </c>
      <c r="M30" s="247">
        <v>75</v>
      </c>
      <c r="N30" s="15">
        <v>75</v>
      </c>
    </row>
    <row r="31" spans="1:14" ht="12" customHeight="1">
      <c r="A31" s="216"/>
      <c r="B31" s="25">
        <v>2021</v>
      </c>
      <c r="C31" s="253">
        <v>77.5</v>
      </c>
      <c r="D31" s="15">
        <v>72.5</v>
      </c>
      <c r="E31" s="247">
        <v>75</v>
      </c>
      <c r="F31" s="247">
        <v>75</v>
      </c>
      <c r="G31" s="15">
        <v>75</v>
      </c>
      <c r="H31" s="247" t="s">
        <v>139</v>
      </c>
      <c r="I31" s="247">
        <v>75</v>
      </c>
      <c r="J31" s="247">
        <v>75</v>
      </c>
      <c r="K31" s="247">
        <v>75</v>
      </c>
      <c r="L31" s="15">
        <v>75</v>
      </c>
      <c r="M31" s="247">
        <v>80</v>
      </c>
      <c r="N31" s="15" t="s">
        <v>139</v>
      </c>
    </row>
    <row r="32" spans="1:14" ht="12" customHeight="1">
      <c r="A32" s="216"/>
      <c r="B32" s="25">
        <v>2022</v>
      </c>
      <c r="C32" s="253">
        <v>95</v>
      </c>
      <c r="D32" s="15">
        <v>100</v>
      </c>
      <c r="E32" s="247">
        <v>97.5</v>
      </c>
      <c r="F32" s="247">
        <v>97.5</v>
      </c>
      <c r="G32" s="15">
        <v>97.5</v>
      </c>
      <c r="H32" s="247">
        <v>97.5</v>
      </c>
      <c r="I32" s="247">
        <v>100</v>
      </c>
      <c r="J32" s="247">
        <v>105</v>
      </c>
      <c r="K32" s="247">
        <v>100</v>
      </c>
      <c r="L32" s="15">
        <v>100</v>
      </c>
      <c r="M32" s="247">
        <v>105</v>
      </c>
      <c r="N32" s="15">
        <v>105</v>
      </c>
    </row>
    <row r="33" spans="1:14" ht="12" customHeight="1">
      <c r="A33" s="216"/>
      <c r="B33" s="25">
        <v>2023</v>
      </c>
      <c r="C33" s="256" t="s">
        <v>28</v>
      </c>
      <c r="D33" s="247">
        <v>91</v>
      </c>
      <c r="E33" s="247">
        <v>100</v>
      </c>
      <c r="F33" s="247">
        <v>100</v>
      </c>
      <c r="G33" s="15">
        <v>100</v>
      </c>
      <c r="H33" s="247">
        <v>100</v>
      </c>
      <c r="I33" s="247">
        <v>100</v>
      </c>
      <c r="J33" s="247">
        <v>100</v>
      </c>
      <c r="K33" s="247">
        <v>100</v>
      </c>
      <c r="L33" s="247">
        <v>100</v>
      </c>
      <c r="M33" s="247">
        <v>100</v>
      </c>
      <c r="N33" s="247">
        <v>100</v>
      </c>
    </row>
    <row r="34" spans="1:14" ht="12" customHeight="1">
      <c r="A34" s="211"/>
      <c r="B34" s="212">
        <v>2024</v>
      </c>
      <c r="C34" s="257">
        <v>108</v>
      </c>
      <c r="D34" s="257">
        <v>108</v>
      </c>
      <c r="E34" s="250">
        <v>98</v>
      </c>
      <c r="F34" s="251">
        <v>93</v>
      </c>
      <c r="G34" s="249">
        <v>107</v>
      </c>
      <c r="H34" s="251">
        <v>100</v>
      </c>
      <c r="I34" s="251">
        <v>98</v>
      </c>
      <c r="J34" s="251"/>
      <c r="K34" s="251"/>
      <c r="L34" s="251"/>
      <c r="M34" s="251"/>
      <c r="N34" s="251"/>
    </row>
    <row r="35" spans="1:14" ht="12" customHeight="1">
      <c r="A35" s="216" t="s">
        <v>52</v>
      </c>
      <c r="B35" s="25">
        <v>2018</v>
      </c>
      <c r="C35" s="253">
        <v>74</v>
      </c>
      <c r="D35" s="252">
        <v>74</v>
      </c>
      <c r="E35" s="253">
        <v>77</v>
      </c>
      <c r="F35" s="247">
        <v>71</v>
      </c>
      <c r="G35" s="15">
        <v>77</v>
      </c>
      <c r="H35" s="247">
        <v>70</v>
      </c>
      <c r="I35" s="247">
        <v>71</v>
      </c>
      <c r="J35" s="247">
        <v>68</v>
      </c>
      <c r="K35" s="247">
        <v>70</v>
      </c>
      <c r="L35" s="15">
        <v>71</v>
      </c>
      <c r="M35" s="247">
        <v>70</v>
      </c>
      <c r="N35" s="15">
        <v>68</v>
      </c>
    </row>
    <row r="36" spans="1:14" ht="12" customHeight="1">
      <c r="A36" s="216"/>
      <c r="B36" s="25">
        <v>2019</v>
      </c>
      <c r="C36" s="247">
        <v>71</v>
      </c>
      <c r="D36" s="15">
        <v>71</v>
      </c>
      <c r="E36" s="247">
        <v>74</v>
      </c>
      <c r="F36" s="247">
        <v>68</v>
      </c>
      <c r="G36" s="15">
        <v>69</v>
      </c>
      <c r="H36" s="247">
        <v>69</v>
      </c>
      <c r="I36" s="247">
        <v>72</v>
      </c>
      <c r="J36" s="253">
        <v>90</v>
      </c>
      <c r="K36" s="253">
        <v>90</v>
      </c>
      <c r="L36" s="252">
        <v>90</v>
      </c>
      <c r="M36" s="253">
        <v>90</v>
      </c>
      <c r="N36" s="252">
        <v>90</v>
      </c>
    </row>
    <row r="37" spans="1:14" ht="12" customHeight="1">
      <c r="A37" s="216"/>
      <c r="B37" s="25">
        <v>2020</v>
      </c>
      <c r="C37" s="253">
        <v>90</v>
      </c>
      <c r="D37" s="15" t="s">
        <v>139</v>
      </c>
      <c r="E37" s="247" t="s">
        <v>139</v>
      </c>
      <c r="F37" s="247" t="s">
        <v>139</v>
      </c>
      <c r="G37" s="15" t="s">
        <v>139</v>
      </c>
      <c r="H37" s="247" t="s">
        <v>139</v>
      </c>
      <c r="I37" s="247" t="s">
        <v>139</v>
      </c>
      <c r="J37" s="247" t="s">
        <v>139</v>
      </c>
      <c r="K37" s="247" t="s">
        <v>139</v>
      </c>
      <c r="L37" s="15" t="s">
        <v>139</v>
      </c>
      <c r="M37" s="247" t="s">
        <v>139</v>
      </c>
      <c r="N37" s="15" t="s">
        <v>139</v>
      </c>
    </row>
    <row r="38" spans="1:14" ht="12" customHeight="1">
      <c r="A38" s="216"/>
      <c r="B38" s="25">
        <v>2021</v>
      </c>
      <c r="C38" s="247" t="s">
        <v>139</v>
      </c>
      <c r="D38" s="15" t="s">
        <v>139</v>
      </c>
      <c r="E38" s="247" t="s">
        <v>139</v>
      </c>
      <c r="F38" s="247" t="s">
        <v>139</v>
      </c>
      <c r="G38" s="15" t="s">
        <v>139</v>
      </c>
      <c r="H38" s="247" t="s">
        <v>139</v>
      </c>
      <c r="I38" s="247">
        <v>95</v>
      </c>
      <c r="J38" s="247">
        <v>95</v>
      </c>
      <c r="K38" s="247" t="s">
        <v>139</v>
      </c>
      <c r="L38" s="15" t="s">
        <v>139</v>
      </c>
      <c r="M38" s="247">
        <v>95</v>
      </c>
      <c r="N38" s="15" t="s">
        <v>139</v>
      </c>
    </row>
    <row r="39" spans="1:14" ht="12" customHeight="1">
      <c r="A39" s="216"/>
      <c r="B39" s="25">
        <v>2022</v>
      </c>
      <c r="C39" s="247">
        <v>100</v>
      </c>
      <c r="D39" s="247">
        <v>95</v>
      </c>
      <c r="E39" s="247">
        <v>95</v>
      </c>
      <c r="F39" s="247">
        <v>95</v>
      </c>
      <c r="G39" s="15">
        <v>95</v>
      </c>
      <c r="H39" s="247">
        <v>95</v>
      </c>
      <c r="I39" s="247">
        <v>95</v>
      </c>
      <c r="J39" s="247">
        <v>95</v>
      </c>
      <c r="K39" s="247">
        <v>95</v>
      </c>
      <c r="L39" s="15">
        <v>95</v>
      </c>
      <c r="M39" s="247" t="s">
        <v>139</v>
      </c>
      <c r="N39" s="15">
        <v>95</v>
      </c>
    </row>
    <row r="40" spans="1:14" ht="12" customHeight="1">
      <c r="A40" s="216"/>
      <c r="B40" s="25">
        <v>2023</v>
      </c>
      <c r="C40" s="247">
        <v>100</v>
      </c>
      <c r="D40" s="247">
        <v>100</v>
      </c>
      <c r="E40" s="247">
        <v>100</v>
      </c>
      <c r="F40" s="247" t="s">
        <v>139</v>
      </c>
      <c r="G40" s="15" t="s">
        <v>139</v>
      </c>
      <c r="H40" s="247">
        <v>100</v>
      </c>
      <c r="I40" s="247">
        <v>100</v>
      </c>
      <c r="J40" s="247">
        <v>100</v>
      </c>
      <c r="K40" s="247">
        <v>100</v>
      </c>
      <c r="L40" s="247">
        <v>100</v>
      </c>
      <c r="M40" s="247">
        <v>100</v>
      </c>
      <c r="N40" s="247">
        <v>100</v>
      </c>
    </row>
    <row r="41" spans="1:14" ht="12" customHeight="1">
      <c r="A41" s="211"/>
      <c r="B41" s="212">
        <v>2024</v>
      </c>
      <c r="C41" s="251">
        <v>100</v>
      </c>
      <c r="D41" s="257">
        <v>100</v>
      </c>
      <c r="E41" s="257">
        <v>100</v>
      </c>
      <c r="F41" s="251">
        <v>100</v>
      </c>
      <c r="G41" s="249">
        <v>100</v>
      </c>
      <c r="H41" s="251">
        <v>90</v>
      </c>
      <c r="I41" s="251">
        <v>95</v>
      </c>
      <c r="J41" s="251"/>
      <c r="K41" s="251"/>
      <c r="L41" s="251"/>
      <c r="M41" s="251"/>
      <c r="N41" s="251"/>
    </row>
    <row r="42" spans="1:14" ht="12" customHeight="1">
      <c r="A42" s="26" t="s">
        <v>63</v>
      </c>
      <c r="B42" s="25">
        <v>2018</v>
      </c>
      <c r="C42" s="253">
        <v>59</v>
      </c>
      <c r="D42" s="252">
        <v>59</v>
      </c>
      <c r="E42" s="253">
        <v>59</v>
      </c>
      <c r="F42" s="253">
        <v>59</v>
      </c>
      <c r="G42" s="15">
        <v>67</v>
      </c>
      <c r="H42" s="247">
        <v>67</v>
      </c>
      <c r="I42" s="247">
        <v>65.5</v>
      </c>
      <c r="J42" s="247">
        <v>65.5</v>
      </c>
      <c r="K42" s="247">
        <v>67</v>
      </c>
      <c r="L42" s="15">
        <v>67</v>
      </c>
      <c r="M42" s="247">
        <v>67</v>
      </c>
      <c r="N42" s="15">
        <v>67</v>
      </c>
    </row>
    <row r="43" spans="1:14" ht="12" customHeight="1">
      <c r="A43" s="26"/>
      <c r="B43" s="25">
        <v>2019</v>
      </c>
      <c r="C43" s="247">
        <v>67</v>
      </c>
      <c r="D43" s="15">
        <v>67</v>
      </c>
      <c r="E43" s="247">
        <v>71</v>
      </c>
      <c r="F43" s="247">
        <v>71</v>
      </c>
      <c r="G43" s="15">
        <v>72.5</v>
      </c>
      <c r="H43" s="247">
        <v>72.5</v>
      </c>
      <c r="I43" s="247">
        <v>72.5</v>
      </c>
      <c r="J43" s="253">
        <v>72.5</v>
      </c>
      <c r="K43" s="253">
        <v>70</v>
      </c>
      <c r="L43" s="252">
        <v>70</v>
      </c>
      <c r="M43" s="253">
        <v>70</v>
      </c>
      <c r="N43" s="252">
        <v>70</v>
      </c>
    </row>
    <row r="44" spans="1:14" ht="12" customHeight="1">
      <c r="A44" s="26"/>
      <c r="B44" s="25">
        <v>2020</v>
      </c>
      <c r="C44" s="253">
        <v>70</v>
      </c>
      <c r="D44" s="15" t="s">
        <v>139</v>
      </c>
      <c r="E44" s="247" t="s">
        <v>139</v>
      </c>
      <c r="F44" s="247" t="s">
        <v>139</v>
      </c>
      <c r="G44" s="15">
        <v>70</v>
      </c>
      <c r="H44" s="247">
        <v>70</v>
      </c>
      <c r="I44" s="247">
        <v>70</v>
      </c>
      <c r="J44" s="247">
        <v>70</v>
      </c>
      <c r="K44" s="247" t="s">
        <v>139</v>
      </c>
      <c r="L44" s="252">
        <v>72.5</v>
      </c>
      <c r="M44" s="253">
        <v>72.5</v>
      </c>
      <c r="N44" s="252">
        <v>72.5</v>
      </c>
    </row>
    <row r="45" spans="1:14" ht="12" customHeight="1">
      <c r="A45" s="26"/>
      <c r="B45" s="25">
        <v>2021</v>
      </c>
      <c r="C45" s="253">
        <v>72.5</v>
      </c>
      <c r="D45" s="252">
        <v>72.5</v>
      </c>
      <c r="E45" s="253">
        <v>72.5</v>
      </c>
      <c r="F45" s="253">
        <v>72.5</v>
      </c>
      <c r="G45" s="252">
        <v>72.5</v>
      </c>
      <c r="H45" s="253">
        <v>72.5</v>
      </c>
      <c r="I45" s="253">
        <v>72.5</v>
      </c>
      <c r="J45" s="247">
        <v>80</v>
      </c>
      <c r="K45" s="253">
        <v>82.5</v>
      </c>
      <c r="L45" s="252">
        <v>72.5</v>
      </c>
      <c r="M45" s="253">
        <v>72.5</v>
      </c>
      <c r="N45" s="252">
        <v>87.5</v>
      </c>
    </row>
    <row r="46" spans="1:14" ht="12" customHeight="1">
      <c r="A46" s="26"/>
      <c r="B46" s="25">
        <v>2022</v>
      </c>
      <c r="C46" s="253">
        <v>102.5</v>
      </c>
      <c r="D46" s="252">
        <v>102.5</v>
      </c>
      <c r="E46" s="253">
        <v>102.5</v>
      </c>
      <c r="F46" s="253">
        <v>103</v>
      </c>
      <c r="G46" s="252">
        <v>100</v>
      </c>
      <c r="H46" s="253">
        <v>102.5</v>
      </c>
      <c r="I46" s="253">
        <v>102.5</v>
      </c>
      <c r="J46" s="253">
        <v>102.5</v>
      </c>
      <c r="K46" s="253">
        <v>102.5</v>
      </c>
      <c r="L46" s="252">
        <v>103</v>
      </c>
      <c r="M46" s="253">
        <v>103</v>
      </c>
      <c r="N46" s="252">
        <v>103</v>
      </c>
    </row>
    <row r="47" spans="1:14" ht="12" customHeight="1">
      <c r="A47" s="26"/>
      <c r="B47" s="25">
        <v>2023</v>
      </c>
      <c r="C47" s="253">
        <v>103</v>
      </c>
      <c r="D47" s="253">
        <v>103</v>
      </c>
      <c r="E47" s="253">
        <v>103</v>
      </c>
      <c r="F47" s="253">
        <v>103</v>
      </c>
      <c r="G47" s="252">
        <v>103</v>
      </c>
      <c r="H47" s="253">
        <v>105</v>
      </c>
      <c r="I47" s="253">
        <v>103</v>
      </c>
      <c r="J47" s="253">
        <v>103</v>
      </c>
      <c r="K47" s="253">
        <v>103</v>
      </c>
      <c r="L47" s="253">
        <v>103</v>
      </c>
      <c r="M47" s="253">
        <v>103</v>
      </c>
      <c r="N47" s="253">
        <v>103</v>
      </c>
    </row>
    <row r="48" spans="1:14" ht="12" customHeight="1">
      <c r="A48" s="211"/>
      <c r="B48" s="212">
        <v>2024</v>
      </c>
      <c r="C48" s="258">
        <v>103</v>
      </c>
      <c r="D48" s="258">
        <v>103</v>
      </c>
      <c r="E48" s="257">
        <v>110</v>
      </c>
      <c r="F48" s="251">
        <v>108</v>
      </c>
      <c r="G48" s="249">
        <v>108</v>
      </c>
      <c r="H48" s="251">
        <v>115</v>
      </c>
      <c r="I48" s="251">
        <v>120</v>
      </c>
      <c r="J48" s="251"/>
      <c r="K48" s="251"/>
      <c r="L48" s="251"/>
      <c r="M48" s="251"/>
      <c r="N48" s="251"/>
    </row>
    <row r="49" spans="1:14" ht="12" customHeight="1">
      <c r="A49" s="26" t="s">
        <v>68</v>
      </c>
      <c r="B49" s="25">
        <v>2018</v>
      </c>
      <c r="C49" s="253">
        <v>75</v>
      </c>
      <c r="D49" s="252">
        <v>75</v>
      </c>
      <c r="E49" s="253">
        <v>75</v>
      </c>
      <c r="F49" s="247">
        <v>72.5</v>
      </c>
      <c r="G49" s="15">
        <v>72.5</v>
      </c>
      <c r="H49" s="247">
        <v>75</v>
      </c>
      <c r="I49" s="247">
        <v>75</v>
      </c>
      <c r="J49" s="247">
        <v>76</v>
      </c>
      <c r="K49" s="247">
        <v>76</v>
      </c>
      <c r="L49" s="15">
        <v>78</v>
      </c>
      <c r="M49" s="247">
        <v>78</v>
      </c>
      <c r="N49" s="15">
        <v>80</v>
      </c>
    </row>
    <row r="50" spans="1:14" ht="12" customHeight="1">
      <c r="A50" s="26"/>
      <c r="B50" s="25">
        <v>2019</v>
      </c>
      <c r="C50" s="247">
        <v>80</v>
      </c>
      <c r="D50" s="15">
        <v>80</v>
      </c>
      <c r="E50" s="247">
        <v>81</v>
      </c>
      <c r="F50" s="247">
        <v>81</v>
      </c>
      <c r="G50" s="15">
        <v>83</v>
      </c>
      <c r="H50" s="247">
        <v>83</v>
      </c>
      <c r="I50" s="247">
        <v>82.5</v>
      </c>
      <c r="J50" s="253">
        <v>82.5</v>
      </c>
      <c r="K50" s="253">
        <v>80</v>
      </c>
      <c r="L50" s="252">
        <v>80</v>
      </c>
      <c r="M50" s="253">
        <v>80</v>
      </c>
      <c r="N50" s="252">
        <v>80</v>
      </c>
    </row>
    <row r="51" spans="1:14" ht="12" customHeight="1">
      <c r="A51" s="26"/>
      <c r="B51" s="25">
        <v>2020</v>
      </c>
      <c r="C51" s="247">
        <v>85</v>
      </c>
      <c r="D51" s="15">
        <v>85</v>
      </c>
      <c r="E51" s="247" t="s">
        <v>139</v>
      </c>
      <c r="F51" s="247">
        <v>80</v>
      </c>
      <c r="G51" s="15">
        <v>85</v>
      </c>
      <c r="H51" s="247">
        <v>85</v>
      </c>
      <c r="I51" s="247">
        <v>85</v>
      </c>
      <c r="J51" s="247">
        <v>85</v>
      </c>
      <c r="K51" s="253">
        <v>80</v>
      </c>
      <c r="L51" s="15">
        <v>85</v>
      </c>
      <c r="M51" s="247">
        <v>85</v>
      </c>
      <c r="N51" s="15">
        <v>85</v>
      </c>
    </row>
    <row r="52" spans="1:14" ht="12" customHeight="1">
      <c r="A52" s="26"/>
      <c r="B52" s="25">
        <v>2021</v>
      </c>
      <c r="C52" s="247">
        <v>80</v>
      </c>
      <c r="D52" s="15">
        <v>85</v>
      </c>
      <c r="E52" s="247">
        <v>85</v>
      </c>
      <c r="F52" s="247">
        <v>85</v>
      </c>
      <c r="G52" s="15">
        <v>85</v>
      </c>
      <c r="H52" s="247">
        <v>85</v>
      </c>
      <c r="I52" s="247">
        <v>85</v>
      </c>
      <c r="J52" s="247">
        <v>85</v>
      </c>
      <c r="K52" s="253">
        <v>90</v>
      </c>
      <c r="L52" s="252">
        <v>90</v>
      </c>
      <c r="M52" s="247">
        <v>95</v>
      </c>
      <c r="N52" s="15">
        <v>100</v>
      </c>
    </row>
    <row r="53" spans="1:14" ht="12" customHeight="1">
      <c r="A53" s="26"/>
      <c r="B53" s="25">
        <v>2022</v>
      </c>
      <c r="C53" s="247">
        <v>100</v>
      </c>
      <c r="D53" s="15">
        <v>95</v>
      </c>
      <c r="E53" s="247">
        <v>95</v>
      </c>
      <c r="F53" s="247">
        <v>100</v>
      </c>
      <c r="G53" s="15">
        <v>100</v>
      </c>
      <c r="H53" s="247">
        <v>100</v>
      </c>
      <c r="I53" s="247">
        <v>110</v>
      </c>
      <c r="J53" s="247">
        <v>110</v>
      </c>
      <c r="K53" s="253">
        <v>105</v>
      </c>
      <c r="L53" s="252">
        <v>92.5</v>
      </c>
      <c r="M53" s="247">
        <v>100</v>
      </c>
      <c r="N53" s="252">
        <v>105</v>
      </c>
    </row>
    <row r="54" spans="1:14" ht="12" customHeight="1">
      <c r="A54" s="26"/>
      <c r="B54" s="146">
        <v>2023</v>
      </c>
      <c r="C54" s="247">
        <v>115</v>
      </c>
      <c r="D54" s="247">
        <v>115</v>
      </c>
      <c r="E54" s="247">
        <v>110</v>
      </c>
      <c r="F54" s="247">
        <v>115</v>
      </c>
      <c r="G54" s="15">
        <v>115</v>
      </c>
      <c r="H54" s="247">
        <v>115</v>
      </c>
      <c r="I54" s="247">
        <v>115</v>
      </c>
      <c r="J54" s="247">
        <v>115</v>
      </c>
      <c r="K54" s="253">
        <v>115</v>
      </c>
      <c r="L54" s="253">
        <v>115</v>
      </c>
      <c r="M54" s="247">
        <v>120</v>
      </c>
      <c r="N54" s="253">
        <v>123</v>
      </c>
    </row>
    <row r="55" spans="1:14" ht="12" customHeight="1">
      <c r="A55" s="211"/>
      <c r="B55" s="212">
        <v>2024</v>
      </c>
      <c r="C55" s="251">
        <v>123</v>
      </c>
      <c r="D55" s="257">
        <v>110</v>
      </c>
      <c r="E55" s="257">
        <v>125</v>
      </c>
      <c r="F55" s="251">
        <v>120</v>
      </c>
      <c r="G55" s="249">
        <v>135</v>
      </c>
      <c r="H55" s="251">
        <v>135</v>
      </c>
      <c r="I55" s="251">
        <v>125</v>
      </c>
      <c r="J55" s="251"/>
      <c r="K55" s="251"/>
      <c r="L55" s="251"/>
      <c r="M55" s="251"/>
      <c r="N55" s="251"/>
    </row>
    <row r="56" spans="1:14" ht="12" customHeight="1">
      <c r="A56" s="235"/>
      <c r="B56" s="236"/>
      <c r="C56" s="166"/>
      <c r="D56" s="166"/>
      <c r="E56" s="165"/>
      <c r="F56" s="166"/>
      <c r="G56" s="166"/>
      <c r="H56" s="166"/>
      <c r="I56" s="165"/>
      <c r="J56" s="166"/>
      <c r="K56" s="166"/>
      <c r="L56" s="166"/>
      <c r="M56" s="259"/>
      <c r="N56" s="167" t="s">
        <v>76</v>
      </c>
    </row>
    <row r="57" spans="1:14" ht="12" customHeight="1">
      <c r="A57" s="921" t="s">
        <v>481</v>
      </c>
      <c r="B57" s="921"/>
      <c r="C57" s="921"/>
      <c r="D57" s="921"/>
      <c r="E57" s="921"/>
      <c r="F57" s="921"/>
      <c r="G57" s="8"/>
      <c r="H57" s="8"/>
      <c r="I57" s="168"/>
      <c r="J57" s="148"/>
      <c r="K57" s="148"/>
      <c r="L57" s="148"/>
      <c r="M57" s="148"/>
      <c r="N57" s="15"/>
    </row>
    <row r="58" spans="1:14" ht="17" customHeight="1">
      <c r="A58" s="377" t="s">
        <v>419</v>
      </c>
      <c r="B58" s="377" t="s">
        <v>473</v>
      </c>
      <c r="C58" s="377" t="s">
        <v>399</v>
      </c>
      <c r="D58" s="377" t="s">
        <v>400</v>
      </c>
      <c r="E58" s="377" t="s">
        <v>401</v>
      </c>
      <c r="F58" s="377" t="s">
        <v>402</v>
      </c>
      <c r="G58" s="377" t="s">
        <v>403</v>
      </c>
      <c r="H58" s="377" t="s">
        <v>404</v>
      </c>
      <c r="I58" s="377" t="s">
        <v>405</v>
      </c>
      <c r="J58" s="377" t="s">
        <v>406</v>
      </c>
      <c r="K58" s="377" t="s">
        <v>407</v>
      </c>
      <c r="L58" s="377" t="s">
        <v>408</v>
      </c>
      <c r="M58" s="377" t="s">
        <v>409</v>
      </c>
      <c r="N58" s="377" t="s">
        <v>410</v>
      </c>
    </row>
    <row r="59" spans="1:14" ht="4" customHeight="1">
      <c r="A59" s="387"/>
      <c r="B59" s="388"/>
      <c r="C59" s="397"/>
      <c r="D59" s="398"/>
      <c r="E59" s="398"/>
      <c r="F59" s="397"/>
      <c r="G59" s="397"/>
      <c r="H59" s="397"/>
      <c r="I59" s="397"/>
      <c r="J59" s="397"/>
      <c r="K59" s="397"/>
      <c r="L59" s="397"/>
      <c r="M59" s="397"/>
      <c r="N59" s="397"/>
    </row>
    <row r="60" spans="1:14" ht="12" customHeight="1">
      <c r="A60" s="26" t="s">
        <v>182</v>
      </c>
      <c r="B60" s="25">
        <v>2018</v>
      </c>
      <c r="C60" s="253">
        <v>70</v>
      </c>
      <c r="D60" s="252">
        <v>70</v>
      </c>
      <c r="E60" s="253">
        <v>70</v>
      </c>
      <c r="F60" s="253">
        <v>70</v>
      </c>
      <c r="G60" s="253">
        <v>70</v>
      </c>
      <c r="H60" s="253">
        <v>70</v>
      </c>
      <c r="I60" s="247">
        <v>74.5</v>
      </c>
      <c r="J60" s="247">
        <v>74.5</v>
      </c>
      <c r="K60" s="247">
        <v>71.900000000000006</v>
      </c>
      <c r="L60" s="15">
        <v>69</v>
      </c>
      <c r="M60" s="247">
        <v>69</v>
      </c>
      <c r="N60" s="15">
        <v>69</v>
      </c>
    </row>
    <row r="61" spans="1:14" ht="12" customHeight="1">
      <c r="A61" s="26"/>
      <c r="B61" s="25">
        <v>2019</v>
      </c>
      <c r="C61" s="247">
        <v>74</v>
      </c>
      <c r="D61" s="15">
        <v>74.5</v>
      </c>
      <c r="E61" s="247">
        <v>68</v>
      </c>
      <c r="F61" s="247">
        <v>70</v>
      </c>
      <c r="G61" s="247">
        <v>74</v>
      </c>
      <c r="H61" s="247">
        <v>74</v>
      </c>
      <c r="I61" s="247">
        <v>75</v>
      </c>
      <c r="J61" s="253">
        <v>76</v>
      </c>
      <c r="K61" s="253">
        <v>80</v>
      </c>
      <c r="L61" s="252">
        <v>80</v>
      </c>
      <c r="M61" s="253">
        <v>80</v>
      </c>
      <c r="N61" s="252">
        <v>80</v>
      </c>
    </row>
    <row r="62" spans="1:14" ht="12" customHeight="1">
      <c r="A62" s="26"/>
      <c r="B62" s="25">
        <v>2020</v>
      </c>
      <c r="C62" s="247">
        <v>80</v>
      </c>
      <c r="D62" s="15" t="s">
        <v>139</v>
      </c>
      <c r="E62" s="247" t="s">
        <v>139</v>
      </c>
      <c r="F62" s="247" t="s">
        <v>139</v>
      </c>
      <c r="G62" s="247" t="s">
        <v>139</v>
      </c>
      <c r="H62" s="247" t="s">
        <v>139</v>
      </c>
      <c r="I62" s="247" t="s">
        <v>139</v>
      </c>
      <c r="J62" s="247" t="s">
        <v>139</v>
      </c>
      <c r="K62" s="247" t="s">
        <v>139</v>
      </c>
      <c r="L62" s="15" t="s">
        <v>139</v>
      </c>
      <c r="M62" s="247" t="s">
        <v>139</v>
      </c>
      <c r="N62" s="15" t="s">
        <v>139</v>
      </c>
    </row>
    <row r="63" spans="1:14" ht="12" customHeight="1">
      <c r="A63" s="26"/>
      <c r="B63" s="25">
        <v>2021</v>
      </c>
      <c r="C63" s="247">
        <v>90</v>
      </c>
      <c r="D63" s="15">
        <v>90</v>
      </c>
      <c r="E63" s="247">
        <v>72.5</v>
      </c>
      <c r="F63" s="247">
        <v>75</v>
      </c>
      <c r="G63" s="247">
        <v>77.5</v>
      </c>
      <c r="H63" s="247">
        <v>77.5</v>
      </c>
      <c r="I63" s="247">
        <v>77.5</v>
      </c>
      <c r="J63" s="247">
        <v>84</v>
      </c>
      <c r="K63" s="253">
        <v>82.5</v>
      </c>
      <c r="L63" s="15">
        <v>92.5</v>
      </c>
      <c r="M63" s="247">
        <v>87.5</v>
      </c>
      <c r="N63" s="15">
        <v>82.5</v>
      </c>
    </row>
    <row r="64" spans="1:14" ht="12" customHeight="1">
      <c r="A64" s="26"/>
      <c r="B64" s="25">
        <v>2022</v>
      </c>
      <c r="C64" s="247">
        <v>80</v>
      </c>
      <c r="D64" s="15">
        <v>79</v>
      </c>
      <c r="E64" s="247">
        <v>82</v>
      </c>
      <c r="F64" s="247">
        <v>80</v>
      </c>
      <c r="G64" s="247">
        <v>85</v>
      </c>
      <c r="H64" s="247">
        <v>85</v>
      </c>
      <c r="I64" s="247">
        <v>97.5</v>
      </c>
      <c r="J64" s="247">
        <v>97.5</v>
      </c>
      <c r="K64" s="253">
        <v>95</v>
      </c>
      <c r="L64" s="15">
        <v>90</v>
      </c>
      <c r="M64" s="247">
        <v>90</v>
      </c>
      <c r="N64" s="247">
        <v>90</v>
      </c>
    </row>
    <row r="65" spans="1:14" ht="12" customHeight="1">
      <c r="A65" s="26"/>
      <c r="B65" s="146">
        <v>2023</v>
      </c>
      <c r="C65" s="247" t="s">
        <v>139</v>
      </c>
      <c r="D65" s="15" t="s">
        <v>139</v>
      </c>
      <c r="E65" s="15" t="s">
        <v>139</v>
      </c>
      <c r="F65" s="15" t="s">
        <v>139</v>
      </c>
      <c r="G65" s="15" t="s">
        <v>139</v>
      </c>
      <c r="H65" s="247" t="s">
        <v>139</v>
      </c>
      <c r="I65" s="247">
        <v>123</v>
      </c>
      <c r="J65" s="247">
        <v>120</v>
      </c>
      <c r="K65" s="253">
        <v>120</v>
      </c>
      <c r="L65" s="247">
        <v>117</v>
      </c>
      <c r="M65" s="247">
        <v>118</v>
      </c>
      <c r="N65" s="247">
        <v>118</v>
      </c>
    </row>
    <row r="66" spans="1:14" ht="12" customHeight="1">
      <c r="A66" s="149"/>
      <c r="B66" s="150">
        <v>2024</v>
      </c>
      <c r="C66" s="251">
        <v>120</v>
      </c>
      <c r="D66" s="257">
        <v>120</v>
      </c>
      <c r="E66" s="257">
        <v>120</v>
      </c>
      <c r="F66" s="251">
        <v>110</v>
      </c>
      <c r="G66" s="249">
        <v>160</v>
      </c>
      <c r="H66" s="251">
        <v>120</v>
      </c>
      <c r="I66" s="251">
        <v>130</v>
      </c>
      <c r="J66" s="251"/>
      <c r="K66" s="251"/>
      <c r="L66" s="251"/>
      <c r="M66" s="251"/>
      <c r="N66" s="251"/>
    </row>
    <row r="67" spans="1:14" ht="12" customHeight="1">
      <c r="A67" s="145" t="s">
        <v>82</v>
      </c>
      <c r="B67" s="146">
        <v>2018</v>
      </c>
      <c r="C67" s="253">
        <v>95</v>
      </c>
      <c r="D67" s="253">
        <v>95</v>
      </c>
      <c r="E67" s="253">
        <v>96</v>
      </c>
      <c r="F67" s="253">
        <v>96</v>
      </c>
      <c r="G67" s="247">
        <v>98</v>
      </c>
      <c r="H67" s="247">
        <v>97.5</v>
      </c>
      <c r="I67" s="247">
        <v>97.5</v>
      </c>
      <c r="J67" s="247">
        <v>97.5</v>
      </c>
      <c r="K67" s="247">
        <v>96</v>
      </c>
      <c r="L67" s="15">
        <v>96</v>
      </c>
      <c r="M67" s="247">
        <v>96</v>
      </c>
      <c r="N67" s="15">
        <v>100</v>
      </c>
    </row>
    <row r="68" spans="1:14" ht="12" customHeight="1">
      <c r="A68" s="145"/>
      <c r="B68" s="146">
        <v>2019</v>
      </c>
      <c r="C68" s="247">
        <v>100</v>
      </c>
      <c r="D68" s="247">
        <v>107.5</v>
      </c>
      <c r="E68" s="247">
        <v>109</v>
      </c>
      <c r="F68" s="247">
        <v>108</v>
      </c>
      <c r="G68" s="247">
        <v>108</v>
      </c>
      <c r="H68" s="247">
        <v>106</v>
      </c>
      <c r="I68" s="247">
        <v>106</v>
      </c>
      <c r="J68" s="253">
        <v>107</v>
      </c>
      <c r="K68" s="253">
        <v>110</v>
      </c>
      <c r="L68" s="15">
        <v>110</v>
      </c>
      <c r="M68" s="247">
        <v>115</v>
      </c>
      <c r="N68" s="15">
        <v>115</v>
      </c>
    </row>
    <row r="69" spans="1:14" ht="12" customHeight="1">
      <c r="A69" s="145"/>
      <c r="B69" s="146">
        <v>2020</v>
      </c>
      <c r="C69" s="247">
        <v>115</v>
      </c>
      <c r="D69" s="247">
        <v>115</v>
      </c>
      <c r="E69" s="247">
        <v>115</v>
      </c>
      <c r="F69" s="247">
        <v>115</v>
      </c>
      <c r="G69" s="247">
        <v>122.5</v>
      </c>
      <c r="H69" s="247">
        <v>122.5</v>
      </c>
      <c r="I69" s="247">
        <v>122.5</v>
      </c>
      <c r="J69" s="247">
        <v>122.5</v>
      </c>
      <c r="K69" s="247">
        <v>122.5</v>
      </c>
      <c r="L69" s="15">
        <v>122.5</v>
      </c>
      <c r="M69" s="247">
        <v>122.5</v>
      </c>
      <c r="N69" s="15">
        <v>125</v>
      </c>
    </row>
    <row r="70" spans="1:14" ht="12" customHeight="1">
      <c r="A70" s="145"/>
      <c r="B70" s="146">
        <v>2021</v>
      </c>
      <c r="C70" s="247">
        <v>130</v>
      </c>
      <c r="D70" s="247">
        <v>125</v>
      </c>
      <c r="E70" s="247">
        <v>130</v>
      </c>
      <c r="F70" s="247">
        <v>130</v>
      </c>
      <c r="G70" s="247">
        <v>130</v>
      </c>
      <c r="H70" s="247">
        <v>130</v>
      </c>
      <c r="I70" s="247">
        <v>130</v>
      </c>
      <c r="J70" s="247">
        <v>130</v>
      </c>
      <c r="K70" s="247">
        <v>130</v>
      </c>
      <c r="L70" s="15">
        <v>130</v>
      </c>
      <c r="M70" s="247">
        <v>130</v>
      </c>
      <c r="N70" s="207">
        <v>130</v>
      </c>
    </row>
    <row r="71" spans="1:14" ht="12" customHeight="1">
      <c r="A71" s="145"/>
      <c r="B71" s="146">
        <v>2022</v>
      </c>
      <c r="C71" s="247">
        <v>130</v>
      </c>
      <c r="D71" s="247">
        <v>130</v>
      </c>
      <c r="E71" s="247">
        <v>130</v>
      </c>
      <c r="F71" s="247">
        <v>130</v>
      </c>
      <c r="G71" s="247">
        <v>130</v>
      </c>
      <c r="H71" s="247">
        <v>130</v>
      </c>
      <c r="I71" s="247">
        <v>130</v>
      </c>
      <c r="J71" s="247">
        <v>130</v>
      </c>
      <c r="K71" s="247">
        <v>130</v>
      </c>
      <c r="L71" s="15">
        <v>140</v>
      </c>
      <c r="M71" s="247">
        <v>130</v>
      </c>
      <c r="N71" s="207">
        <v>120</v>
      </c>
    </row>
    <row r="72" spans="1:14" ht="12" customHeight="1">
      <c r="A72" s="162"/>
      <c r="B72" s="146">
        <v>2023</v>
      </c>
      <c r="C72" s="247">
        <v>132</v>
      </c>
      <c r="D72" s="247">
        <v>133</v>
      </c>
      <c r="E72" s="247">
        <v>150</v>
      </c>
      <c r="F72" s="247">
        <v>128</v>
      </c>
      <c r="G72" s="247">
        <v>145</v>
      </c>
      <c r="H72" s="247">
        <v>133</v>
      </c>
      <c r="I72" s="247">
        <v>140</v>
      </c>
      <c r="J72" s="247">
        <v>140</v>
      </c>
      <c r="K72" s="247">
        <v>143</v>
      </c>
      <c r="L72" s="247">
        <v>158</v>
      </c>
      <c r="M72" s="247">
        <v>158</v>
      </c>
      <c r="N72" s="206">
        <v>150</v>
      </c>
    </row>
    <row r="73" spans="1:14" ht="12" customHeight="1">
      <c r="A73" s="149"/>
      <c r="B73" s="150">
        <v>2024</v>
      </c>
      <c r="C73" s="399">
        <v>160</v>
      </c>
      <c r="D73" s="257">
        <v>150</v>
      </c>
      <c r="E73" s="257">
        <v>150</v>
      </c>
      <c r="F73" s="251">
        <v>164</v>
      </c>
      <c r="G73" s="249">
        <v>165</v>
      </c>
      <c r="H73" s="251">
        <v>165</v>
      </c>
      <c r="I73" s="251">
        <v>165</v>
      </c>
      <c r="J73" s="251"/>
      <c r="K73" s="251"/>
      <c r="L73" s="251"/>
      <c r="M73" s="251"/>
      <c r="N73" s="251"/>
    </row>
    <row r="74" spans="1:14" ht="12" customHeight="1">
      <c r="A74" s="145" t="s">
        <v>422</v>
      </c>
      <c r="B74" s="146">
        <v>2018</v>
      </c>
      <c r="C74" s="247">
        <v>77.916666666666671</v>
      </c>
      <c r="D74" s="247">
        <v>76.875</v>
      </c>
      <c r="E74" s="247">
        <v>75</v>
      </c>
      <c r="F74" s="247">
        <v>75</v>
      </c>
      <c r="G74" s="15">
        <v>73.400000000000006</v>
      </c>
      <c r="H74" s="247">
        <v>74.599999999999994</v>
      </c>
      <c r="I74" s="247">
        <v>73.8</v>
      </c>
      <c r="J74" s="15">
        <v>75.400000000000006</v>
      </c>
      <c r="K74" s="247">
        <v>75.5</v>
      </c>
      <c r="L74" s="15">
        <v>76.5</v>
      </c>
      <c r="M74" s="247">
        <v>78.3</v>
      </c>
      <c r="N74" s="15">
        <v>78.3</v>
      </c>
    </row>
    <row r="75" spans="1:14" ht="12" customHeight="1">
      <c r="A75" s="145"/>
      <c r="B75" s="146">
        <v>2019</v>
      </c>
      <c r="C75" s="247">
        <v>77</v>
      </c>
      <c r="D75" s="247">
        <v>77</v>
      </c>
      <c r="E75" s="247">
        <v>76.7</v>
      </c>
      <c r="F75" s="247">
        <v>77</v>
      </c>
      <c r="G75" s="15">
        <v>76.7</v>
      </c>
      <c r="H75" s="247">
        <v>75.5</v>
      </c>
      <c r="I75" s="247">
        <v>75</v>
      </c>
      <c r="J75" s="252">
        <v>72.900000000000006</v>
      </c>
      <c r="K75" s="253">
        <v>80</v>
      </c>
      <c r="L75" s="15">
        <v>95</v>
      </c>
      <c r="M75" s="247">
        <v>95</v>
      </c>
      <c r="N75" s="15">
        <v>95</v>
      </c>
    </row>
    <row r="76" spans="1:14" ht="12" customHeight="1">
      <c r="A76" s="145"/>
      <c r="B76" s="146">
        <v>2020</v>
      </c>
      <c r="C76" s="247">
        <v>95</v>
      </c>
      <c r="D76" s="247" t="s">
        <v>139</v>
      </c>
      <c r="E76" s="247" t="s">
        <v>139</v>
      </c>
      <c r="F76" s="247" t="s">
        <v>139</v>
      </c>
      <c r="G76" s="15" t="s">
        <v>139</v>
      </c>
      <c r="H76" s="247" t="s">
        <v>139</v>
      </c>
      <c r="I76" s="247">
        <v>110</v>
      </c>
      <c r="J76" s="15">
        <v>110</v>
      </c>
      <c r="K76" s="247">
        <v>110</v>
      </c>
      <c r="L76" s="15">
        <v>100</v>
      </c>
      <c r="M76" s="247">
        <v>100</v>
      </c>
      <c r="N76" s="15">
        <v>100</v>
      </c>
    </row>
    <row r="77" spans="1:14" ht="12" customHeight="1">
      <c r="A77" s="145"/>
      <c r="B77" s="146">
        <v>2021</v>
      </c>
      <c r="C77" s="247">
        <v>95</v>
      </c>
      <c r="D77" s="247">
        <v>95</v>
      </c>
      <c r="E77" s="247">
        <v>95</v>
      </c>
      <c r="F77" s="247">
        <v>92.5</v>
      </c>
      <c r="G77" s="15">
        <v>92.5</v>
      </c>
      <c r="H77" s="247">
        <v>95</v>
      </c>
      <c r="I77" s="247">
        <v>100</v>
      </c>
      <c r="J77" s="15">
        <v>100</v>
      </c>
      <c r="K77" s="247">
        <v>100</v>
      </c>
      <c r="L77" s="15">
        <v>100</v>
      </c>
      <c r="M77" s="247">
        <v>100</v>
      </c>
      <c r="N77" s="15">
        <v>95</v>
      </c>
    </row>
    <row r="78" spans="1:14" ht="12" customHeight="1">
      <c r="A78" s="145"/>
      <c r="B78" s="146">
        <v>2022</v>
      </c>
      <c r="C78" s="247">
        <v>110</v>
      </c>
      <c r="D78" s="247">
        <v>110</v>
      </c>
      <c r="E78" s="247">
        <v>110</v>
      </c>
      <c r="F78" s="247">
        <v>110</v>
      </c>
      <c r="G78" s="15">
        <v>110</v>
      </c>
      <c r="H78" s="247">
        <v>115</v>
      </c>
      <c r="I78" s="247">
        <v>110</v>
      </c>
      <c r="J78" s="15">
        <v>110</v>
      </c>
      <c r="K78" s="247">
        <v>115</v>
      </c>
      <c r="L78" s="15">
        <v>110</v>
      </c>
      <c r="M78" s="247">
        <v>110</v>
      </c>
      <c r="N78" s="15">
        <v>110</v>
      </c>
    </row>
    <row r="79" spans="1:14" ht="12" customHeight="1">
      <c r="A79" s="145"/>
      <c r="B79" s="146">
        <v>2023</v>
      </c>
      <c r="C79" s="247">
        <v>115</v>
      </c>
      <c r="D79" s="247">
        <v>120</v>
      </c>
      <c r="E79" s="247">
        <v>130</v>
      </c>
      <c r="F79" s="247">
        <v>130</v>
      </c>
      <c r="G79" s="15">
        <v>140</v>
      </c>
      <c r="H79" s="247">
        <v>140</v>
      </c>
      <c r="I79" s="247">
        <v>130</v>
      </c>
      <c r="J79" s="247">
        <v>130</v>
      </c>
      <c r="K79" s="254">
        <v>130</v>
      </c>
      <c r="L79" s="247">
        <v>138</v>
      </c>
      <c r="M79" s="247">
        <v>135</v>
      </c>
      <c r="N79" s="247">
        <v>135</v>
      </c>
    </row>
    <row r="80" spans="1:14" ht="12" customHeight="1">
      <c r="A80" s="149"/>
      <c r="B80" s="150">
        <v>2024</v>
      </c>
      <c r="C80" s="251">
        <v>135</v>
      </c>
      <c r="D80" s="257">
        <v>123</v>
      </c>
      <c r="E80" s="257">
        <v>124</v>
      </c>
      <c r="F80" s="251">
        <v>158</v>
      </c>
      <c r="G80" s="249">
        <v>140</v>
      </c>
      <c r="H80" s="251">
        <v>140</v>
      </c>
      <c r="I80" s="251">
        <v>140</v>
      </c>
      <c r="J80" s="251"/>
      <c r="K80" s="251"/>
      <c r="L80" s="251"/>
      <c r="M80" s="251"/>
      <c r="N80" s="251"/>
    </row>
    <row r="81" spans="1:14" ht="12" customHeight="1">
      <c r="A81" s="145" t="s">
        <v>98</v>
      </c>
      <c r="B81" s="146">
        <v>2018</v>
      </c>
      <c r="C81" s="247">
        <v>84</v>
      </c>
      <c r="D81" s="247">
        <v>82.5</v>
      </c>
      <c r="E81" s="247">
        <v>82.5</v>
      </c>
      <c r="F81" s="247">
        <v>82.5</v>
      </c>
      <c r="G81" s="15">
        <v>82.5</v>
      </c>
      <c r="H81" s="247">
        <v>82.5</v>
      </c>
      <c r="I81" s="247">
        <v>89.5</v>
      </c>
      <c r="J81" s="15">
        <v>89.5</v>
      </c>
      <c r="K81" s="247">
        <v>91</v>
      </c>
      <c r="L81" s="15">
        <v>93</v>
      </c>
      <c r="M81" s="247">
        <v>93</v>
      </c>
      <c r="N81" s="15">
        <v>93</v>
      </c>
    </row>
    <row r="82" spans="1:14" ht="12" customHeight="1">
      <c r="A82" s="145"/>
      <c r="B82" s="146">
        <v>2019</v>
      </c>
      <c r="C82" s="247">
        <v>76.5</v>
      </c>
      <c r="D82" s="247">
        <v>85</v>
      </c>
      <c r="E82" s="247">
        <v>70</v>
      </c>
      <c r="F82" s="247">
        <v>68</v>
      </c>
      <c r="G82" s="15">
        <v>67</v>
      </c>
      <c r="H82" s="247">
        <v>69</v>
      </c>
      <c r="I82" s="247">
        <v>74</v>
      </c>
      <c r="J82" s="15">
        <v>74</v>
      </c>
      <c r="K82" s="253">
        <v>77</v>
      </c>
      <c r="L82" s="15">
        <v>77.5</v>
      </c>
      <c r="M82" s="247">
        <v>75</v>
      </c>
      <c r="N82" s="15">
        <v>75</v>
      </c>
    </row>
    <row r="83" spans="1:14" ht="12" customHeight="1">
      <c r="A83" s="145"/>
      <c r="B83" s="146">
        <v>2020</v>
      </c>
      <c r="C83" s="247">
        <v>70</v>
      </c>
      <c r="D83" s="247">
        <v>75</v>
      </c>
      <c r="E83" s="247">
        <v>85</v>
      </c>
      <c r="F83" s="247" t="s">
        <v>139</v>
      </c>
      <c r="G83" s="15" t="s">
        <v>139</v>
      </c>
      <c r="H83" s="247">
        <v>75</v>
      </c>
      <c r="I83" s="247">
        <v>75</v>
      </c>
      <c r="J83" s="15">
        <v>75</v>
      </c>
      <c r="K83" s="247">
        <v>65</v>
      </c>
      <c r="L83" s="15" t="s">
        <v>139</v>
      </c>
      <c r="M83" s="247">
        <v>55</v>
      </c>
      <c r="N83" s="15">
        <v>77.5</v>
      </c>
    </row>
    <row r="84" spans="1:14" ht="12" customHeight="1">
      <c r="A84" s="145"/>
      <c r="B84" s="146">
        <v>2021</v>
      </c>
      <c r="C84" s="247">
        <v>78.5</v>
      </c>
      <c r="D84" s="247">
        <v>77.5</v>
      </c>
      <c r="E84" s="247">
        <v>77.5</v>
      </c>
      <c r="F84" s="247">
        <v>77.5</v>
      </c>
      <c r="G84" s="15">
        <v>75</v>
      </c>
      <c r="H84" s="247">
        <v>80</v>
      </c>
      <c r="I84" s="247">
        <v>80</v>
      </c>
      <c r="J84" s="15">
        <v>80</v>
      </c>
      <c r="K84" s="247">
        <v>80</v>
      </c>
      <c r="L84" s="15">
        <v>80</v>
      </c>
      <c r="M84" s="247">
        <v>75</v>
      </c>
      <c r="N84" s="15">
        <v>80</v>
      </c>
    </row>
    <row r="85" spans="1:14" ht="12" customHeight="1">
      <c r="A85" s="145"/>
      <c r="B85" s="146">
        <v>2022</v>
      </c>
      <c r="C85" s="247">
        <v>80</v>
      </c>
      <c r="D85" s="247">
        <v>80</v>
      </c>
      <c r="E85" s="247">
        <v>85</v>
      </c>
      <c r="F85" s="247">
        <v>90</v>
      </c>
      <c r="G85" s="15">
        <v>90</v>
      </c>
      <c r="H85" s="247">
        <v>90</v>
      </c>
      <c r="I85" s="247">
        <v>90</v>
      </c>
      <c r="J85" s="15">
        <v>90</v>
      </c>
      <c r="K85" s="247">
        <v>90</v>
      </c>
      <c r="L85" s="15">
        <v>95</v>
      </c>
      <c r="M85" s="247">
        <v>90</v>
      </c>
      <c r="N85" s="15">
        <v>88</v>
      </c>
    </row>
    <row r="86" spans="1:14" ht="12" customHeight="1">
      <c r="A86" s="145"/>
      <c r="B86" s="146">
        <v>2023</v>
      </c>
      <c r="C86" s="247">
        <v>97.5</v>
      </c>
      <c r="D86" s="247">
        <v>97.5</v>
      </c>
      <c r="E86" s="247">
        <v>97.5</v>
      </c>
      <c r="F86" s="247">
        <v>97.5</v>
      </c>
      <c r="G86" s="15">
        <v>97.5</v>
      </c>
      <c r="H86" s="247">
        <v>97.5</v>
      </c>
      <c r="I86" s="247">
        <v>97.5</v>
      </c>
      <c r="J86" s="247">
        <v>97.5</v>
      </c>
      <c r="K86" s="247">
        <v>97.5</v>
      </c>
      <c r="L86" s="247">
        <v>98</v>
      </c>
      <c r="M86" s="247">
        <v>98</v>
      </c>
      <c r="N86" s="247">
        <v>98</v>
      </c>
    </row>
    <row r="87" spans="1:14" ht="12" customHeight="1">
      <c r="A87" s="149"/>
      <c r="B87" s="150">
        <v>2024</v>
      </c>
      <c r="C87" s="251">
        <v>98</v>
      </c>
      <c r="D87" s="257">
        <v>94</v>
      </c>
      <c r="E87" s="257">
        <v>94</v>
      </c>
      <c r="F87" s="257">
        <v>94</v>
      </c>
      <c r="G87" s="249">
        <v>94</v>
      </c>
      <c r="H87" s="251">
        <v>96</v>
      </c>
      <c r="I87" s="251">
        <v>98</v>
      </c>
      <c r="J87" s="251"/>
      <c r="K87" s="251"/>
      <c r="L87" s="251"/>
      <c r="M87" s="251"/>
      <c r="N87" s="251"/>
    </row>
    <row r="88" spans="1:14" ht="12" customHeight="1">
      <c r="A88" s="145" t="s">
        <v>482</v>
      </c>
      <c r="B88" s="146">
        <v>2018</v>
      </c>
      <c r="C88" s="253">
        <v>142</v>
      </c>
      <c r="D88" s="253">
        <v>142</v>
      </c>
      <c r="E88" s="253">
        <v>142</v>
      </c>
      <c r="F88" s="253">
        <v>142</v>
      </c>
      <c r="G88" s="252">
        <v>142</v>
      </c>
      <c r="H88" s="253">
        <v>142</v>
      </c>
      <c r="I88" s="253">
        <v>142</v>
      </c>
      <c r="J88" s="252">
        <v>142</v>
      </c>
      <c r="K88" s="253">
        <v>142</v>
      </c>
      <c r="L88" s="252">
        <v>142</v>
      </c>
      <c r="M88" s="253">
        <v>142</v>
      </c>
      <c r="N88" s="252">
        <v>142</v>
      </c>
    </row>
    <row r="89" spans="1:14" ht="12" customHeight="1">
      <c r="A89" s="145"/>
      <c r="B89" s="146">
        <v>2019</v>
      </c>
      <c r="C89" s="253">
        <v>142</v>
      </c>
      <c r="D89" s="247">
        <v>145</v>
      </c>
      <c r="E89" s="247">
        <v>145</v>
      </c>
      <c r="F89" s="247">
        <v>145</v>
      </c>
      <c r="G89" s="15">
        <v>145</v>
      </c>
      <c r="H89" s="247">
        <v>145</v>
      </c>
      <c r="I89" s="247">
        <v>145</v>
      </c>
      <c r="J89" s="252">
        <v>145</v>
      </c>
      <c r="K89" s="253">
        <v>140</v>
      </c>
      <c r="L89" s="15">
        <v>140</v>
      </c>
      <c r="M89" s="247">
        <v>140</v>
      </c>
      <c r="N89" s="15">
        <v>140</v>
      </c>
    </row>
    <row r="90" spans="1:14" ht="12" customHeight="1">
      <c r="A90" s="145"/>
      <c r="B90" s="146">
        <v>2020</v>
      </c>
      <c r="C90" s="247">
        <v>140</v>
      </c>
      <c r="D90" s="247">
        <v>140</v>
      </c>
      <c r="E90" s="247" t="s">
        <v>139</v>
      </c>
      <c r="F90" s="247" t="s">
        <v>139</v>
      </c>
      <c r="G90" s="15" t="s">
        <v>139</v>
      </c>
      <c r="H90" s="247" t="s">
        <v>139</v>
      </c>
      <c r="I90" s="247">
        <v>140</v>
      </c>
      <c r="J90" s="15">
        <v>140</v>
      </c>
      <c r="K90" s="247" t="s">
        <v>139</v>
      </c>
      <c r="L90" s="15">
        <v>140</v>
      </c>
      <c r="M90" s="247">
        <v>140</v>
      </c>
      <c r="N90" s="15">
        <v>140</v>
      </c>
    </row>
    <row r="91" spans="1:14" ht="12" customHeight="1">
      <c r="A91" s="145"/>
      <c r="B91" s="146">
        <v>2021</v>
      </c>
      <c r="C91" s="247">
        <v>140</v>
      </c>
      <c r="D91" s="247" t="s">
        <v>139</v>
      </c>
      <c r="E91" s="247" t="s">
        <v>139</v>
      </c>
      <c r="F91" s="247" t="s">
        <v>139</v>
      </c>
      <c r="G91" s="15" t="s">
        <v>139</v>
      </c>
      <c r="H91" s="247">
        <v>140</v>
      </c>
      <c r="I91" s="247">
        <v>140</v>
      </c>
      <c r="J91" s="15">
        <v>140</v>
      </c>
      <c r="K91" s="247">
        <v>155</v>
      </c>
      <c r="L91" s="15">
        <v>140</v>
      </c>
      <c r="M91" s="247">
        <v>140</v>
      </c>
      <c r="N91" s="15">
        <v>140</v>
      </c>
    </row>
    <row r="92" spans="1:14" ht="12" customHeight="1">
      <c r="A92" s="145"/>
      <c r="B92" s="146">
        <v>2022</v>
      </c>
      <c r="C92" s="247">
        <v>140</v>
      </c>
      <c r="D92" s="247">
        <v>140</v>
      </c>
      <c r="E92" s="247">
        <v>140</v>
      </c>
      <c r="F92" s="247">
        <v>140</v>
      </c>
      <c r="G92" s="15">
        <v>140</v>
      </c>
      <c r="H92" s="247">
        <v>140</v>
      </c>
      <c r="I92" s="247">
        <v>140</v>
      </c>
      <c r="J92" s="15">
        <v>140</v>
      </c>
      <c r="K92" s="247">
        <v>140</v>
      </c>
      <c r="L92" s="15">
        <v>140</v>
      </c>
      <c r="M92" s="247">
        <v>140</v>
      </c>
      <c r="N92" s="15">
        <v>140</v>
      </c>
    </row>
    <row r="93" spans="1:14" ht="12" customHeight="1">
      <c r="A93" s="145"/>
      <c r="B93" s="146">
        <v>2023</v>
      </c>
      <c r="C93" s="247">
        <v>165</v>
      </c>
      <c r="D93" s="247">
        <v>165</v>
      </c>
      <c r="E93" s="247">
        <v>160</v>
      </c>
      <c r="F93" s="247">
        <v>160</v>
      </c>
      <c r="G93" s="15">
        <v>160</v>
      </c>
      <c r="H93" s="247">
        <v>160</v>
      </c>
      <c r="I93" s="247">
        <v>160</v>
      </c>
      <c r="J93" s="247">
        <v>160</v>
      </c>
      <c r="K93" s="247">
        <v>140</v>
      </c>
      <c r="L93" s="247">
        <v>140</v>
      </c>
      <c r="M93" s="247">
        <v>140</v>
      </c>
      <c r="N93" s="247">
        <v>135</v>
      </c>
    </row>
    <row r="94" spans="1:14" ht="12" customHeight="1">
      <c r="A94" s="149"/>
      <c r="B94" s="150">
        <v>2024</v>
      </c>
      <c r="C94" s="251">
        <v>135</v>
      </c>
      <c r="D94" s="251">
        <v>135</v>
      </c>
      <c r="E94" s="257" t="s">
        <v>28</v>
      </c>
      <c r="F94" s="257" t="s">
        <v>28</v>
      </c>
      <c r="G94" s="250" t="s">
        <v>28</v>
      </c>
      <c r="H94" s="670" t="s">
        <v>28</v>
      </c>
      <c r="I94" s="257" t="s">
        <v>28</v>
      </c>
      <c r="J94" s="251"/>
      <c r="K94" s="251"/>
      <c r="L94" s="251"/>
      <c r="M94" s="251"/>
      <c r="N94" s="251"/>
    </row>
    <row r="95" spans="1:14" ht="12" customHeight="1">
      <c r="A95" s="145" t="s">
        <v>425</v>
      </c>
      <c r="B95" s="146">
        <v>2018</v>
      </c>
      <c r="C95" s="253">
        <v>119</v>
      </c>
      <c r="D95" s="253">
        <v>119</v>
      </c>
      <c r="E95" s="253">
        <v>119</v>
      </c>
      <c r="F95" s="253">
        <v>119</v>
      </c>
      <c r="G95" s="252">
        <v>119</v>
      </c>
      <c r="H95" s="247" t="s">
        <v>139</v>
      </c>
      <c r="I95" s="247" t="s">
        <v>139</v>
      </c>
      <c r="J95" s="15" t="s">
        <v>139</v>
      </c>
      <c r="K95" s="247" t="s">
        <v>139</v>
      </c>
      <c r="L95" s="15" t="s">
        <v>139</v>
      </c>
      <c r="M95" s="247" t="s">
        <v>139</v>
      </c>
      <c r="N95" s="15" t="s">
        <v>139</v>
      </c>
    </row>
    <row r="96" spans="1:14" ht="12" customHeight="1">
      <c r="A96" s="145"/>
      <c r="B96" s="146">
        <v>2019</v>
      </c>
      <c r="C96" s="247">
        <v>117</v>
      </c>
      <c r="D96" s="247">
        <v>109</v>
      </c>
      <c r="E96" s="247">
        <v>122</v>
      </c>
      <c r="F96" s="247">
        <v>121.96458333333334</v>
      </c>
      <c r="G96" s="15">
        <v>116.13125000000001</v>
      </c>
      <c r="H96" s="247">
        <v>121.13125000000001</v>
      </c>
      <c r="I96" s="247">
        <v>127.79791666666667</v>
      </c>
      <c r="J96" s="252">
        <v>127</v>
      </c>
      <c r="K96" s="253">
        <v>105</v>
      </c>
      <c r="L96" s="252">
        <v>110</v>
      </c>
      <c r="M96" s="247">
        <v>110</v>
      </c>
      <c r="N96" s="15">
        <v>110</v>
      </c>
    </row>
    <row r="97" spans="1:14" ht="12" customHeight="1">
      <c r="A97" s="145"/>
      <c r="B97" s="146">
        <v>2020</v>
      </c>
      <c r="C97" s="247">
        <v>105</v>
      </c>
      <c r="D97" s="247">
        <v>125</v>
      </c>
      <c r="E97" s="247" t="s">
        <v>139</v>
      </c>
      <c r="F97" s="247" t="s">
        <v>139</v>
      </c>
      <c r="G97" s="15">
        <v>105</v>
      </c>
      <c r="H97" s="247">
        <v>105</v>
      </c>
      <c r="I97" s="247">
        <v>105</v>
      </c>
      <c r="J97" s="15">
        <v>105</v>
      </c>
      <c r="K97" s="247">
        <v>105</v>
      </c>
      <c r="L97" s="15">
        <v>105</v>
      </c>
      <c r="M97" s="247" t="s">
        <v>139</v>
      </c>
      <c r="N97" s="15">
        <v>105</v>
      </c>
    </row>
    <row r="98" spans="1:14" ht="12" customHeight="1">
      <c r="A98" s="145"/>
      <c r="B98" s="146">
        <v>2021</v>
      </c>
      <c r="C98" s="247">
        <v>105</v>
      </c>
      <c r="D98" s="247">
        <v>105</v>
      </c>
      <c r="E98" s="247">
        <v>105</v>
      </c>
      <c r="F98" s="247">
        <v>105</v>
      </c>
      <c r="G98" s="15">
        <v>125</v>
      </c>
      <c r="H98" s="247">
        <v>105</v>
      </c>
      <c r="I98" s="247">
        <v>105</v>
      </c>
      <c r="J98" s="15">
        <v>130</v>
      </c>
      <c r="K98" s="247">
        <v>130</v>
      </c>
      <c r="L98" s="15">
        <v>130</v>
      </c>
      <c r="M98" s="247">
        <v>105</v>
      </c>
      <c r="N98" s="15">
        <v>130</v>
      </c>
    </row>
    <row r="99" spans="1:14" ht="12" customHeight="1">
      <c r="A99" s="145"/>
      <c r="B99" s="146">
        <v>2022</v>
      </c>
      <c r="C99" s="247">
        <v>132.5</v>
      </c>
      <c r="D99" s="247">
        <v>132.5</v>
      </c>
      <c r="E99" s="247">
        <v>125</v>
      </c>
      <c r="F99" s="247">
        <v>125</v>
      </c>
      <c r="G99" s="15">
        <v>125</v>
      </c>
      <c r="H99" s="247">
        <v>147</v>
      </c>
      <c r="I99" s="247">
        <v>140</v>
      </c>
      <c r="J99" s="15">
        <v>158</v>
      </c>
      <c r="K99" s="247">
        <v>158</v>
      </c>
      <c r="L99" s="15">
        <v>158</v>
      </c>
      <c r="M99" s="247">
        <v>157</v>
      </c>
      <c r="N99" s="15">
        <v>158</v>
      </c>
    </row>
    <row r="100" spans="1:14" ht="12" customHeight="1">
      <c r="A100" s="145"/>
      <c r="B100" s="146">
        <v>2023</v>
      </c>
      <c r="C100" s="247" t="s">
        <v>139</v>
      </c>
      <c r="D100" s="247" t="s">
        <v>139</v>
      </c>
      <c r="E100" s="247">
        <v>200</v>
      </c>
      <c r="F100" s="247">
        <v>200</v>
      </c>
      <c r="G100" s="15">
        <v>185</v>
      </c>
      <c r="H100" s="247">
        <v>185</v>
      </c>
      <c r="I100" s="247">
        <v>188</v>
      </c>
      <c r="J100" s="247">
        <v>188</v>
      </c>
      <c r="K100" s="247">
        <v>200</v>
      </c>
      <c r="L100" s="247">
        <v>200</v>
      </c>
      <c r="M100" s="247">
        <v>202</v>
      </c>
      <c r="N100" s="15">
        <v>200</v>
      </c>
    </row>
    <row r="101" spans="1:14" ht="12" customHeight="1">
      <c r="A101" s="149"/>
      <c r="B101" s="150">
        <v>2024</v>
      </c>
      <c r="C101" s="251">
        <v>160</v>
      </c>
      <c r="D101" s="257">
        <v>160</v>
      </c>
      <c r="E101" s="257">
        <v>146</v>
      </c>
      <c r="F101" s="251">
        <v>168</v>
      </c>
      <c r="G101" s="249">
        <v>169</v>
      </c>
      <c r="H101" s="251">
        <v>168</v>
      </c>
      <c r="I101" s="251">
        <v>163</v>
      </c>
      <c r="J101" s="251"/>
      <c r="K101" s="251"/>
      <c r="L101" s="251"/>
      <c r="M101" s="251"/>
      <c r="N101" s="251"/>
    </row>
    <row r="102" spans="1:14" ht="12" customHeight="1">
      <c r="A102" s="145" t="s">
        <v>429</v>
      </c>
      <c r="B102" s="146">
        <v>2018</v>
      </c>
      <c r="C102" s="253">
        <v>92.5</v>
      </c>
      <c r="D102" s="253">
        <v>126</v>
      </c>
      <c r="E102" s="253">
        <v>125</v>
      </c>
      <c r="F102" s="247">
        <v>125</v>
      </c>
      <c r="G102" s="15">
        <v>125</v>
      </c>
      <c r="H102" s="247">
        <v>125</v>
      </c>
      <c r="I102" s="247">
        <v>125</v>
      </c>
      <c r="J102" s="15">
        <v>125</v>
      </c>
      <c r="K102" s="247">
        <v>125</v>
      </c>
      <c r="L102" s="15">
        <v>125</v>
      </c>
      <c r="M102" s="247">
        <v>125</v>
      </c>
      <c r="N102" s="247">
        <v>125</v>
      </c>
    </row>
    <row r="103" spans="1:14" ht="12" customHeight="1">
      <c r="A103" s="145"/>
      <c r="B103" s="146">
        <v>2019</v>
      </c>
      <c r="C103" s="247">
        <v>125</v>
      </c>
      <c r="D103" s="247">
        <v>125</v>
      </c>
      <c r="E103" s="247">
        <v>125</v>
      </c>
      <c r="F103" s="247">
        <v>125</v>
      </c>
      <c r="G103" s="15">
        <v>125</v>
      </c>
      <c r="H103" s="247">
        <v>125</v>
      </c>
      <c r="I103" s="247">
        <v>125</v>
      </c>
      <c r="J103" s="252">
        <v>125</v>
      </c>
      <c r="K103" s="253">
        <v>125</v>
      </c>
      <c r="L103" s="15">
        <v>125</v>
      </c>
      <c r="M103" s="247">
        <v>125</v>
      </c>
      <c r="N103" s="15">
        <v>125</v>
      </c>
    </row>
    <row r="104" spans="1:14" ht="12" customHeight="1">
      <c r="A104" s="145"/>
      <c r="B104" s="146">
        <v>2020</v>
      </c>
      <c r="C104" s="247">
        <v>125</v>
      </c>
      <c r="D104" s="247" t="s">
        <v>139</v>
      </c>
      <c r="E104" s="247" t="s">
        <v>139</v>
      </c>
      <c r="F104" s="247" t="s">
        <v>139</v>
      </c>
      <c r="G104" s="15" t="s">
        <v>139</v>
      </c>
      <c r="H104" s="247" t="s">
        <v>139</v>
      </c>
      <c r="I104" s="247" t="s">
        <v>139</v>
      </c>
      <c r="J104" s="15" t="s">
        <v>139</v>
      </c>
      <c r="K104" s="247" t="s">
        <v>139</v>
      </c>
      <c r="L104" s="15" t="s">
        <v>139</v>
      </c>
      <c r="M104" s="247" t="s">
        <v>139</v>
      </c>
      <c r="N104" s="15" t="s">
        <v>139</v>
      </c>
    </row>
    <row r="105" spans="1:14" ht="12" customHeight="1">
      <c r="A105" s="145"/>
      <c r="B105" s="146">
        <v>2021</v>
      </c>
      <c r="C105" s="247" t="s">
        <v>139</v>
      </c>
      <c r="D105" s="247" t="s">
        <v>139</v>
      </c>
      <c r="E105" s="247" t="s">
        <v>139</v>
      </c>
      <c r="F105" s="247" t="s">
        <v>139</v>
      </c>
      <c r="G105" s="15" t="s">
        <v>139</v>
      </c>
      <c r="H105" s="247">
        <v>125</v>
      </c>
      <c r="I105" s="247">
        <v>125</v>
      </c>
      <c r="J105" s="15">
        <v>125</v>
      </c>
      <c r="K105" s="247" t="s">
        <v>139</v>
      </c>
      <c r="L105" s="15">
        <v>114</v>
      </c>
      <c r="M105" s="247" t="s">
        <v>139</v>
      </c>
      <c r="N105" s="15" t="s">
        <v>139</v>
      </c>
    </row>
    <row r="106" spans="1:14" ht="12" customHeight="1">
      <c r="A106" s="145"/>
      <c r="B106" s="146">
        <v>2022</v>
      </c>
      <c r="C106" s="247">
        <v>141</v>
      </c>
      <c r="D106" s="247">
        <v>145</v>
      </c>
      <c r="E106" s="247">
        <v>145</v>
      </c>
      <c r="F106" s="247">
        <v>145</v>
      </c>
      <c r="G106" s="15" t="s">
        <v>139</v>
      </c>
      <c r="H106" s="247">
        <v>145</v>
      </c>
      <c r="I106" s="247">
        <v>150</v>
      </c>
      <c r="J106" s="15">
        <v>170</v>
      </c>
      <c r="K106" s="247">
        <v>170</v>
      </c>
      <c r="L106" s="15">
        <v>170</v>
      </c>
      <c r="M106" s="247">
        <v>170</v>
      </c>
      <c r="N106" s="15">
        <v>170</v>
      </c>
    </row>
    <row r="107" spans="1:14" ht="12" customHeight="1">
      <c r="A107" s="145"/>
      <c r="B107" s="146">
        <v>2023</v>
      </c>
      <c r="C107" s="247">
        <v>170</v>
      </c>
      <c r="D107" s="247">
        <v>170</v>
      </c>
      <c r="E107" s="247">
        <v>170</v>
      </c>
      <c r="F107" s="247">
        <v>175</v>
      </c>
      <c r="G107" s="15">
        <v>175</v>
      </c>
      <c r="H107" s="247">
        <v>175</v>
      </c>
      <c r="I107" s="247">
        <v>175</v>
      </c>
      <c r="J107" s="247">
        <v>175</v>
      </c>
      <c r="K107" s="247">
        <v>175</v>
      </c>
      <c r="L107" s="247">
        <v>175</v>
      </c>
      <c r="M107" s="247">
        <v>175</v>
      </c>
      <c r="N107" s="247">
        <v>175</v>
      </c>
    </row>
    <row r="108" spans="1:14" ht="12" customHeight="1">
      <c r="A108" s="149"/>
      <c r="B108" s="150">
        <v>2024</v>
      </c>
      <c r="C108" s="251">
        <v>175</v>
      </c>
      <c r="D108" s="257">
        <v>155</v>
      </c>
      <c r="E108" s="399">
        <v>148</v>
      </c>
      <c r="F108" s="251">
        <v>155</v>
      </c>
      <c r="G108" s="249">
        <v>155</v>
      </c>
      <c r="H108" s="251">
        <v>150</v>
      </c>
      <c r="I108" s="251">
        <v>150</v>
      </c>
      <c r="J108" s="251"/>
      <c r="K108" s="251"/>
      <c r="L108" s="251"/>
      <c r="M108" s="251"/>
      <c r="N108" s="251"/>
    </row>
    <row r="109" spans="1:14" ht="12" customHeight="1">
      <c r="A109" s="163"/>
      <c r="B109" s="164"/>
      <c r="C109" s="165"/>
      <c r="D109" s="165"/>
      <c r="E109" s="165"/>
      <c r="F109" s="165"/>
      <c r="G109" s="166"/>
      <c r="H109" s="166"/>
      <c r="I109" s="165"/>
      <c r="J109" s="166"/>
      <c r="K109" s="166"/>
      <c r="L109" s="166"/>
      <c r="M109" s="259"/>
      <c r="N109" s="167" t="s">
        <v>76</v>
      </c>
    </row>
    <row r="110" spans="1:14" ht="12" customHeight="1">
      <c r="A110" s="929" t="s">
        <v>481</v>
      </c>
      <c r="B110" s="929"/>
      <c r="C110" s="929"/>
      <c r="D110" s="929"/>
      <c r="E110" s="929"/>
      <c r="F110" s="929"/>
      <c r="G110" s="8"/>
      <c r="H110" s="8"/>
      <c r="I110" s="168"/>
      <c r="J110" s="148"/>
      <c r="K110" s="148"/>
      <c r="L110" s="148"/>
      <c r="M110" s="148"/>
      <c r="N110" s="15"/>
    </row>
    <row r="111" spans="1:14" ht="17" customHeight="1">
      <c r="A111" s="377" t="s">
        <v>419</v>
      </c>
      <c r="B111" s="377" t="s">
        <v>473</v>
      </c>
      <c r="C111" s="377" t="s">
        <v>399</v>
      </c>
      <c r="D111" s="377" t="s">
        <v>400</v>
      </c>
      <c r="E111" s="377" t="s">
        <v>401</v>
      </c>
      <c r="F111" s="377" t="s">
        <v>402</v>
      </c>
      <c r="G111" s="377" t="s">
        <v>403</v>
      </c>
      <c r="H111" s="377" t="s">
        <v>404</v>
      </c>
      <c r="I111" s="377" t="s">
        <v>405</v>
      </c>
      <c r="J111" s="377" t="s">
        <v>406</v>
      </c>
      <c r="K111" s="377" t="s">
        <v>407</v>
      </c>
      <c r="L111" s="377" t="s">
        <v>408</v>
      </c>
      <c r="M111" s="377" t="s">
        <v>409</v>
      </c>
      <c r="N111" s="377" t="s">
        <v>410</v>
      </c>
    </row>
    <row r="112" spans="1:14" ht="4" customHeight="1">
      <c r="A112" s="370"/>
      <c r="B112" s="371"/>
      <c r="C112" s="397"/>
      <c r="D112" s="547"/>
      <c r="E112" s="547"/>
      <c r="F112" s="397"/>
      <c r="G112" s="397"/>
      <c r="H112" s="397"/>
      <c r="I112" s="397"/>
      <c r="J112" s="397"/>
      <c r="K112" s="397"/>
      <c r="L112" s="397"/>
      <c r="M112" s="397"/>
      <c r="N112" s="397"/>
    </row>
    <row r="113" spans="1:14" ht="12" customHeight="1">
      <c r="A113" s="26" t="s">
        <v>118</v>
      </c>
      <c r="B113" s="25">
        <v>2018</v>
      </c>
      <c r="C113" s="253">
        <v>96.25</v>
      </c>
      <c r="D113" s="252">
        <v>100</v>
      </c>
      <c r="E113" s="253">
        <v>100</v>
      </c>
      <c r="F113" s="247">
        <v>100</v>
      </c>
      <c r="G113" s="247">
        <v>100</v>
      </c>
      <c r="H113" s="247">
        <v>100</v>
      </c>
      <c r="I113" s="247">
        <v>100</v>
      </c>
      <c r="J113" s="15">
        <v>100</v>
      </c>
      <c r="K113" s="247">
        <v>100</v>
      </c>
      <c r="L113" s="15">
        <v>100</v>
      </c>
      <c r="M113" s="247">
        <v>105</v>
      </c>
      <c r="N113" s="15">
        <v>105</v>
      </c>
    </row>
    <row r="114" spans="1:14" ht="12" customHeight="1">
      <c r="A114" s="26"/>
      <c r="B114" s="25">
        <v>2019</v>
      </c>
      <c r="C114" s="247">
        <v>105</v>
      </c>
      <c r="D114" s="15">
        <v>105</v>
      </c>
      <c r="E114" s="247">
        <v>105</v>
      </c>
      <c r="F114" s="247">
        <v>105</v>
      </c>
      <c r="G114" s="247">
        <v>105</v>
      </c>
      <c r="H114" s="247">
        <v>105</v>
      </c>
      <c r="I114" s="247">
        <v>105</v>
      </c>
      <c r="J114" s="252">
        <v>105</v>
      </c>
      <c r="K114" s="253">
        <v>105</v>
      </c>
      <c r="L114" s="15">
        <v>105</v>
      </c>
      <c r="M114" s="247">
        <v>105</v>
      </c>
      <c r="N114" s="15">
        <v>105</v>
      </c>
    </row>
    <row r="115" spans="1:14" ht="12" customHeight="1">
      <c r="A115" s="26"/>
      <c r="B115" s="25">
        <v>2020</v>
      </c>
      <c r="C115" s="247">
        <v>105</v>
      </c>
      <c r="D115" s="15">
        <v>105</v>
      </c>
      <c r="E115" s="247" t="s">
        <v>139</v>
      </c>
      <c r="F115" s="247" t="s">
        <v>139</v>
      </c>
      <c r="G115" s="247" t="s">
        <v>139</v>
      </c>
      <c r="H115" s="247">
        <v>105</v>
      </c>
      <c r="I115" s="247">
        <v>107.5</v>
      </c>
      <c r="J115" s="15">
        <v>107.5</v>
      </c>
      <c r="K115" s="247" t="s">
        <v>139</v>
      </c>
      <c r="L115" s="15" t="s">
        <v>139</v>
      </c>
      <c r="M115" s="247">
        <v>105</v>
      </c>
      <c r="N115" s="15">
        <v>107.5</v>
      </c>
    </row>
    <row r="116" spans="1:14" ht="12" customHeight="1">
      <c r="A116" s="26"/>
      <c r="B116" s="25">
        <v>2021</v>
      </c>
      <c r="C116" s="247">
        <v>115</v>
      </c>
      <c r="D116" s="15">
        <v>110</v>
      </c>
      <c r="E116" s="247">
        <v>110</v>
      </c>
      <c r="F116" s="247">
        <v>110</v>
      </c>
      <c r="G116" s="247">
        <v>110</v>
      </c>
      <c r="H116" s="247">
        <v>110</v>
      </c>
      <c r="I116" s="247">
        <v>110</v>
      </c>
      <c r="J116" s="15">
        <v>110</v>
      </c>
      <c r="K116" s="247">
        <v>110</v>
      </c>
      <c r="L116" s="248" t="s">
        <v>483</v>
      </c>
      <c r="M116" s="260" t="s">
        <v>483</v>
      </c>
      <c r="N116" s="248" t="s">
        <v>483</v>
      </c>
    </row>
    <row r="117" spans="1:14" ht="12" customHeight="1">
      <c r="A117" s="26"/>
      <c r="B117" s="25">
        <v>2022</v>
      </c>
      <c r="C117" s="247">
        <v>110</v>
      </c>
      <c r="D117" s="15">
        <v>120</v>
      </c>
      <c r="E117" s="247">
        <v>120</v>
      </c>
      <c r="F117" s="247">
        <v>120</v>
      </c>
      <c r="G117" s="247">
        <v>120</v>
      </c>
      <c r="H117" s="247">
        <v>120</v>
      </c>
      <c r="I117" s="247">
        <v>120</v>
      </c>
      <c r="J117" s="15">
        <v>120</v>
      </c>
      <c r="K117" s="247">
        <v>122</v>
      </c>
      <c r="L117" s="15">
        <v>120</v>
      </c>
      <c r="M117" s="247">
        <v>120</v>
      </c>
      <c r="N117" s="15">
        <v>125</v>
      </c>
    </row>
    <row r="118" spans="1:14" ht="12" customHeight="1">
      <c r="A118" s="26"/>
      <c r="B118" s="25">
        <v>2023</v>
      </c>
      <c r="C118" s="247">
        <v>125</v>
      </c>
      <c r="D118" s="247">
        <v>125</v>
      </c>
      <c r="E118" s="247">
        <v>122</v>
      </c>
      <c r="F118" s="247">
        <v>110</v>
      </c>
      <c r="G118" s="247">
        <v>110</v>
      </c>
      <c r="H118" s="247">
        <v>110</v>
      </c>
      <c r="I118" s="247">
        <v>120</v>
      </c>
      <c r="J118" s="247">
        <v>120</v>
      </c>
      <c r="K118" s="247">
        <v>118</v>
      </c>
      <c r="L118" s="247">
        <v>130</v>
      </c>
      <c r="M118" s="247">
        <v>118</v>
      </c>
      <c r="N118" s="247">
        <v>118</v>
      </c>
    </row>
    <row r="119" spans="1:14" ht="12" customHeight="1">
      <c r="A119" s="211"/>
      <c r="B119" s="212">
        <v>2024</v>
      </c>
      <c r="C119" s="257" t="s">
        <v>28</v>
      </c>
      <c r="D119" s="257">
        <v>170</v>
      </c>
      <c r="E119" s="257">
        <v>163</v>
      </c>
      <c r="F119" s="251">
        <v>170</v>
      </c>
      <c r="G119" s="249">
        <v>170</v>
      </c>
      <c r="H119" s="251">
        <v>170</v>
      </c>
      <c r="I119" s="251">
        <v>170</v>
      </c>
      <c r="J119" s="251"/>
      <c r="K119" s="251"/>
      <c r="L119" s="251"/>
      <c r="M119" s="251"/>
      <c r="N119" s="251"/>
    </row>
    <row r="120" spans="1:14" ht="12" customHeight="1">
      <c r="A120" s="26" t="s">
        <v>123</v>
      </c>
      <c r="B120" s="25">
        <v>2018</v>
      </c>
      <c r="C120" s="253">
        <v>50</v>
      </c>
      <c r="D120" s="252">
        <v>50</v>
      </c>
      <c r="E120" s="253">
        <v>50</v>
      </c>
      <c r="F120" s="247">
        <v>49</v>
      </c>
      <c r="G120" s="15">
        <v>49</v>
      </c>
      <c r="H120" s="247">
        <v>49</v>
      </c>
      <c r="I120" s="247">
        <v>49</v>
      </c>
      <c r="J120" s="15">
        <v>49</v>
      </c>
      <c r="K120" s="247">
        <v>49</v>
      </c>
      <c r="L120" s="15">
        <v>49</v>
      </c>
      <c r="M120" s="247">
        <v>49</v>
      </c>
      <c r="N120" s="15">
        <v>48</v>
      </c>
    </row>
    <row r="121" spans="1:14" ht="12" customHeight="1">
      <c r="A121" s="26"/>
      <c r="B121" s="25">
        <v>2019</v>
      </c>
      <c r="C121" s="247">
        <v>50</v>
      </c>
      <c r="D121" s="15">
        <v>50</v>
      </c>
      <c r="E121" s="247">
        <v>50</v>
      </c>
      <c r="F121" s="247">
        <v>54</v>
      </c>
      <c r="G121" s="15">
        <v>55</v>
      </c>
      <c r="H121" s="247">
        <v>50</v>
      </c>
      <c r="I121" s="247">
        <v>50</v>
      </c>
      <c r="J121" s="252">
        <v>50</v>
      </c>
      <c r="K121" s="253">
        <v>65</v>
      </c>
      <c r="L121" s="15">
        <v>70</v>
      </c>
      <c r="M121" s="247">
        <v>70</v>
      </c>
      <c r="N121" s="15">
        <v>73</v>
      </c>
    </row>
    <row r="122" spans="1:14" ht="12" customHeight="1">
      <c r="A122" s="26"/>
      <c r="B122" s="25">
        <v>2020</v>
      </c>
      <c r="C122" s="247">
        <v>70</v>
      </c>
      <c r="D122" s="15">
        <v>70</v>
      </c>
      <c r="E122" s="247">
        <v>70</v>
      </c>
      <c r="F122" s="247">
        <v>70</v>
      </c>
      <c r="G122" s="15">
        <v>60</v>
      </c>
      <c r="H122" s="247">
        <v>60</v>
      </c>
      <c r="I122" s="247">
        <v>60</v>
      </c>
      <c r="J122" s="252">
        <v>70</v>
      </c>
      <c r="K122" s="247">
        <v>60</v>
      </c>
      <c r="L122" s="15">
        <v>52.5</v>
      </c>
      <c r="M122" s="247">
        <v>60</v>
      </c>
      <c r="N122" s="15">
        <v>60</v>
      </c>
    </row>
    <row r="123" spans="1:14" ht="12" customHeight="1">
      <c r="A123" s="26"/>
      <c r="B123" s="25">
        <v>2021</v>
      </c>
      <c r="C123" s="247">
        <v>72.5</v>
      </c>
      <c r="D123" s="15">
        <v>77.5</v>
      </c>
      <c r="E123" s="247">
        <v>75</v>
      </c>
      <c r="F123" s="247">
        <v>75</v>
      </c>
      <c r="G123" s="15">
        <v>75</v>
      </c>
      <c r="H123" s="247">
        <v>75</v>
      </c>
      <c r="I123" s="247">
        <v>75</v>
      </c>
      <c r="J123" s="15">
        <v>75</v>
      </c>
      <c r="K123" s="247">
        <v>85</v>
      </c>
      <c r="L123" s="15">
        <v>75</v>
      </c>
      <c r="M123" s="247">
        <v>75</v>
      </c>
      <c r="N123" s="15">
        <v>75</v>
      </c>
    </row>
    <row r="124" spans="1:14" ht="12" customHeight="1">
      <c r="A124" s="26"/>
      <c r="B124" s="25">
        <v>2022</v>
      </c>
      <c r="C124" s="247">
        <v>75</v>
      </c>
      <c r="D124" s="15">
        <v>75</v>
      </c>
      <c r="E124" s="247">
        <v>73</v>
      </c>
      <c r="F124" s="247">
        <v>73</v>
      </c>
      <c r="G124" s="15">
        <v>80</v>
      </c>
      <c r="H124" s="247">
        <v>80</v>
      </c>
      <c r="I124" s="247">
        <v>80</v>
      </c>
      <c r="J124" s="15">
        <v>112</v>
      </c>
      <c r="K124" s="247">
        <v>123</v>
      </c>
      <c r="L124" s="15">
        <v>123</v>
      </c>
      <c r="M124" s="247">
        <v>80</v>
      </c>
      <c r="N124" s="15">
        <v>97.5</v>
      </c>
    </row>
    <row r="125" spans="1:14" ht="12" customHeight="1">
      <c r="A125" s="26"/>
      <c r="B125" s="25">
        <v>2023</v>
      </c>
      <c r="C125" s="247">
        <v>125</v>
      </c>
      <c r="D125" s="247">
        <v>125</v>
      </c>
      <c r="E125" s="247">
        <v>125</v>
      </c>
      <c r="F125" s="247">
        <v>145</v>
      </c>
      <c r="G125" s="15">
        <v>125</v>
      </c>
      <c r="H125" s="247">
        <v>125</v>
      </c>
      <c r="I125" s="247">
        <v>125</v>
      </c>
      <c r="J125" s="247">
        <v>125</v>
      </c>
      <c r="K125" s="247">
        <v>125</v>
      </c>
      <c r="L125" s="247">
        <v>125</v>
      </c>
      <c r="M125" s="247">
        <v>125</v>
      </c>
      <c r="N125" s="247">
        <v>125</v>
      </c>
    </row>
    <row r="126" spans="1:14" ht="12" customHeight="1">
      <c r="A126" s="211"/>
      <c r="B126" s="212">
        <v>2024</v>
      </c>
      <c r="C126" s="251">
        <v>105</v>
      </c>
      <c r="D126" s="250">
        <v>95</v>
      </c>
      <c r="E126" s="257">
        <v>86</v>
      </c>
      <c r="F126" s="251">
        <v>95</v>
      </c>
      <c r="G126" s="249">
        <v>130</v>
      </c>
      <c r="H126" s="251">
        <v>108</v>
      </c>
      <c r="I126" s="251">
        <v>130</v>
      </c>
      <c r="J126" s="251"/>
      <c r="K126" s="251"/>
      <c r="L126" s="251"/>
      <c r="M126" s="251"/>
      <c r="N126" s="251"/>
    </row>
    <row r="127" spans="1:14" ht="12" customHeight="1">
      <c r="A127" s="26" t="s">
        <v>484</v>
      </c>
      <c r="B127" s="25">
        <v>2018</v>
      </c>
      <c r="C127" s="253">
        <v>56.5</v>
      </c>
      <c r="D127" s="252">
        <v>56</v>
      </c>
      <c r="E127" s="253">
        <v>58</v>
      </c>
      <c r="F127" s="247">
        <v>60</v>
      </c>
      <c r="G127" s="15">
        <v>59</v>
      </c>
      <c r="H127" s="247">
        <v>59</v>
      </c>
      <c r="I127" s="247">
        <v>58</v>
      </c>
      <c r="J127" s="15">
        <v>58</v>
      </c>
      <c r="K127" s="247">
        <v>58</v>
      </c>
      <c r="L127" s="15">
        <v>60</v>
      </c>
      <c r="M127" s="247">
        <v>60</v>
      </c>
      <c r="N127" s="15">
        <v>60</v>
      </c>
    </row>
    <row r="128" spans="1:14" ht="12" customHeight="1">
      <c r="A128" s="26"/>
      <c r="B128" s="25">
        <v>2019</v>
      </c>
      <c r="C128" s="247">
        <v>60</v>
      </c>
      <c r="D128" s="15">
        <v>60</v>
      </c>
      <c r="E128" s="247">
        <v>63</v>
      </c>
      <c r="F128" s="247">
        <v>62.5</v>
      </c>
      <c r="G128" s="15">
        <v>62.5</v>
      </c>
      <c r="H128" s="247">
        <v>60</v>
      </c>
      <c r="I128" s="247">
        <v>60</v>
      </c>
      <c r="J128" s="252">
        <v>62</v>
      </c>
      <c r="K128" s="253">
        <v>62.5</v>
      </c>
      <c r="L128" s="15">
        <v>62.5</v>
      </c>
      <c r="M128" s="15">
        <v>62.5</v>
      </c>
      <c r="N128" s="15">
        <v>62.5</v>
      </c>
    </row>
    <row r="129" spans="1:14" ht="12" customHeight="1">
      <c r="A129" s="26"/>
      <c r="B129" s="25">
        <v>2020</v>
      </c>
      <c r="C129" s="247">
        <v>60</v>
      </c>
      <c r="D129" s="15">
        <v>62.5</v>
      </c>
      <c r="E129" s="247" t="s">
        <v>139</v>
      </c>
      <c r="F129" s="247" t="s">
        <v>139</v>
      </c>
      <c r="G129" s="15">
        <v>62.5</v>
      </c>
      <c r="H129" s="247">
        <v>62.5</v>
      </c>
      <c r="I129" s="247" t="s">
        <v>139</v>
      </c>
      <c r="J129" s="15">
        <v>62.5</v>
      </c>
      <c r="K129" s="253">
        <v>75</v>
      </c>
      <c r="L129" s="252">
        <v>75</v>
      </c>
      <c r="M129" s="252">
        <v>75</v>
      </c>
      <c r="N129" s="252">
        <v>75</v>
      </c>
    </row>
    <row r="130" spans="1:14" ht="12" customHeight="1">
      <c r="A130" s="26"/>
      <c r="B130" s="25">
        <v>2021</v>
      </c>
      <c r="C130" s="247">
        <v>65</v>
      </c>
      <c r="D130" s="15">
        <v>65</v>
      </c>
      <c r="E130" s="247">
        <v>65</v>
      </c>
      <c r="F130" s="247">
        <v>65</v>
      </c>
      <c r="G130" s="15">
        <v>65</v>
      </c>
      <c r="H130" s="247">
        <v>66</v>
      </c>
      <c r="I130" s="247">
        <v>65</v>
      </c>
      <c r="J130" s="15">
        <v>70</v>
      </c>
      <c r="K130" s="247">
        <v>70</v>
      </c>
      <c r="L130" s="15">
        <v>70</v>
      </c>
      <c r="M130" s="15">
        <v>70</v>
      </c>
      <c r="N130" s="15">
        <v>70</v>
      </c>
    </row>
    <row r="131" spans="1:14" ht="12" customHeight="1">
      <c r="A131" s="26"/>
      <c r="B131" s="25">
        <v>2022</v>
      </c>
      <c r="C131" s="247">
        <v>70</v>
      </c>
      <c r="D131" s="15">
        <v>70</v>
      </c>
      <c r="E131" s="247">
        <v>70</v>
      </c>
      <c r="F131" s="247">
        <v>75</v>
      </c>
      <c r="G131" s="15">
        <v>71</v>
      </c>
      <c r="H131" s="247">
        <v>75</v>
      </c>
      <c r="I131" s="247">
        <v>75</v>
      </c>
      <c r="J131" s="15">
        <v>75</v>
      </c>
      <c r="K131" s="247">
        <v>75</v>
      </c>
      <c r="L131" s="15">
        <v>75</v>
      </c>
      <c r="M131" s="15">
        <v>75</v>
      </c>
      <c r="N131" s="15">
        <v>75</v>
      </c>
    </row>
    <row r="132" spans="1:14" ht="12" customHeight="1">
      <c r="A132" s="26"/>
      <c r="B132" s="25">
        <v>2023</v>
      </c>
      <c r="C132" s="247">
        <v>80</v>
      </c>
      <c r="D132" s="247">
        <v>90</v>
      </c>
      <c r="E132" s="247">
        <v>95</v>
      </c>
      <c r="F132" s="247">
        <v>95</v>
      </c>
      <c r="G132" s="15">
        <v>95</v>
      </c>
      <c r="H132" s="247">
        <v>95</v>
      </c>
      <c r="I132" s="247">
        <v>95</v>
      </c>
      <c r="J132" s="247">
        <v>95</v>
      </c>
      <c r="K132" s="247">
        <v>95</v>
      </c>
      <c r="L132" s="247">
        <v>95</v>
      </c>
      <c r="M132" s="15" t="s">
        <v>139</v>
      </c>
      <c r="N132" s="15" t="s">
        <v>139</v>
      </c>
    </row>
    <row r="133" spans="1:14" ht="12" customHeight="1">
      <c r="A133" s="211"/>
      <c r="B133" s="212">
        <v>2024</v>
      </c>
      <c r="C133" s="257" t="s">
        <v>28</v>
      </c>
      <c r="D133" s="257" t="s">
        <v>28</v>
      </c>
      <c r="E133" s="257">
        <v>88</v>
      </c>
      <c r="F133" s="251">
        <v>100</v>
      </c>
      <c r="G133" s="249">
        <v>95</v>
      </c>
      <c r="H133" s="257" t="s">
        <v>28</v>
      </c>
      <c r="I133" s="257" t="s">
        <v>28</v>
      </c>
      <c r="J133" s="251"/>
      <c r="K133" s="251"/>
      <c r="L133" s="251"/>
      <c r="M133" s="251"/>
      <c r="N133" s="251"/>
    </row>
    <row r="134" spans="1:14" ht="12" customHeight="1">
      <c r="A134" s="26" t="s">
        <v>165</v>
      </c>
      <c r="B134" s="25">
        <v>2018</v>
      </c>
      <c r="C134" s="253">
        <v>170</v>
      </c>
      <c r="D134" s="252">
        <v>170</v>
      </c>
      <c r="E134" s="253">
        <v>170</v>
      </c>
      <c r="F134" s="247">
        <v>170</v>
      </c>
      <c r="G134" s="15">
        <v>170</v>
      </c>
      <c r="H134" s="247">
        <v>170</v>
      </c>
      <c r="I134" s="247">
        <v>170</v>
      </c>
      <c r="J134" s="15">
        <v>170</v>
      </c>
      <c r="K134" s="247">
        <v>170</v>
      </c>
      <c r="L134" s="15">
        <v>170</v>
      </c>
      <c r="M134" s="15">
        <v>170</v>
      </c>
      <c r="N134" s="15">
        <v>170</v>
      </c>
    </row>
    <row r="135" spans="1:14" ht="12" customHeight="1">
      <c r="A135" s="26"/>
      <c r="B135" s="25">
        <v>2019</v>
      </c>
      <c r="C135" s="247">
        <v>119</v>
      </c>
      <c r="D135" s="15">
        <v>119</v>
      </c>
      <c r="E135" s="247">
        <v>119</v>
      </c>
      <c r="F135" s="247">
        <v>121</v>
      </c>
      <c r="G135" s="15">
        <v>121</v>
      </c>
      <c r="H135" s="247">
        <v>119</v>
      </c>
      <c r="I135" s="247">
        <v>119</v>
      </c>
      <c r="J135" s="252">
        <v>121</v>
      </c>
      <c r="K135" s="253">
        <v>125</v>
      </c>
      <c r="L135" s="15">
        <v>125</v>
      </c>
      <c r="M135" s="15">
        <v>125</v>
      </c>
      <c r="N135" s="15">
        <v>125</v>
      </c>
    </row>
    <row r="136" spans="1:14" ht="12" customHeight="1">
      <c r="A136" s="26"/>
      <c r="B136" s="25">
        <v>2020</v>
      </c>
      <c r="C136" s="247">
        <v>125</v>
      </c>
      <c r="D136" s="15">
        <v>125</v>
      </c>
      <c r="E136" s="247">
        <v>125</v>
      </c>
      <c r="F136" s="247">
        <v>125</v>
      </c>
      <c r="G136" s="15">
        <v>125</v>
      </c>
      <c r="H136" s="247">
        <v>125</v>
      </c>
      <c r="I136" s="247">
        <v>125</v>
      </c>
      <c r="J136" s="15">
        <v>125</v>
      </c>
      <c r="K136" s="247">
        <v>125</v>
      </c>
      <c r="L136" s="15">
        <v>125</v>
      </c>
      <c r="M136" s="15">
        <v>125</v>
      </c>
      <c r="N136" s="15">
        <v>125</v>
      </c>
    </row>
    <row r="137" spans="1:14" ht="12" customHeight="1">
      <c r="A137" s="26"/>
      <c r="B137" s="25">
        <v>2021</v>
      </c>
      <c r="C137" s="247" t="s">
        <v>139</v>
      </c>
      <c r="D137" s="15" t="s">
        <v>139</v>
      </c>
      <c r="E137" s="247" t="s">
        <v>139</v>
      </c>
      <c r="F137" s="247" t="s">
        <v>139</v>
      </c>
      <c r="G137" s="15" t="s">
        <v>139</v>
      </c>
      <c r="H137" s="247" t="s">
        <v>139</v>
      </c>
      <c r="I137" s="247" t="s">
        <v>139</v>
      </c>
      <c r="J137" s="15" t="s">
        <v>139</v>
      </c>
      <c r="K137" s="247" t="s">
        <v>139</v>
      </c>
      <c r="L137" s="15" t="s">
        <v>139</v>
      </c>
      <c r="M137" s="15" t="s">
        <v>139</v>
      </c>
      <c r="N137" s="15" t="s">
        <v>139</v>
      </c>
    </row>
    <row r="138" spans="1:14" ht="12" customHeight="1">
      <c r="A138" s="26"/>
      <c r="B138" s="25">
        <v>2022</v>
      </c>
      <c r="C138" s="247">
        <v>72.5</v>
      </c>
      <c r="D138" s="15">
        <v>72.5</v>
      </c>
      <c r="E138" s="247">
        <v>75</v>
      </c>
      <c r="F138" s="247">
        <v>70</v>
      </c>
      <c r="G138" s="15" t="s">
        <v>139</v>
      </c>
      <c r="H138" s="247" t="s">
        <v>139</v>
      </c>
      <c r="I138" s="247" t="s">
        <v>139</v>
      </c>
      <c r="J138" s="15">
        <v>77.5</v>
      </c>
      <c r="K138" s="247">
        <v>75</v>
      </c>
      <c r="L138" s="15">
        <v>75</v>
      </c>
      <c r="M138" s="15">
        <v>77.5</v>
      </c>
      <c r="N138" s="15">
        <v>70</v>
      </c>
    </row>
    <row r="139" spans="1:14" ht="12" customHeight="1">
      <c r="A139" s="26"/>
      <c r="B139" s="25">
        <v>2023</v>
      </c>
      <c r="C139" s="247">
        <v>150</v>
      </c>
      <c r="D139" s="247">
        <v>123</v>
      </c>
      <c r="E139" s="247" t="s">
        <v>139</v>
      </c>
      <c r="F139" s="247">
        <v>125</v>
      </c>
      <c r="G139" s="15">
        <v>125</v>
      </c>
      <c r="H139" s="247">
        <v>125</v>
      </c>
      <c r="I139" s="247">
        <v>125</v>
      </c>
      <c r="J139" s="247">
        <v>125</v>
      </c>
      <c r="K139" s="247">
        <v>125</v>
      </c>
      <c r="L139" s="247">
        <v>125</v>
      </c>
      <c r="M139" s="247">
        <v>120</v>
      </c>
      <c r="N139" s="247">
        <v>120</v>
      </c>
    </row>
    <row r="140" spans="1:14" ht="12" customHeight="1">
      <c r="A140" s="211"/>
      <c r="B140" s="212">
        <v>2024</v>
      </c>
      <c r="C140" s="257" t="s">
        <v>28</v>
      </c>
      <c r="D140" s="251">
        <v>105</v>
      </c>
      <c r="E140" s="251">
        <v>105</v>
      </c>
      <c r="F140" s="251">
        <v>105</v>
      </c>
      <c r="G140" s="250" t="s">
        <v>28</v>
      </c>
      <c r="H140" s="251">
        <v>100</v>
      </c>
      <c r="I140" s="257" t="s">
        <v>28</v>
      </c>
      <c r="J140" s="251"/>
      <c r="K140" s="251"/>
      <c r="L140" s="251"/>
      <c r="M140" s="251"/>
      <c r="N140" s="251"/>
    </row>
    <row r="141" spans="1:14" ht="12" customHeight="1">
      <c r="A141" s="26" t="s">
        <v>127</v>
      </c>
      <c r="B141" s="25">
        <v>2018</v>
      </c>
      <c r="C141" s="253">
        <v>132.5</v>
      </c>
      <c r="D141" s="252">
        <v>127.5</v>
      </c>
      <c r="E141" s="253">
        <v>135</v>
      </c>
      <c r="F141" s="247">
        <v>132.5</v>
      </c>
      <c r="G141" s="15">
        <v>125</v>
      </c>
      <c r="H141" s="247">
        <v>127.5</v>
      </c>
      <c r="I141" s="247">
        <v>107.5</v>
      </c>
      <c r="J141" s="15">
        <v>132.5</v>
      </c>
      <c r="K141" s="247">
        <v>112.5</v>
      </c>
      <c r="L141" s="15">
        <v>132.5</v>
      </c>
      <c r="M141" s="15">
        <v>132.5</v>
      </c>
      <c r="N141" s="15">
        <v>132.5</v>
      </c>
    </row>
    <row r="142" spans="1:14" ht="12" customHeight="1">
      <c r="A142" s="26"/>
      <c r="B142" s="25">
        <v>2019</v>
      </c>
      <c r="C142" s="247">
        <v>132.5</v>
      </c>
      <c r="D142" s="15">
        <v>132.5</v>
      </c>
      <c r="E142" s="247">
        <v>132.5</v>
      </c>
      <c r="F142" s="247">
        <v>132.5</v>
      </c>
      <c r="G142" s="15">
        <v>132.5</v>
      </c>
      <c r="H142" s="247">
        <v>127.5</v>
      </c>
      <c r="I142" s="247">
        <v>127.5</v>
      </c>
      <c r="J142" s="252">
        <v>132.5</v>
      </c>
      <c r="K142" s="253">
        <v>140</v>
      </c>
      <c r="L142" s="15">
        <v>140</v>
      </c>
      <c r="M142" s="15">
        <v>140</v>
      </c>
      <c r="N142" s="15">
        <v>115</v>
      </c>
    </row>
    <row r="143" spans="1:14" ht="12" customHeight="1">
      <c r="A143" s="56"/>
      <c r="B143" s="25">
        <v>2020</v>
      </c>
      <c r="C143" s="247">
        <v>135</v>
      </c>
      <c r="D143" s="15">
        <v>135</v>
      </c>
      <c r="E143" s="247">
        <v>135</v>
      </c>
      <c r="F143" s="247">
        <v>135</v>
      </c>
      <c r="G143" s="15">
        <v>135</v>
      </c>
      <c r="H143" s="247">
        <v>135</v>
      </c>
      <c r="I143" s="247">
        <v>135</v>
      </c>
      <c r="J143" s="252">
        <v>125</v>
      </c>
      <c r="K143" s="253">
        <v>125</v>
      </c>
      <c r="L143" s="15">
        <v>135</v>
      </c>
      <c r="M143" s="15">
        <v>140</v>
      </c>
      <c r="N143" s="15">
        <v>135</v>
      </c>
    </row>
    <row r="144" spans="1:14" ht="12" customHeight="1">
      <c r="A144" s="56"/>
      <c r="B144" s="25">
        <v>2021</v>
      </c>
      <c r="C144" s="247">
        <v>135</v>
      </c>
      <c r="D144" s="15">
        <v>115</v>
      </c>
      <c r="E144" s="247">
        <v>95</v>
      </c>
      <c r="F144" s="247">
        <v>95</v>
      </c>
      <c r="G144" s="15">
        <v>140</v>
      </c>
      <c r="H144" s="247">
        <v>140</v>
      </c>
      <c r="I144" s="247">
        <v>140</v>
      </c>
      <c r="J144" s="15">
        <v>140</v>
      </c>
      <c r="K144" s="247">
        <v>140</v>
      </c>
      <c r="L144" s="15">
        <v>140</v>
      </c>
      <c r="M144" s="15">
        <v>140</v>
      </c>
      <c r="N144" s="15">
        <v>140</v>
      </c>
    </row>
    <row r="145" spans="1:14" ht="12" customHeight="1">
      <c r="A145" s="56"/>
      <c r="B145" s="25">
        <v>2022</v>
      </c>
      <c r="C145" s="247">
        <v>130</v>
      </c>
      <c r="D145" s="15">
        <v>130</v>
      </c>
      <c r="E145" s="247">
        <v>125</v>
      </c>
      <c r="F145" s="247">
        <v>125</v>
      </c>
      <c r="G145" s="15">
        <v>125</v>
      </c>
      <c r="H145" s="247">
        <v>125</v>
      </c>
      <c r="I145" s="247">
        <v>125</v>
      </c>
      <c r="J145" s="15">
        <v>125</v>
      </c>
      <c r="K145" s="247">
        <v>125</v>
      </c>
      <c r="L145" s="15">
        <v>125</v>
      </c>
      <c r="M145" s="247">
        <v>125</v>
      </c>
      <c r="N145" s="15">
        <v>125</v>
      </c>
    </row>
    <row r="146" spans="1:14" ht="12" customHeight="1">
      <c r="A146" s="56"/>
      <c r="B146" s="25">
        <v>2023</v>
      </c>
      <c r="C146" s="247">
        <v>125</v>
      </c>
      <c r="D146" s="247">
        <v>130</v>
      </c>
      <c r="E146" s="247">
        <v>130</v>
      </c>
      <c r="F146" s="247">
        <v>125</v>
      </c>
      <c r="G146" s="15">
        <v>135</v>
      </c>
      <c r="H146" s="247">
        <v>125</v>
      </c>
      <c r="I146" s="247">
        <v>125</v>
      </c>
      <c r="J146" s="247">
        <v>125</v>
      </c>
      <c r="K146" s="247">
        <v>130</v>
      </c>
      <c r="L146" s="247">
        <v>130</v>
      </c>
      <c r="M146" s="15">
        <v>120</v>
      </c>
      <c r="N146" s="247">
        <v>120</v>
      </c>
    </row>
    <row r="147" spans="1:14" ht="12" customHeight="1">
      <c r="A147" s="237"/>
      <c r="B147" s="212">
        <v>2024</v>
      </c>
      <c r="C147" s="251">
        <v>105</v>
      </c>
      <c r="D147" s="251">
        <v>120</v>
      </c>
      <c r="E147" s="251">
        <v>115</v>
      </c>
      <c r="F147" s="251">
        <v>120</v>
      </c>
      <c r="G147" s="249">
        <v>120</v>
      </c>
      <c r="H147" s="251">
        <v>120</v>
      </c>
      <c r="I147" s="251">
        <v>120</v>
      </c>
      <c r="J147" s="251"/>
      <c r="K147" s="251"/>
      <c r="L147" s="251"/>
      <c r="M147" s="249"/>
      <c r="N147" s="251"/>
    </row>
    <row r="148" spans="1:14">
      <c r="A148" s="261" t="s">
        <v>133</v>
      </c>
      <c r="B148" s="141"/>
      <c r="C148" s="262"/>
      <c r="D148" s="263"/>
      <c r="E148" s="263"/>
      <c r="F148" s="263"/>
      <c r="G148" s="263"/>
      <c r="H148" s="263"/>
      <c r="I148" s="263"/>
      <c r="J148" s="263"/>
      <c r="K148" s="263"/>
      <c r="L148" s="263"/>
      <c r="M148" s="263"/>
      <c r="N148" s="263"/>
    </row>
    <row r="149" spans="1:14" ht="9" customHeight="1">
      <c r="A149" s="775" t="s">
        <v>647</v>
      </c>
      <c r="B149" s="264"/>
      <c r="C149" s="265"/>
      <c r="D149" s="266"/>
      <c r="E149" s="266"/>
      <c r="F149" s="266"/>
      <c r="G149" s="266"/>
      <c r="H149" s="263"/>
      <c r="I149" s="263"/>
      <c r="J149" s="263"/>
      <c r="K149" s="263"/>
      <c r="L149" s="263"/>
      <c r="M149" s="263"/>
      <c r="N149" s="263"/>
    </row>
    <row r="150" spans="1:14" ht="9" customHeight="1">
      <c r="A150" s="776" t="s">
        <v>648</v>
      </c>
      <c r="B150" s="267"/>
      <c r="C150" s="267"/>
      <c r="D150" s="267"/>
      <c r="E150" s="267"/>
      <c r="F150" s="267"/>
      <c r="G150" s="267"/>
      <c r="H150" s="267"/>
      <c r="I150" s="267"/>
      <c r="J150" s="267"/>
      <c r="K150" s="267"/>
      <c r="L150" s="267"/>
      <c r="M150" s="267"/>
      <c r="N150" s="267"/>
    </row>
    <row r="151" spans="1:14">
      <c r="A151" s="267"/>
      <c r="B151" s="267"/>
      <c r="C151" s="267"/>
      <c r="D151" s="267"/>
      <c r="E151" s="267"/>
      <c r="F151" s="267"/>
      <c r="G151" s="267"/>
      <c r="H151" s="267"/>
      <c r="I151" s="267"/>
      <c r="J151" s="267"/>
      <c r="K151" s="267"/>
      <c r="L151" s="267"/>
      <c r="M151" s="267"/>
      <c r="N151" s="267"/>
    </row>
    <row r="152" spans="1:14">
      <c r="A152" s="267"/>
      <c r="B152" s="267"/>
      <c r="C152" s="267"/>
      <c r="D152" s="267"/>
      <c r="E152" s="267"/>
      <c r="F152" s="267"/>
      <c r="G152" s="267"/>
      <c r="H152" s="267"/>
      <c r="I152" s="267"/>
      <c r="J152" s="267"/>
      <c r="K152" s="267"/>
      <c r="L152" s="267"/>
      <c r="M152" s="267"/>
      <c r="N152" s="267"/>
    </row>
    <row r="153" spans="1:14">
      <c r="A153" s="267"/>
      <c r="B153" s="267"/>
      <c r="C153" s="267"/>
      <c r="D153" s="267"/>
      <c r="E153" s="267"/>
      <c r="F153" s="267"/>
      <c r="G153" s="267"/>
      <c r="H153" s="267"/>
      <c r="I153" s="267"/>
      <c r="J153" s="267"/>
      <c r="K153" s="267"/>
      <c r="L153" s="267"/>
      <c r="M153" s="267"/>
      <c r="N153" s="267"/>
    </row>
    <row r="154" spans="1:14">
      <c r="A154" s="267"/>
      <c r="B154" s="267"/>
      <c r="C154" s="267"/>
      <c r="D154" s="267"/>
      <c r="E154" s="267"/>
      <c r="F154" s="267"/>
      <c r="G154" s="267"/>
      <c r="H154" s="267"/>
      <c r="I154" s="267"/>
      <c r="J154" s="267"/>
      <c r="K154" s="267"/>
      <c r="L154" s="267"/>
      <c r="M154" s="267"/>
      <c r="N154" s="267"/>
    </row>
    <row r="155" spans="1:14">
      <c r="A155" s="267"/>
      <c r="B155" s="267"/>
      <c r="C155" s="267"/>
      <c r="D155" s="267"/>
      <c r="E155" s="267"/>
      <c r="F155" s="267"/>
      <c r="G155" s="267"/>
      <c r="H155" s="267"/>
      <c r="I155" s="267"/>
      <c r="J155" s="267"/>
      <c r="K155" s="267"/>
      <c r="L155" s="267"/>
      <c r="M155" s="267"/>
      <c r="N155" s="267"/>
    </row>
    <row r="156" spans="1:14">
      <c r="A156" s="267"/>
      <c r="B156" s="267"/>
      <c r="C156" s="267"/>
      <c r="D156" s="267"/>
      <c r="E156" s="267"/>
      <c r="F156" s="267"/>
      <c r="G156" s="267"/>
      <c r="H156" s="267"/>
      <c r="I156" s="267"/>
      <c r="J156" s="267"/>
      <c r="K156" s="267"/>
      <c r="L156" s="267"/>
      <c r="M156" s="267"/>
      <c r="N156" s="267"/>
    </row>
    <row r="157" spans="1:14">
      <c r="A157" s="267"/>
      <c r="B157" s="267"/>
      <c r="C157" s="267"/>
      <c r="D157" s="267"/>
      <c r="E157" s="267"/>
      <c r="F157" s="267"/>
      <c r="G157" s="267"/>
      <c r="H157" s="267"/>
      <c r="I157" s="267"/>
      <c r="J157" s="267"/>
      <c r="K157" s="267"/>
      <c r="L157" s="267"/>
      <c r="M157" s="267"/>
      <c r="N157" s="267"/>
    </row>
    <row r="158" spans="1:14">
      <c r="A158" s="267"/>
      <c r="B158" s="267"/>
      <c r="C158" s="267"/>
      <c r="D158" s="267"/>
      <c r="E158" s="267"/>
      <c r="F158" s="267"/>
      <c r="G158" s="267"/>
      <c r="H158" s="267"/>
      <c r="I158" s="267"/>
      <c r="J158" s="267"/>
      <c r="K158" s="267"/>
      <c r="L158" s="267"/>
      <c r="M158" s="267"/>
      <c r="N158" s="267"/>
    </row>
  </sheetData>
  <mergeCells count="3">
    <mergeCell ref="A1:N1"/>
    <mergeCell ref="A57:F57"/>
    <mergeCell ref="A110:F110"/>
  </mergeCells>
  <pageMargins left="0" right="0" top="0" bottom="0" header="0" footer="0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D215F-E935-4C32-8540-5EF5D2A0C38F}">
  <dimension ref="A1:G186"/>
  <sheetViews>
    <sheetView showGridLines="0" zoomScaleNormal="100" workbookViewId="0">
      <selection activeCell="A123" sqref="A123:G180"/>
    </sheetView>
  </sheetViews>
  <sheetFormatPr baseColWidth="10" defaultColWidth="10.83203125" defaultRowHeight="13"/>
  <cols>
    <col min="1" max="1" width="21.1640625" style="53" customWidth="1"/>
    <col min="2" max="3" width="7.83203125" style="53" customWidth="1"/>
    <col min="4" max="4" width="8.1640625" style="53" customWidth="1"/>
    <col min="5" max="6" width="7.83203125" style="53" customWidth="1"/>
    <col min="7" max="7" width="8.33203125" style="53" customWidth="1"/>
    <col min="8" max="16384" width="10.83203125" style="53"/>
  </cols>
  <sheetData>
    <row r="1" spans="1:7">
      <c r="A1" s="268" t="s">
        <v>485</v>
      </c>
      <c r="B1" s="131"/>
      <c r="C1" s="131"/>
      <c r="D1" s="131"/>
      <c r="E1" s="131"/>
      <c r="F1" s="131"/>
      <c r="G1" s="2"/>
    </row>
    <row r="2" spans="1:7">
      <c r="A2" s="269" t="s">
        <v>711</v>
      </c>
      <c r="B2" s="131"/>
      <c r="C2" s="131"/>
      <c r="D2" s="131"/>
      <c r="E2" s="131"/>
      <c r="F2" s="131"/>
      <c r="G2" s="2"/>
    </row>
    <row r="3" spans="1:7" ht="3" customHeight="1">
      <c r="A3" s="270"/>
      <c r="B3" s="131"/>
      <c r="C3" s="131"/>
      <c r="D3" s="131"/>
      <c r="E3" s="131"/>
      <c r="F3" s="131"/>
      <c r="G3" s="2"/>
    </row>
    <row r="4" spans="1:7" ht="16" customHeight="1">
      <c r="A4" s="940" t="s">
        <v>19</v>
      </c>
      <c r="B4" s="942" t="s">
        <v>486</v>
      </c>
      <c r="C4" s="943"/>
      <c r="D4" s="944"/>
      <c r="E4" s="942" t="s">
        <v>487</v>
      </c>
      <c r="F4" s="943"/>
      <c r="G4" s="944"/>
    </row>
    <row r="5" spans="1:7" ht="16" customHeight="1">
      <c r="A5" s="941"/>
      <c r="B5" s="400" t="s">
        <v>488</v>
      </c>
      <c r="C5" s="400" t="s">
        <v>489</v>
      </c>
      <c r="D5" s="401" t="s">
        <v>23</v>
      </c>
      <c r="E5" s="400" t="s">
        <v>488</v>
      </c>
      <c r="F5" s="400" t="s">
        <v>489</v>
      </c>
      <c r="G5" s="401" t="s">
        <v>23</v>
      </c>
    </row>
    <row r="6" spans="1:7" ht="5" customHeight="1">
      <c r="A6" s="663"/>
      <c r="B6" s="664"/>
      <c r="C6" s="664"/>
      <c r="D6" s="665"/>
      <c r="E6" s="664"/>
      <c r="F6" s="664"/>
      <c r="G6" s="665"/>
    </row>
    <row r="7" spans="1:7" ht="11.75" customHeight="1">
      <c r="A7" s="379" t="s">
        <v>544</v>
      </c>
      <c r="B7" s="544"/>
      <c r="C7" s="544"/>
      <c r="D7" s="539"/>
      <c r="E7" s="271"/>
      <c r="F7" s="271"/>
      <c r="G7" s="272"/>
    </row>
    <row r="8" spans="1:7" ht="11.75" customHeight="1">
      <c r="A8" s="182" t="s">
        <v>545</v>
      </c>
      <c r="B8" s="678">
        <v>135</v>
      </c>
      <c r="C8" s="678">
        <v>165</v>
      </c>
      <c r="D8" s="275">
        <f t="shared" ref="D8:D13" si="0">((C8/B8)-    1)*100</f>
        <v>22.222222222222232</v>
      </c>
      <c r="E8" s="274">
        <v>135</v>
      </c>
      <c r="F8" s="678">
        <v>153</v>
      </c>
      <c r="G8" s="275">
        <f t="shared" ref="G8:G13" si="1">((F8/E8)-    1)*100</f>
        <v>13.33333333333333</v>
      </c>
    </row>
    <row r="9" spans="1:7" ht="11.75" customHeight="1">
      <c r="A9" s="182" t="s">
        <v>546</v>
      </c>
      <c r="B9" s="678">
        <v>95</v>
      </c>
      <c r="C9" s="678">
        <v>130</v>
      </c>
      <c r="D9" s="275">
        <f t="shared" si="0"/>
        <v>36.842105263157897</v>
      </c>
      <c r="E9" s="274">
        <v>110</v>
      </c>
      <c r="F9" s="678">
        <v>105</v>
      </c>
      <c r="G9" s="275">
        <f t="shared" si="1"/>
        <v>-4.5454545454545414</v>
      </c>
    </row>
    <row r="10" spans="1:7" ht="11.75" customHeight="1">
      <c r="A10" s="182" t="s">
        <v>547</v>
      </c>
      <c r="B10" s="678">
        <v>110</v>
      </c>
      <c r="C10" s="678">
        <v>135</v>
      </c>
      <c r="D10" s="275">
        <f t="shared" si="0"/>
        <v>22.72727272727273</v>
      </c>
      <c r="E10" s="274">
        <v>90</v>
      </c>
      <c r="F10" s="678">
        <v>135</v>
      </c>
      <c r="G10" s="275">
        <f t="shared" si="1"/>
        <v>50</v>
      </c>
    </row>
    <row r="11" spans="1:7" ht="11.75" customHeight="1">
      <c r="A11" s="182" t="s">
        <v>548</v>
      </c>
      <c r="B11" s="678" t="s">
        <v>720</v>
      </c>
      <c r="C11" s="678">
        <v>120</v>
      </c>
      <c r="D11" s="278" t="s">
        <v>137</v>
      </c>
      <c r="E11" s="274" t="s">
        <v>721</v>
      </c>
      <c r="F11" s="678">
        <v>90</v>
      </c>
      <c r="G11" s="275" t="s">
        <v>137</v>
      </c>
    </row>
    <row r="12" spans="1:7" ht="11.75" customHeight="1">
      <c r="A12" s="182" t="s">
        <v>549</v>
      </c>
      <c r="B12" s="678">
        <v>103</v>
      </c>
      <c r="C12" s="678">
        <v>105</v>
      </c>
      <c r="D12" s="275">
        <f t="shared" si="0"/>
        <v>1.9417475728155331</v>
      </c>
      <c r="E12" s="274">
        <v>100</v>
      </c>
      <c r="F12" s="678">
        <v>95</v>
      </c>
      <c r="G12" s="275">
        <f t="shared" si="1"/>
        <v>-5.0000000000000044</v>
      </c>
    </row>
    <row r="13" spans="1:7" ht="11.75" customHeight="1">
      <c r="A13" s="488" t="s">
        <v>551</v>
      </c>
      <c r="B13" s="678">
        <v>150</v>
      </c>
      <c r="C13" s="896">
        <v>130</v>
      </c>
      <c r="D13" s="275">
        <f t="shared" si="0"/>
        <v>-13.33333333333333</v>
      </c>
      <c r="E13" s="274">
        <v>90</v>
      </c>
      <c r="F13" s="678">
        <v>85</v>
      </c>
      <c r="G13" s="275">
        <f t="shared" si="1"/>
        <v>-5.555555555555558</v>
      </c>
    </row>
    <row r="14" spans="1:7" ht="11.75" customHeight="1">
      <c r="A14" s="386" t="s">
        <v>24</v>
      </c>
      <c r="B14" s="277"/>
      <c r="C14" s="578"/>
      <c r="D14" s="278"/>
      <c r="E14" s="277"/>
      <c r="F14" s="279"/>
      <c r="G14" s="677"/>
    </row>
    <row r="15" spans="1:7" ht="11.75" customHeight="1">
      <c r="A15" s="185" t="s">
        <v>25</v>
      </c>
      <c r="B15" s="678">
        <v>75</v>
      </c>
      <c r="C15" s="678">
        <v>80</v>
      </c>
      <c r="D15" s="275">
        <f t="shared" ref="D15:D19" si="2">((C15/B15)-    1)*100</f>
        <v>6.6666666666666652</v>
      </c>
      <c r="E15" s="274">
        <v>165</v>
      </c>
      <c r="F15" s="678">
        <v>165</v>
      </c>
      <c r="G15" s="275">
        <f t="shared" ref="G15:G16" si="3">((F15/E15)-    1)*100</f>
        <v>0</v>
      </c>
    </row>
    <row r="16" spans="1:7" ht="11.75" customHeight="1">
      <c r="A16" s="185" t="s">
        <v>490</v>
      </c>
      <c r="B16" s="678">
        <v>83</v>
      </c>
      <c r="C16" s="678">
        <v>83</v>
      </c>
      <c r="D16" s="275">
        <f t="shared" si="2"/>
        <v>0</v>
      </c>
      <c r="E16" s="274">
        <v>145</v>
      </c>
      <c r="F16" s="678">
        <v>145</v>
      </c>
      <c r="G16" s="275">
        <f t="shared" si="3"/>
        <v>0</v>
      </c>
    </row>
    <row r="17" spans="1:7" ht="11.75" customHeight="1">
      <c r="A17" s="185" t="s">
        <v>292</v>
      </c>
      <c r="B17" s="678">
        <v>110</v>
      </c>
      <c r="C17" s="678">
        <v>109</v>
      </c>
      <c r="D17" s="275">
        <f t="shared" si="2"/>
        <v>-0.90909090909090384</v>
      </c>
      <c r="E17" s="274" t="s">
        <v>721</v>
      </c>
      <c r="F17" s="678">
        <v>200</v>
      </c>
      <c r="G17" s="275" t="s">
        <v>137</v>
      </c>
    </row>
    <row r="18" spans="1:7" ht="11.75" customHeight="1">
      <c r="A18" s="185" t="s">
        <v>555</v>
      </c>
      <c r="B18" s="678">
        <v>80</v>
      </c>
      <c r="C18" s="678">
        <v>80</v>
      </c>
      <c r="D18" s="275">
        <f t="shared" si="2"/>
        <v>0</v>
      </c>
      <c r="E18" s="274" t="s">
        <v>721</v>
      </c>
      <c r="F18" s="678">
        <v>73</v>
      </c>
      <c r="G18" s="275" t="s">
        <v>137</v>
      </c>
    </row>
    <row r="19" spans="1:7" ht="11.75" customHeight="1">
      <c r="A19" s="185" t="s">
        <v>436</v>
      </c>
      <c r="B19" s="678">
        <v>75</v>
      </c>
      <c r="C19" s="678">
        <v>78</v>
      </c>
      <c r="D19" s="275">
        <f t="shared" si="2"/>
        <v>4.0000000000000036</v>
      </c>
      <c r="E19" s="274">
        <v>130</v>
      </c>
      <c r="F19" s="678">
        <v>135</v>
      </c>
      <c r="G19" s="275">
        <f t="shared" ref="G19" si="4">((F19/E19)-    1)*100</f>
        <v>3.8461538461538547</v>
      </c>
    </row>
    <row r="20" spans="1:7" ht="11.75" customHeight="1">
      <c r="A20" s="386" t="s">
        <v>491</v>
      </c>
      <c r="B20" s="273"/>
      <c r="C20" s="274"/>
      <c r="D20" s="278"/>
      <c r="E20" s="274"/>
      <c r="F20" s="678"/>
      <c r="G20" s="275"/>
    </row>
    <row r="21" spans="1:7" ht="11.75" customHeight="1">
      <c r="A21" s="186" t="s">
        <v>29</v>
      </c>
      <c r="B21" s="678" t="s">
        <v>720</v>
      </c>
      <c r="C21" s="678">
        <v>110</v>
      </c>
      <c r="D21" s="278" t="s">
        <v>137</v>
      </c>
      <c r="E21" s="274" t="s">
        <v>721</v>
      </c>
      <c r="F21" s="678">
        <v>215</v>
      </c>
      <c r="G21" s="275" t="s">
        <v>137</v>
      </c>
    </row>
    <row r="22" spans="1:7" ht="11.75" customHeight="1">
      <c r="A22" s="186" t="s">
        <v>439</v>
      </c>
      <c r="B22" s="678" t="s">
        <v>720</v>
      </c>
      <c r="C22" s="678">
        <v>120</v>
      </c>
      <c r="D22" s="278" t="s">
        <v>137</v>
      </c>
      <c r="E22" s="274" t="s">
        <v>721</v>
      </c>
      <c r="F22" s="274" t="s">
        <v>721</v>
      </c>
      <c r="G22" s="275" t="s">
        <v>137</v>
      </c>
    </row>
    <row r="23" spans="1:7" ht="11.75" customHeight="1">
      <c r="A23" s="186" t="s">
        <v>441</v>
      </c>
      <c r="B23" s="678" t="s">
        <v>720</v>
      </c>
      <c r="C23" s="678">
        <v>120</v>
      </c>
      <c r="D23" s="278" t="s">
        <v>137</v>
      </c>
      <c r="E23" s="274" t="s">
        <v>721</v>
      </c>
      <c r="F23" s="678">
        <v>285</v>
      </c>
      <c r="G23" s="275" t="s">
        <v>137</v>
      </c>
    </row>
    <row r="24" spans="1:7" ht="11.75" customHeight="1">
      <c r="A24" s="186" t="s">
        <v>302</v>
      </c>
      <c r="B24" s="678" t="s">
        <v>720</v>
      </c>
      <c r="C24" s="678">
        <v>105</v>
      </c>
      <c r="D24" s="278" t="s">
        <v>137</v>
      </c>
      <c r="E24" s="274" t="s">
        <v>721</v>
      </c>
      <c r="F24" s="274" t="s">
        <v>721</v>
      </c>
      <c r="G24" s="275" t="s">
        <v>137</v>
      </c>
    </row>
    <row r="25" spans="1:7" ht="11.75" customHeight="1">
      <c r="A25" s="186" t="s">
        <v>492</v>
      </c>
      <c r="B25" s="678" t="s">
        <v>720</v>
      </c>
      <c r="C25" s="678">
        <v>115</v>
      </c>
      <c r="D25" s="278" t="s">
        <v>137</v>
      </c>
      <c r="E25" s="274" t="s">
        <v>721</v>
      </c>
      <c r="F25" s="678">
        <v>105</v>
      </c>
      <c r="G25" s="275" t="s">
        <v>137</v>
      </c>
    </row>
    <row r="26" spans="1:7" ht="11.75" customHeight="1">
      <c r="A26" s="186" t="s">
        <v>394</v>
      </c>
      <c r="B26" s="678" t="s">
        <v>720</v>
      </c>
      <c r="C26" s="678">
        <v>78</v>
      </c>
      <c r="D26" s="278" t="s">
        <v>137</v>
      </c>
      <c r="E26" s="274" t="s">
        <v>721</v>
      </c>
      <c r="F26" s="678">
        <v>235</v>
      </c>
      <c r="G26" s="275" t="s">
        <v>137</v>
      </c>
    </row>
    <row r="27" spans="1:7" ht="11.75" customHeight="1">
      <c r="A27" s="186" t="s">
        <v>305</v>
      </c>
      <c r="B27" s="678" t="s">
        <v>720</v>
      </c>
      <c r="C27" s="678">
        <v>165</v>
      </c>
      <c r="D27" s="278" t="s">
        <v>137</v>
      </c>
      <c r="E27" s="274" t="s">
        <v>721</v>
      </c>
      <c r="F27" s="274" t="s">
        <v>721</v>
      </c>
      <c r="G27" s="275" t="s">
        <v>137</v>
      </c>
    </row>
    <row r="28" spans="1:7" ht="11.75" customHeight="1">
      <c r="A28" s="186" t="s">
        <v>443</v>
      </c>
      <c r="B28" s="678" t="s">
        <v>720</v>
      </c>
      <c r="C28" s="678">
        <v>130</v>
      </c>
      <c r="D28" s="278" t="s">
        <v>137</v>
      </c>
      <c r="E28" s="274" t="s">
        <v>721</v>
      </c>
      <c r="F28" s="678">
        <v>145</v>
      </c>
      <c r="G28" s="275" t="s">
        <v>137</v>
      </c>
    </row>
    <row r="29" spans="1:7" ht="11.75" customHeight="1">
      <c r="A29" s="386" t="s">
        <v>31</v>
      </c>
      <c r="B29" s="273"/>
      <c r="C29" s="301"/>
      <c r="D29" s="281"/>
      <c r="E29" s="297"/>
      <c r="F29" s="302"/>
      <c r="G29" s="582"/>
    </row>
    <row r="30" spans="1:7" ht="11.75" customHeight="1">
      <c r="A30" s="282" t="s">
        <v>32</v>
      </c>
      <c r="B30" s="274">
        <v>70</v>
      </c>
      <c r="C30" s="678">
        <v>70</v>
      </c>
      <c r="D30" s="676">
        <f t="shared" ref="D30:D54" si="5">((C30/B30)-    1)*100</f>
        <v>0</v>
      </c>
      <c r="E30" s="274">
        <v>75</v>
      </c>
      <c r="F30" s="274" t="s">
        <v>721</v>
      </c>
      <c r="G30" s="275" t="s">
        <v>137</v>
      </c>
    </row>
    <row r="31" spans="1:7" ht="11.75" customHeight="1">
      <c r="A31" s="284" t="s">
        <v>33</v>
      </c>
      <c r="B31" s="274">
        <v>70</v>
      </c>
      <c r="C31" s="678">
        <v>65</v>
      </c>
      <c r="D31" s="676">
        <f t="shared" si="5"/>
        <v>-7.1428571428571397</v>
      </c>
      <c r="E31" s="274">
        <v>100</v>
      </c>
      <c r="F31" s="678">
        <v>100</v>
      </c>
      <c r="G31" s="275">
        <f t="shared" ref="G31:G54" si="6">((F31/E31)-    1)*100</f>
        <v>0</v>
      </c>
    </row>
    <row r="32" spans="1:7" ht="11.75" customHeight="1">
      <c r="A32" s="284" t="s">
        <v>493</v>
      </c>
      <c r="B32" s="274">
        <v>80</v>
      </c>
      <c r="C32" s="678">
        <v>85</v>
      </c>
      <c r="D32" s="676">
        <f t="shared" si="5"/>
        <v>6.25</v>
      </c>
      <c r="E32" s="274" t="s">
        <v>721</v>
      </c>
      <c r="F32" s="678">
        <v>85</v>
      </c>
      <c r="G32" s="275" t="s">
        <v>137</v>
      </c>
    </row>
    <row r="33" spans="1:7" ht="11.75" customHeight="1">
      <c r="A33" s="284" t="s">
        <v>34</v>
      </c>
      <c r="B33" s="274">
        <v>75</v>
      </c>
      <c r="C33" s="678">
        <v>68</v>
      </c>
      <c r="D33" s="676">
        <f t="shared" si="5"/>
        <v>-9.3333333333333375</v>
      </c>
      <c r="E33" s="274">
        <v>105</v>
      </c>
      <c r="F33" s="678">
        <v>90</v>
      </c>
      <c r="G33" s="275">
        <f t="shared" si="6"/>
        <v>-14.28571428571429</v>
      </c>
    </row>
    <row r="34" spans="1:7" ht="11.75" customHeight="1">
      <c r="A34" s="284" t="s">
        <v>35</v>
      </c>
      <c r="B34" s="274">
        <v>115</v>
      </c>
      <c r="C34" s="678">
        <v>70</v>
      </c>
      <c r="D34" s="676">
        <f t="shared" si="5"/>
        <v>-39.130434782608688</v>
      </c>
      <c r="E34" s="285">
        <v>125</v>
      </c>
      <c r="F34" s="678">
        <v>90</v>
      </c>
      <c r="G34" s="275">
        <f t="shared" si="6"/>
        <v>-28.000000000000004</v>
      </c>
    </row>
    <row r="35" spans="1:7" ht="11.75" customHeight="1">
      <c r="A35" s="284" t="s">
        <v>36</v>
      </c>
      <c r="B35" s="274">
        <v>115</v>
      </c>
      <c r="C35" s="678">
        <v>150</v>
      </c>
      <c r="D35" s="676">
        <f t="shared" si="5"/>
        <v>30.434782608695656</v>
      </c>
      <c r="E35" s="274">
        <v>125</v>
      </c>
      <c r="F35" s="678">
        <v>185</v>
      </c>
      <c r="G35" s="275">
        <f t="shared" si="6"/>
        <v>48</v>
      </c>
    </row>
    <row r="36" spans="1:7" ht="11.75" customHeight="1">
      <c r="A36" s="284" t="s">
        <v>37</v>
      </c>
      <c r="B36" s="274">
        <v>105</v>
      </c>
      <c r="C36" s="678">
        <v>125</v>
      </c>
      <c r="D36" s="676">
        <f t="shared" si="5"/>
        <v>19.047619047619047</v>
      </c>
      <c r="E36" s="285">
        <v>120</v>
      </c>
      <c r="F36" s="678">
        <v>120</v>
      </c>
      <c r="G36" s="275">
        <f t="shared" si="6"/>
        <v>0</v>
      </c>
    </row>
    <row r="37" spans="1:7" ht="11.75" customHeight="1">
      <c r="A37" s="284" t="s">
        <v>38</v>
      </c>
      <c r="B37" s="274">
        <v>85</v>
      </c>
      <c r="C37" s="678">
        <v>85</v>
      </c>
      <c r="D37" s="676">
        <f t="shared" si="5"/>
        <v>0</v>
      </c>
      <c r="E37" s="274">
        <v>140</v>
      </c>
      <c r="F37" s="678">
        <v>150</v>
      </c>
      <c r="G37" s="275">
        <f t="shared" si="6"/>
        <v>7.1428571428571397</v>
      </c>
    </row>
    <row r="38" spans="1:7" ht="11.75" customHeight="1">
      <c r="A38" s="284" t="s">
        <v>40</v>
      </c>
      <c r="B38" s="274">
        <v>100</v>
      </c>
      <c r="C38" s="678">
        <v>95</v>
      </c>
      <c r="D38" s="676">
        <f t="shared" si="5"/>
        <v>-5.0000000000000044</v>
      </c>
      <c r="E38" s="274">
        <v>100</v>
      </c>
      <c r="F38" s="678">
        <v>165</v>
      </c>
      <c r="G38" s="275">
        <f t="shared" si="6"/>
        <v>64.999999999999986</v>
      </c>
    </row>
    <row r="39" spans="1:7" ht="11.75" customHeight="1">
      <c r="A39" s="284" t="s">
        <v>155</v>
      </c>
      <c r="B39" s="274">
        <v>90</v>
      </c>
      <c r="C39" s="678">
        <v>130</v>
      </c>
      <c r="D39" s="676">
        <f t="shared" si="5"/>
        <v>44.444444444444443</v>
      </c>
      <c r="E39" s="274">
        <v>70</v>
      </c>
      <c r="F39" s="678">
        <v>90</v>
      </c>
      <c r="G39" s="275">
        <f t="shared" si="6"/>
        <v>28.57142857142858</v>
      </c>
    </row>
    <row r="40" spans="1:7" ht="11.75" customHeight="1">
      <c r="A40" s="284" t="s">
        <v>39</v>
      </c>
      <c r="B40" s="274">
        <v>100</v>
      </c>
      <c r="C40" s="678">
        <v>100</v>
      </c>
      <c r="D40" s="676">
        <f t="shared" si="5"/>
        <v>0</v>
      </c>
      <c r="E40" s="285">
        <v>110</v>
      </c>
      <c r="F40" s="678">
        <v>125</v>
      </c>
      <c r="G40" s="275">
        <f t="shared" si="6"/>
        <v>13.636363636363647</v>
      </c>
    </row>
    <row r="41" spans="1:7" ht="11.75" customHeight="1">
      <c r="A41" s="386" t="s">
        <v>41</v>
      </c>
      <c r="B41" s="273"/>
      <c r="C41" s="678"/>
      <c r="D41" s="286"/>
      <c r="E41" s="897"/>
      <c r="F41" s="302"/>
      <c r="G41" s="582"/>
    </row>
    <row r="42" spans="1:7" ht="11.75" customHeight="1">
      <c r="A42" s="287" t="s">
        <v>156</v>
      </c>
      <c r="B42" s="274" t="s">
        <v>721</v>
      </c>
      <c r="C42" s="678">
        <v>120</v>
      </c>
      <c r="D42" s="278" t="s">
        <v>137</v>
      </c>
      <c r="E42" s="274" t="s">
        <v>721</v>
      </c>
      <c r="F42" s="678">
        <v>53</v>
      </c>
      <c r="G42" s="275" t="s">
        <v>137</v>
      </c>
    </row>
    <row r="43" spans="1:7" ht="11.75" customHeight="1">
      <c r="A43" s="287" t="s">
        <v>395</v>
      </c>
      <c r="B43" s="678">
        <v>145</v>
      </c>
      <c r="C43" s="678">
        <v>110</v>
      </c>
      <c r="D43" s="275">
        <f t="shared" si="5"/>
        <v>-24.137931034482762</v>
      </c>
      <c r="E43" s="274">
        <v>80</v>
      </c>
      <c r="F43" s="678">
        <v>110</v>
      </c>
      <c r="G43" s="275">
        <f t="shared" si="6"/>
        <v>37.5</v>
      </c>
    </row>
    <row r="44" spans="1:7" ht="11.75" customHeight="1">
      <c r="A44" s="287" t="s">
        <v>494</v>
      </c>
      <c r="B44" s="678">
        <v>77.5</v>
      </c>
      <c r="C44" s="678">
        <v>88</v>
      </c>
      <c r="D44" s="275">
        <f t="shared" si="5"/>
        <v>13.548387096774196</v>
      </c>
      <c r="E44" s="285">
        <v>92.5</v>
      </c>
      <c r="F44" s="678">
        <v>110</v>
      </c>
      <c r="G44" s="275">
        <f t="shared" si="6"/>
        <v>18.918918918918926</v>
      </c>
    </row>
    <row r="45" spans="1:7" ht="11.75" customHeight="1">
      <c r="A45" s="287" t="s">
        <v>43</v>
      </c>
      <c r="B45" s="678">
        <v>60</v>
      </c>
      <c r="C45" s="678">
        <v>90</v>
      </c>
      <c r="D45" s="275">
        <f t="shared" si="5"/>
        <v>50</v>
      </c>
      <c r="E45" s="285">
        <v>105</v>
      </c>
      <c r="F45" s="678">
        <v>100</v>
      </c>
      <c r="G45" s="275">
        <f t="shared" si="6"/>
        <v>-4.7619047619047672</v>
      </c>
    </row>
    <row r="46" spans="1:7" ht="11.75" customHeight="1">
      <c r="A46" s="287" t="s">
        <v>167</v>
      </c>
      <c r="B46" s="678">
        <v>168</v>
      </c>
      <c r="C46" s="678">
        <v>138</v>
      </c>
      <c r="D46" s="288">
        <f t="shared" si="5"/>
        <v>-17.857142857142861</v>
      </c>
      <c r="E46" s="285">
        <v>85</v>
      </c>
      <c r="F46" s="678">
        <v>85</v>
      </c>
      <c r="G46" s="275">
        <f t="shared" si="6"/>
        <v>0</v>
      </c>
    </row>
    <row r="47" spans="1:7" ht="11.75" customHeight="1">
      <c r="A47" s="287" t="s">
        <v>456</v>
      </c>
      <c r="B47" s="678">
        <v>115</v>
      </c>
      <c r="C47" s="678">
        <v>89</v>
      </c>
      <c r="D47" s="288">
        <f t="shared" si="5"/>
        <v>-22.608695652173914</v>
      </c>
      <c r="E47" s="285">
        <v>90</v>
      </c>
      <c r="F47" s="678">
        <v>88</v>
      </c>
      <c r="G47" s="275">
        <f t="shared" si="6"/>
        <v>-2.2222222222222254</v>
      </c>
    </row>
    <row r="48" spans="1:7" ht="11.75" customHeight="1">
      <c r="A48" s="287" t="s">
        <v>458</v>
      </c>
      <c r="B48" s="678">
        <v>67.5</v>
      </c>
      <c r="C48" s="678">
        <v>80</v>
      </c>
      <c r="D48" s="288">
        <f t="shared" si="5"/>
        <v>18.518518518518512</v>
      </c>
      <c r="E48" s="285">
        <v>95</v>
      </c>
      <c r="F48" s="678">
        <v>145</v>
      </c>
      <c r="G48" s="275">
        <f t="shared" si="6"/>
        <v>52.631578947368432</v>
      </c>
    </row>
    <row r="49" spans="1:7" ht="11.75" customHeight="1">
      <c r="A49" s="287" t="s">
        <v>459</v>
      </c>
      <c r="B49" s="678">
        <v>105</v>
      </c>
      <c r="C49" s="678">
        <v>105</v>
      </c>
      <c r="D49" s="288">
        <f t="shared" si="5"/>
        <v>0</v>
      </c>
      <c r="E49" s="285">
        <v>95</v>
      </c>
      <c r="F49" s="274" t="s">
        <v>721</v>
      </c>
      <c r="G49" s="275" t="s">
        <v>137</v>
      </c>
    </row>
    <row r="50" spans="1:7" ht="11.75" customHeight="1">
      <c r="A50" s="287" t="s">
        <v>460</v>
      </c>
      <c r="B50" s="678">
        <v>85</v>
      </c>
      <c r="C50" s="678">
        <v>105</v>
      </c>
      <c r="D50" s="288">
        <f t="shared" si="5"/>
        <v>23.529411764705888</v>
      </c>
      <c r="E50" s="285">
        <v>80</v>
      </c>
      <c r="F50" s="274" t="s">
        <v>721</v>
      </c>
      <c r="G50" s="275" t="s">
        <v>137</v>
      </c>
    </row>
    <row r="51" spans="1:7" ht="11.75" customHeight="1">
      <c r="A51" s="287" t="s">
        <v>495</v>
      </c>
      <c r="B51" s="678">
        <v>75</v>
      </c>
      <c r="C51" s="678">
        <v>80</v>
      </c>
      <c r="D51" s="288">
        <f t="shared" si="5"/>
        <v>6.6666666666666652</v>
      </c>
      <c r="E51" s="285">
        <v>110</v>
      </c>
      <c r="F51" s="678">
        <v>110</v>
      </c>
      <c r="G51" s="275">
        <f t="shared" si="6"/>
        <v>0</v>
      </c>
    </row>
    <row r="52" spans="1:7" ht="11.75" customHeight="1">
      <c r="A52" s="287" t="s">
        <v>157</v>
      </c>
      <c r="B52" s="678">
        <v>92.5</v>
      </c>
      <c r="C52" s="678">
        <v>113</v>
      </c>
      <c r="D52" s="288">
        <f t="shared" si="5"/>
        <v>22.162162162162158</v>
      </c>
      <c r="E52" s="285">
        <v>105</v>
      </c>
      <c r="F52" s="678">
        <v>100</v>
      </c>
      <c r="G52" s="275">
        <f t="shared" si="6"/>
        <v>-4.7619047619047672</v>
      </c>
    </row>
    <row r="53" spans="1:7" ht="11.75" customHeight="1">
      <c r="A53" s="287" t="s">
        <v>45</v>
      </c>
      <c r="B53" s="678">
        <v>75</v>
      </c>
      <c r="C53" s="678">
        <v>75</v>
      </c>
      <c r="D53" s="288">
        <f t="shared" si="5"/>
        <v>0</v>
      </c>
      <c r="E53" s="285">
        <v>130</v>
      </c>
      <c r="F53" s="678">
        <v>130</v>
      </c>
      <c r="G53" s="275">
        <f t="shared" si="6"/>
        <v>0</v>
      </c>
    </row>
    <row r="54" spans="1:7" ht="11.75" customHeight="1">
      <c r="A54" s="287" t="s">
        <v>462</v>
      </c>
      <c r="B54" s="678">
        <v>85</v>
      </c>
      <c r="C54" s="678">
        <v>105</v>
      </c>
      <c r="D54" s="288">
        <f t="shared" si="5"/>
        <v>23.529411764705888</v>
      </c>
      <c r="E54" s="285">
        <v>115</v>
      </c>
      <c r="F54" s="678">
        <v>125</v>
      </c>
      <c r="G54" s="275">
        <f t="shared" si="6"/>
        <v>8.6956521739130377</v>
      </c>
    </row>
    <row r="55" spans="1:7" ht="11.75" customHeight="1">
      <c r="A55" s="380" t="s">
        <v>46</v>
      </c>
      <c r="B55" s="273"/>
      <c r="C55" s="274"/>
      <c r="D55" s="278"/>
      <c r="E55" s="297"/>
      <c r="F55" s="285"/>
      <c r="G55" s="278"/>
    </row>
    <row r="56" spans="1:7" ht="11.75" customHeight="1">
      <c r="A56" s="185" t="s">
        <v>47</v>
      </c>
      <c r="B56" s="678">
        <v>85</v>
      </c>
      <c r="C56" s="678">
        <v>85</v>
      </c>
      <c r="D56" s="288">
        <f t="shared" ref="D56:D71" si="7">((C56/B56)-    1)*100</f>
        <v>0</v>
      </c>
      <c r="E56" s="285">
        <v>85</v>
      </c>
      <c r="F56" s="678">
        <v>85</v>
      </c>
      <c r="G56" s="283">
        <f t="shared" ref="G56:G71" si="8">((F56/E56)-    1)*100</f>
        <v>0</v>
      </c>
    </row>
    <row r="57" spans="1:7" ht="11.75" customHeight="1">
      <c r="A57" s="185" t="s">
        <v>48</v>
      </c>
      <c r="B57" s="678">
        <v>72.5</v>
      </c>
      <c r="C57" s="678">
        <v>83</v>
      </c>
      <c r="D57" s="288">
        <f t="shared" si="7"/>
        <v>14.482758620689662</v>
      </c>
      <c r="E57" s="285">
        <v>75</v>
      </c>
      <c r="F57" s="678">
        <v>75</v>
      </c>
      <c r="G57" s="283">
        <f t="shared" si="8"/>
        <v>0</v>
      </c>
    </row>
    <row r="58" spans="1:7" ht="11.75" customHeight="1">
      <c r="A58" s="185" t="s">
        <v>168</v>
      </c>
      <c r="B58" s="678">
        <v>77.5</v>
      </c>
      <c r="C58" s="678">
        <v>85</v>
      </c>
      <c r="D58" s="288">
        <f t="shared" si="7"/>
        <v>9.6774193548387011</v>
      </c>
      <c r="E58" s="285">
        <v>110</v>
      </c>
      <c r="F58" s="678">
        <v>100</v>
      </c>
      <c r="G58" s="283">
        <f t="shared" si="8"/>
        <v>-9.0909090909090935</v>
      </c>
    </row>
    <row r="59" spans="1:7" ht="11.75" customHeight="1">
      <c r="A59" s="185" t="s">
        <v>51</v>
      </c>
      <c r="B59" s="678">
        <v>67.5</v>
      </c>
      <c r="C59" s="678">
        <v>88</v>
      </c>
      <c r="D59" s="288">
        <f t="shared" si="7"/>
        <v>30.370370370370381</v>
      </c>
      <c r="E59" s="274" t="s">
        <v>721</v>
      </c>
      <c r="F59" s="274" t="s">
        <v>721</v>
      </c>
      <c r="G59" s="278" t="s">
        <v>137</v>
      </c>
    </row>
    <row r="60" spans="1:7" ht="11.75" customHeight="1">
      <c r="A60" s="185" t="s">
        <v>496</v>
      </c>
      <c r="B60" s="678">
        <v>77.5</v>
      </c>
      <c r="C60" s="678">
        <v>85</v>
      </c>
      <c r="D60" s="288">
        <f t="shared" si="7"/>
        <v>9.6774193548387011</v>
      </c>
      <c r="E60" s="274" t="s">
        <v>721</v>
      </c>
      <c r="F60" s="274" t="s">
        <v>721</v>
      </c>
      <c r="G60" s="278" t="s">
        <v>137</v>
      </c>
    </row>
    <row r="61" spans="1:7" ht="10.75" customHeight="1">
      <c r="A61" s="289"/>
      <c r="B61" s="55"/>
      <c r="C61" s="55"/>
      <c r="D61" s="55"/>
      <c r="E61" s="290"/>
      <c r="F61" s="291"/>
      <c r="G61" s="292" t="s">
        <v>76</v>
      </c>
    </row>
    <row r="62" spans="1:7" ht="12" customHeight="1">
      <c r="A62" s="293" t="s">
        <v>497</v>
      </c>
      <c r="B62" s="294"/>
      <c r="C62" s="294"/>
      <c r="D62" s="295"/>
      <c r="E62" s="296"/>
      <c r="F62" s="297"/>
      <c r="G62" s="43"/>
    </row>
    <row r="63" spans="1:7" ht="16" customHeight="1">
      <c r="A63" s="940" t="s">
        <v>19</v>
      </c>
      <c r="B63" s="942" t="s">
        <v>486</v>
      </c>
      <c r="C63" s="943"/>
      <c r="D63" s="944"/>
      <c r="E63" s="942" t="s">
        <v>487</v>
      </c>
      <c r="F63" s="943"/>
      <c r="G63" s="944"/>
    </row>
    <row r="64" spans="1:7" ht="16" customHeight="1">
      <c r="A64" s="941"/>
      <c r="B64" s="400" t="s">
        <v>488</v>
      </c>
      <c r="C64" s="400" t="s">
        <v>489</v>
      </c>
      <c r="D64" s="401" t="s">
        <v>23</v>
      </c>
      <c r="E64" s="400" t="s">
        <v>488</v>
      </c>
      <c r="F64" s="400" t="s">
        <v>489</v>
      </c>
      <c r="G64" s="401" t="s">
        <v>23</v>
      </c>
    </row>
    <row r="65" spans="1:7" ht="5" customHeight="1">
      <c r="A65" s="185"/>
      <c r="B65" s="490"/>
      <c r="C65" s="183"/>
      <c r="D65" s="288"/>
      <c r="E65" s="279"/>
      <c r="F65" s="274"/>
      <c r="G65" s="278"/>
    </row>
    <row r="66" spans="1:7" ht="11.75" customHeight="1">
      <c r="A66" s="185" t="s">
        <v>52</v>
      </c>
      <c r="B66" s="678">
        <v>87.5</v>
      </c>
      <c r="C66" s="678">
        <v>88</v>
      </c>
      <c r="D66" s="288">
        <f t="shared" si="7"/>
        <v>0.57142857142857828</v>
      </c>
      <c r="E66" s="285">
        <v>95</v>
      </c>
      <c r="F66" s="678">
        <v>95</v>
      </c>
      <c r="G66" s="283">
        <f t="shared" si="8"/>
        <v>0</v>
      </c>
    </row>
    <row r="67" spans="1:7" ht="11.75" customHeight="1">
      <c r="A67" s="185" t="s">
        <v>53</v>
      </c>
      <c r="B67" s="678">
        <v>65</v>
      </c>
      <c r="C67" s="678">
        <v>85</v>
      </c>
      <c r="D67" s="288">
        <f t="shared" si="7"/>
        <v>30.76923076923077</v>
      </c>
      <c r="E67" s="274" t="s">
        <v>721</v>
      </c>
      <c r="F67" s="274" t="s">
        <v>721</v>
      </c>
      <c r="G67" s="278" t="s">
        <v>137</v>
      </c>
    </row>
    <row r="68" spans="1:7" ht="11.75" customHeight="1">
      <c r="A68" s="185" t="s">
        <v>54</v>
      </c>
      <c r="B68" s="678">
        <v>62.5</v>
      </c>
      <c r="C68" s="678">
        <v>88</v>
      </c>
      <c r="D68" s="288">
        <f t="shared" si="7"/>
        <v>40.79999999999999</v>
      </c>
      <c r="E68" s="285">
        <v>70</v>
      </c>
      <c r="F68" s="678">
        <v>80</v>
      </c>
      <c r="G68" s="283">
        <f t="shared" si="8"/>
        <v>14.285714285714279</v>
      </c>
    </row>
    <row r="69" spans="1:7" ht="11.75" customHeight="1">
      <c r="A69" s="185" t="s">
        <v>469</v>
      </c>
      <c r="B69" s="678">
        <v>84</v>
      </c>
      <c r="C69" s="678">
        <v>85</v>
      </c>
      <c r="D69" s="288">
        <f t="shared" si="7"/>
        <v>1.1904761904761862</v>
      </c>
      <c r="E69" s="285">
        <v>55</v>
      </c>
      <c r="F69" s="678">
        <v>83</v>
      </c>
      <c r="G69" s="283">
        <f t="shared" si="8"/>
        <v>50.909090909090907</v>
      </c>
    </row>
    <row r="70" spans="1:7" ht="11.75" customHeight="1">
      <c r="A70" s="185" t="s">
        <v>57</v>
      </c>
      <c r="B70" s="678">
        <v>90</v>
      </c>
      <c r="C70" s="678">
        <v>90</v>
      </c>
      <c r="D70" s="288">
        <f t="shared" si="7"/>
        <v>0</v>
      </c>
      <c r="E70" s="285">
        <v>32.5</v>
      </c>
      <c r="F70" s="274" t="s">
        <v>721</v>
      </c>
      <c r="G70" s="278" t="s">
        <v>137</v>
      </c>
    </row>
    <row r="71" spans="1:7" ht="11.75" customHeight="1">
      <c r="A71" s="185" t="s">
        <v>58</v>
      </c>
      <c r="B71" s="678">
        <v>82.5</v>
      </c>
      <c r="C71" s="678">
        <v>90</v>
      </c>
      <c r="D71" s="288">
        <f t="shared" si="7"/>
        <v>9.0909090909090828</v>
      </c>
      <c r="E71" s="285">
        <v>70</v>
      </c>
      <c r="F71" s="678">
        <v>87.5</v>
      </c>
      <c r="G71" s="283">
        <f t="shared" si="8"/>
        <v>25</v>
      </c>
    </row>
    <row r="72" spans="1:7" ht="11.75" customHeight="1">
      <c r="A72" s="386" t="s">
        <v>59</v>
      </c>
      <c r="B72" s="273"/>
      <c r="C72" s="579"/>
      <c r="D72" s="298"/>
      <c r="E72" s="297"/>
      <c r="F72" s="580"/>
      <c r="G72" s="43"/>
    </row>
    <row r="73" spans="1:7" ht="11.75" customHeight="1">
      <c r="A73" s="284" t="s">
        <v>60</v>
      </c>
      <c r="B73" s="678">
        <v>65</v>
      </c>
      <c r="C73" s="274">
        <v>65</v>
      </c>
      <c r="D73" s="288">
        <f t="shared" ref="D73:D79" si="9">((C73/B73)-    1)*100</f>
        <v>0</v>
      </c>
      <c r="E73" s="285">
        <v>135</v>
      </c>
      <c r="F73" s="675">
        <v>135</v>
      </c>
      <c r="G73" s="283">
        <f t="shared" ref="G73:G79" si="10">((F73/E73)-    1)*100</f>
        <v>0</v>
      </c>
    </row>
    <row r="74" spans="1:7" ht="11.75" customHeight="1">
      <c r="A74" s="284" t="s">
        <v>61</v>
      </c>
      <c r="B74" s="678">
        <v>105</v>
      </c>
      <c r="C74" s="274">
        <v>105</v>
      </c>
      <c r="D74" s="288">
        <f t="shared" si="9"/>
        <v>0</v>
      </c>
      <c r="E74" s="277">
        <v>110</v>
      </c>
      <c r="F74" s="675">
        <v>110</v>
      </c>
      <c r="G74" s="283">
        <f t="shared" si="10"/>
        <v>0</v>
      </c>
    </row>
    <row r="75" spans="1:7" ht="11.75" customHeight="1">
      <c r="A75" s="284" t="s">
        <v>498</v>
      </c>
      <c r="B75" s="678">
        <v>68</v>
      </c>
      <c r="C75" s="274">
        <v>68</v>
      </c>
      <c r="D75" s="288">
        <f t="shared" si="9"/>
        <v>0</v>
      </c>
      <c r="E75" s="285">
        <v>58</v>
      </c>
      <c r="F75" s="675">
        <v>58</v>
      </c>
      <c r="G75" s="283">
        <f t="shared" si="10"/>
        <v>0</v>
      </c>
    </row>
    <row r="76" spans="1:7" ht="11.75" customHeight="1">
      <c r="A76" s="284" t="s">
        <v>62</v>
      </c>
      <c r="B76" s="678">
        <v>88</v>
      </c>
      <c r="C76" s="274">
        <v>88</v>
      </c>
      <c r="D76" s="288">
        <f t="shared" si="9"/>
        <v>0</v>
      </c>
      <c r="E76" s="285">
        <v>88</v>
      </c>
      <c r="F76" s="675">
        <v>88</v>
      </c>
      <c r="G76" s="283">
        <f t="shared" si="10"/>
        <v>0</v>
      </c>
    </row>
    <row r="77" spans="1:7" ht="11.75" customHeight="1">
      <c r="A77" s="284" t="s">
        <v>471</v>
      </c>
      <c r="B77" s="678">
        <v>68</v>
      </c>
      <c r="C77" s="274">
        <v>68</v>
      </c>
      <c r="D77" s="288">
        <f t="shared" si="9"/>
        <v>0</v>
      </c>
      <c r="E77" s="285">
        <v>73</v>
      </c>
      <c r="F77" s="675">
        <v>73</v>
      </c>
      <c r="G77" s="283">
        <f t="shared" si="10"/>
        <v>0</v>
      </c>
    </row>
    <row r="78" spans="1:7" ht="11.75" customHeight="1">
      <c r="A78" s="284" t="s">
        <v>63</v>
      </c>
      <c r="B78" s="678">
        <v>105</v>
      </c>
      <c r="C78" s="274">
        <v>105</v>
      </c>
      <c r="D78" s="288">
        <f t="shared" si="9"/>
        <v>0</v>
      </c>
      <c r="E78" s="285">
        <v>107.5</v>
      </c>
      <c r="F78" s="675">
        <v>95</v>
      </c>
      <c r="G78" s="283">
        <f t="shared" si="10"/>
        <v>-11.627906976744185</v>
      </c>
    </row>
    <row r="79" spans="1:7" ht="11.75" customHeight="1">
      <c r="A79" s="284" t="s">
        <v>64</v>
      </c>
      <c r="B79" s="678">
        <v>110</v>
      </c>
      <c r="C79" s="274">
        <v>90</v>
      </c>
      <c r="D79" s="288">
        <f t="shared" si="9"/>
        <v>-18.181818181818176</v>
      </c>
      <c r="E79" s="285">
        <v>110</v>
      </c>
      <c r="F79" s="675">
        <v>140</v>
      </c>
      <c r="G79" s="283">
        <f t="shared" si="10"/>
        <v>27.27272727272727</v>
      </c>
    </row>
    <row r="80" spans="1:7" ht="11.75" customHeight="1">
      <c r="A80" s="386" t="s">
        <v>65</v>
      </c>
      <c r="B80" s="678"/>
      <c r="C80" s="579"/>
      <c r="D80" s="299"/>
      <c r="E80" s="297"/>
      <c r="F80" s="580"/>
      <c r="G80" s="43"/>
    </row>
    <row r="81" spans="1:7" ht="11.75" customHeight="1">
      <c r="A81" s="284" t="s">
        <v>66</v>
      </c>
      <c r="B81" s="678">
        <v>128</v>
      </c>
      <c r="C81" s="274">
        <v>135</v>
      </c>
      <c r="D81" s="300">
        <f t="shared" ref="D81:D106" si="11">((C81/B81)-    1)*100</f>
        <v>5.46875</v>
      </c>
      <c r="E81" s="678">
        <v>95</v>
      </c>
      <c r="F81" s="678">
        <v>90</v>
      </c>
      <c r="G81" s="283">
        <f t="shared" ref="G81:G91" si="12">((F81/E81)-    1)*100</f>
        <v>-5.2631578947368478</v>
      </c>
    </row>
    <row r="82" spans="1:7" ht="11.75" customHeight="1">
      <c r="A82" s="284" t="s">
        <v>67</v>
      </c>
      <c r="B82" s="678">
        <v>130</v>
      </c>
      <c r="C82" s="274">
        <v>110</v>
      </c>
      <c r="D82" s="300">
        <f t="shared" si="11"/>
        <v>-15.384615384615385</v>
      </c>
      <c r="E82" s="678">
        <v>100</v>
      </c>
      <c r="F82" s="678">
        <v>100</v>
      </c>
      <c r="G82" s="283">
        <f t="shared" si="12"/>
        <v>0</v>
      </c>
    </row>
    <row r="83" spans="1:7" ht="11.75" customHeight="1">
      <c r="A83" s="284" t="s">
        <v>68</v>
      </c>
      <c r="B83" s="678">
        <v>110</v>
      </c>
      <c r="C83" s="274">
        <v>145</v>
      </c>
      <c r="D83" s="300" t="s">
        <v>137</v>
      </c>
      <c r="E83" s="274" t="s">
        <v>721</v>
      </c>
      <c r="F83" s="678">
        <v>90</v>
      </c>
      <c r="G83" s="278" t="s">
        <v>137</v>
      </c>
    </row>
    <row r="84" spans="1:7" ht="11.75" customHeight="1">
      <c r="A84" s="284" t="s">
        <v>69</v>
      </c>
      <c r="B84" s="274" t="s">
        <v>721</v>
      </c>
      <c r="C84" s="274" t="s">
        <v>721</v>
      </c>
      <c r="D84" s="300" t="s">
        <v>137</v>
      </c>
      <c r="E84" s="678">
        <v>125</v>
      </c>
      <c r="F84" s="678">
        <v>150</v>
      </c>
      <c r="G84" s="283">
        <f t="shared" si="12"/>
        <v>19.999999999999996</v>
      </c>
    </row>
    <row r="85" spans="1:7" ht="11.75" customHeight="1">
      <c r="A85" s="284" t="s">
        <v>70</v>
      </c>
      <c r="B85" s="678">
        <v>95</v>
      </c>
      <c r="C85" s="274">
        <v>103</v>
      </c>
      <c r="D85" s="300">
        <f t="shared" si="11"/>
        <v>8.4210526315789522</v>
      </c>
      <c r="E85" s="678">
        <v>110</v>
      </c>
      <c r="F85" s="678">
        <v>123</v>
      </c>
      <c r="G85" s="283">
        <f t="shared" si="12"/>
        <v>11.818181818181817</v>
      </c>
    </row>
    <row r="86" spans="1:7" ht="11.75" customHeight="1">
      <c r="A86" s="284" t="s">
        <v>433</v>
      </c>
      <c r="B86" s="678">
        <v>123</v>
      </c>
      <c r="C86" s="274">
        <v>110</v>
      </c>
      <c r="D86" s="300">
        <f t="shared" si="11"/>
        <v>-10.569105691056912</v>
      </c>
      <c r="E86" s="678">
        <v>123</v>
      </c>
      <c r="F86" s="678">
        <v>123</v>
      </c>
      <c r="G86" s="283">
        <f t="shared" si="12"/>
        <v>0</v>
      </c>
    </row>
    <row r="87" spans="1:7" ht="11.75" customHeight="1">
      <c r="A87" s="284" t="s">
        <v>499</v>
      </c>
      <c r="B87" s="678">
        <v>175</v>
      </c>
      <c r="C87" s="274">
        <v>178</v>
      </c>
      <c r="D87" s="300">
        <f t="shared" si="11"/>
        <v>1.7142857142857126</v>
      </c>
      <c r="E87" s="274" t="s">
        <v>721</v>
      </c>
      <c r="F87" s="274" t="s">
        <v>721</v>
      </c>
      <c r="G87" s="278" t="s">
        <v>137</v>
      </c>
    </row>
    <row r="88" spans="1:7" ht="11.75" customHeight="1">
      <c r="A88" s="284" t="s">
        <v>72</v>
      </c>
      <c r="B88" s="274" t="s">
        <v>721</v>
      </c>
      <c r="C88" s="274" t="s">
        <v>721</v>
      </c>
      <c r="D88" s="300" t="s">
        <v>137</v>
      </c>
      <c r="E88" s="678">
        <v>125</v>
      </c>
      <c r="F88" s="678">
        <v>150</v>
      </c>
      <c r="G88" s="283">
        <f t="shared" si="12"/>
        <v>19.999999999999996</v>
      </c>
    </row>
    <row r="89" spans="1:7" ht="11.75" customHeight="1">
      <c r="A89" s="284" t="s">
        <v>73</v>
      </c>
      <c r="B89" s="678">
        <v>120</v>
      </c>
      <c r="C89" s="274">
        <v>130</v>
      </c>
      <c r="D89" s="300">
        <f t="shared" si="11"/>
        <v>8.333333333333325</v>
      </c>
      <c r="E89" s="678">
        <v>107</v>
      </c>
      <c r="F89" s="678">
        <v>100</v>
      </c>
      <c r="G89" s="283">
        <f t="shared" si="12"/>
        <v>-6.5420560747663554</v>
      </c>
    </row>
    <row r="90" spans="1:7" ht="11.75" customHeight="1">
      <c r="A90" s="284" t="s">
        <v>183</v>
      </c>
      <c r="B90" s="678">
        <v>160</v>
      </c>
      <c r="C90" s="274">
        <v>155</v>
      </c>
      <c r="D90" s="300">
        <f t="shared" si="11"/>
        <v>-3.125</v>
      </c>
      <c r="E90" s="274" t="s">
        <v>721</v>
      </c>
      <c r="F90" s="274" t="s">
        <v>721</v>
      </c>
      <c r="G90" s="278" t="s">
        <v>137</v>
      </c>
    </row>
    <row r="91" spans="1:7" ht="11.75" customHeight="1">
      <c r="A91" s="284" t="s">
        <v>434</v>
      </c>
      <c r="B91" s="678">
        <v>135</v>
      </c>
      <c r="C91" s="274">
        <v>125</v>
      </c>
      <c r="D91" s="300">
        <f t="shared" si="11"/>
        <v>-7.4074074074074066</v>
      </c>
      <c r="E91" s="678">
        <v>75</v>
      </c>
      <c r="F91" s="678">
        <v>75</v>
      </c>
      <c r="G91" s="283">
        <f t="shared" si="12"/>
        <v>0</v>
      </c>
    </row>
    <row r="92" spans="1:7" ht="11.75" customHeight="1">
      <c r="A92" s="383" t="s">
        <v>74</v>
      </c>
      <c r="B92" s="678"/>
      <c r="C92" s="303"/>
      <c r="D92" s="300"/>
      <c r="E92" s="297"/>
      <c r="F92" s="301"/>
      <c r="G92" s="283"/>
    </row>
    <row r="93" spans="1:7" ht="11.75" customHeight="1">
      <c r="A93" s="186" t="s">
        <v>437</v>
      </c>
      <c r="B93" s="274">
        <v>130</v>
      </c>
      <c r="C93" s="274">
        <v>175</v>
      </c>
      <c r="D93" s="300">
        <f t="shared" si="11"/>
        <v>34.615384615384627</v>
      </c>
      <c r="E93" s="274" t="s">
        <v>721</v>
      </c>
      <c r="F93" s="678">
        <v>102</v>
      </c>
      <c r="G93" s="278" t="s">
        <v>137</v>
      </c>
    </row>
    <row r="94" spans="1:7" ht="11.75" customHeight="1">
      <c r="A94" s="186" t="s">
        <v>182</v>
      </c>
      <c r="B94" s="274">
        <v>145</v>
      </c>
      <c r="C94" s="274">
        <v>145</v>
      </c>
      <c r="D94" s="300">
        <f t="shared" si="11"/>
        <v>0</v>
      </c>
      <c r="E94" s="678">
        <v>84</v>
      </c>
      <c r="F94" s="678">
        <v>89</v>
      </c>
      <c r="G94" s="283">
        <f t="shared" ref="G94:G97" si="13">((F94/E94)-    1)*100</f>
        <v>5.9523809523809534</v>
      </c>
    </row>
    <row r="95" spans="1:7" ht="11.75" customHeight="1">
      <c r="A95" s="186" t="s">
        <v>438</v>
      </c>
      <c r="B95" s="274">
        <v>103</v>
      </c>
      <c r="C95" s="274">
        <v>118</v>
      </c>
      <c r="D95" s="300">
        <f t="shared" si="11"/>
        <v>14.563106796116498</v>
      </c>
      <c r="E95" s="678">
        <v>80</v>
      </c>
      <c r="F95" s="274">
        <v>95</v>
      </c>
      <c r="G95" s="283">
        <f t="shared" si="13"/>
        <v>18.75</v>
      </c>
    </row>
    <row r="96" spans="1:7" ht="11.75" customHeight="1">
      <c r="A96" s="186" t="s">
        <v>440</v>
      </c>
      <c r="B96" s="274">
        <v>113</v>
      </c>
      <c r="C96" s="274">
        <v>125</v>
      </c>
      <c r="D96" s="300">
        <f t="shared" si="11"/>
        <v>10.619469026548668</v>
      </c>
      <c r="E96" s="678">
        <v>115</v>
      </c>
      <c r="F96" s="678">
        <v>110</v>
      </c>
      <c r="G96" s="283">
        <f t="shared" si="13"/>
        <v>-4.3478260869565188</v>
      </c>
    </row>
    <row r="97" spans="1:7" ht="11.75" customHeight="1">
      <c r="A97" s="186" t="s">
        <v>295</v>
      </c>
      <c r="B97" s="274">
        <v>115</v>
      </c>
      <c r="C97" s="274">
        <v>125</v>
      </c>
      <c r="D97" s="300">
        <f t="shared" si="11"/>
        <v>8.6956521739130377</v>
      </c>
      <c r="E97" s="678">
        <v>158</v>
      </c>
      <c r="F97" s="678">
        <v>170</v>
      </c>
      <c r="G97" s="283">
        <f t="shared" si="13"/>
        <v>7.5949367088607556</v>
      </c>
    </row>
    <row r="98" spans="1:7" ht="11.75" customHeight="1">
      <c r="A98" s="386" t="s">
        <v>442</v>
      </c>
      <c r="B98" s="678"/>
      <c r="C98" s="303"/>
      <c r="D98" s="304"/>
      <c r="E98" s="297"/>
      <c r="F98" s="567"/>
      <c r="G98" s="43"/>
    </row>
    <row r="99" spans="1:7" ht="11.75" customHeight="1">
      <c r="A99" s="200" t="s">
        <v>184</v>
      </c>
      <c r="B99" s="274">
        <v>250</v>
      </c>
      <c r="C99" s="274">
        <v>280</v>
      </c>
      <c r="D99" s="300">
        <f t="shared" si="11"/>
        <v>12.000000000000011</v>
      </c>
      <c r="E99" s="274" t="s">
        <v>721</v>
      </c>
      <c r="F99" s="274" t="s">
        <v>721</v>
      </c>
      <c r="G99" s="278" t="s">
        <v>137</v>
      </c>
    </row>
    <row r="100" spans="1:7" ht="11.75" customHeight="1">
      <c r="A100" s="200" t="s">
        <v>185</v>
      </c>
      <c r="B100" s="274">
        <v>120</v>
      </c>
      <c r="C100" s="274">
        <v>125</v>
      </c>
      <c r="D100" s="300">
        <f t="shared" si="11"/>
        <v>4.1666666666666741</v>
      </c>
      <c r="E100" s="305">
        <v>150</v>
      </c>
      <c r="F100" s="305">
        <v>160</v>
      </c>
      <c r="G100" s="283">
        <f t="shared" ref="G100:G102" si="14">((F100/E100)-    1)*100</f>
        <v>6.6666666666666652</v>
      </c>
    </row>
    <row r="101" spans="1:7" ht="11.75" customHeight="1">
      <c r="A101" s="307" t="s">
        <v>80</v>
      </c>
      <c r="B101" s="274">
        <v>120</v>
      </c>
      <c r="C101" s="274">
        <v>130</v>
      </c>
      <c r="D101" s="300">
        <f t="shared" si="11"/>
        <v>8.333333333333325</v>
      </c>
      <c r="E101" s="305">
        <v>120</v>
      </c>
      <c r="F101" s="305">
        <v>150</v>
      </c>
      <c r="G101" s="283">
        <f t="shared" si="14"/>
        <v>25</v>
      </c>
    </row>
    <row r="102" spans="1:7" ht="11.75" customHeight="1">
      <c r="A102" s="307" t="s">
        <v>81</v>
      </c>
      <c r="B102" s="274">
        <v>115</v>
      </c>
      <c r="C102" s="274">
        <v>115</v>
      </c>
      <c r="D102" s="300">
        <f t="shared" si="11"/>
        <v>0</v>
      </c>
      <c r="E102" s="305">
        <v>150</v>
      </c>
      <c r="F102" s="305">
        <v>150</v>
      </c>
      <c r="G102" s="283">
        <f t="shared" si="14"/>
        <v>0</v>
      </c>
    </row>
    <row r="103" spans="1:7" ht="11.75" customHeight="1">
      <c r="A103" s="307" t="s">
        <v>446</v>
      </c>
      <c r="B103" s="274">
        <v>130</v>
      </c>
      <c r="C103" s="274">
        <v>130</v>
      </c>
      <c r="D103" s="300">
        <f t="shared" si="11"/>
        <v>0</v>
      </c>
      <c r="E103" s="274" t="s">
        <v>721</v>
      </c>
      <c r="F103" s="274" t="s">
        <v>721</v>
      </c>
      <c r="G103" s="278" t="s">
        <v>137</v>
      </c>
    </row>
    <row r="104" spans="1:7" ht="11.75" customHeight="1">
      <c r="A104" s="307" t="s">
        <v>83</v>
      </c>
      <c r="B104" s="274">
        <v>250</v>
      </c>
      <c r="C104" s="274">
        <v>225</v>
      </c>
      <c r="D104" s="300">
        <f t="shared" si="11"/>
        <v>-9.9999999999999982</v>
      </c>
      <c r="E104" s="274" t="s">
        <v>721</v>
      </c>
      <c r="F104" s="274" t="s">
        <v>721</v>
      </c>
      <c r="G104" s="278" t="s">
        <v>137</v>
      </c>
    </row>
    <row r="105" spans="1:7" ht="11.75" customHeight="1">
      <c r="A105" s="200" t="s">
        <v>84</v>
      </c>
      <c r="B105" s="274">
        <v>130</v>
      </c>
      <c r="C105" s="274">
        <v>135</v>
      </c>
      <c r="D105" s="300">
        <f t="shared" si="11"/>
        <v>3.8461538461538547</v>
      </c>
      <c r="E105" s="305">
        <v>160</v>
      </c>
      <c r="F105" s="305">
        <v>180</v>
      </c>
      <c r="G105" s="283">
        <f t="shared" ref="G105" si="15">((F105/E105)-    1)*100</f>
        <v>12.5</v>
      </c>
    </row>
    <row r="106" spans="1:7" ht="11.75" customHeight="1">
      <c r="A106" s="200" t="s">
        <v>85</v>
      </c>
      <c r="B106" s="274">
        <v>100</v>
      </c>
      <c r="C106" s="274">
        <v>110</v>
      </c>
      <c r="D106" s="300">
        <f t="shared" si="11"/>
        <v>10.000000000000009</v>
      </c>
      <c r="E106" s="274" t="s">
        <v>721</v>
      </c>
      <c r="F106" s="274" t="s">
        <v>721</v>
      </c>
      <c r="G106" s="278" t="s">
        <v>137</v>
      </c>
    </row>
    <row r="107" spans="1:7" ht="11.75" customHeight="1">
      <c r="A107" s="386" t="s">
        <v>86</v>
      </c>
      <c r="B107" s="678"/>
      <c r="C107" s="280"/>
      <c r="D107" s="308"/>
      <c r="E107" s="675"/>
      <c r="F107" s="280"/>
      <c r="G107" s="43"/>
    </row>
    <row r="108" spans="1:7" ht="11.75" customHeight="1">
      <c r="A108" s="200" t="s">
        <v>87</v>
      </c>
      <c r="B108" s="678">
        <v>175</v>
      </c>
      <c r="C108" s="274">
        <v>165</v>
      </c>
      <c r="D108" s="306">
        <f>((C108/B108)-    1)*100</f>
        <v>-5.7142857142857162</v>
      </c>
      <c r="E108" s="274">
        <v>160</v>
      </c>
      <c r="F108" s="274">
        <v>173</v>
      </c>
      <c r="G108" s="283">
        <f t="shared" ref="G108" si="16">((F108/E108)-    1)*100</f>
        <v>8.1250000000000036</v>
      </c>
    </row>
    <row r="109" spans="1:7" ht="11.75" customHeight="1">
      <c r="A109" s="200" t="s">
        <v>88</v>
      </c>
      <c r="B109" s="678">
        <v>155</v>
      </c>
      <c r="C109" s="274">
        <v>165</v>
      </c>
      <c r="D109" s="306">
        <f>((C109/B109)-    1)*100</f>
        <v>6.4516129032258007</v>
      </c>
      <c r="E109" s="274" t="s">
        <v>721</v>
      </c>
      <c r="F109" s="274" t="s">
        <v>721</v>
      </c>
      <c r="G109" s="278" t="s">
        <v>137</v>
      </c>
    </row>
    <row r="110" spans="1:7" ht="11.75" customHeight="1">
      <c r="A110" s="200" t="s">
        <v>89</v>
      </c>
      <c r="B110" s="678">
        <v>140</v>
      </c>
      <c r="C110" s="274">
        <v>150</v>
      </c>
      <c r="D110" s="306">
        <f t="shared" ref="D110:D117" si="17">((C110/B110)-    1)*100</f>
        <v>7.1428571428571397</v>
      </c>
      <c r="E110" s="274">
        <v>135</v>
      </c>
      <c r="F110" s="274">
        <v>200</v>
      </c>
      <c r="G110" s="283">
        <f t="shared" ref="G110:G117" si="18">((F110/E110)-    1)*100</f>
        <v>48.148148148148138</v>
      </c>
    </row>
    <row r="111" spans="1:7" ht="11.75" customHeight="1">
      <c r="A111" s="200" t="s">
        <v>500</v>
      </c>
      <c r="B111" s="274" t="s">
        <v>721</v>
      </c>
      <c r="C111" s="274">
        <v>83</v>
      </c>
      <c r="D111" s="300" t="s">
        <v>137</v>
      </c>
      <c r="E111" s="274" t="s">
        <v>721</v>
      </c>
      <c r="F111" s="274">
        <v>75</v>
      </c>
      <c r="G111" s="278" t="s">
        <v>137</v>
      </c>
    </row>
    <row r="112" spans="1:7" ht="11.75" customHeight="1">
      <c r="A112" s="200" t="s">
        <v>90</v>
      </c>
      <c r="B112" s="678">
        <v>90</v>
      </c>
      <c r="C112" s="274">
        <v>95</v>
      </c>
      <c r="D112" s="306">
        <f t="shared" si="17"/>
        <v>5.555555555555558</v>
      </c>
      <c r="E112" s="274">
        <v>80</v>
      </c>
      <c r="F112" s="274">
        <v>95</v>
      </c>
      <c r="G112" s="283">
        <f t="shared" si="18"/>
        <v>18.75</v>
      </c>
    </row>
    <row r="113" spans="1:7" ht="11.75" customHeight="1">
      <c r="A113" s="200" t="s">
        <v>186</v>
      </c>
      <c r="B113" s="274" t="s">
        <v>721</v>
      </c>
      <c r="C113" s="274">
        <v>170</v>
      </c>
      <c r="D113" s="300" t="s">
        <v>137</v>
      </c>
      <c r="E113" s="274" t="s">
        <v>721</v>
      </c>
      <c r="F113" s="274">
        <v>135</v>
      </c>
      <c r="G113" s="278" t="s">
        <v>137</v>
      </c>
    </row>
    <row r="114" spans="1:7" ht="11.75" customHeight="1">
      <c r="A114" s="200" t="s">
        <v>501</v>
      </c>
      <c r="B114" s="678">
        <v>110</v>
      </c>
      <c r="C114" s="274">
        <v>110</v>
      </c>
      <c r="D114" s="306">
        <f t="shared" si="17"/>
        <v>0</v>
      </c>
      <c r="E114" s="274">
        <v>140</v>
      </c>
      <c r="F114" s="274">
        <v>110</v>
      </c>
      <c r="G114" s="283">
        <f t="shared" si="18"/>
        <v>-21.428571428571431</v>
      </c>
    </row>
    <row r="115" spans="1:7" ht="11.75" customHeight="1">
      <c r="A115" s="200" t="s">
        <v>92</v>
      </c>
      <c r="B115" s="678">
        <v>80</v>
      </c>
      <c r="C115" s="274">
        <v>80</v>
      </c>
      <c r="D115" s="306">
        <f t="shared" si="17"/>
        <v>0</v>
      </c>
      <c r="E115" s="274">
        <v>90</v>
      </c>
      <c r="F115" s="274">
        <v>90</v>
      </c>
      <c r="G115" s="283">
        <f t="shared" si="18"/>
        <v>0</v>
      </c>
    </row>
    <row r="116" spans="1:7" ht="11.75" customHeight="1">
      <c r="A116" s="200" t="s">
        <v>93</v>
      </c>
      <c r="B116" s="896">
        <v>70</v>
      </c>
      <c r="C116" s="667">
        <v>70</v>
      </c>
      <c r="D116" s="306">
        <f t="shared" si="17"/>
        <v>0</v>
      </c>
      <c r="E116" s="274">
        <v>65</v>
      </c>
      <c r="F116" s="274">
        <v>65</v>
      </c>
      <c r="G116" s="283">
        <f t="shared" si="18"/>
        <v>0</v>
      </c>
    </row>
    <row r="117" spans="1:7" ht="11.75" customHeight="1">
      <c r="A117" s="200" t="s">
        <v>94</v>
      </c>
      <c r="B117" s="896">
        <v>123</v>
      </c>
      <c r="C117" s="667">
        <v>140</v>
      </c>
      <c r="D117" s="306">
        <f t="shared" si="17"/>
        <v>13.821138211382111</v>
      </c>
      <c r="E117" s="274">
        <v>130</v>
      </c>
      <c r="F117" s="274">
        <v>125</v>
      </c>
      <c r="G117" s="283">
        <f t="shared" si="18"/>
        <v>-3.8461538461538436</v>
      </c>
    </row>
    <row r="118" spans="1:7" ht="11.75" customHeight="1">
      <c r="A118" s="386" t="s">
        <v>95</v>
      </c>
      <c r="B118" s="667"/>
      <c r="C118" s="667"/>
      <c r="D118" s="309"/>
      <c r="E118" s="274" t="s">
        <v>502</v>
      </c>
      <c r="F118" s="274"/>
      <c r="G118" s="43"/>
    </row>
    <row r="119" spans="1:7" ht="11.75" customHeight="1">
      <c r="A119" s="200" t="s">
        <v>96</v>
      </c>
      <c r="B119" s="274">
        <v>175</v>
      </c>
      <c r="C119" s="667">
        <v>175</v>
      </c>
      <c r="D119" s="306">
        <f t="shared" ref="D119:D127" si="19">((C119/B119)-    1)*100</f>
        <v>0</v>
      </c>
      <c r="E119" s="274">
        <v>90</v>
      </c>
      <c r="F119" s="274">
        <v>90</v>
      </c>
      <c r="G119" s="283">
        <f t="shared" ref="G119:G121" si="20">((F119/E119)-    1)*100</f>
        <v>0</v>
      </c>
    </row>
    <row r="120" spans="1:7" ht="11.75" customHeight="1">
      <c r="A120" s="200" t="s">
        <v>97</v>
      </c>
      <c r="B120" s="274">
        <v>180</v>
      </c>
      <c r="C120" s="274">
        <v>180</v>
      </c>
      <c r="D120" s="306">
        <f t="shared" si="19"/>
        <v>0</v>
      </c>
      <c r="E120" s="274">
        <v>103</v>
      </c>
      <c r="F120" s="274">
        <v>103</v>
      </c>
      <c r="G120" s="283">
        <f t="shared" si="20"/>
        <v>0</v>
      </c>
    </row>
    <row r="121" spans="1:7" ht="11.75" customHeight="1">
      <c r="A121" s="200" t="s">
        <v>98</v>
      </c>
      <c r="B121" s="317">
        <v>170</v>
      </c>
      <c r="C121" s="274">
        <v>175</v>
      </c>
      <c r="D121" s="306">
        <f t="shared" si="19"/>
        <v>2.9411764705882248</v>
      </c>
      <c r="E121" s="274">
        <v>90</v>
      </c>
      <c r="F121" s="274">
        <v>90</v>
      </c>
      <c r="G121" s="283">
        <f t="shared" si="20"/>
        <v>0</v>
      </c>
    </row>
    <row r="122" spans="1:7" ht="10.75" customHeight="1">
      <c r="A122" s="289"/>
      <c r="B122" s="490"/>
      <c r="C122" s="55"/>
      <c r="D122" s="55"/>
      <c r="E122" s="310"/>
      <c r="F122" s="55"/>
      <c r="G122" s="311" t="s">
        <v>76</v>
      </c>
    </row>
    <row r="123" spans="1:7" ht="12" customHeight="1">
      <c r="A123" s="293" t="s">
        <v>497</v>
      </c>
      <c r="B123" s="294"/>
      <c r="C123" s="294"/>
      <c r="D123" s="295"/>
      <c r="E123" s="312"/>
      <c r="F123" s="294"/>
      <c r="G123" s="2"/>
    </row>
    <row r="124" spans="1:7" ht="14" customHeight="1">
      <c r="A124" s="940" t="s">
        <v>19</v>
      </c>
      <c r="B124" s="942" t="s">
        <v>486</v>
      </c>
      <c r="C124" s="943"/>
      <c r="D124" s="944"/>
      <c r="E124" s="942" t="s">
        <v>487</v>
      </c>
      <c r="F124" s="943"/>
      <c r="G124" s="944"/>
    </row>
    <row r="125" spans="1:7" ht="14" customHeight="1">
      <c r="A125" s="941"/>
      <c r="B125" s="400" t="s">
        <v>488</v>
      </c>
      <c r="C125" s="400" t="s">
        <v>489</v>
      </c>
      <c r="D125" s="401" t="s">
        <v>23</v>
      </c>
      <c r="E125" s="400" t="s">
        <v>488</v>
      </c>
      <c r="F125" s="400" t="s">
        <v>489</v>
      </c>
      <c r="G125" s="401" t="s">
        <v>23</v>
      </c>
    </row>
    <row r="126" spans="1:7" ht="7" customHeight="1">
      <c r="A126" s="200"/>
      <c r="B126" s="274"/>
      <c r="C126" s="274"/>
      <c r="D126" s="306"/>
      <c r="E126" s="274"/>
      <c r="F126" s="274"/>
      <c r="G126" s="283"/>
    </row>
    <row r="127" spans="1:7" ht="11.75" customHeight="1">
      <c r="A127" s="402" t="s">
        <v>457</v>
      </c>
      <c r="B127" s="274">
        <v>100</v>
      </c>
      <c r="C127" s="274">
        <v>95</v>
      </c>
      <c r="D127" s="306">
        <f t="shared" si="19"/>
        <v>-5.0000000000000044</v>
      </c>
      <c r="E127" s="274">
        <v>140</v>
      </c>
      <c r="F127" s="274" t="s">
        <v>721</v>
      </c>
      <c r="G127" s="671" t="s">
        <v>137</v>
      </c>
    </row>
    <row r="128" spans="1:7" ht="11.75" customHeight="1">
      <c r="A128" s="386" t="s">
        <v>169</v>
      </c>
      <c r="B128" s="274"/>
      <c r="C128" s="303"/>
      <c r="D128" s="313"/>
      <c r="E128" s="274"/>
      <c r="F128" s="303"/>
      <c r="G128" s="2"/>
    </row>
    <row r="129" spans="1:7" ht="11.75" customHeight="1">
      <c r="A129" s="276" t="s">
        <v>141</v>
      </c>
      <c r="B129" s="274">
        <v>65</v>
      </c>
      <c r="C129" s="274">
        <v>135</v>
      </c>
      <c r="D129" s="306">
        <f>((C129/B129)-    1)*100</f>
        <v>107.69230769230771</v>
      </c>
      <c r="E129" s="274">
        <v>190</v>
      </c>
      <c r="F129" s="274">
        <v>225</v>
      </c>
      <c r="G129" s="283">
        <f t="shared" ref="G129:G134" si="21">((F129/E129)-    1)*100</f>
        <v>18.421052631578938</v>
      </c>
    </row>
    <row r="130" spans="1:7" ht="11.75" customHeight="1">
      <c r="A130" s="276" t="s">
        <v>101</v>
      </c>
      <c r="B130" s="274">
        <v>170</v>
      </c>
      <c r="C130" s="274">
        <v>180</v>
      </c>
      <c r="D130" s="306">
        <f>((C130/B130)-    1)*100</f>
        <v>5.8823529411764719</v>
      </c>
      <c r="E130" s="274">
        <v>290</v>
      </c>
      <c r="F130" s="274">
        <v>245</v>
      </c>
      <c r="G130" s="283">
        <f t="shared" si="21"/>
        <v>-15.517241379310342</v>
      </c>
    </row>
    <row r="131" spans="1:7" ht="11.75" customHeight="1">
      <c r="A131" s="276" t="s">
        <v>461</v>
      </c>
      <c r="B131" s="274">
        <v>130</v>
      </c>
      <c r="C131" s="274">
        <v>170</v>
      </c>
      <c r="D131" s="306">
        <f t="shared" ref="D131:D133" si="22">((C131/B131)-    1)*100</f>
        <v>30.76923076923077</v>
      </c>
      <c r="E131" s="274">
        <v>90</v>
      </c>
      <c r="F131" s="274">
        <v>100</v>
      </c>
      <c r="G131" s="283">
        <f t="shared" si="21"/>
        <v>11.111111111111116</v>
      </c>
    </row>
    <row r="132" spans="1:7" ht="11.75" customHeight="1">
      <c r="A132" s="276" t="s">
        <v>104</v>
      </c>
      <c r="B132" s="274">
        <v>115</v>
      </c>
      <c r="C132" s="274">
        <v>260</v>
      </c>
      <c r="D132" s="306">
        <f t="shared" si="22"/>
        <v>126.08695652173911</v>
      </c>
      <c r="E132" s="274">
        <v>110</v>
      </c>
      <c r="F132" s="274">
        <v>170</v>
      </c>
      <c r="G132" s="283">
        <f t="shared" si="21"/>
        <v>54.54545454545454</v>
      </c>
    </row>
    <row r="133" spans="1:7" ht="11.75" customHeight="1">
      <c r="A133" s="276" t="s">
        <v>163</v>
      </c>
      <c r="B133" s="274">
        <v>140</v>
      </c>
      <c r="C133" s="274">
        <v>140</v>
      </c>
      <c r="D133" s="306">
        <f t="shared" si="22"/>
        <v>0</v>
      </c>
      <c r="E133" s="274">
        <v>78</v>
      </c>
      <c r="F133" s="274">
        <v>78</v>
      </c>
      <c r="G133" s="283">
        <f t="shared" si="21"/>
        <v>0</v>
      </c>
    </row>
    <row r="134" spans="1:7" ht="11.75" customHeight="1">
      <c r="A134" s="276" t="s">
        <v>103</v>
      </c>
      <c r="B134" s="667">
        <v>130</v>
      </c>
      <c r="C134" s="274">
        <v>140</v>
      </c>
      <c r="D134" s="306">
        <f>((C134/B134)-    1)*100</f>
        <v>7.6923076923076872</v>
      </c>
      <c r="E134" s="274">
        <v>115</v>
      </c>
      <c r="F134" s="274">
        <v>145</v>
      </c>
      <c r="G134" s="283">
        <f t="shared" si="21"/>
        <v>26.086956521739136</v>
      </c>
    </row>
    <row r="135" spans="1:7" ht="11.75" customHeight="1">
      <c r="A135" s="403" t="s">
        <v>105</v>
      </c>
      <c r="B135" s="274"/>
      <c r="C135" s="303"/>
      <c r="D135" s="300"/>
      <c r="E135" s="274"/>
      <c r="F135" s="303"/>
      <c r="G135" s="278"/>
    </row>
    <row r="136" spans="1:7" ht="11.75" customHeight="1">
      <c r="A136" s="276" t="s">
        <v>107</v>
      </c>
      <c r="B136" s="274">
        <v>165</v>
      </c>
      <c r="C136" s="274">
        <v>165</v>
      </c>
      <c r="D136" s="306">
        <f t="shared" ref="D136:D142" si="23">((C136/B136)-    1)*100</f>
        <v>0</v>
      </c>
      <c r="E136" s="274" t="s">
        <v>721</v>
      </c>
      <c r="F136" s="274" t="s">
        <v>721</v>
      </c>
      <c r="G136" s="278" t="s">
        <v>137</v>
      </c>
    </row>
    <row r="137" spans="1:7" ht="11.75" customHeight="1">
      <c r="A137" s="276" t="s">
        <v>106</v>
      </c>
      <c r="B137" s="274">
        <v>135</v>
      </c>
      <c r="C137" s="274">
        <v>135</v>
      </c>
      <c r="D137" s="306">
        <f t="shared" si="23"/>
        <v>0</v>
      </c>
      <c r="E137" s="274" t="s">
        <v>721</v>
      </c>
      <c r="F137" s="274" t="s">
        <v>721</v>
      </c>
      <c r="G137" s="278" t="s">
        <v>137</v>
      </c>
    </row>
    <row r="138" spans="1:7" ht="11.75" customHeight="1">
      <c r="A138" s="276" t="s">
        <v>526</v>
      </c>
      <c r="B138" s="274">
        <v>110</v>
      </c>
      <c r="C138" s="274">
        <v>120</v>
      </c>
      <c r="D138" s="306">
        <f t="shared" si="23"/>
        <v>9.0909090909090828</v>
      </c>
      <c r="E138" s="274" t="s">
        <v>721</v>
      </c>
      <c r="F138" s="274" t="s">
        <v>721</v>
      </c>
      <c r="G138" s="278" t="s">
        <v>137</v>
      </c>
    </row>
    <row r="139" spans="1:7" ht="11.75" customHeight="1">
      <c r="A139" s="403" t="s">
        <v>110</v>
      </c>
      <c r="B139" s="274"/>
      <c r="C139" s="669"/>
      <c r="D139" s="313"/>
      <c r="E139" s="274" t="s">
        <v>721</v>
      </c>
      <c r="F139" s="274" t="s">
        <v>721</v>
      </c>
      <c r="G139" s="43"/>
    </row>
    <row r="140" spans="1:7" ht="11.75" customHeight="1">
      <c r="A140" s="276" t="s">
        <v>467</v>
      </c>
      <c r="B140" s="274">
        <v>75</v>
      </c>
      <c r="C140" s="274">
        <v>165</v>
      </c>
      <c r="D140" s="306">
        <f t="shared" si="23"/>
        <v>120.00000000000001</v>
      </c>
      <c r="E140" s="274" t="s">
        <v>721</v>
      </c>
      <c r="F140" s="274" t="s">
        <v>721</v>
      </c>
      <c r="G140" s="278" t="s">
        <v>137</v>
      </c>
    </row>
    <row r="141" spans="1:7" ht="11.75" customHeight="1">
      <c r="A141" s="276" t="s">
        <v>112</v>
      </c>
      <c r="B141" s="274">
        <v>75</v>
      </c>
      <c r="C141" s="274">
        <v>165</v>
      </c>
      <c r="D141" s="306">
        <f t="shared" si="23"/>
        <v>120.00000000000001</v>
      </c>
      <c r="E141" s="274" t="s">
        <v>721</v>
      </c>
      <c r="F141" s="274" t="s">
        <v>721</v>
      </c>
      <c r="G141" s="278" t="s">
        <v>137</v>
      </c>
    </row>
    <row r="142" spans="1:7" ht="11.75" customHeight="1">
      <c r="A142" s="276" t="s">
        <v>111</v>
      </c>
      <c r="B142" s="274">
        <v>75</v>
      </c>
      <c r="C142" s="274">
        <v>175</v>
      </c>
      <c r="D142" s="306">
        <f t="shared" si="23"/>
        <v>133.33333333333334</v>
      </c>
      <c r="E142" s="274" t="s">
        <v>721</v>
      </c>
      <c r="F142" s="274" t="s">
        <v>721</v>
      </c>
      <c r="G142" s="278" t="s">
        <v>137</v>
      </c>
    </row>
    <row r="143" spans="1:7" ht="11.75" customHeight="1">
      <c r="A143" s="404" t="s">
        <v>113</v>
      </c>
      <c r="B143" s="305"/>
      <c r="C143" s="669"/>
      <c r="D143" s="306"/>
      <c r="E143" s="274" t="s">
        <v>721</v>
      </c>
      <c r="F143" s="274" t="s">
        <v>721</v>
      </c>
      <c r="G143" s="275" t="s">
        <v>137</v>
      </c>
    </row>
    <row r="144" spans="1:7" ht="11.75" customHeight="1">
      <c r="A144" s="185" t="s">
        <v>143</v>
      </c>
      <c r="B144" s="274">
        <v>65</v>
      </c>
      <c r="C144" s="274">
        <v>95</v>
      </c>
      <c r="D144" s="306">
        <f t="shared" ref="D144:D145" si="24">((C144/B144)-    1)*100</f>
        <v>46.153846153846146</v>
      </c>
      <c r="E144" s="274">
        <v>250</v>
      </c>
      <c r="F144" s="274">
        <v>260</v>
      </c>
      <c r="G144" s="306">
        <f t="shared" ref="G144:G145" si="25">((F144/E144)-    1)*100</f>
        <v>4.0000000000000036</v>
      </c>
    </row>
    <row r="145" spans="1:7" ht="11.75" customHeight="1">
      <c r="A145" s="185" t="s">
        <v>114</v>
      </c>
      <c r="B145" s="274">
        <v>109</v>
      </c>
      <c r="C145" s="274">
        <v>120</v>
      </c>
      <c r="D145" s="306">
        <f t="shared" si="24"/>
        <v>10.091743119266061</v>
      </c>
      <c r="E145" s="274">
        <v>115</v>
      </c>
      <c r="F145" s="274">
        <v>180</v>
      </c>
      <c r="G145" s="306">
        <f t="shared" si="25"/>
        <v>56.521739130434788</v>
      </c>
    </row>
    <row r="146" spans="1:7" ht="11.75" customHeight="1">
      <c r="A146" s="404" t="s">
        <v>115</v>
      </c>
      <c r="B146" s="305"/>
      <c r="C146" s="274"/>
      <c r="D146" s="306"/>
      <c r="E146" s="274"/>
      <c r="F146" s="669"/>
      <c r="G146" s="278"/>
    </row>
    <row r="147" spans="1:7" ht="11.75" customHeight="1">
      <c r="A147" s="276" t="s">
        <v>116</v>
      </c>
      <c r="B147" s="274">
        <v>120</v>
      </c>
      <c r="C147" s="274">
        <v>110</v>
      </c>
      <c r="D147" s="299">
        <f>((C147/B147)-          1)*100</f>
        <v>-8.3333333333333375</v>
      </c>
      <c r="E147" s="274">
        <v>110</v>
      </c>
      <c r="F147" s="274">
        <v>200</v>
      </c>
      <c r="G147" s="306">
        <f t="shared" ref="G147" si="26">((F147/E147)-    1)*100</f>
        <v>81.818181818181813</v>
      </c>
    </row>
    <row r="148" spans="1:7" ht="11.75" customHeight="1">
      <c r="A148" s="276" t="s">
        <v>117</v>
      </c>
      <c r="B148" s="274">
        <v>150</v>
      </c>
      <c r="C148" s="274">
        <v>185</v>
      </c>
      <c r="D148" s="299">
        <f>((C148/B148)-          1)*100</f>
        <v>23.333333333333339</v>
      </c>
      <c r="E148" s="274">
        <v>100</v>
      </c>
      <c r="F148" s="274" t="s">
        <v>721</v>
      </c>
      <c r="G148" s="278" t="s">
        <v>137</v>
      </c>
    </row>
    <row r="149" spans="1:7" ht="11.75" customHeight="1">
      <c r="A149" s="276" t="s">
        <v>118</v>
      </c>
      <c r="B149" s="274">
        <v>145</v>
      </c>
      <c r="C149" s="274">
        <v>110</v>
      </c>
      <c r="D149" s="299">
        <f t="shared" ref="D149" si="27">((C149/B149)-          1)*100</f>
        <v>-24.137931034482762</v>
      </c>
      <c r="E149" s="274">
        <v>118</v>
      </c>
      <c r="F149" s="274">
        <v>145</v>
      </c>
      <c r="G149" s="306">
        <f t="shared" ref="G149" si="28">((F149/E149)-    1)*100</f>
        <v>22.881355932203395</v>
      </c>
    </row>
    <row r="150" spans="1:7" ht="11.75" customHeight="1">
      <c r="A150" s="403" t="s">
        <v>119</v>
      </c>
      <c r="B150" s="274"/>
      <c r="C150" s="274"/>
      <c r="D150" s="304"/>
      <c r="E150" s="274"/>
      <c r="F150" s="669"/>
      <c r="G150" s="43"/>
    </row>
    <row r="151" spans="1:7" ht="11.75" customHeight="1">
      <c r="A151" s="276" t="s">
        <v>121</v>
      </c>
      <c r="B151" s="274">
        <v>105</v>
      </c>
      <c r="C151" s="274">
        <v>105</v>
      </c>
      <c r="D151" s="299">
        <f>((C151/B151)-          1)*100</f>
        <v>0</v>
      </c>
      <c r="E151" s="274">
        <v>65</v>
      </c>
      <c r="F151" s="274">
        <v>65</v>
      </c>
      <c r="G151" s="283">
        <f t="shared" ref="G151:G154" si="29">((F151/E151)-    1)*100</f>
        <v>0</v>
      </c>
    </row>
    <row r="152" spans="1:7" ht="11.75" customHeight="1">
      <c r="A152" s="276" t="s">
        <v>122</v>
      </c>
      <c r="B152" s="274">
        <v>170</v>
      </c>
      <c r="C152" s="274">
        <v>190</v>
      </c>
      <c r="D152" s="299">
        <f>((C152/B152)-          1)*100</f>
        <v>11.764705882352944</v>
      </c>
      <c r="E152" s="274">
        <v>55</v>
      </c>
      <c r="F152" s="274">
        <v>95</v>
      </c>
      <c r="G152" s="283">
        <f t="shared" si="29"/>
        <v>72.727272727272734</v>
      </c>
    </row>
    <row r="153" spans="1:7" ht="11.75" customHeight="1">
      <c r="A153" s="276" t="s">
        <v>123</v>
      </c>
      <c r="B153" s="274">
        <v>150</v>
      </c>
      <c r="C153" s="274">
        <v>165</v>
      </c>
      <c r="D153" s="299">
        <f t="shared" ref="D153:D169" si="30">((C153/B153)-          1)*100</f>
        <v>10.000000000000009</v>
      </c>
      <c r="E153" s="274">
        <v>50</v>
      </c>
      <c r="F153" s="274">
        <v>135</v>
      </c>
      <c r="G153" s="283">
        <f t="shared" si="29"/>
        <v>170.00000000000003</v>
      </c>
    </row>
    <row r="154" spans="1:7" ht="11.75" customHeight="1">
      <c r="A154" s="276" t="s">
        <v>124</v>
      </c>
      <c r="B154" s="274">
        <v>150</v>
      </c>
      <c r="C154" s="274">
        <v>198</v>
      </c>
      <c r="D154" s="299">
        <f t="shared" si="30"/>
        <v>32.000000000000007</v>
      </c>
      <c r="E154" s="274">
        <v>88</v>
      </c>
      <c r="F154" s="274">
        <v>78</v>
      </c>
      <c r="G154" s="283">
        <f t="shared" si="29"/>
        <v>-11.363636363636365</v>
      </c>
    </row>
    <row r="155" spans="1:7" ht="11.75" customHeight="1">
      <c r="A155" s="403" t="s">
        <v>642</v>
      </c>
      <c r="B155" s="274"/>
      <c r="C155" s="274"/>
      <c r="D155" s="304"/>
      <c r="E155" s="274"/>
      <c r="F155" s="669"/>
      <c r="G155" s="43"/>
    </row>
    <row r="156" spans="1:7" ht="11.75" customHeight="1">
      <c r="A156" s="182" t="s">
        <v>178</v>
      </c>
      <c r="B156" s="274">
        <v>155</v>
      </c>
      <c r="C156" s="274">
        <v>155</v>
      </c>
      <c r="D156" s="299">
        <f>((C156/B156)-          1)*100</f>
        <v>0</v>
      </c>
      <c r="E156" s="274" t="s">
        <v>721</v>
      </c>
      <c r="F156" s="274" t="s">
        <v>721</v>
      </c>
      <c r="G156" s="278" t="s">
        <v>137</v>
      </c>
    </row>
    <row r="157" spans="1:7" ht="11.75" customHeight="1">
      <c r="A157" s="182" t="s">
        <v>527</v>
      </c>
      <c r="B157" s="274" t="s">
        <v>721</v>
      </c>
      <c r="C157" s="274">
        <v>158</v>
      </c>
      <c r="D157" s="300" t="s">
        <v>137</v>
      </c>
      <c r="E157" s="274" t="s">
        <v>721</v>
      </c>
      <c r="F157" s="274" t="s">
        <v>721</v>
      </c>
      <c r="G157" s="278" t="s">
        <v>137</v>
      </c>
    </row>
    <row r="158" spans="1:7" ht="11.75" customHeight="1">
      <c r="A158" s="182" t="s">
        <v>298</v>
      </c>
      <c r="B158" s="274">
        <v>180</v>
      </c>
      <c r="C158" s="274">
        <v>190</v>
      </c>
      <c r="D158" s="299">
        <f t="shared" ref="D158:D164" si="31">((C158/B158)-          1)*100</f>
        <v>5.555555555555558</v>
      </c>
      <c r="E158" s="274" t="s">
        <v>721</v>
      </c>
      <c r="F158" s="274" t="s">
        <v>721</v>
      </c>
      <c r="G158" s="278" t="s">
        <v>137</v>
      </c>
    </row>
    <row r="159" spans="1:7" ht="11.75" customHeight="1">
      <c r="A159" s="182" t="s">
        <v>300</v>
      </c>
      <c r="B159" s="274">
        <v>150</v>
      </c>
      <c r="C159" s="274">
        <v>150</v>
      </c>
      <c r="D159" s="299">
        <f t="shared" si="31"/>
        <v>0</v>
      </c>
      <c r="E159" s="274" t="s">
        <v>721</v>
      </c>
      <c r="F159" s="274" t="s">
        <v>721</v>
      </c>
      <c r="G159" s="278" t="s">
        <v>137</v>
      </c>
    </row>
    <row r="160" spans="1:7" ht="11.75" customHeight="1">
      <c r="A160" s="182" t="s">
        <v>180</v>
      </c>
      <c r="B160" s="274">
        <v>125</v>
      </c>
      <c r="C160" s="274">
        <v>140</v>
      </c>
      <c r="D160" s="299">
        <f t="shared" si="31"/>
        <v>12.000000000000011</v>
      </c>
      <c r="E160" s="274" t="s">
        <v>721</v>
      </c>
      <c r="F160" s="274" t="s">
        <v>721</v>
      </c>
      <c r="G160" s="278" t="s">
        <v>137</v>
      </c>
    </row>
    <row r="161" spans="1:7" ht="11.75" customHeight="1">
      <c r="A161" s="182" t="s">
        <v>299</v>
      </c>
      <c r="B161" s="274">
        <v>175</v>
      </c>
      <c r="C161" s="274">
        <v>175</v>
      </c>
      <c r="D161" s="299">
        <f t="shared" si="31"/>
        <v>0</v>
      </c>
      <c r="E161" s="274" t="s">
        <v>721</v>
      </c>
      <c r="F161" s="274" t="s">
        <v>721</v>
      </c>
      <c r="G161" s="278" t="s">
        <v>137</v>
      </c>
    </row>
    <row r="162" spans="1:7" ht="11.75" customHeight="1">
      <c r="A162" s="182" t="s">
        <v>179</v>
      </c>
      <c r="B162" s="274">
        <v>150</v>
      </c>
      <c r="C162" s="274">
        <v>155</v>
      </c>
      <c r="D162" s="299">
        <f t="shared" si="31"/>
        <v>3.3333333333333437</v>
      </c>
      <c r="E162" s="274" t="s">
        <v>721</v>
      </c>
      <c r="F162" s="274" t="s">
        <v>721</v>
      </c>
      <c r="G162" s="278" t="s">
        <v>137</v>
      </c>
    </row>
    <row r="163" spans="1:7" ht="11.75" customHeight="1">
      <c r="A163" s="182" t="s">
        <v>512</v>
      </c>
      <c r="B163" s="297" t="s">
        <v>720</v>
      </c>
      <c r="C163" s="274">
        <v>163</v>
      </c>
      <c r="D163" s="300" t="s">
        <v>137</v>
      </c>
      <c r="E163" s="274" t="s">
        <v>721</v>
      </c>
      <c r="F163" s="274" t="s">
        <v>721</v>
      </c>
      <c r="G163" s="278" t="s">
        <v>137</v>
      </c>
    </row>
    <row r="164" spans="1:7" ht="11.75" customHeight="1">
      <c r="A164" s="488" t="s">
        <v>187</v>
      </c>
      <c r="B164" s="274">
        <v>147</v>
      </c>
      <c r="C164" s="274">
        <v>175</v>
      </c>
      <c r="D164" s="299">
        <f t="shared" si="31"/>
        <v>19.047619047619047</v>
      </c>
      <c r="E164" s="274" t="s">
        <v>721</v>
      </c>
      <c r="F164" s="274" t="s">
        <v>721</v>
      </c>
      <c r="G164" s="278" t="s">
        <v>137</v>
      </c>
    </row>
    <row r="165" spans="1:7" ht="11.75" customHeight="1">
      <c r="A165" s="488" t="s">
        <v>528</v>
      </c>
      <c r="B165" s="274" t="s">
        <v>721</v>
      </c>
      <c r="C165" s="274">
        <v>200</v>
      </c>
      <c r="D165" s="300" t="s">
        <v>137</v>
      </c>
      <c r="E165" s="274" t="s">
        <v>721</v>
      </c>
      <c r="F165" s="274" t="s">
        <v>721</v>
      </c>
      <c r="G165" s="278" t="s">
        <v>137</v>
      </c>
    </row>
    <row r="166" spans="1:7" ht="11.75" customHeight="1">
      <c r="A166" s="666" t="s">
        <v>164</v>
      </c>
      <c r="B166" s="667"/>
      <c r="C166" s="667"/>
      <c r="D166" s="747"/>
      <c r="E166" s="667"/>
      <c r="F166" s="748"/>
      <c r="G166" s="43"/>
    </row>
    <row r="167" spans="1:7" ht="11.75" customHeight="1">
      <c r="A167" s="605" t="s">
        <v>444</v>
      </c>
      <c r="B167" s="274">
        <v>75</v>
      </c>
      <c r="C167" s="274" t="s">
        <v>721</v>
      </c>
      <c r="D167" s="300" t="s">
        <v>137</v>
      </c>
      <c r="E167" s="274">
        <v>100</v>
      </c>
      <c r="F167" s="274" t="s">
        <v>721</v>
      </c>
      <c r="G167" s="278" t="s">
        <v>137</v>
      </c>
    </row>
    <row r="168" spans="1:7" ht="11.75" customHeight="1">
      <c r="A168" s="315" t="s">
        <v>445</v>
      </c>
      <c r="B168" s="274">
        <v>88</v>
      </c>
      <c r="C168" s="679">
        <v>90</v>
      </c>
      <c r="D168" s="314">
        <f t="shared" si="30"/>
        <v>2.2727272727272707</v>
      </c>
      <c r="E168" s="274" t="s">
        <v>721</v>
      </c>
      <c r="F168" s="274" t="s">
        <v>721</v>
      </c>
      <c r="G168" s="278" t="s">
        <v>137</v>
      </c>
    </row>
    <row r="169" spans="1:7" ht="11.75" customHeight="1">
      <c r="A169" s="315" t="s">
        <v>165</v>
      </c>
      <c r="B169" s="274">
        <v>116</v>
      </c>
      <c r="C169" s="679">
        <v>100</v>
      </c>
      <c r="D169" s="314">
        <f t="shared" si="30"/>
        <v>-13.793103448275868</v>
      </c>
      <c r="E169" s="274" t="s">
        <v>721</v>
      </c>
      <c r="F169" s="274" t="s">
        <v>721</v>
      </c>
      <c r="G169" s="278" t="s">
        <v>137</v>
      </c>
    </row>
    <row r="170" spans="1:7" ht="11.75" customHeight="1">
      <c r="A170" s="403" t="s">
        <v>125</v>
      </c>
      <c r="B170" s="274"/>
      <c r="C170" s="679"/>
      <c r="D170" s="314"/>
      <c r="E170" s="274"/>
      <c r="F170" s="274"/>
      <c r="G170" s="43"/>
    </row>
    <row r="171" spans="1:7" ht="11.75" customHeight="1">
      <c r="A171" s="276" t="s">
        <v>126</v>
      </c>
      <c r="B171" s="274">
        <v>130</v>
      </c>
      <c r="C171" s="274">
        <v>140</v>
      </c>
      <c r="D171" s="314">
        <f t="shared" ref="D171:D173" si="32">((C171/B171)-          1)*100</f>
        <v>7.6923076923076872</v>
      </c>
      <c r="E171" s="274" t="s">
        <v>721</v>
      </c>
      <c r="F171" s="274" t="s">
        <v>721</v>
      </c>
      <c r="G171" s="278" t="s">
        <v>137</v>
      </c>
    </row>
    <row r="172" spans="1:7" ht="11.75" customHeight="1">
      <c r="A172" s="276" t="s">
        <v>127</v>
      </c>
      <c r="B172" s="274">
        <v>130</v>
      </c>
      <c r="C172" s="274">
        <v>150</v>
      </c>
      <c r="D172" s="314">
        <f t="shared" si="32"/>
        <v>15.384615384615374</v>
      </c>
      <c r="E172" s="274">
        <v>85</v>
      </c>
      <c r="F172" s="274">
        <v>95</v>
      </c>
      <c r="G172" s="283">
        <f t="shared" ref="G172:G173" si="33">((F172/E172)-    1)*100</f>
        <v>11.764705882352944</v>
      </c>
    </row>
    <row r="173" spans="1:7" ht="11.75" customHeight="1">
      <c r="A173" s="276" t="s">
        <v>128</v>
      </c>
      <c r="B173" s="274">
        <v>160</v>
      </c>
      <c r="C173" s="274">
        <v>160</v>
      </c>
      <c r="D173" s="314">
        <f t="shared" si="32"/>
        <v>0</v>
      </c>
      <c r="E173" s="274">
        <v>160</v>
      </c>
      <c r="F173" s="274">
        <v>135</v>
      </c>
      <c r="G173" s="283">
        <f t="shared" si="33"/>
        <v>-15.625</v>
      </c>
    </row>
    <row r="174" spans="1:7" ht="11.75" customHeight="1">
      <c r="A174" s="403" t="s">
        <v>129</v>
      </c>
      <c r="B174" s="274"/>
      <c r="C174" s="274"/>
      <c r="D174" s="314"/>
      <c r="E174" s="274"/>
      <c r="F174" s="303"/>
      <c r="G174" s="43"/>
    </row>
    <row r="175" spans="1:7" ht="11.75" customHeight="1">
      <c r="A175" s="276" t="s">
        <v>144</v>
      </c>
      <c r="B175" s="274">
        <v>130</v>
      </c>
      <c r="C175" s="274">
        <v>130</v>
      </c>
      <c r="D175" s="314">
        <f>((C175/B175)-          1)*100</f>
        <v>0</v>
      </c>
      <c r="E175" s="274" t="s">
        <v>721</v>
      </c>
      <c r="F175" s="274" t="s">
        <v>721</v>
      </c>
      <c r="G175" s="278" t="s">
        <v>137</v>
      </c>
    </row>
    <row r="176" spans="1:7" ht="11.75" customHeight="1">
      <c r="A176" s="276" t="s">
        <v>131</v>
      </c>
      <c r="B176" s="274">
        <v>130</v>
      </c>
      <c r="C176" s="274">
        <v>130</v>
      </c>
      <c r="D176" s="314">
        <f t="shared" ref="D176:D177" si="34">((C176/B176)-          1)*100</f>
        <v>0</v>
      </c>
      <c r="E176" s="274" t="s">
        <v>721</v>
      </c>
      <c r="F176" s="274" t="s">
        <v>721</v>
      </c>
      <c r="G176" s="278" t="s">
        <v>137</v>
      </c>
    </row>
    <row r="177" spans="1:7" ht="11.75" customHeight="1">
      <c r="A177" s="316" t="s">
        <v>132</v>
      </c>
      <c r="B177" s="317">
        <v>120</v>
      </c>
      <c r="C177" s="317">
        <v>165</v>
      </c>
      <c r="D177" s="318">
        <f t="shared" si="34"/>
        <v>37.5</v>
      </c>
      <c r="E177" s="317" t="s">
        <v>721</v>
      </c>
      <c r="F177" s="317" t="s">
        <v>721</v>
      </c>
      <c r="G177" s="319" t="s">
        <v>137</v>
      </c>
    </row>
    <row r="178" spans="1:7">
      <c r="A178" s="320" t="s">
        <v>133</v>
      </c>
      <c r="B178" s="321"/>
      <c r="C178" s="320"/>
      <c r="D178" s="320"/>
      <c r="E178" s="320"/>
      <c r="F178" s="320"/>
      <c r="G178" s="43"/>
    </row>
    <row r="179" spans="1:7" ht="9" customHeight="1">
      <c r="A179" s="775" t="s">
        <v>647</v>
      </c>
      <c r="B179" s="775"/>
      <c r="C179" s="775"/>
      <c r="D179" s="775"/>
      <c r="E179" s="775"/>
      <c r="F179" s="775"/>
      <c r="G179" s="43"/>
    </row>
    <row r="180" spans="1:7" ht="9" customHeight="1">
      <c r="A180" s="776" t="s">
        <v>648</v>
      </c>
      <c r="B180" s="776"/>
      <c r="C180" s="776"/>
      <c r="D180" s="776"/>
      <c r="E180" s="776"/>
      <c r="F180" s="776"/>
      <c r="G180" s="42"/>
    </row>
    <row r="181" spans="1:7">
      <c r="A181" s="42"/>
      <c r="B181" s="42"/>
      <c r="C181" s="42"/>
      <c r="D181" s="42"/>
      <c r="E181" s="42"/>
      <c r="F181" s="42"/>
      <c r="G181" s="42"/>
    </row>
    <row r="182" spans="1:7">
      <c r="A182" s="42"/>
      <c r="B182" s="42"/>
      <c r="C182" s="42"/>
      <c r="D182" s="42"/>
      <c r="E182" s="42"/>
      <c r="F182" s="42"/>
      <c r="G182" s="42"/>
    </row>
    <row r="183" spans="1:7">
      <c r="A183" s="42"/>
      <c r="B183" s="42"/>
      <c r="C183" s="42"/>
      <c r="D183" s="42"/>
      <c r="E183" s="42"/>
      <c r="F183" s="42"/>
      <c r="G183" s="42"/>
    </row>
    <row r="184" spans="1:7">
      <c r="A184" s="1"/>
      <c r="B184" s="1"/>
      <c r="C184" s="1"/>
      <c r="D184" s="1"/>
      <c r="E184" s="1"/>
      <c r="F184" s="1"/>
      <c r="G184" s="1"/>
    </row>
    <row r="185" spans="1:7">
      <c r="A185" s="1"/>
      <c r="B185" s="1"/>
      <c r="C185" s="1"/>
      <c r="D185" s="1"/>
      <c r="E185" s="1"/>
      <c r="F185" s="1"/>
      <c r="G185" s="1"/>
    </row>
    <row r="186" spans="1:7">
      <c r="A186" s="1"/>
      <c r="B186" s="1"/>
      <c r="C186" s="1"/>
      <c r="D186" s="1"/>
      <c r="E186" s="1"/>
      <c r="F186" s="1"/>
      <c r="G186" s="1"/>
    </row>
  </sheetData>
  <mergeCells count="9">
    <mergeCell ref="A124:A125"/>
    <mergeCell ref="B124:D124"/>
    <mergeCell ref="E124:G124"/>
    <mergeCell ref="A4:A5"/>
    <mergeCell ref="B4:D4"/>
    <mergeCell ref="E4:G4"/>
    <mergeCell ref="A63:A64"/>
    <mergeCell ref="B63:D63"/>
    <mergeCell ref="E63:G63"/>
  </mergeCells>
  <pageMargins left="0" right="0" top="0" bottom="0" header="0" footer="0"/>
  <pageSetup paperSize="9" orientation="portrait" r:id="rId1"/>
  <ignoredErrors>
    <ignoredError sqref="B5:G5 B64:G64 B125:G125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028"/>
  <sheetViews>
    <sheetView showGridLines="0" topLeftCell="A12" zoomScaleNormal="100" workbookViewId="0">
      <selection activeCell="A57" sqref="A57:G100"/>
    </sheetView>
  </sheetViews>
  <sheetFormatPr baseColWidth="10" defaultColWidth="11.5" defaultRowHeight="15" customHeight="1"/>
  <cols>
    <col min="1" max="1" width="21.5" style="53" customWidth="1"/>
    <col min="2" max="2" width="11.33203125" style="53" customWidth="1"/>
    <col min="3" max="3" width="20" style="53" customWidth="1"/>
    <col min="4" max="4" width="7.83203125" style="53" customWidth="1"/>
    <col min="5" max="5" width="8.33203125" style="53" customWidth="1"/>
    <col min="6" max="7" width="6.83203125" style="53" customWidth="1"/>
    <col min="8" max="16384" width="11.5" style="53"/>
  </cols>
  <sheetData>
    <row r="1" spans="1:7" ht="19" customHeight="1">
      <c r="A1" s="65" t="s">
        <v>307</v>
      </c>
      <c r="B1" s="65"/>
      <c r="C1" s="66"/>
      <c r="D1" s="67"/>
      <c r="E1" s="66"/>
      <c r="F1" s="66"/>
      <c r="G1" s="68"/>
    </row>
    <row r="2" spans="1:7" ht="12" customHeight="1">
      <c r="A2" s="65" t="s">
        <v>655</v>
      </c>
      <c r="B2" s="65"/>
      <c r="C2" s="69"/>
      <c r="D2" s="70"/>
      <c r="E2" s="69"/>
      <c r="F2" s="69"/>
      <c r="G2" s="71"/>
    </row>
    <row r="3" spans="1:7" ht="5" customHeight="1">
      <c r="B3" s="65" t="s">
        <v>188</v>
      </c>
      <c r="C3" s="65"/>
      <c r="D3" s="65"/>
      <c r="E3" s="65"/>
      <c r="F3" s="65"/>
      <c r="G3" s="72"/>
    </row>
    <row r="4" spans="1:7" ht="18" customHeight="1">
      <c r="A4" s="405" t="s">
        <v>308</v>
      </c>
      <c r="B4" s="405" t="s">
        <v>190</v>
      </c>
      <c r="C4" s="405" t="s">
        <v>191</v>
      </c>
      <c r="D4" s="405" t="s">
        <v>192</v>
      </c>
      <c r="E4" s="405" t="s">
        <v>309</v>
      </c>
      <c r="F4" s="405" t="s">
        <v>194</v>
      </c>
      <c r="G4" s="405" t="s">
        <v>310</v>
      </c>
    </row>
    <row r="5" spans="1:7" ht="12" customHeight="1">
      <c r="A5" s="945" t="s">
        <v>713</v>
      </c>
      <c r="B5" s="406" t="s">
        <v>317</v>
      </c>
      <c r="C5" s="406" t="s">
        <v>656</v>
      </c>
      <c r="D5" s="406" t="s">
        <v>196</v>
      </c>
      <c r="E5" s="406" t="s">
        <v>199</v>
      </c>
      <c r="F5" s="407">
        <v>1050</v>
      </c>
      <c r="G5" s="730">
        <v>50</v>
      </c>
    </row>
    <row r="6" spans="1:7" ht="12" customHeight="1">
      <c r="A6" s="946"/>
      <c r="B6" s="537" t="s">
        <v>657</v>
      </c>
      <c r="C6" s="537" t="s">
        <v>658</v>
      </c>
      <c r="D6" s="537" t="s">
        <v>196</v>
      </c>
      <c r="E6" s="537" t="s">
        <v>197</v>
      </c>
      <c r="F6" s="538">
        <v>480</v>
      </c>
      <c r="G6" s="731">
        <v>13.5</v>
      </c>
    </row>
    <row r="7" spans="1:7" ht="12" customHeight="1">
      <c r="A7" s="947" t="s">
        <v>712</v>
      </c>
      <c r="B7" s="406" t="s">
        <v>202</v>
      </c>
      <c r="C7" s="406" t="s">
        <v>312</v>
      </c>
      <c r="D7" s="406" t="s">
        <v>196</v>
      </c>
      <c r="E7" s="406" t="s">
        <v>197</v>
      </c>
      <c r="F7" s="407">
        <v>210</v>
      </c>
      <c r="G7" s="730">
        <v>12</v>
      </c>
    </row>
    <row r="8" spans="1:7" ht="12" customHeight="1">
      <c r="A8" s="947"/>
      <c r="B8" s="406" t="s">
        <v>202</v>
      </c>
      <c r="C8" s="406" t="s">
        <v>312</v>
      </c>
      <c r="D8" s="406" t="s">
        <v>196</v>
      </c>
      <c r="E8" s="406" t="s">
        <v>199</v>
      </c>
      <c r="F8" s="407">
        <v>400</v>
      </c>
      <c r="G8" s="730">
        <v>11</v>
      </c>
    </row>
    <row r="9" spans="1:7" ht="12" customHeight="1">
      <c r="A9" s="947"/>
      <c r="B9" s="406" t="s">
        <v>203</v>
      </c>
      <c r="C9" s="406" t="s">
        <v>313</v>
      </c>
      <c r="D9" s="406" t="s">
        <v>196</v>
      </c>
      <c r="E9" s="406" t="s">
        <v>197</v>
      </c>
      <c r="F9" s="407">
        <v>90</v>
      </c>
      <c r="G9" s="730">
        <v>13</v>
      </c>
    </row>
    <row r="10" spans="1:7" ht="12" customHeight="1">
      <c r="A10" s="947"/>
      <c r="B10" s="406" t="s">
        <v>203</v>
      </c>
      <c r="C10" s="406" t="s">
        <v>204</v>
      </c>
      <c r="D10" s="406" t="s">
        <v>196</v>
      </c>
      <c r="E10" s="406" t="s">
        <v>197</v>
      </c>
      <c r="F10" s="407">
        <v>90</v>
      </c>
      <c r="G10" s="730">
        <v>12</v>
      </c>
    </row>
    <row r="11" spans="1:7" ht="12" customHeight="1">
      <c r="A11" s="947"/>
      <c r="B11" s="406" t="s">
        <v>203</v>
      </c>
      <c r="C11" s="406" t="s">
        <v>204</v>
      </c>
      <c r="D11" s="406" t="s">
        <v>196</v>
      </c>
      <c r="E11" s="406" t="s">
        <v>199</v>
      </c>
      <c r="F11" s="407">
        <v>60</v>
      </c>
      <c r="G11" s="730">
        <v>11</v>
      </c>
    </row>
    <row r="12" spans="1:7" ht="12" customHeight="1">
      <c r="A12" s="947"/>
      <c r="B12" s="406" t="s">
        <v>206</v>
      </c>
      <c r="C12" s="406" t="s">
        <v>207</v>
      </c>
      <c r="D12" s="406" t="s">
        <v>196</v>
      </c>
      <c r="E12" s="406" t="s">
        <v>205</v>
      </c>
      <c r="F12" s="407">
        <v>8710</v>
      </c>
      <c r="G12" s="730">
        <v>7</v>
      </c>
    </row>
    <row r="13" spans="1:7" ht="12" customHeight="1">
      <c r="A13" s="947"/>
      <c r="B13" s="406" t="s">
        <v>600</v>
      </c>
      <c r="C13" s="406" t="s">
        <v>659</v>
      </c>
      <c r="D13" s="406" t="s">
        <v>196</v>
      </c>
      <c r="E13" s="406" t="s">
        <v>196</v>
      </c>
      <c r="F13" s="407">
        <v>1400</v>
      </c>
      <c r="G13" s="730">
        <v>4</v>
      </c>
    </row>
    <row r="14" spans="1:7" ht="12" customHeight="1">
      <c r="A14" s="947"/>
      <c r="B14" s="406" t="s">
        <v>600</v>
      </c>
      <c r="C14" s="406" t="s">
        <v>660</v>
      </c>
      <c r="D14" s="406" t="s">
        <v>196</v>
      </c>
      <c r="E14" s="406" t="s">
        <v>196</v>
      </c>
      <c r="F14" s="407">
        <v>850</v>
      </c>
      <c r="G14" s="730">
        <v>4</v>
      </c>
    </row>
    <row r="15" spans="1:7" ht="12" customHeight="1">
      <c r="A15" s="947"/>
      <c r="B15" s="406" t="s">
        <v>600</v>
      </c>
      <c r="C15" s="406" t="s">
        <v>661</v>
      </c>
      <c r="D15" s="406" t="s">
        <v>196</v>
      </c>
      <c r="E15" s="406" t="s">
        <v>196</v>
      </c>
      <c r="F15" s="407">
        <v>400</v>
      </c>
      <c r="G15" s="730">
        <v>4</v>
      </c>
    </row>
    <row r="16" spans="1:7" ht="12" customHeight="1">
      <c r="A16" s="947"/>
      <c r="B16" s="406" t="s">
        <v>208</v>
      </c>
      <c r="C16" s="406" t="s">
        <v>314</v>
      </c>
      <c r="D16" s="406" t="s">
        <v>196</v>
      </c>
      <c r="E16" s="406" t="s">
        <v>196</v>
      </c>
      <c r="F16" s="407">
        <v>1000</v>
      </c>
      <c r="G16" s="730">
        <v>5</v>
      </c>
    </row>
    <row r="17" spans="1:7" ht="12" customHeight="1">
      <c r="A17" s="947"/>
      <c r="B17" s="406" t="s">
        <v>273</v>
      </c>
      <c r="C17" s="406" t="s">
        <v>274</v>
      </c>
      <c r="D17" s="406" t="s">
        <v>196</v>
      </c>
      <c r="E17" s="406" t="s">
        <v>196</v>
      </c>
      <c r="F17" s="407">
        <v>900</v>
      </c>
      <c r="G17" s="730">
        <v>5</v>
      </c>
    </row>
    <row r="18" spans="1:7" ht="12" customHeight="1">
      <c r="A18" s="946"/>
      <c r="B18" s="537" t="s">
        <v>273</v>
      </c>
      <c r="C18" s="537" t="s">
        <v>274</v>
      </c>
      <c r="D18" s="537" t="s">
        <v>196</v>
      </c>
      <c r="E18" s="537" t="s">
        <v>196</v>
      </c>
      <c r="F18" s="538">
        <v>2300</v>
      </c>
      <c r="G18" s="731">
        <v>5</v>
      </c>
    </row>
    <row r="19" spans="1:7" ht="12" customHeight="1">
      <c r="A19" s="945" t="s">
        <v>29</v>
      </c>
      <c r="B19" s="236" t="s">
        <v>206</v>
      </c>
      <c r="C19" s="236" t="s">
        <v>207</v>
      </c>
      <c r="D19" s="236" t="s">
        <v>196</v>
      </c>
      <c r="E19" s="236" t="s">
        <v>197</v>
      </c>
      <c r="F19" s="869">
        <v>175</v>
      </c>
      <c r="G19" s="733">
        <v>6.3</v>
      </c>
    </row>
    <row r="20" spans="1:7" ht="12" customHeight="1">
      <c r="A20" s="947"/>
      <c r="B20" s="562" t="s">
        <v>206</v>
      </c>
      <c r="C20" s="562" t="s">
        <v>207</v>
      </c>
      <c r="D20" s="562" t="s">
        <v>196</v>
      </c>
      <c r="E20" s="562" t="s">
        <v>199</v>
      </c>
      <c r="F20" s="668">
        <v>1075</v>
      </c>
      <c r="G20" s="733">
        <v>5.8</v>
      </c>
    </row>
    <row r="21" spans="1:7" ht="12" customHeight="1">
      <c r="A21" s="946"/>
      <c r="B21" s="537" t="s">
        <v>208</v>
      </c>
      <c r="C21" s="537" t="s">
        <v>599</v>
      </c>
      <c r="D21" s="537" t="s">
        <v>196</v>
      </c>
      <c r="E21" s="537" t="s">
        <v>197</v>
      </c>
      <c r="F21" s="538">
        <v>1300</v>
      </c>
      <c r="G21" s="733">
        <v>5</v>
      </c>
    </row>
    <row r="22" spans="1:7" ht="12" customHeight="1">
      <c r="A22" s="945" t="s">
        <v>315</v>
      </c>
      <c r="B22" s="562" t="s">
        <v>317</v>
      </c>
      <c r="C22" s="562" t="s">
        <v>316</v>
      </c>
      <c r="D22" s="562" t="s">
        <v>196</v>
      </c>
      <c r="E22" s="562" t="s">
        <v>199</v>
      </c>
      <c r="F22" s="668">
        <v>1100</v>
      </c>
      <c r="G22" s="870">
        <v>8</v>
      </c>
    </row>
    <row r="23" spans="1:7" ht="12" customHeight="1">
      <c r="A23" s="947"/>
      <c r="B23" s="406" t="s">
        <v>317</v>
      </c>
      <c r="C23" s="406" t="s">
        <v>275</v>
      </c>
      <c r="D23" s="406" t="s">
        <v>196</v>
      </c>
      <c r="E23" s="406" t="s">
        <v>197</v>
      </c>
      <c r="F23" s="407">
        <v>1475</v>
      </c>
      <c r="G23" s="730">
        <v>7</v>
      </c>
    </row>
    <row r="24" spans="1:7" ht="12" customHeight="1">
      <c r="A24" s="947"/>
      <c r="B24" s="406" t="s">
        <v>201</v>
      </c>
      <c r="C24" s="406" t="s">
        <v>276</v>
      </c>
      <c r="D24" s="406" t="s">
        <v>196</v>
      </c>
      <c r="E24" s="406" t="s">
        <v>197</v>
      </c>
      <c r="F24" s="407">
        <v>100</v>
      </c>
      <c r="G24" s="730">
        <v>9</v>
      </c>
    </row>
    <row r="25" spans="1:7" ht="12" customHeight="1">
      <c r="A25" s="947"/>
      <c r="B25" s="406" t="s">
        <v>600</v>
      </c>
      <c r="C25" s="406" t="s">
        <v>601</v>
      </c>
      <c r="D25" s="406" t="s">
        <v>196</v>
      </c>
      <c r="E25" s="406" t="s">
        <v>199</v>
      </c>
      <c r="F25" s="407">
        <v>300</v>
      </c>
      <c r="G25" s="730">
        <v>3.8</v>
      </c>
    </row>
    <row r="26" spans="1:7" ht="12" customHeight="1">
      <c r="A26" s="947"/>
      <c r="B26" s="406" t="s">
        <v>600</v>
      </c>
      <c r="C26" s="406" t="s">
        <v>601</v>
      </c>
      <c r="D26" s="406" t="s">
        <v>196</v>
      </c>
      <c r="E26" s="406" t="s">
        <v>197</v>
      </c>
      <c r="F26" s="407">
        <v>20960</v>
      </c>
      <c r="G26" s="730">
        <v>6</v>
      </c>
    </row>
    <row r="27" spans="1:7" ht="12" customHeight="1">
      <c r="A27" s="947"/>
      <c r="B27" s="406" t="s">
        <v>600</v>
      </c>
      <c r="C27" s="406" t="s">
        <v>662</v>
      </c>
      <c r="D27" s="406" t="s">
        <v>196</v>
      </c>
      <c r="E27" s="406" t="s">
        <v>197</v>
      </c>
      <c r="F27" s="407">
        <v>657</v>
      </c>
      <c r="G27" s="730">
        <v>6</v>
      </c>
    </row>
    <row r="28" spans="1:7" ht="12" customHeight="1">
      <c r="A28" s="947"/>
      <c r="B28" s="406" t="s">
        <v>600</v>
      </c>
      <c r="C28" s="406" t="s">
        <v>663</v>
      </c>
      <c r="D28" s="406" t="s">
        <v>196</v>
      </c>
      <c r="E28" s="406" t="s">
        <v>197</v>
      </c>
      <c r="F28" s="407">
        <v>1230</v>
      </c>
      <c r="G28" s="730">
        <v>6</v>
      </c>
    </row>
    <row r="29" spans="1:7" ht="12" customHeight="1">
      <c r="A29" s="946"/>
      <c r="B29" s="537" t="s">
        <v>208</v>
      </c>
      <c r="C29" s="537" t="s">
        <v>318</v>
      </c>
      <c r="D29" s="537" t="s">
        <v>196</v>
      </c>
      <c r="E29" s="537" t="s">
        <v>199</v>
      </c>
      <c r="F29" s="538">
        <v>1350</v>
      </c>
      <c r="G29" s="731">
        <v>8</v>
      </c>
    </row>
    <row r="30" spans="1:7" ht="12" customHeight="1">
      <c r="A30" s="945" t="s">
        <v>319</v>
      </c>
      <c r="B30" s="562" t="s">
        <v>317</v>
      </c>
      <c r="C30" s="562" t="s">
        <v>656</v>
      </c>
      <c r="D30" s="562" t="s">
        <v>196</v>
      </c>
      <c r="E30" s="562" t="s">
        <v>199</v>
      </c>
      <c r="F30" s="668">
        <v>2450</v>
      </c>
      <c r="G30" s="733">
        <v>6</v>
      </c>
    </row>
    <row r="31" spans="1:7" ht="12" customHeight="1">
      <c r="A31" s="947"/>
      <c r="B31" s="562" t="s">
        <v>201</v>
      </c>
      <c r="C31" s="562" t="s">
        <v>276</v>
      </c>
      <c r="D31" s="562" t="s">
        <v>196</v>
      </c>
      <c r="E31" s="562" t="s">
        <v>199</v>
      </c>
      <c r="F31" s="668">
        <v>1550</v>
      </c>
      <c r="G31" s="733">
        <v>8</v>
      </c>
    </row>
    <row r="32" spans="1:7" ht="12" customHeight="1">
      <c r="A32" s="947"/>
      <c r="B32" s="562" t="s">
        <v>542</v>
      </c>
      <c r="C32" s="562" t="s">
        <v>543</v>
      </c>
      <c r="D32" s="562" t="s">
        <v>196</v>
      </c>
      <c r="E32" s="562" t="s">
        <v>199</v>
      </c>
      <c r="F32" s="668">
        <v>2847</v>
      </c>
      <c r="G32" s="733">
        <v>13</v>
      </c>
    </row>
    <row r="33" spans="1:7" ht="12" customHeight="1">
      <c r="A33" s="947"/>
      <c r="B33" s="562" t="s">
        <v>542</v>
      </c>
      <c r="C33" s="562" t="s">
        <v>543</v>
      </c>
      <c r="D33" s="562" t="s">
        <v>196</v>
      </c>
      <c r="E33" s="562" t="s">
        <v>197</v>
      </c>
      <c r="F33" s="668">
        <v>1440</v>
      </c>
      <c r="G33" s="733">
        <v>15</v>
      </c>
    </row>
    <row r="34" spans="1:7" ht="12" customHeight="1">
      <c r="A34" s="947"/>
      <c r="B34" s="406" t="s">
        <v>198</v>
      </c>
      <c r="C34" s="406" t="s">
        <v>320</v>
      </c>
      <c r="D34" s="406" t="s">
        <v>196</v>
      </c>
      <c r="E34" s="406" t="s">
        <v>199</v>
      </c>
      <c r="F34" s="407">
        <v>280</v>
      </c>
      <c r="G34" s="730">
        <v>18</v>
      </c>
    </row>
    <row r="35" spans="1:7" ht="12" customHeight="1">
      <c r="A35" s="947"/>
      <c r="B35" s="406" t="s">
        <v>198</v>
      </c>
      <c r="C35" s="406" t="s">
        <v>321</v>
      </c>
      <c r="D35" s="406" t="s">
        <v>199</v>
      </c>
      <c r="E35" s="406" t="s">
        <v>196</v>
      </c>
      <c r="F35" s="668">
        <v>384</v>
      </c>
      <c r="G35" s="730">
        <v>15</v>
      </c>
    </row>
    <row r="36" spans="1:7" ht="12" customHeight="1">
      <c r="A36" s="947"/>
      <c r="B36" s="406" t="s">
        <v>198</v>
      </c>
      <c r="C36" s="406" t="s">
        <v>321</v>
      </c>
      <c r="D36" s="406" t="s">
        <v>196</v>
      </c>
      <c r="E36" s="406" t="s">
        <v>197</v>
      </c>
      <c r="F36" s="668">
        <v>666</v>
      </c>
      <c r="G36" s="730">
        <v>20</v>
      </c>
    </row>
    <row r="37" spans="1:7" ht="12" customHeight="1">
      <c r="A37" s="946"/>
      <c r="B37" s="537" t="s">
        <v>198</v>
      </c>
      <c r="C37" s="537" t="s">
        <v>322</v>
      </c>
      <c r="D37" s="537" t="s">
        <v>196</v>
      </c>
      <c r="E37" s="537" t="s">
        <v>197</v>
      </c>
      <c r="F37" s="538">
        <v>101</v>
      </c>
      <c r="G37" s="731">
        <v>20</v>
      </c>
    </row>
    <row r="38" spans="1:7" ht="14" customHeight="1">
      <c r="A38" s="474" t="s">
        <v>664</v>
      </c>
      <c r="B38" s="408" t="s">
        <v>665</v>
      </c>
      <c r="C38" s="408" t="s">
        <v>666</v>
      </c>
      <c r="D38" s="408" t="s">
        <v>196</v>
      </c>
      <c r="E38" s="408" t="s">
        <v>196</v>
      </c>
      <c r="F38" s="409">
        <v>1925</v>
      </c>
      <c r="G38" s="732">
        <v>130</v>
      </c>
    </row>
    <row r="39" spans="1:7" ht="12" customHeight="1">
      <c r="A39" s="945" t="s">
        <v>325</v>
      </c>
      <c r="B39" s="406" t="s">
        <v>195</v>
      </c>
      <c r="C39" s="406" t="s">
        <v>326</v>
      </c>
      <c r="D39" s="406" t="s">
        <v>196</v>
      </c>
      <c r="E39" s="406" t="s">
        <v>197</v>
      </c>
      <c r="F39" s="407">
        <v>80</v>
      </c>
      <c r="G39" s="730">
        <v>500</v>
      </c>
    </row>
    <row r="40" spans="1:7" ht="12" customHeight="1">
      <c r="A40" s="947"/>
      <c r="B40" s="406" t="s">
        <v>195</v>
      </c>
      <c r="C40" s="406" t="s">
        <v>326</v>
      </c>
      <c r="D40" s="406" t="s">
        <v>196</v>
      </c>
      <c r="E40" s="406" t="s">
        <v>196</v>
      </c>
      <c r="F40" s="407">
        <v>80</v>
      </c>
      <c r="G40" s="730">
        <v>3.5</v>
      </c>
    </row>
    <row r="41" spans="1:7" ht="12" customHeight="1">
      <c r="A41" s="947"/>
      <c r="B41" s="406" t="s">
        <v>195</v>
      </c>
      <c r="C41" s="406" t="s">
        <v>326</v>
      </c>
      <c r="D41" s="406" t="s">
        <v>196</v>
      </c>
      <c r="E41" s="406" t="s">
        <v>199</v>
      </c>
      <c r="F41" s="407">
        <v>760</v>
      </c>
      <c r="G41" s="730">
        <v>10.47</v>
      </c>
    </row>
    <row r="42" spans="1:7" ht="12" customHeight="1">
      <c r="A42" s="947"/>
      <c r="B42" s="406" t="s">
        <v>195</v>
      </c>
      <c r="C42" s="406" t="s">
        <v>216</v>
      </c>
      <c r="D42" s="406" t="s">
        <v>196</v>
      </c>
      <c r="E42" s="406" t="s">
        <v>199</v>
      </c>
      <c r="F42" s="407">
        <v>40</v>
      </c>
      <c r="G42" s="730">
        <v>10.47</v>
      </c>
    </row>
    <row r="43" spans="1:7" ht="12" customHeight="1">
      <c r="A43" s="947"/>
      <c r="B43" s="406" t="s">
        <v>195</v>
      </c>
      <c r="C43" s="406" t="s">
        <v>216</v>
      </c>
      <c r="D43" s="406" t="s">
        <v>196</v>
      </c>
      <c r="E43" s="406" t="s">
        <v>197</v>
      </c>
      <c r="F43" s="407">
        <v>60</v>
      </c>
      <c r="G43" s="730">
        <v>500</v>
      </c>
    </row>
    <row r="44" spans="1:7" ht="12" customHeight="1">
      <c r="A44" s="947"/>
      <c r="B44" s="406" t="s">
        <v>195</v>
      </c>
      <c r="C44" s="406" t="s">
        <v>216</v>
      </c>
      <c r="D44" s="406" t="s">
        <v>196</v>
      </c>
      <c r="E44" s="406" t="s">
        <v>196</v>
      </c>
      <c r="F44" s="407">
        <v>40</v>
      </c>
      <c r="G44" s="730">
        <v>3.5</v>
      </c>
    </row>
    <row r="45" spans="1:7" ht="12" customHeight="1">
      <c r="A45" s="947"/>
      <c r="B45" s="406" t="s">
        <v>195</v>
      </c>
      <c r="C45" s="406" t="s">
        <v>327</v>
      </c>
      <c r="D45" s="406" t="s">
        <v>196</v>
      </c>
      <c r="E45" s="406" t="s">
        <v>199</v>
      </c>
      <c r="F45" s="407">
        <v>3080</v>
      </c>
      <c r="G45" s="730">
        <v>10.47</v>
      </c>
    </row>
    <row r="46" spans="1:7" ht="12" customHeight="1">
      <c r="A46" s="947"/>
      <c r="B46" s="406" t="s">
        <v>195</v>
      </c>
      <c r="C46" s="406" t="s">
        <v>327</v>
      </c>
      <c r="D46" s="406" t="s">
        <v>196</v>
      </c>
      <c r="E46" s="406" t="s">
        <v>197</v>
      </c>
      <c r="F46" s="407">
        <v>80</v>
      </c>
      <c r="G46" s="730">
        <v>500</v>
      </c>
    </row>
    <row r="47" spans="1:7" ht="12" customHeight="1">
      <c r="A47" s="947"/>
      <c r="B47" s="406" t="s">
        <v>195</v>
      </c>
      <c r="C47" s="406" t="s">
        <v>579</v>
      </c>
      <c r="D47" s="406" t="s">
        <v>196</v>
      </c>
      <c r="E47" s="406" t="s">
        <v>197</v>
      </c>
      <c r="F47" s="407">
        <v>20</v>
      </c>
      <c r="G47" s="730">
        <v>500</v>
      </c>
    </row>
    <row r="48" spans="1:7" ht="12" customHeight="1">
      <c r="A48" s="947"/>
      <c r="B48" s="406" t="s">
        <v>195</v>
      </c>
      <c r="C48" s="406" t="s">
        <v>217</v>
      </c>
      <c r="D48" s="406" t="s">
        <v>196</v>
      </c>
      <c r="E48" s="406" t="s">
        <v>196</v>
      </c>
      <c r="F48" s="407">
        <v>40</v>
      </c>
      <c r="G48" s="730">
        <v>3.5</v>
      </c>
    </row>
    <row r="49" spans="1:7" ht="12" customHeight="1">
      <c r="A49" s="947"/>
      <c r="B49" s="406" t="s">
        <v>195</v>
      </c>
      <c r="C49" s="406" t="s">
        <v>217</v>
      </c>
      <c r="D49" s="406" t="s">
        <v>196</v>
      </c>
      <c r="E49" s="406" t="s">
        <v>197</v>
      </c>
      <c r="F49" s="407">
        <v>17</v>
      </c>
      <c r="G49" s="730">
        <v>500</v>
      </c>
    </row>
    <row r="50" spans="1:7" ht="12" customHeight="1">
      <c r="A50" s="947"/>
      <c r="B50" s="406" t="s">
        <v>195</v>
      </c>
      <c r="C50" s="406" t="s">
        <v>277</v>
      </c>
      <c r="D50" s="406" t="s">
        <v>196</v>
      </c>
      <c r="E50" s="406" t="s">
        <v>197</v>
      </c>
      <c r="F50" s="407">
        <v>40</v>
      </c>
      <c r="G50" s="730">
        <v>500</v>
      </c>
    </row>
    <row r="51" spans="1:7" ht="12" customHeight="1">
      <c r="A51" s="947"/>
      <c r="B51" s="406" t="s">
        <v>195</v>
      </c>
      <c r="C51" s="406" t="s">
        <v>602</v>
      </c>
      <c r="D51" s="406" t="s">
        <v>196</v>
      </c>
      <c r="E51" s="406" t="s">
        <v>199</v>
      </c>
      <c r="F51" s="407">
        <v>2560</v>
      </c>
      <c r="G51" s="730">
        <v>10.47</v>
      </c>
    </row>
    <row r="52" spans="1:7" ht="12" customHeight="1">
      <c r="A52" s="947"/>
      <c r="B52" s="406" t="s">
        <v>328</v>
      </c>
      <c r="C52" s="406" t="s">
        <v>329</v>
      </c>
      <c r="D52" s="406" t="s">
        <v>196</v>
      </c>
      <c r="E52" s="406" t="s">
        <v>196</v>
      </c>
      <c r="F52" s="407">
        <v>1056</v>
      </c>
      <c r="G52" s="730">
        <v>10</v>
      </c>
    </row>
    <row r="53" spans="1:7" ht="12" customHeight="1">
      <c r="A53" s="947"/>
      <c r="B53" s="406" t="s">
        <v>328</v>
      </c>
      <c r="C53" s="406" t="s">
        <v>278</v>
      </c>
      <c r="D53" s="406" t="s">
        <v>196</v>
      </c>
      <c r="E53" s="406" t="s">
        <v>199</v>
      </c>
      <c r="F53" s="407">
        <v>420</v>
      </c>
      <c r="G53" s="730">
        <v>20</v>
      </c>
    </row>
    <row r="54" spans="1:7" ht="12" customHeight="1">
      <c r="A54" s="947"/>
      <c r="B54" s="406" t="s">
        <v>328</v>
      </c>
      <c r="C54" s="406" t="s">
        <v>278</v>
      </c>
      <c r="D54" s="406" t="s">
        <v>196</v>
      </c>
      <c r="E54" s="406" t="s">
        <v>196</v>
      </c>
      <c r="F54" s="407">
        <v>2332</v>
      </c>
      <c r="G54" s="730">
        <v>10</v>
      </c>
    </row>
    <row r="55" spans="1:7" ht="12" customHeight="1">
      <c r="A55" s="946"/>
      <c r="B55" s="537" t="s">
        <v>328</v>
      </c>
      <c r="C55" s="537" t="s">
        <v>278</v>
      </c>
      <c r="D55" s="537" t="s">
        <v>196</v>
      </c>
      <c r="E55" s="537" t="s">
        <v>197</v>
      </c>
      <c r="F55" s="538">
        <v>1140</v>
      </c>
      <c r="G55" s="731">
        <v>50</v>
      </c>
    </row>
    <row r="56" spans="1:7" ht="12" customHeight="1">
      <c r="A56" s="73"/>
      <c r="B56" s="74"/>
      <c r="C56" s="34"/>
      <c r="D56" s="75"/>
      <c r="E56" s="76"/>
      <c r="G56" s="728" t="s">
        <v>603</v>
      </c>
    </row>
    <row r="57" spans="1:7" ht="12" customHeight="1">
      <c r="A57" s="77" t="s">
        <v>330</v>
      </c>
      <c r="G57" s="729"/>
    </row>
    <row r="58" spans="1:7" ht="18" customHeight="1">
      <c r="A58" s="405" t="s">
        <v>308</v>
      </c>
      <c r="B58" s="405" t="s">
        <v>190</v>
      </c>
      <c r="C58" s="405" t="s">
        <v>191</v>
      </c>
      <c r="D58" s="405" t="s">
        <v>192</v>
      </c>
      <c r="E58" s="405" t="s">
        <v>309</v>
      </c>
      <c r="F58" s="405" t="s">
        <v>194</v>
      </c>
      <c r="G58" s="405" t="s">
        <v>310</v>
      </c>
    </row>
    <row r="59" spans="1:7" ht="5.25" customHeight="1"/>
    <row r="60" spans="1:7" ht="12" customHeight="1">
      <c r="A60" s="947" t="s">
        <v>331</v>
      </c>
      <c r="B60" s="406" t="s">
        <v>202</v>
      </c>
      <c r="C60" s="406" t="s">
        <v>667</v>
      </c>
      <c r="D60" s="406" t="s">
        <v>196</v>
      </c>
      <c r="E60" s="406" t="s">
        <v>197</v>
      </c>
      <c r="F60" s="406">
        <v>1080</v>
      </c>
      <c r="G60" s="406">
        <v>12</v>
      </c>
    </row>
    <row r="61" spans="1:7" ht="12" customHeight="1">
      <c r="A61" s="947"/>
      <c r="B61" s="406" t="s">
        <v>198</v>
      </c>
      <c r="C61" s="406" t="s">
        <v>668</v>
      </c>
      <c r="D61" s="406" t="s">
        <v>196</v>
      </c>
      <c r="E61" s="406" t="s">
        <v>196</v>
      </c>
      <c r="F61" s="406">
        <v>492</v>
      </c>
      <c r="G61" s="406">
        <v>17</v>
      </c>
    </row>
    <row r="62" spans="1:7" ht="12" customHeight="1">
      <c r="A62" s="947"/>
      <c r="B62" s="406" t="s">
        <v>198</v>
      </c>
      <c r="C62" s="406" t="s">
        <v>321</v>
      </c>
      <c r="D62" s="406" t="s">
        <v>196</v>
      </c>
      <c r="E62" s="406" t="s">
        <v>196</v>
      </c>
      <c r="F62" s="407">
        <v>5939</v>
      </c>
      <c r="G62" s="730">
        <v>15</v>
      </c>
    </row>
    <row r="63" spans="1:7" ht="12" customHeight="1">
      <c r="A63" s="947"/>
      <c r="B63" s="406" t="s">
        <v>198</v>
      </c>
      <c r="C63" s="406" t="s">
        <v>322</v>
      </c>
      <c r="D63" s="406" t="s">
        <v>196</v>
      </c>
      <c r="E63" s="406" t="s">
        <v>196</v>
      </c>
      <c r="F63" s="407">
        <v>243</v>
      </c>
      <c r="G63" s="730">
        <v>15</v>
      </c>
    </row>
    <row r="64" spans="1:7" ht="12" customHeight="1">
      <c r="A64" s="946"/>
      <c r="B64" s="537" t="s">
        <v>198</v>
      </c>
      <c r="C64" s="537" t="s">
        <v>332</v>
      </c>
      <c r="D64" s="537" t="s">
        <v>196</v>
      </c>
      <c r="E64" s="537" t="s">
        <v>196</v>
      </c>
      <c r="F64" s="538">
        <v>993</v>
      </c>
      <c r="G64" s="731">
        <v>10</v>
      </c>
    </row>
    <row r="65" spans="1:7" ht="12" customHeight="1">
      <c r="A65" s="945" t="s">
        <v>373</v>
      </c>
      <c r="B65" s="236" t="s">
        <v>604</v>
      </c>
      <c r="C65" s="236" t="s">
        <v>605</v>
      </c>
      <c r="D65" s="236" t="s">
        <v>196</v>
      </c>
      <c r="E65" s="236" t="s">
        <v>196</v>
      </c>
      <c r="F65" s="668">
        <v>841</v>
      </c>
      <c r="G65" s="733">
        <v>13</v>
      </c>
    </row>
    <row r="66" spans="1:7" ht="12" customHeight="1">
      <c r="A66" s="947"/>
      <c r="B66" s="562" t="s">
        <v>606</v>
      </c>
      <c r="C66" s="562" t="s">
        <v>607</v>
      </c>
      <c r="D66" s="562" t="s">
        <v>196</v>
      </c>
      <c r="E66" s="562" t="s">
        <v>196</v>
      </c>
      <c r="F66" s="668">
        <v>105</v>
      </c>
      <c r="G66" s="733">
        <v>13</v>
      </c>
    </row>
    <row r="67" spans="1:7" ht="12" customHeight="1">
      <c r="A67" s="947"/>
      <c r="B67" s="562" t="s">
        <v>328</v>
      </c>
      <c r="C67" s="562" t="s">
        <v>608</v>
      </c>
      <c r="D67" s="562" t="s">
        <v>196</v>
      </c>
      <c r="E67" s="562" t="s">
        <v>197</v>
      </c>
      <c r="F67" s="668">
        <v>410</v>
      </c>
      <c r="G67" s="733">
        <v>10</v>
      </c>
    </row>
    <row r="68" spans="1:7" ht="12" customHeight="1">
      <c r="A68" s="946"/>
      <c r="B68" s="537" t="s">
        <v>328</v>
      </c>
      <c r="C68" s="537" t="s">
        <v>608</v>
      </c>
      <c r="D68" s="537" t="s">
        <v>196</v>
      </c>
      <c r="E68" s="537" t="s">
        <v>196</v>
      </c>
      <c r="F68" s="538">
        <v>5500</v>
      </c>
      <c r="G68" s="731">
        <v>8</v>
      </c>
    </row>
    <row r="69" spans="1:7" ht="17" customHeight="1">
      <c r="A69" s="536" t="s">
        <v>334</v>
      </c>
      <c r="B69" s="408" t="s">
        <v>328</v>
      </c>
      <c r="C69" s="537" t="s">
        <v>560</v>
      </c>
      <c r="D69" s="408" t="s">
        <v>196</v>
      </c>
      <c r="E69" s="537" t="s">
        <v>196</v>
      </c>
      <c r="F69" s="409">
        <v>775</v>
      </c>
      <c r="G69" s="732">
        <v>5</v>
      </c>
    </row>
    <row r="70" spans="1:7" ht="12" customHeight="1">
      <c r="A70" s="945" t="s">
        <v>335</v>
      </c>
      <c r="B70" s="406" t="s">
        <v>336</v>
      </c>
      <c r="C70" s="406" t="s">
        <v>337</v>
      </c>
      <c r="D70" s="406" t="s">
        <v>196</v>
      </c>
      <c r="E70" s="406" t="s">
        <v>197</v>
      </c>
      <c r="F70" s="407">
        <v>4450</v>
      </c>
      <c r="G70" s="730">
        <v>5</v>
      </c>
    </row>
    <row r="71" spans="1:7" ht="12" customHeight="1">
      <c r="A71" s="947"/>
      <c r="B71" s="406" t="s">
        <v>198</v>
      </c>
      <c r="C71" s="406" t="s">
        <v>338</v>
      </c>
      <c r="D71" s="406" t="s">
        <v>196</v>
      </c>
      <c r="E71" s="406" t="s">
        <v>197</v>
      </c>
      <c r="F71" s="407">
        <v>198</v>
      </c>
      <c r="G71" s="730">
        <v>12</v>
      </c>
    </row>
    <row r="72" spans="1:7" ht="12" customHeight="1">
      <c r="A72" s="947"/>
      <c r="B72" s="406" t="s">
        <v>198</v>
      </c>
      <c r="C72" s="406" t="s">
        <v>338</v>
      </c>
      <c r="D72" s="406" t="s">
        <v>196</v>
      </c>
      <c r="E72" s="406" t="s">
        <v>199</v>
      </c>
      <c r="F72" s="407">
        <v>450</v>
      </c>
      <c r="G72" s="730">
        <v>11.5</v>
      </c>
    </row>
    <row r="73" spans="1:7" ht="12" customHeight="1">
      <c r="A73" s="947"/>
      <c r="B73" s="406" t="s">
        <v>198</v>
      </c>
      <c r="C73" s="406" t="s">
        <v>580</v>
      </c>
      <c r="D73" s="406" t="s">
        <v>196</v>
      </c>
      <c r="E73" s="406" t="s">
        <v>199</v>
      </c>
      <c r="F73" s="407">
        <v>200</v>
      </c>
      <c r="G73" s="730">
        <v>11.5</v>
      </c>
    </row>
    <row r="74" spans="1:7" ht="12" customHeight="1">
      <c r="A74" s="947"/>
      <c r="B74" s="406" t="s">
        <v>581</v>
      </c>
      <c r="C74" s="406" t="s">
        <v>582</v>
      </c>
      <c r="D74" s="406" t="s">
        <v>196</v>
      </c>
      <c r="E74" s="406" t="s">
        <v>199</v>
      </c>
      <c r="F74" s="407">
        <v>850</v>
      </c>
      <c r="G74" s="730">
        <v>11</v>
      </c>
    </row>
    <row r="75" spans="1:7" ht="12" customHeight="1">
      <c r="A75" s="947"/>
      <c r="B75" s="406" t="s">
        <v>581</v>
      </c>
      <c r="C75" s="406" t="s">
        <v>583</v>
      </c>
      <c r="D75" s="406" t="s">
        <v>196</v>
      </c>
      <c r="E75" s="406" t="s">
        <v>199</v>
      </c>
      <c r="F75" s="407">
        <v>150</v>
      </c>
      <c r="G75" s="730">
        <v>11</v>
      </c>
    </row>
    <row r="76" spans="1:7" ht="12" customHeight="1">
      <c r="A76" s="947"/>
      <c r="B76" s="562" t="s">
        <v>208</v>
      </c>
      <c r="C76" s="562" t="s">
        <v>339</v>
      </c>
      <c r="D76" s="406" t="s">
        <v>196</v>
      </c>
      <c r="E76" s="406" t="s">
        <v>199</v>
      </c>
      <c r="F76" s="407">
        <v>1300</v>
      </c>
      <c r="G76" s="730">
        <v>5.5</v>
      </c>
    </row>
    <row r="77" spans="1:7" ht="12" customHeight="1">
      <c r="A77" s="946"/>
      <c r="B77" s="537" t="s">
        <v>208</v>
      </c>
      <c r="C77" s="537" t="s">
        <v>339</v>
      </c>
      <c r="D77" s="537" t="s">
        <v>196</v>
      </c>
      <c r="E77" s="537" t="s">
        <v>197</v>
      </c>
      <c r="F77" s="538">
        <v>550</v>
      </c>
      <c r="G77" s="731">
        <v>6</v>
      </c>
    </row>
    <row r="78" spans="1:7" ht="12" customHeight="1">
      <c r="A78" s="945" t="s">
        <v>340</v>
      </c>
      <c r="B78" s="406" t="s">
        <v>195</v>
      </c>
      <c r="C78" s="406" t="s">
        <v>209</v>
      </c>
      <c r="D78" s="406" t="s">
        <v>196</v>
      </c>
      <c r="E78" s="406" t="s">
        <v>197</v>
      </c>
      <c r="F78" s="407">
        <v>274</v>
      </c>
      <c r="G78" s="730">
        <v>500</v>
      </c>
    </row>
    <row r="79" spans="1:7" ht="12" customHeight="1">
      <c r="A79" s="947"/>
      <c r="B79" s="406" t="s">
        <v>195</v>
      </c>
      <c r="C79" s="406" t="s">
        <v>210</v>
      </c>
      <c r="D79" s="406" t="s">
        <v>196</v>
      </c>
      <c r="E79" s="406" t="s">
        <v>197</v>
      </c>
      <c r="F79" s="407">
        <v>420</v>
      </c>
      <c r="G79" s="730">
        <v>500</v>
      </c>
    </row>
    <row r="80" spans="1:7" ht="12" customHeight="1">
      <c r="A80" s="947"/>
      <c r="B80" s="406" t="s">
        <v>195</v>
      </c>
      <c r="C80" s="406" t="s">
        <v>210</v>
      </c>
      <c r="D80" s="406" t="s">
        <v>196</v>
      </c>
      <c r="E80" s="406" t="s">
        <v>199</v>
      </c>
      <c r="F80" s="407">
        <v>13210</v>
      </c>
      <c r="G80" s="730">
        <v>10.47</v>
      </c>
    </row>
    <row r="81" spans="1:7" ht="12" customHeight="1">
      <c r="A81" s="947"/>
      <c r="B81" s="406" t="s">
        <v>195</v>
      </c>
      <c r="C81" s="406" t="s">
        <v>211</v>
      </c>
      <c r="D81" s="406" t="s">
        <v>196</v>
      </c>
      <c r="E81" s="406" t="s">
        <v>197</v>
      </c>
      <c r="F81" s="407">
        <v>291</v>
      </c>
      <c r="G81" s="730">
        <v>500</v>
      </c>
    </row>
    <row r="82" spans="1:7" ht="12" customHeight="1">
      <c r="A82" s="947"/>
      <c r="B82" s="406" t="s">
        <v>195</v>
      </c>
      <c r="C82" s="406" t="s">
        <v>341</v>
      </c>
      <c r="D82" s="406" t="s">
        <v>196</v>
      </c>
      <c r="E82" s="406" t="s">
        <v>197</v>
      </c>
      <c r="F82" s="407">
        <v>512</v>
      </c>
      <c r="G82" s="730">
        <v>500</v>
      </c>
    </row>
    <row r="83" spans="1:7" ht="12" customHeight="1">
      <c r="A83" s="947"/>
      <c r="B83" s="406" t="s">
        <v>195</v>
      </c>
      <c r="C83" s="406" t="s">
        <v>212</v>
      </c>
      <c r="D83" s="406" t="s">
        <v>196</v>
      </c>
      <c r="E83" s="406" t="s">
        <v>199</v>
      </c>
      <c r="F83" s="407">
        <v>5275</v>
      </c>
      <c r="G83" s="730">
        <v>10.47</v>
      </c>
    </row>
    <row r="84" spans="1:7" ht="12" customHeight="1">
      <c r="A84" s="947"/>
      <c r="B84" s="406" t="s">
        <v>195</v>
      </c>
      <c r="C84" s="406" t="s">
        <v>212</v>
      </c>
      <c r="D84" s="406" t="s">
        <v>196</v>
      </c>
      <c r="E84" s="406" t="s">
        <v>197</v>
      </c>
      <c r="F84" s="407">
        <v>714</v>
      </c>
      <c r="G84" s="730">
        <v>500</v>
      </c>
    </row>
    <row r="85" spans="1:7" ht="12" customHeight="1">
      <c r="A85" s="947"/>
      <c r="B85" s="406" t="s">
        <v>195</v>
      </c>
      <c r="C85" s="406" t="s">
        <v>342</v>
      </c>
      <c r="D85" s="406" t="s">
        <v>196</v>
      </c>
      <c r="E85" s="406" t="s">
        <v>199</v>
      </c>
      <c r="F85" s="407">
        <v>8582</v>
      </c>
      <c r="G85" s="730">
        <v>12.15</v>
      </c>
    </row>
    <row r="86" spans="1:7" ht="12" customHeight="1">
      <c r="A86" s="947"/>
      <c r="B86" s="406" t="s">
        <v>195</v>
      </c>
      <c r="C86" s="406" t="s">
        <v>342</v>
      </c>
      <c r="D86" s="406" t="s">
        <v>196</v>
      </c>
      <c r="E86" s="406" t="s">
        <v>197</v>
      </c>
      <c r="F86" s="407">
        <v>846</v>
      </c>
      <c r="G86" s="730">
        <v>500</v>
      </c>
    </row>
    <row r="87" spans="1:7" ht="12" customHeight="1">
      <c r="A87" s="947"/>
      <c r="B87" s="406" t="s">
        <v>195</v>
      </c>
      <c r="C87" s="406" t="s">
        <v>213</v>
      </c>
      <c r="D87" s="406" t="s">
        <v>196</v>
      </c>
      <c r="E87" s="406" t="s">
        <v>197</v>
      </c>
      <c r="F87" s="407">
        <v>503</v>
      </c>
      <c r="G87" s="730">
        <v>500</v>
      </c>
    </row>
    <row r="88" spans="1:7" ht="12" customHeight="1">
      <c r="A88" s="947"/>
      <c r="B88" s="406" t="s">
        <v>343</v>
      </c>
      <c r="C88" s="406" t="s">
        <v>214</v>
      </c>
      <c r="D88" s="406" t="s">
        <v>196</v>
      </c>
      <c r="E88" s="406" t="s">
        <v>197</v>
      </c>
      <c r="F88" s="407">
        <v>433</v>
      </c>
      <c r="G88" s="730">
        <v>15</v>
      </c>
    </row>
    <row r="89" spans="1:7" ht="12" customHeight="1">
      <c r="A89" s="947"/>
      <c r="B89" s="406" t="s">
        <v>343</v>
      </c>
      <c r="C89" s="406" t="s">
        <v>344</v>
      </c>
      <c r="D89" s="406" t="s">
        <v>196</v>
      </c>
      <c r="E89" s="406" t="s">
        <v>199</v>
      </c>
      <c r="F89" s="407">
        <v>8</v>
      </c>
      <c r="G89" s="730">
        <v>12</v>
      </c>
    </row>
    <row r="90" spans="1:7" ht="12" customHeight="1">
      <c r="A90" s="947"/>
      <c r="B90" s="406" t="s">
        <v>343</v>
      </c>
      <c r="C90" s="406" t="s">
        <v>344</v>
      </c>
      <c r="D90" s="406" t="s">
        <v>196</v>
      </c>
      <c r="E90" s="406" t="s">
        <v>197</v>
      </c>
      <c r="F90" s="407">
        <v>248</v>
      </c>
      <c r="G90" s="730">
        <v>15</v>
      </c>
    </row>
    <row r="91" spans="1:7" ht="12" customHeight="1">
      <c r="A91" s="947"/>
      <c r="B91" s="406" t="s">
        <v>328</v>
      </c>
      <c r="C91" s="406" t="s">
        <v>345</v>
      </c>
      <c r="D91" s="406" t="s">
        <v>196</v>
      </c>
      <c r="E91" s="406" t="s">
        <v>205</v>
      </c>
      <c r="F91" s="407">
        <v>3829</v>
      </c>
      <c r="G91" s="730">
        <v>16.670000000000002</v>
      </c>
    </row>
    <row r="92" spans="1:7" ht="12" customHeight="1">
      <c r="A92" s="947"/>
      <c r="B92" s="406" t="s">
        <v>328</v>
      </c>
      <c r="C92" s="406" t="s">
        <v>278</v>
      </c>
      <c r="D92" s="406" t="s">
        <v>196</v>
      </c>
      <c r="E92" s="406" t="s">
        <v>197</v>
      </c>
      <c r="F92" s="407">
        <v>354</v>
      </c>
      <c r="G92" s="730">
        <v>12</v>
      </c>
    </row>
    <row r="93" spans="1:7" ht="12" customHeight="1">
      <c r="A93" s="947"/>
      <c r="B93" s="406" t="s">
        <v>328</v>
      </c>
      <c r="C93" s="406" t="s">
        <v>278</v>
      </c>
      <c r="D93" s="406" t="s">
        <v>196</v>
      </c>
      <c r="E93" s="406" t="s">
        <v>199</v>
      </c>
      <c r="F93" s="407">
        <v>665</v>
      </c>
      <c r="G93" s="730">
        <v>8</v>
      </c>
    </row>
    <row r="94" spans="1:7" ht="12" customHeight="1">
      <c r="A94" s="947"/>
      <c r="B94" s="406" t="s">
        <v>328</v>
      </c>
      <c r="C94" s="406" t="s">
        <v>278</v>
      </c>
      <c r="D94" s="406" t="s">
        <v>196</v>
      </c>
      <c r="E94" s="406" t="s">
        <v>196</v>
      </c>
      <c r="F94" s="407">
        <v>8508</v>
      </c>
      <c r="G94" s="730">
        <v>6.4</v>
      </c>
    </row>
    <row r="95" spans="1:7" ht="24" customHeight="1">
      <c r="A95" s="947"/>
      <c r="B95" s="406" t="s">
        <v>328</v>
      </c>
      <c r="C95" s="406" t="s">
        <v>346</v>
      </c>
      <c r="D95" s="406" t="s">
        <v>215</v>
      </c>
      <c r="E95" s="406"/>
      <c r="F95" s="407">
        <v>5878</v>
      </c>
      <c r="G95" s="730">
        <v>100</v>
      </c>
    </row>
    <row r="96" spans="1:7" ht="24" customHeight="1">
      <c r="A96" s="946"/>
      <c r="B96" s="537" t="s">
        <v>328</v>
      </c>
      <c r="C96" s="406" t="s">
        <v>347</v>
      </c>
      <c r="D96" s="406" t="s">
        <v>215</v>
      </c>
      <c r="E96" s="537"/>
      <c r="F96" s="538">
        <v>2630</v>
      </c>
      <c r="G96" s="730">
        <v>100</v>
      </c>
    </row>
    <row r="97" spans="1:7" ht="9" customHeight="1">
      <c r="A97" s="78" t="s">
        <v>348</v>
      </c>
      <c r="B97" s="78"/>
      <c r="C97" s="326"/>
      <c r="D97" s="326"/>
      <c r="G97" s="326"/>
    </row>
    <row r="98" spans="1:7" ht="9" customHeight="1">
      <c r="A98" s="775" t="s">
        <v>647</v>
      </c>
      <c r="B98" s="78"/>
    </row>
    <row r="99" spans="1:7" ht="9" customHeight="1">
      <c r="A99" s="776" t="s">
        <v>648</v>
      </c>
    </row>
    <row r="100" spans="1:7" ht="10" customHeight="1"/>
    <row r="101" spans="1:7" ht="13"/>
    <row r="102" spans="1:7" ht="13"/>
    <row r="103" spans="1:7" ht="13"/>
    <row r="104" spans="1:7" ht="13"/>
    <row r="105" spans="1:7" ht="13"/>
    <row r="106" spans="1:7" ht="13"/>
    <row r="107" spans="1:7" ht="13"/>
    <row r="108" spans="1:7" ht="13"/>
    <row r="109" spans="1:7" ht="13"/>
    <row r="110" spans="1:7" ht="13"/>
    <row r="111" spans="1:7" ht="13"/>
    <row r="112" spans="1:7" ht="13"/>
    <row r="113" ht="13"/>
    <row r="114" ht="13"/>
    <row r="115" ht="13"/>
    <row r="116" ht="13"/>
    <row r="117" ht="13"/>
    <row r="118" ht="13"/>
    <row r="119" ht="13"/>
    <row r="120" ht="13"/>
    <row r="121" ht="13"/>
    <row r="122" ht="13"/>
    <row r="123" ht="13"/>
    <row r="124" ht="13"/>
    <row r="125" ht="13"/>
    <row r="126" ht="13"/>
    <row r="127" ht="13"/>
    <row r="128" ht="13"/>
    <row r="129" ht="13"/>
    <row r="130" ht="13"/>
    <row r="131" ht="13"/>
    <row r="132" ht="13"/>
    <row r="133" ht="13"/>
    <row r="134" ht="13"/>
    <row r="135" ht="13"/>
    <row r="136" ht="13"/>
    <row r="137" ht="13"/>
    <row r="138" ht="13"/>
    <row r="139" ht="13"/>
    <row r="140" ht="13"/>
    <row r="141" ht="13"/>
    <row r="142" ht="13"/>
    <row r="143" ht="13"/>
    <row r="144" ht="13"/>
    <row r="145" ht="13"/>
    <row r="146" ht="13"/>
    <row r="147" ht="13"/>
    <row r="148" ht="13"/>
    <row r="149" ht="13"/>
    <row r="150" ht="13"/>
    <row r="151" ht="13"/>
    <row r="152" ht="13"/>
    <row r="153" ht="13"/>
    <row r="154" ht="13"/>
    <row r="155" ht="13"/>
    <row r="156" ht="13"/>
    <row r="157" ht="13"/>
    <row r="158" ht="13"/>
    <row r="159" ht="13"/>
    <row r="160" ht="13"/>
    <row r="161" ht="13"/>
    <row r="162" ht="13"/>
    <row r="163" ht="13"/>
    <row r="164" ht="13"/>
    <row r="165" ht="13"/>
    <row r="166" ht="13"/>
    <row r="167" ht="13"/>
    <row r="168" ht="13"/>
    <row r="169" ht="13"/>
    <row r="170" ht="13"/>
    <row r="171" ht="13"/>
    <row r="172" ht="13"/>
    <row r="173" ht="13"/>
    <row r="174" ht="13"/>
    <row r="175" ht="13"/>
    <row r="176" ht="13"/>
    <row r="177" ht="13"/>
    <row r="178" ht="13"/>
    <row r="179" ht="13"/>
    <row r="180" ht="13"/>
    <row r="181" ht="13"/>
    <row r="182" ht="13"/>
    <row r="183" ht="13"/>
    <row r="184" ht="13"/>
    <row r="185" ht="13"/>
    <row r="186" ht="13"/>
    <row r="187" ht="13"/>
    <row r="188" ht="13"/>
    <row r="189" ht="13"/>
    <row r="190" ht="13"/>
    <row r="191" ht="13"/>
    <row r="192" ht="13"/>
    <row r="193" ht="13"/>
    <row r="194" ht="13"/>
    <row r="195" ht="13"/>
    <row r="196" ht="13"/>
    <row r="197" ht="13"/>
    <row r="198" ht="13"/>
    <row r="199" ht="13"/>
    <row r="200" ht="13"/>
    <row r="201" ht="13"/>
    <row r="202" ht="13"/>
    <row r="203" ht="13"/>
    <row r="204" ht="13"/>
    <row r="205" ht="13"/>
    <row r="206" ht="13"/>
    <row r="207" ht="13"/>
    <row r="208" ht="13"/>
    <row r="209" ht="13"/>
    <row r="210" ht="13"/>
    <row r="211" ht="13"/>
    <row r="212" ht="13"/>
    <row r="213" ht="13"/>
    <row r="214" ht="13"/>
    <row r="215" ht="13"/>
    <row r="216" ht="13"/>
    <row r="217" ht="13"/>
    <row r="218" ht="13"/>
    <row r="219" ht="13"/>
    <row r="220" ht="13"/>
    <row r="221" ht="13"/>
    <row r="222" ht="13"/>
    <row r="223" ht="13"/>
    <row r="224" ht="13"/>
    <row r="225" ht="13"/>
    <row r="226" ht="13"/>
    <row r="227" ht="13"/>
    <row r="228" ht="13"/>
    <row r="229" ht="13"/>
    <row r="230" ht="13"/>
    <row r="231" ht="13"/>
    <row r="232" ht="13"/>
    <row r="233" ht="13"/>
    <row r="234" ht="13"/>
    <row r="235" ht="13"/>
    <row r="236" ht="13"/>
    <row r="237" ht="13"/>
    <row r="238" ht="13"/>
    <row r="239" ht="13"/>
    <row r="240" ht="13"/>
    <row r="241" ht="13"/>
    <row r="242" ht="13"/>
    <row r="243" ht="13"/>
    <row r="244" ht="13"/>
    <row r="245" ht="13"/>
    <row r="246" ht="13"/>
    <row r="247" ht="13"/>
    <row r="248" ht="13"/>
    <row r="249" ht="13"/>
    <row r="250" ht="13"/>
    <row r="251" ht="13"/>
    <row r="252" ht="13"/>
    <row r="253" ht="13"/>
    <row r="254" ht="13"/>
    <row r="255" ht="13"/>
    <row r="256" ht="13"/>
    <row r="257" ht="13"/>
    <row r="258" ht="13"/>
    <row r="259" ht="13"/>
    <row r="260" ht="13"/>
    <row r="261" ht="13"/>
    <row r="262" ht="13"/>
    <row r="263" ht="13"/>
    <row r="264" ht="13"/>
    <row r="265" ht="13"/>
    <row r="266" ht="13"/>
    <row r="267" ht="13"/>
    <row r="268" ht="13"/>
    <row r="269" ht="13"/>
    <row r="270" ht="13"/>
    <row r="271" ht="13"/>
    <row r="272" ht="13"/>
    <row r="273" ht="13"/>
    <row r="274" ht="13"/>
    <row r="275" ht="13"/>
    <row r="276" ht="13"/>
    <row r="277" ht="13"/>
    <row r="278" ht="13"/>
    <row r="279" ht="13"/>
    <row r="280" ht="13"/>
    <row r="281" ht="13"/>
    <row r="282" ht="13"/>
    <row r="283" ht="13"/>
    <row r="284" ht="13"/>
    <row r="285" ht="13"/>
    <row r="286" ht="13"/>
    <row r="287" ht="13"/>
    <row r="288" ht="13"/>
    <row r="289" ht="13"/>
    <row r="290" ht="13"/>
    <row r="291" ht="13"/>
    <row r="292" ht="13"/>
    <row r="293" ht="13"/>
    <row r="294" ht="13"/>
    <row r="295" ht="13"/>
    <row r="296" ht="13"/>
    <row r="297" ht="13"/>
    <row r="298" ht="13"/>
    <row r="299" ht="13"/>
    <row r="300" ht="13"/>
    <row r="301" ht="13"/>
    <row r="302" ht="13"/>
    <row r="303" ht="13"/>
    <row r="304" ht="13"/>
    <row r="305" ht="13"/>
    <row r="306" ht="13"/>
    <row r="307" ht="13"/>
    <row r="308" ht="13"/>
    <row r="309" ht="13"/>
    <row r="310" ht="13"/>
    <row r="311" ht="13"/>
    <row r="312" ht="13"/>
    <row r="313" ht="13"/>
    <row r="314" ht="13"/>
    <row r="315" ht="13"/>
    <row r="316" ht="13"/>
    <row r="317" ht="13"/>
    <row r="318" ht="13"/>
    <row r="319" ht="13"/>
    <row r="320" ht="13"/>
    <row r="321" ht="13"/>
    <row r="322" ht="13"/>
    <row r="323" ht="13"/>
    <row r="324" ht="13"/>
    <row r="325" ht="13"/>
    <row r="326" ht="13"/>
    <row r="327" ht="13"/>
    <row r="328" ht="13"/>
    <row r="329" ht="13"/>
    <row r="330" ht="13"/>
    <row r="331" ht="13"/>
    <row r="332" ht="13"/>
    <row r="333" ht="13"/>
    <row r="334" ht="13"/>
    <row r="335" ht="13"/>
    <row r="336" ht="13"/>
    <row r="337" ht="13"/>
    <row r="338" ht="13"/>
    <row r="339" ht="13"/>
    <row r="340" ht="13"/>
    <row r="341" ht="13"/>
    <row r="342" ht="13"/>
    <row r="343" ht="13"/>
    <row r="344" ht="13"/>
    <row r="345" ht="13"/>
    <row r="346" ht="13"/>
    <row r="347" ht="13"/>
    <row r="348" ht="13"/>
    <row r="349" ht="13"/>
    <row r="350" ht="13"/>
    <row r="351" ht="13"/>
    <row r="352" ht="13"/>
    <row r="353" ht="13"/>
    <row r="354" ht="13"/>
    <row r="355" ht="13"/>
    <row r="356" ht="13"/>
    <row r="357" ht="13"/>
    <row r="358" ht="13"/>
    <row r="359" ht="13"/>
    <row r="360" ht="13"/>
    <row r="361" ht="13"/>
    <row r="362" ht="13"/>
    <row r="363" ht="13"/>
    <row r="364" ht="13"/>
    <row r="365" ht="13"/>
    <row r="366" ht="13"/>
    <row r="367" ht="13"/>
    <row r="368" ht="13"/>
    <row r="369" ht="13"/>
    <row r="370" ht="13"/>
    <row r="371" ht="13"/>
    <row r="372" ht="13"/>
    <row r="373" ht="13"/>
    <row r="374" ht="13"/>
    <row r="375" ht="13"/>
    <row r="376" ht="13"/>
    <row r="377" ht="13"/>
    <row r="378" ht="13"/>
    <row r="379" ht="13"/>
    <row r="380" ht="13"/>
    <row r="381" ht="13"/>
    <row r="382" ht="13"/>
    <row r="383" ht="13"/>
    <row r="384" ht="13"/>
    <row r="385" ht="13"/>
    <row r="386" ht="13"/>
    <row r="387" ht="13"/>
    <row r="388" ht="13"/>
    <row r="389" ht="13"/>
    <row r="390" ht="13"/>
    <row r="391" ht="13"/>
    <row r="392" ht="13"/>
    <row r="393" ht="13"/>
    <row r="394" ht="13"/>
    <row r="395" ht="13"/>
    <row r="396" ht="13"/>
    <row r="397" ht="13"/>
    <row r="398" ht="13"/>
    <row r="399" ht="13"/>
    <row r="400" ht="13"/>
    <row r="401" ht="13"/>
    <row r="402" ht="13"/>
    <row r="403" ht="13"/>
    <row r="404" ht="13"/>
    <row r="405" ht="13"/>
    <row r="406" ht="13"/>
    <row r="407" ht="13"/>
    <row r="408" ht="13"/>
    <row r="409" ht="13"/>
    <row r="410" ht="13"/>
    <row r="411" ht="13"/>
    <row r="412" ht="13"/>
    <row r="413" ht="13"/>
    <row r="414" ht="13"/>
    <row r="415" ht="13"/>
    <row r="416" ht="13"/>
    <row r="417" ht="13"/>
    <row r="418" ht="13"/>
    <row r="419" ht="13"/>
    <row r="420" ht="13"/>
    <row r="421" ht="13"/>
    <row r="422" ht="13"/>
    <row r="423" ht="13"/>
    <row r="424" ht="13"/>
    <row r="425" ht="13"/>
    <row r="426" ht="13"/>
    <row r="427" ht="13"/>
    <row r="428" ht="13"/>
    <row r="429" ht="13"/>
    <row r="430" ht="13"/>
    <row r="431" ht="13"/>
    <row r="432" ht="13"/>
    <row r="433" ht="13"/>
    <row r="434" ht="13"/>
    <row r="435" ht="13"/>
    <row r="436" ht="13"/>
    <row r="437" ht="13"/>
    <row r="438" ht="13"/>
    <row r="439" ht="13"/>
    <row r="440" ht="13"/>
    <row r="441" ht="13"/>
    <row r="442" ht="13"/>
    <row r="443" ht="13"/>
    <row r="444" ht="13"/>
    <row r="445" ht="13"/>
    <row r="446" ht="13"/>
    <row r="447" ht="13"/>
    <row r="448" ht="13"/>
    <row r="449" ht="13"/>
    <row r="450" ht="13"/>
    <row r="451" ht="13"/>
    <row r="452" ht="13"/>
    <row r="453" ht="13"/>
    <row r="454" ht="13"/>
    <row r="455" ht="13"/>
    <row r="456" ht="13"/>
    <row r="457" ht="13"/>
    <row r="458" ht="13"/>
    <row r="459" ht="13"/>
    <row r="460" ht="13"/>
    <row r="461" ht="13"/>
    <row r="462" ht="13"/>
    <row r="463" ht="13"/>
    <row r="464" ht="13"/>
    <row r="465" ht="13"/>
    <row r="466" ht="13"/>
    <row r="467" ht="13"/>
    <row r="468" ht="13"/>
    <row r="469" ht="13"/>
    <row r="470" ht="13"/>
    <row r="471" ht="13"/>
    <row r="472" ht="13"/>
    <row r="473" ht="13"/>
    <row r="474" ht="13"/>
    <row r="475" ht="13"/>
    <row r="476" ht="13"/>
    <row r="477" ht="13"/>
    <row r="478" ht="13"/>
    <row r="479" ht="13"/>
    <row r="480" ht="13"/>
    <row r="481" ht="13"/>
    <row r="482" ht="13"/>
    <row r="483" ht="13"/>
    <row r="484" ht="13"/>
    <row r="485" ht="13"/>
    <row r="486" ht="13"/>
    <row r="487" ht="13"/>
    <row r="488" ht="13"/>
    <row r="489" ht="13"/>
    <row r="490" ht="13"/>
    <row r="491" ht="13"/>
    <row r="492" ht="13"/>
    <row r="493" ht="13"/>
    <row r="494" ht="13"/>
    <row r="495" ht="13"/>
    <row r="496" ht="13"/>
    <row r="497" ht="13"/>
    <row r="498" ht="13"/>
    <row r="499" ht="13"/>
    <row r="500" ht="13"/>
    <row r="501" ht="13"/>
    <row r="502" ht="13"/>
    <row r="503" ht="13"/>
    <row r="504" ht="13"/>
    <row r="505" ht="13"/>
    <row r="506" ht="13"/>
    <row r="507" ht="13"/>
    <row r="508" ht="13"/>
    <row r="509" ht="13"/>
    <row r="510" ht="13"/>
    <row r="511" ht="13"/>
    <row r="512" ht="13"/>
    <row r="513" ht="13"/>
    <row r="514" ht="13"/>
    <row r="515" ht="13"/>
    <row r="516" ht="13"/>
    <row r="517" ht="13"/>
    <row r="518" ht="13"/>
    <row r="519" ht="13"/>
    <row r="520" ht="13"/>
    <row r="521" ht="13"/>
    <row r="522" ht="13"/>
    <row r="523" ht="13"/>
    <row r="524" ht="13"/>
    <row r="525" ht="13"/>
    <row r="526" ht="13"/>
    <row r="527" ht="13"/>
    <row r="528" ht="13"/>
    <row r="529" ht="13"/>
    <row r="530" ht="13"/>
    <row r="531" ht="13"/>
    <row r="532" ht="13"/>
    <row r="533" ht="13"/>
    <row r="534" ht="13"/>
    <row r="535" ht="13"/>
    <row r="536" ht="13"/>
    <row r="537" ht="13"/>
    <row r="538" ht="13"/>
    <row r="539" ht="13"/>
    <row r="540" ht="13"/>
    <row r="541" ht="13"/>
    <row r="542" ht="13"/>
    <row r="543" ht="13"/>
    <row r="544" ht="13"/>
    <row r="545" ht="13"/>
    <row r="546" ht="13"/>
    <row r="547" ht="13"/>
    <row r="548" ht="13"/>
    <row r="549" ht="13"/>
    <row r="550" ht="13"/>
    <row r="551" ht="13"/>
    <row r="552" ht="13"/>
    <row r="553" ht="13"/>
    <row r="554" ht="13"/>
    <row r="555" ht="13"/>
    <row r="556" ht="13"/>
    <row r="557" ht="13"/>
    <row r="558" ht="13"/>
    <row r="559" ht="13"/>
    <row r="560" ht="13"/>
    <row r="561" ht="13"/>
    <row r="562" ht="13"/>
    <row r="563" ht="13"/>
    <row r="564" ht="13"/>
    <row r="565" ht="13"/>
    <row r="566" ht="13"/>
    <row r="567" ht="13"/>
    <row r="568" ht="13"/>
    <row r="569" ht="13"/>
    <row r="570" ht="13"/>
    <row r="571" ht="13"/>
    <row r="572" ht="13"/>
    <row r="573" ht="13"/>
    <row r="574" ht="13"/>
    <row r="575" ht="13"/>
    <row r="576" ht="13"/>
    <row r="577" ht="13"/>
    <row r="578" ht="13"/>
    <row r="579" ht="13"/>
    <row r="580" ht="13"/>
    <row r="581" ht="13"/>
    <row r="582" ht="13"/>
    <row r="583" ht="13"/>
    <row r="584" ht="13"/>
    <row r="585" ht="13"/>
    <row r="586" ht="13"/>
    <row r="587" ht="13"/>
    <row r="588" ht="13"/>
    <row r="589" ht="13"/>
    <row r="590" ht="13"/>
    <row r="591" ht="13"/>
    <row r="592" ht="13"/>
    <row r="593" ht="13"/>
    <row r="594" ht="13"/>
    <row r="595" ht="13"/>
    <row r="596" ht="13"/>
    <row r="597" ht="13"/>
    <row r="598" ht="13"/>
    <row r="599" ht="13"/>
    <row r="600" ht="13"/>
    <row r="601" ht="13"/>
    <row r="602" ht="13"/>
    <row r="603" ht="13"/>
    <row r="604" ht="13"/>
    <row r="605" ht="13"/>
    <row r="606" ht="13"/>
    <row r="607" ht="13"/>
    <row r="608" ht="13"/>
    <row r="609" ht="13"/>
    <row r="610" ht="13"/>
    <row r="611" ht="13"/>
    <row r="612" ht="13"/>
    <row r="613" ht="13"/>
    <row r="614" ht="13"/>
    <row r="615" ht="13"/>
    <row r="616" ht="13"/>
    <row r="617" ht="13"/>
    <row r="618" ht="13"/>
    <row r="619" ht="13"/>
    <row r="620" ht="13"/>
    <row r="621" ht="13"/>
    <row r="622" ht="13"/>
    <row r="623" ht="13"/>
    <row r="624" ht="13"/>
    <row r="625" ht="13"/>
    <row r="626" ht="13"/>
    <row r="627" ht="13"/>
    <row r="628" ht="13"/>
    <row r="629" ht="13"/>
    <row r="630" ht="13"/>
    <row r="631" ht="13"/>
    <row r="632" ht="13"/>
    <row r="633" ht="13"/>
    <row r="634" ht="13"/>
    <row r="635" ht="13"/>
    <row r="636" ht="13"/>
    <row r="637" ht="13"/>
    <row r="638" ht="13"/>
    <row r="639" ht="13"/>
    <row r="640" ht="13"/>
    <row r="641" ht="13"/>
    <row r="642" ht="13"/>
    <row r="643" ht="13"/>
    <row r="644" ht="13"/>
    <row r="645" ht="13"/>
    <row r="646" ht="13"/>
    <row r="647" ht="13"/>
    <row r="648" ht="13"/>
    <row r="649" ht="13"/>
    <row r="650" ht="13"/>
    <row r="651" ht="13"/>
    <row r="652" ht="13"/>
    <row r="653" ht="13"/>
    <row r="654" ht="13"/>
    <row r="655" ht="13"/>
    <row r="656" ht="13"/>
    <row r="657" ht="13"/>
    <row r="658" ht="13"/>
    <row r="659" ht="13"/>
    <row r="660" ht="13"/>
    <row r="661" ht="13"/>
    <row r="662" ht="13"/>
    <row r="663" ht="13"/>
    <row r="664" ht="13"/>
    <row r="665" ht="13"/>
    <row r="666" ht="13"/>
    <row r="667" ht="13"/>
    <row r="668" ht="13"/>
    <row r="669" ht="13"/>
    <row r="670" ht="13"/>
    <row r="671" ht="13"/>
    <row r="672" ht="13"/>
    <row r="673" ht="13"/>
    <row r="674" ht="13"/>
    <row r="675" ht="13"/>
    <row r="676" ht="13"/>
    <row r="677" ht="13"/>
    <row r="678" ht="13"/>
    <row r="679" ht="13"/>
    <row r="680" ht="13"/>
    <row r="681" ht="13"/>
    <row r="682" ht="13"/>
    <row r="683" ht="13"/>
    <row r="684" ht="13"/>
    <row r="685" ht="13"/>
    <row r="686" ht="13"/>
    <row r="687" ht="13"/>
    <row r="688" ht="13"/>
    <row r="689" ht="13"/>
    <row r="690" ht="13"/>
    <row r="691" ht="13"/>
    <row r="692" ht="13"/>
    <row r="693" ht="13"/>
    <row r="694" ht="13"/>
    <row r="695" ht="13"/>
    <row r="696" ht="13"/>
    <row r="697" ht="13"/>
    <row r="698" ht="13"/>
    <row r="699" ht="13"/>
    <row r="700" ht="13"/>
    <row r="701" ht="13"/>
    <row r="702" ht="13"/>
    <row r="703" ht="13"/>
    <row r="704" ht="13"/>
    <row r="705" ht="13"/>
    <row r="706" ht="13"/>
    <row r="707" ht="13"/>
    <row r="708" ht="13"/>
    <row r="709" ht="13"/>
    <row r="710" ht="13"/>
    <row r="711" ht="13"/>
    <row r="712" ht="13"/>
    <row r="713" ht="13"/>
    <row r="714" ht="13"/>
    <row r="715" ht="13"/>
    <row r="716" ht="13"/>
    <row r="717" ht="13"/>
    <row r="718" ht="13"/>
    <row r="719" ht="13"/>
    <row r="720" ht="13"/>
    <row r="721" ht="13"/>
    <row r="722" ht="13"/>
    <row r="723" ht="13"/>
    <row r="724" ht="13"/>
    <row r="725" ht="13"/>
    <row r="726" ht="13"/>
    <row r="727" ht="13"/>
    <row r="728" ht="13"/>
    <row r="729" ht="13"/>
    <row r="730" ht="13"/>
    <row r="731" ht="13"/>
    <row r="732" ht="13"/>
    <row r="733" ht="13"/>
    <row r="734" ht="13"/>
    <row r="735" ht="13"/>
    <row r="736" ht="13"/>
    <row r="737" ht="13"/>
    <row r="738" ht="13"/>
    <row r="739" ht="13"/>
    <row r="740" ht="13"/>
    <row r="741" ht="13"/>
    <row r="742" ht="13"/>
    <row r="743" ht="13"/>
    <row r="744" ht="13"/>
    <row r="745" ht="13"/>
    <row r="746" ht="13"/>
    <row r="747" ht="13"/>
    <row r="748" ht="13"/>
    <row r="749" ht="13"/>
    <row r="750" ht="13"/>
    <row r="751" ht="13"/>
    <row r="752" ht="13"/>
    <row r="753" ht="13"/>
    <row r="754" ht="13"/>
    <row r="755" ht="13"/>
    <row r="756" ht="13"/>
    <row r="757" ht="13"/>
    <row r="758" ht="13"/>
    <row r="759" ht="13"/>
    <row r="760" ht="13"/>
    <row r="761" ht="13"/>
    <row r="762" ht="13"/>
    <row r="763" ht="13"/>
    <row r="764" ht="13"/>
    <row r="765" ht="13"/>
    <row r="766" ht="13"/>
    <row r="767" ht="13"/>
    <row r="768" ht="13"/>
    <row r="769" ht="13"/>
    <row r="770" ht="13"/>
    <row r="771" ht="13"/>
    <row r="772" ht="13"/>
    <row r="773" ht="13"/>
    <row r="774" ht="13"/>
    <row r="775" ht="13"/>
    <row r="776" ht="13"/>
    <row r="777" ht="13"/>
    <row r="778" ht="13"/>
    <row r="779" ht="13"/>
    <row r="780" ht="13"/>
    <row r="781" ht="13"/>
    <row r="782" ht="13"/>
    <row r="783" ht="13"/>
    <row r="784" ht="13"/>
    <row r="785" ht="13"/>
    <row r="786" ht="13"/>
    <row r="787" ht="13"/>
    <row r="788" ht="13"/>
    <row r="789" ht="13"/>
    <row r="790" ht="13"/>
    <row r="791" ht="13"/>
    <row r="792" ht="13"/>
    <row r="793" ht="13"/>
    <row r="794" ht="13"/>
    <row r="795" ht="13"/>
    <row r="796" ht="13"/>
    <row r="797" ht="13"/>
    <row r="798" ht="13"/>
    <row r="799" ht="13"/>
    <row r="800" ht="13"/>
    <row r="801" ht="13"/>
    <row r="802" ht="13"/>
    <row r="803" ht="13"/>
    <row r="804" ht="13"/>
    <row r="805" ht="13"/>
    <row r="806" ht="13"/>
    <row r="807" ht="13"/>
    <row r="808" ht="13"/>
    <row r="809" ht="13"/>
    <row r="810" ht="13"/>
    <row r="811" ht="13"/>
    <row r="812" ht="13"/>
    <row r="813" ht="13"/>
    <row r="814" ht="13"/>
    <row r="815" ht="13"/>
    <row r="816" ht="13"/>
    <row r="817" ht="13"/>
    <row r="818" ht="13"/>
    <row r="819" ht="13"/>
    <row r="820" ht="13"/>
    <row r="821" ht="13"/>
    <row r="822" ht="13"/>
    <row r="823" ht="13"/>
    <row r="824" ht="13"/>
    <row r="825" ht="13"/>
    <row r="826" ht="13"/>
    <row r="827" ht="13"/>
    <row r="828" ht="13"/>
    <row r="829" ht="13"/>
    <row r="830" ht="13"/>
    <row r="831" ht="13"/>
    <row r="832" ht="13"/>
    <row r="833" ht="13"/>
    <row r="834" ht="13"/>
    <row r="835" ht="13"/>
    <row r="836" ht="13"/>
    <row r="837" ht="13"/>
    <row r="838" ht="13"/>
    <row r="839" ht="13"/>
    <row r="840" ht="13"/>
    <row r="841" ht="13"/>
    <row r="842" ht="13"/>
    <row r="843" ht="13"/>
    <row r="844" ht="13"/>
    <row r="845" ht="13"/>
    <row r="846" ht="13"/>
    <row r="847" ht="13"/>
    <row r="848" ht="13"/>
    <row r="849" ht="13"/>
    <row r="850" ht="13"/>
    <row r="851" ht="13"/>
    <row r="852" ht="13"/>
    <row r="853" ht="13"/>
    <row r="854" ht="13"/>
    <row r="855" ht="13"/>
    <row r="856" ht="13"/>
    <row r="857" ht="13"/>
    <row r="858" ht="13"/>
    <row r="859" ht="13"/>
    <row r="860" ht="13"/>
    <row r="861" ht="13"/>
    <row r="862" ht="13"/>
    <row r="863" ht="13"/>
    <row r="864" ht="13"/>
    <row r="865" ht="13"/>
    <row r="866" ht="13"/>
    <row r="867" ht="13"/>
    <row r="868" ht="13"/>
    <row r="869" ht="13"/>
    <row r="870" ht="13"/>
    <row r="871" ht="13"/>
    <row r="872" ht="13"/>
    <row r="873" ht="13"/>
    <row r="874" ht="13"/>
    <row r="875" ht="13"/>
    <row r="876" ht="13"/>
    <row r="877" ht="13"/>
    <row r="878" ht="13"/>
    <row r="879" ht="13"/>
    <row r="880" ht="13"/>
    <row r="881" ht="13"/>
    <row r="882" ht="13"/>
    <row r="883" ht="13"/>
    <row r="884" ht="13"/>
    <row r="885" ht="13"/>
    <row r="886" ht="13"/>
    <row r="887" ht="13"/>
    <row r="888" ht="13"/>
    <row r="889" ht="13"/>
    <row r="890" ht="13"/>
    <row r="891" ht="13"/>
    <row r="892" ht="13"/>
    <row r="893" ht="13"/>
    <row r="894" ht="13"/>
    <row r="895" ht="13"/>
    <row r="896" ht="13"/>
    <row r="897" ht="13"/>
    <row r="898" ht="13"/>
    <row r="899" ht="13"/>
    <row r="900" ht="13"/>
    <row r="901" ht="13"/>
    <row r="902" ht="13"/>
    <row r="903" ht="13"/>
    <row r="904" ht="13"/>
    <row r="905" ht="13"/>
    <row r="906" ht="13"/>
    <row r="907" ht="13"/>
    <row r="908" ht="13"/>
    <row r="909" ht="13"/>
    <row r="910" ht="13"/>
    <row r="911" ht="13"/>
    <row r="912" ht="13"/>
    <row r="913" ht="13"/>
    <row r="914" ht="13"/>
    <row r="915" ht="13"/>
    <row r="916" ht="13"/>
    <row r="917" ht="13"/>
    <row r="918" ht="13"/>
    <row r="919" ht="13"/>
    <row r="920" ht="13"/>
    <row r="921" ht="13"/>
    <row r="922" ht="13"/>
    <row r="923" ht="13"/>
    <row r="924" ht="13"/>
    <row r="925" ht="13"/>
    <row r="926" ht="13"/>
    <row r="927" ht="13"/>
    <row r="928" ht="13"/>
    <row r="929" ht="13"/>
    <row r="930" ht="13"/>
    <row r="931" ht="13"/>
    <row r="932" ht="13"/>
    <row r="933" ht="13"/>
    <row r="934" ht="13"/>
    <row r="935" ht="13"/>
    <row r="936" ht="13"/>
    <row r="937" ht="13"/>
    <row r="938" ht="13"/>
    <row r="939" ht="13"/>
    <row r="940" ht="13"/>
    <row r="941" ht="13"/>
    <row r="942" ht="13"/>
    <row r="943" ht="13"/>
    <row r="944" ht="13"/>
    <row r="945" ht="13"/>
    <row r="946" ht="13"/>
    <row r="947" ht="13"/>
    <row r="948" ht="13"/>
    <row r="949" ht="13"/>
    <row r="950" ht="13"/>
    <row r="951" ht="13"/>
    <row r="952" ht="13"/>
    <row r="953" ht="13"/>
    <row r="954" ht="13"/>
    <row r="955" ht="13"/>
    <row r="956" ht="13"/>
    <row r="957" ht="13"/>
    <row r="958" ht="13"/>
    <row r="959" ht="13"/>
    <row r="960" ht="13"/>
    <row r="961" ht="13"/>
    <row r="962" ht="13"/>
    <row r="963" ht="13"/>
    <row r="964" ht="13"/>
    <row r="965" ht="13"/>
    <row r="966" ht="13"/>
    <row r="967" ht="13"/>
    <row r="968" ht="13"/>
    <row r="969" ht="13"/>
    <row r="970" ht="13"/>
    <row r="971" ht="13"/>
    <row r="972" ht="13"/>
    <row r="973" ht="13"/>
    <row r="974" ht="13"/>
    <row r="975" ht="13"/>
    <row r="976" ht="13"/>
    <row r="977" ht="13"/>
    <row r="978" ht="13"/>
    <row r="979" ht="13"/>
    <row r="980" ht="13"/>
    <row r="981" ht="13"/>
    <row r="982" ht="13"/>
    <row r="983" ht="13"/>
    <row r="984" ht="13"/>
    <row r="985" ht="13"/>
    <row r="986" ht="13"/>
    <row r="987" ht="13"/>
    <row r="988" ht="13"/>
    <row r="989" ht="13"/>
    <row r="990" ht="13"/>
    <row r="991" ht="13"/>
    <row r="992" ht="13"/>
    <row r="993" ht="13"/>
    <row r="994" ht="13"/>
    <row r="995" ht="13"/>
    <row r="996" ht="13"/>
    <row r="997" ht="13"/>
    <row r="998" ht="13"/>
    <row r="999" ht="13"/>
    <row r="1000" ht="13"/>
    <row r="1001" ht="13"/>
    <row r="1002" ht="13"/>
    <row r="1003" ht="13"/>
    <row r="1004" ht="13"/>
    <row r="1005" ht="13"/>
    <row r="1006" ht="13"/>
    <row r="1007" ht="13"/>
    <row r="1008" ht="13"/>
    <row r="1009" ht="13"/>
    <row r="1010" ht="13"/>
    <row r="1011" ht="13"/>
    <row r="1012" ht="13"/>
    <row r="1013" ht="13"/>
    <row r="1014" ht="13"/>
    <row r="1015" ht="13"/>
    <row r="1016" ht="13"/>
    <row r="1017" ht="13"/>
    <row r="1018" ht="13"/>
    <row r="1019" ht="13"/>
    <row r="1020" ht="13"/>
    <row r="1021" ht="13"/>
    <row r="1022" ht="13"/>
    <row r="1023" ht="13"/>
    <row r="1024" ht="13"/>
    <row r="1025" ht="13"/>
    <row r="1026" ht="13"/>
    <row r="1027" ht="13"/>
    <row r="1028" ht="13"/>
  </sheetData>
  <mergeCells count="10">
    <mergeCell ref="A39:A55"/>
    <mergeCell ref="A60:A64"/>
    <mergeCell ref="A65:A68"/>
    <mergeCell ref="A70:A77"/>
    <mergeCell ref="A78:A96"/>
    <mergeCell ref="A5:A6"/>
    <mergeCell ref="A7:A18"/>
    <mergeCell ref="A19:A21"/>
    <mergeCell ref="A22:A29"/>
    <mergeCell ref="A30:A37"/>
  </mergeCells>
  <phoneticPr fontId="16" type="noConversion"/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57EAC-4E76-47B0-955B-8A40D22C2646}">
  <dimension ref="A1:P102"/>
  <sheetViews>
    <sheetView showGridLines="0" topLeftCell="A28" zoomScaleNormal="100" workbookViewId="0">
      <selection activeCell="A55" sqref="A55:P102"/>
    </sheetView>
  </sheetViews>
  <sheetFormatPr baseColWidth="10" defaultColWidth="10.83203125" defaultRowHeight="13"/>
  <cols>
    <col min="1" max="1" width="9.33203125" style="53" customWidth="1"/>
    <col min="2" max="2" width="4.1640625" style="53" customWidth="1"/>
    <col min="3" max="3" width="6" style="53" customWidth="1"/>
    <col min="4" max="15" width="5.33203125" style="53" customWidth="1"/>
    <col min="16" max="16" width="6.6640625" style="53" customWidth="1"/>
    <col min="17" max="16384" width="10.83203125" style="53"/>
  </cols>
  <sheetData>
    <row r="1" spans="1:16" ht="18" customHeight="1">
      <c r="A1" s="762" t="s">
        <v>644</v>
      </c>
      <c r="B1" s="116"/>
      <c r="C1" s="116"/>
      <c r="D1" s="117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</row>
    <row r="2" spans="1:16" ht="8" customHeight="1">
      <c r="A2" s="115"/>
      <c r="B2" s="116"/>
      <c r="C2" s="116"/>
      <c r="D2" s="117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</row>
    <row r="3" spans="1:16" ht="18" customHeight="1">
      <c r="A3" s="340" t="s">
        <v>218</v>
      </c>
      <c r="B3" s="786" t="s">
        <v>397</v>
      </c>
      <c r="C3" s="341" t="s">
        <v>689</v>
      </c>
      <c r="D3" s="787" t="s">
        <v>399</v>
      </c>
      <c r="E3" s="340" t="s">
        <v>400</v>
      </c>
      <c r="F3" s="340" t="s">
        <v>401</v>
      </c>
      <c r="G3" s="340" t="s">
        <v>402</v>
      </c>
      <c r="H3" s="340" t="s">
        <v>403</v>
      </c>
      <c r="I3" s="340" t="s">
        <v>404</v>
      </c>
      <c r="J3" s="340" t="s">
        <v>405</v>
      </c>
      <c r="K3" s="340" t="s">
        <v>406</v>
      </c>
      <c r="L3" s="340" t="s">
        <v>407</v>
      </c>
      <c r="M3" s="340" t="s">
        <v>408</v>
      </c>
      <c r="N3" s="340" t="s">
        <v>409</v>
      </c>
      <c r="O3" s="340" t="s">
        <v>410</v>
      </c>
      <c r="P3" s="341" t="s">
        <v>398</v>
      </c>
    </row>
    <row r="4" spans="1:16" ht="11" customHeight="1">
      <c r="A4" s="906" t="s">
        <v>524</v>
      </c>
      <c r="B4" s="342">
        <v>2015</v>
      </c>
      <c r="C4" s="429">
        <f>SUM(D4:J4)</f>
        <v>596353.77513999993</v>
      </c>
      <c r="D4" s="343">
        <f t="shared" ref="D4:P4" si="0">SUM(D14,D24,D34,D44,D59,D69,D79,D89)</f>
        <v>107453.84950000001</v>
      </c>
      <c r="E4" s="343">
        <f t="shared" si="0"/>
        <v>80187.48559099999</v>
      </c>
      <c r="F4" s="343">
        <f t="shared" si="0"/>
        <v>93405.832999999984</v>
      </c>
      <c r="G4" s="343">
        <f t="shared" si="0"/>
        <v>82563.778928999993</v>
      </c>
      <c r="H4" s="343">
        <f t="shared" si="0"/>
        <v>63602.246119999989</v>
      </c>
      <c r="I4" s="343">
        <f t="shared" si="0"/>
        <v>110816.413</v>
      </c>
      <c r="J4" s="343">
        <f t="shared" si="0"/>
        <v>58324.169000000002</v>
      </c>
      <c r="K4" s="343">
        <f t="shared" si="0"/>
        <v>66018.396500000003</v>
      </c>
      <c r="L4" s="343">
        <f t="shared" si="0"/>
        <v>106905.41649999999</v>
      </c>
      <c r="M4" s="343">
        <f t="shared" si="0"/>
        <v>68972.104000000007</v>
      </c>
      <c r="N4" s="343">
        <f t="shared" si="0"/>
        <v>44188.361120999994</v>
      </c>
      <c r="O4" s="343">
        <f t="shared" si="0"/>
        <v>119693.065</v>
      </c>
      <c r="P4" s="344">
        <f t="shared" si="0"/>
        <v>1002131.1182609999</v>
      </c>
    </row>
    <row r="5" spans="1:16" ht="11" customHeight="1">
      <c r="A5" s="907"/>
      <c r="B5" s="614">
        <v>2016</v>
      </c>
      <c r="C5" s="429">
        <f t="shared" ref="C5:C12" si="1">SUM(D5:J5)</f>
        <v>474233.64550700004</v>
      </c>
      <c r="D5" s="429">
        <f t="shared" ref="D5:P5" si="2">SUM(D15,D25,D35,D45,D60,D70,D80,D90)</f>
        <v>68094.185099999988</v>
      </c>
      <c r="E5" s="344">
        <f t="shared" si="2"/>
        <v>98670.593000000008</v>
      </c>
      <c r="F5" s="344">
        <f t="shared" si="2"/>
        <v>51947.345899</v>
      </c>
      <c r="G5" s="344">
        <f t="shared" si="2"/>
        <v>36936.814810000003</v>
      </c>
      <c r="H5" s="344">
        <f t="shared" si="2"/>
        <v>49775.575720000001</v>
      </c>
      <c r="I5" s="344">
        <f t="shared" si="2"/>
        <v>89995.391478000005</v>
      </c>
      <c r="J5" s="344">
        <f t="shared" si="2"/>
        <v>78813.739499999996</v>
      </c>
      <c r="K5" s="344">
        <f t="shared" si="2"/>
        <v>101163.15000000001</v>
      </c>
      <c r="L5" s="344">
        <f t="shared" si="2"/>
        <v>84900.840533999988</v>
      </c>
      <c r="M5" s="344">
        <f t="shared" si="2"/>
        <v>154564.05161299999</v>
      </c>
      <c r="N5" s="344">
        <f t="shared" si="2"/>
        <v>106835.90216599999</v>
      </c>
      <c r="O5" s="344">
        <f t="shared" si="2"/>
        <v>126523.012</v>
      </c>
      <c r="P5" s="344">
        <f t="shared" si="2"/>
        <v>1048220.6018200001</v>
      </c>
    </row>
    <row r="6" spans="1:16" ht="11" customHeight="1">
      <c r="A6" s="907"/>
      <c r="B6" s="614">
        <v>2017</v>
      </c>
      <c r="C6" s="429">
        <f t="shared" si="1"/>
        <v>682129.76350400003</v>
      </c>
      <c r="D6" s="429">
        <f t="shared" ref="D6:P6" si="3">SUM(D16,D26,D36,D46,D61,D71,D81,D91)</f>
        <v>92723.36778</v>
      </c>
      <c r="E6" s="344">
        <f t="shared" si="3"/>
        <v>35583.096400000002</v>
      </c>
      <c r="F6" s="344">
        <f t="shared" si="3"/>
        <v>131335.15</v>
      </c>
      <c r="G6" s="344">
        <f t="shared" si="3"/>
        <v>131448.990552</v>
      </c>
      <c r="H6" s="344">
        <f t="shared" si="3"/>
        <v>105002.94959999999</v>
      </c>
      <c r="I6" s="344">
        <f t="shared" si="3"/>
        <v>108320.33707199999</v>
      </c>
      <c r="J6" s="344">
        <f t="shared" si="3"/>
        <v>77715.872100000008</v>
      </c>
      <c r="K6" s="344">
        <f t="shared" si="3"/>
        <v>125768.514058</v>
      </c>
      <c r="L6" s="344">
        <f t="shared" si="3"/>
        <v>48153.560132999999</v>
      </c>
      <c r="M6" s="344">
        <f t="shared" si="3"/>
        <v>108077.72999999998</v>
      </c>
      <c r="N6" s="344">
        <f t="shared" si="3"/>
        <v>92771.465691999998</v>
      </c>
      <c r="O6" s="344">
        <f t="shared" si="3"/>
        <v>203804.95549999998</v>
      </c>
      <c r="P6" s="344">
        <f t="shared" si="3"/>
        <v>1260705.9888869999</v>
      </c>
    </row>
    <row r="7" spans="1:16" ht="11" customHeight="1">
      <c r="A7" s="907"/>
      <c r="B7" s="614">
        <v>2018</v>
      </c>
      <c r="C7" s="429">
        <f>SUM(D7:J7)</f>
        <v>509968.74927900004</v>
      </c>
      <c r="D7" s="429">
        <f t="shared" ref="D7:P7" si="4">SUM(D17,D27,D37,D47,D62,D72,D82,D92)</f>
        <v>49484.383000000002</v>
      </c>
      <c r="E7" s="344">
        <f t="shared" si="4"/>
        <v>58261.469059000003</v>
      </c>
      <c r="F7" s="344">
        <f t="shared" si="4"/>
        <v>128480.7025</v>
      </c>
      <c r="G7" s="344">
        <f t="shared" si="4"/>
        <v>64754.514219999997</v>
      </c>
      <c r="H7" s="344">
        <f t="shared" si="4"/>
        <v>68527.326499999996</v>
      </c>
      <c r="I7" s="344">
        <f t="shared" si="4"/>
        <v>27569.705000000002</v>
      </c>
      <c r="J7" s="344">
        <f t="shared" si="4"/>
        <v>112890.64899999999</v>
      </c>
      <c r="K7" s="344">
        <f t="shared" si="4"/>
        <v>116210.026237</v>
      </c>
      <c r="L7" s="344">
        <f t="shared" si="4"/>
        <v>89880.993999999992</v>
      </c>
      <c r="M7" s="344">
        <f t="shared" si="4"/>
        <v>159047.40380500001</v>
      </c>
      <c r="N7" s="344">
        <f t="shared" si="4"/>
        <v>39801.206959999996</v>
      </c>
      <c r="O7" s="344">
        <f t="shared" si="4"/>
        <v>72860.983999999997</v>
      </c>
      <c r="P7" s="344">
        <f t="shared" si="4"/>
        <v>987769.36428099999</v>
      </c>
    </row>
    <row r="8" spans="1:16" ht="11" customHeight="1">
      <c r="A8" s="907"/>
      <c r="B8" s="614">
        <v>2019</v>
      </c>
      <c r="C8" s="429">
        <f>SUM(D8:J8)</f>
        <v>689444.93483000004</v>
      </c>
      <c r="D8" s="429">
        <f t="shared" ref="D8:P8" si="5">SUM(D18,D28,D38,D48,D63,D73,D83,D93)</f>
        <v>28102.462500000001</v>
      </c>
      <c r="E8" s="344">
        <f t="shared" si="5"/>
        <v>150143.17700000003</v>
      </c>
      <c r="F8" s="344">
        <f t="shared" si="5"/>
        <v>80767.448500000013</v>
      </c>
      <c r="G8" s="344">
        <f t="shared" si="5"/>
        <v>155149.28037399999</v>
      </c>
      <c r="H8" s="344">
        <f t="shared" si="5"/>
        <v>160924.85224199999</v>
      </c>
      <c r="I8" s="344">
        <f t="shared" si="5"/>
        <v>62410.352499999994</v>
      </c>
      <c r="J8" s="344">
        <f t="shared" si="5"/>
        <v>51947.361713999999</v>
      </c>
      <c r="K8" s="344">
        <f t="shared" si="5"/>
        <v>61988.266665000003</v>
      </c>
      <c r="L8" s="344">
        <f t="shared" si="5"/>
        <v>144081.15729599999</v>
      </c>
      <c r="M8" s="344">
        <f t="shared" si="5"/>
        <v>65257.217950000006</v>
      </c>
      <c r="N8" s="344">
        <f t="shared" si="5"/>
        <v>130538.64549999998</v>
      </c>
      <c r="O8" s="344">
        <f t="shared" si="5"/>
        <v>111354.298429</v>
      </c>
      <c r="P8" s="344">
        <f t="shared" si="5"/>
        <v>1202664.52067</v>
      </c>
    </row>
    <row r="9" spans="1:16" ht="11" customHeight="1">
      <c r="A9" s="907"/>
      <c r="B9" s="614">
        <v>2020</v>
      </c>
      <c r="C9" s="429">
        <f>SUM(D9:J9)</f>
        <v>681487.19891599996</v>
      </c>
      <c r="D9" s="429">
        <f t="shared" ref="D9:P9" si="6">SUM(D19,D29,D39,D49,D64,D74,D84,D94)</f>
        <v>44090.572</v>
      </c>
      <c r="E9" s="344">
        <f t="shared" si="6"/>
        <v>80768.157580000014</v>
      </c>
      <c r="F9" s="344">
        <f t="shared" si="6"/>
        <v>61774.391999999993</v>
      </c>
      <c r="G9" s="344">
        <f t="shared" si="6"/>
        <v>113917.280036</v>
      </c>
      <c r="H9" s="344">
        <f t="shared" si="6"/>
        <v>90072.00529999999</v>
      </c>
      <c r="I9" s="344">
        <f t="shared" si="6"/>
        <v>90446.288</v>
      </c>
      <c r="J9" s="344">
        <f t="shared" si="6"/>
        <v>200418.50399999999</v>
      </c>
      <c r="K9" s="344">
        <f t="shared" si="6"/>
        <v>76831.721609999993</v>
      </c>
      <c r="L9" s="344">
        <f t="shared" si="6"/>
        <v>62321.084000000003</v>
      </c>
      <c r="M9" s="344">
        <f t="shared" si="6"/>
        <v>167820.02308000001</v>
      </c>
      <c r="N9" s="344">
        <f t="shared" si="6"/>
        <v>103355.895</v>
      </c>
      <c r="O9" s="344">
        <f t="shared" si="6"/>
        <v>175630.94399999999</v>
      </c>
      <c r="P9" s="344">
        <f t="shared" si="6"/>
        <v>1267446.8666059999</v>
      </c>
    </row>
    <row r="10" spans="1:16" ht="11" customHeight="1">
      <c r="A10" s="907"/>
      <c r="B10" s="614">
        <v>2021</v>
      </c>
      <c r="C10" s="429">
        <f t="shared" si="1"/>
        <v>657052.81949999998</v>
      </c>
      <c r="D10" s="429">
        <f t="shared" ref="D10:P10" si="7">SUM(D20,D30,D40,D50,D65,D75,D85,D95)</f>
        <v>46729.076999999997</v>
      </c>
      <c r="E10" s="344">
        <f t="shared" si="7"/>
        <v>53232.084000000003</v>
      </c>
      <c r="F10" s="344">
        <f t="shared" si="7"/>
        <v>132208.62749999997</v>
      </c>
      <c r="G10" s="344">
        <f t="shared" si="7"/>
        <v>93833.010999999999</v>
      </c>
      <c r="H10" s="344">
        <f t="shared" si="7"/>
        <v>109433.54399999999</v>
      </c>
      <c r="I10" s="344">
        <f t="shared" si="7"/>
        <v>101062.514</v>
      </c>
      <c r="J10" s="344">
        <f t="shared" si="7"/>
        <v>120553.962</v>
      </c>
      <c r="K10" s="344">
        <f t="shared" si="7"/>
        <v>76897.616590000005</v>
      </c>
      <c r="L10" s="344">
        <f t="shared" si="7"/>
        <v>116950.61664999998</v>
      </c>
      <c r="M10" s="344">
        <f t="shared" si="7"/>
        <v>115622.65899999999</v>
      </c>
      <c r="N10" s="344">
        <f t="shared" si="7"/>
        <v>114810.10629999998</v>
      </c>
      <c r="O10" s="344">
        <f t="shared" si="7"/>
        <v>125672.42701</v>
      </c>
      <c r="P10" s="344">
        <f t="shared" si="7"/>
        <v>1207006.24505</v>
      </c>
    </row>
    <row r="11" spans="1:16" ht="11" customHeight="1">
      <c r="A11" s="907"/>
      <c r="B11" s="614">
        <v>2022</v>
      </c>
      <c r="C11" s="429">
        <f t="shared" si="1"/>
        <v>536277.32493999996</v>
      </c>
      <c r="D11" s="429">
        <f t="shared" ref="D11:P11" si="8">SUM(D21,D31,D41,D51,D66,D76,D86,D96)</f>
        <v>57584.665210000006</v>
      </c>
      <c r="E11" s="344">
        <f t="shared" si="8"/>
        <v>57323.518119999993</v>
      </c>
      <c r="F11" s="344">
        <f t="shared" si="8"/>
        <v>83657.985499999995</v>
      </c>
      <c r="G11" s="344">
        <f t="shared" si="8"/>
        <v>64792.617560000006</v>
      </c>
      <c r="H11" s="344">
        <f t="shared" si="8"/>
        <v>86914.500780000002</v>
      </c>
      <c r="I11" s="344">
        <f t="shared" si="8"/>
        <v>75939.010330000019</v>
      </c>
      <c r="J11" s="344">
        <f t="shared" si="8"/>
        <v>110065.02743999999</v>
      </c>
      <c r="K11" s="344">
        <f t="shared" si="8"/>
        <v>141106.20243</v>
      </c>
      <c r="L11" s="344">
        <f t="shared" si="8"/>
        <v>94921.134919999997</v>
      </c>
      <c r="M11" s="344">
        <f t="shared" si="8"/>
        <v>62887.413089999995</v>
      </c>
      <c r="N11" s="344">
        <f t="shared" si="8"/>
        <v>47229.510719999998</v>
      </c>
      <c r="O11" s="344">
        <f t="shared" si="8"/>
        <v>148891.00518999997</v>
      </c>
      <c r="P11" s="344">
        <f t="shared" si="8"/>
        <v>1031312.5912899998</v>
      </c>
    </row>
    <row r="12" spans="1:16" ht="11" customHeight="1">
      <c r="A12" s="907"/>
      <c r="B12" s="614">
        <v>2023</v>
      </c>
      <c r="C12" s="429">
        <f t="shared" si="1"/>
        <v>449583.1274</v>
      </c>
      <c r="D12" s="429">
        <f t="shared" ref="D12:O12" si="9">SUM(D22,D32,D42,D52,D67,D77,D87,D98)</f>
        <v>103337.45329999999</v>
      </c>
      <c r="E12" s="344">
        <f t="shared" si="9"/>
        <v>64126.903240000007</v>
      </c>
      <c r="F12" s="344">
        <f t="shared" si="9"/>
        <v>84840.941419999988</v>
      </c>
      <c r="G12" s="344">
        <f t="shared" si="9"/>
        <v>74662.905869999988</v>
      </c>
      <c r="H12" s="344">
        <f t="shared" si="9"/>
        <v>9303.82</v>
      </c>
      <c r="I12" s="344">
        <f t="shared" si="9"/>
        <v>63489.224450000002</v>
      </c>
      <c r="J12" s="344">
        <f t="shared" si="9"/>
        <v>49821.879119999998</v>
      </c>
      <c r="K12" s="344">
        <f t="shared" si="9"/>
        <v>90546.846120000002</v>
      </c>
      <c r="L12" s="344">
        <f t="shared" si="9"/>
        <v>96964.320580000014</v>
      </c>
      <c r="M12" s="344">
        <f t="shared" si="9"/>
        <v>47497.671389999996</v>
      </c>
      <c r="N12" s="344">
        <f t="shared" si="9"/>
        <v>105167.84012000002</v>
      </c>
      <c r="O12" s="344">
        <f t="shared" si="9"/>
        <v>99725.625</v>
      </c>
      <c r="P12" s="344">
        <f>SUM(P22,P32,P42,P52,P67,P77,P87,P97)</f>
        <v>912876.80460999999</v>
      </c>
    </row>
    <row r="13" spans="1:16" ht="11" customHeight="1">
      <c r="A13" s="615"/>
      <c r="B13" s="614">
        <v>2024</v>
      </c>
      <c r="C13" s="430">
        <f>SUM(D13:J13)</f>
        <v>817206.90917999996</v>
      </c>
      <c r="D13" s="429">
        <f t="shared" ref="D13:H13" si="10">SUM(D23,D33,D43,D53,D68,D78,D88,D98)</f>
        <v>114431.01999999999</v>
      </c>
      <c r="E13" s="344">
        <f t="shared" si="10"/>
        <v>211799.45475999996</v>
      </c>
      <c r="F13" s="344">
        <f t="shared" si="10"/>
        <v>97481.727249999996</v>
      </c>
      <c r="G13" s="344">
        <f t="shared" si="10"/>
        <v>69761.763489999983</v>
      </c>
      <c r="H13" s="344">
        <f t="shared" si="10"/>
        <v>83930.565040000001</v>
      </c>
      <c r="I13" s="344">
        <f>SUM(I23,I33,I43,I53,I68,I78,I88,I98)</f>
        <v>91779.021260000009</v>
      </c>
      <c r="J13" s="344">
        <f>SUM(J23,J33,J43,J53,J68,J78,J88,J98)</f>
        <v>148023.35738</v>
      </c>
      <c r="K13" s="344"/>
      <c r="L13" s="344"/>
      <c r="M13" s="344"/>
      <c r="N13" s="344"/>
      <c r="O13" s="344"/>
      <c r="P13" s="430"/>
    </row>
    <row r="14" spans="1:16" ht="13" customHeight="1">
      <c r="A14" s="902" t="s">
        <v>411</v>
      </c>
      <c r="B14" s="345">
        <v>2015</v>
      </c>
      <c r="C14" s="429">
        <f>SUM(D14:J14)</f>
        <v>261057.05800000002</v>
      </c>
      <c r="D14" s="346">
        <v>20142.518</v>
      </c>
      <c r="E14" s="347">
        <v>34887.99</v>
      </c>
      <c r="F14" s="347">
        <v>63697.8</v>
      </c>
      <c r="G14" s="347">
        <v>32069.08</v>
      </c>
      <c r="H14" s="347">
        <v>24125.11</v>
      </c>
      <c r="I14" s="347">
        <v>45333.54</v>
      </c>
      <c r="J14" s="347">
        <v>40801.019999999997</v>
      </c>
      <c r="K14" s="347">
        <v>21792.156999999999</v>
      </c>
      <c r="L14" s="347">
        <v>20164.055</v>
      </c>
      <c r="M14" s="347">
        <v>68521.278000000006</v>
      </c>
      <c r="N14" s="347">
        <v>4362.91</v>
      </c>
      <c r="O14" s="347">
        <v>48411.44</v>
      </c>
      <c r="P14" s="429">
        <f t="shared" ref="P14:P42" si="11">SUM(D14:O14)</f>
        <v>424308.89799999999</v>
      </c>
    </row>
    <row r="15" spans="1:16" ht="13" customHeight="1">
      <c r="A15" s="903"/>
      <c r="B15" s="616">
        <v>2016</v>
      </c>
      <c r="C15" s="429">
        <f t="shared" ref="C15:C21" si="12">SUM(D15:J15)</f>
        <v>157718.371782</v>
      </c>
      <c r="D15" s="617">
        <v>29334.712</v>
      </c>
      <c r="E15" s="348">
        <v>48120.77</v>
      </c>
      <c r="F15" s="348">
        <v>10318.824000000001</v>
      </c>
      <c r="G15" s="348">
        <v>18763.096000000001</v>
      </c>
      <c r="H15" s="348">
        <v>12701.21</v>
      </c>
      <c r="I15" s="348">
        <v>5748.589782</v>
      </c>
      <c r="J15" s="348">
        <v>32731.17</v>
      </c>
      <c r="K15" s="348">
        <v>47096.51</v>
      </c>
      <c r="L15" s="348">
        <v>17188.25</v>
      </c>
      <c r="M15" s="348">
        <v>22901.482613</v>
      </c>
      <c r="N15" s="348">
        <v>55502.26</v>
      </c>
      <c r="O15" s="348">
        <v>57647.26</v>
      </c>
      <c r="P15" s="429">
        <f t="shared" si="11"/>
        <v>358054.134395</v>
      </c>
    </row>
    <row r="16" spans="1:16" ht="13" customHeight="1">
      <c r="A16" s="903"/>
      <c r="B16" s="616">
        <v>2017</v>
      </c>
      <c r="C16" s="429">
        <f t="shared" si="12"/>
        <v>264322.74400000001</v>
      </c>
      <c r="D16" s="617">
        <v>2863.82</v>
      </c>
      <c r="E16" s="348">
        <v>18136.439999999999</v>
      </c>
      <c r="F16" s="348">
        <v>32720.14</v>
      </c>
      <c r="G16" s="348">
        <v>58983.3</v>
      </c>
      <c r="H16" s="348">
        <v>54269.59</v>
      </c>
      <c r="I16" s="348">
        <v>57058.563999999998</v>
      </c>
      <c r="J16" s="348">
        <v>40290.89</v>
      </c>
      <c r="K16" s="348">
        <v>15893.65</v>
      </c>
      <c r="L16" s="348">
        <v>27926.710999999999</v>
      </c>
      <c r="M16" s="348">
        <v>5899.77</v>
      </c>
      <c r="N16" s="348">
        <v>36304.802000000003</v>
      </c>
      <c r="O16" s="348">
        <v>63341.123</v>
      </c>
      <c r="P16" s="429">
        <f t="shared" si="11"/>
        <v>413688.8000000001</v>
      </c>
    </row>
    <row r="17" spans="1:16" ht="13" customHeight="1">
      <c r="A17" s="903"/>
      <c r="B17" s="616">
        <v>2018</v>
      </c>
      <c r="C17" s="429">
        <f t="shared" si="12"/>
        <v>115488.484</v>
      </c>
      <c r="D17" s="617">
        <v>19507.517</v>
      </c>
      <c r="E17" s="348">
        <v>14270.177</v>
      </c>
      <c r="F17" s="348">
        <v>36168.949999999997</v>
      </c>
      <c r="G17" s="348">
        <v>0</v>
      </c>
      <c r="H17" s="348">
        <v>18482.18</v>
      </c>
      <c r="I17" s="348">
        <v>14245.05</v>
      </c>
      <c r="J17" s="348">
        <v>12814.61</v>
      </c>
      <c r="K17" s="348">
        <v>30441.012920000001</v>
      </c>
      <c r="L17" s="348">
        <v>43806.485000000001</v>
      </c>
      <c r="M17" s="348">
        <v>42351.240325000006</v>
      </c>
      <c r="N17" s="348">
        <v>3522.7620000000002</v>
      </c>
      <c r="O17" s="348">
        <v>21290.560000000001</v>
      </c>
      <c r="P17" s="429">
        <f t="shared" si="11"/>
        <v>256900.544245</v>
      </c>
    </row>
    <row r="18" spans="1:16" ht="13" customHeight="1">
      <c r="A18" s="903"/>
      <c r="B18" s="616">
        <v>2019</v>
      </c>
      <c r="C18" s="429">
        <f t="shared" si="12"/>
        <v>253189.72000000003</v>
      </c>
      <c r="D18" s="617">
        <v>83.4</v>
      </c>
      <c r="E18" s="348">
        <v>64448.69</v>
      </c>
      <c r="F18" s="348">
        <v>22929.98</v>
      </c>
      <c r="G18" s="348">
        <v>57947.76</v>
      </c>
      <c r="H18" s="348">
        <v>76256.649999999994</v>
      </c>
      <c r="I18" s="348">
        <v>63.01</v>
      </c>
      <c r="J18" s="348">
        <v>31460.23</v>
      </c>
      <c r="K18" s="348">
        <v>20043.944664999999</v>
      </c>
      <c r="L18" s="348">
        <v>44880.097545999997</v>
      </c>
      <c r="M18" s="348">
        <v>10259.129999999999</v>
      </c>
      <c r="N18" s="348">
        <v>35640.904999999999</v>
      </c>
      <c r="O18" s="348">
        <v>34990.29</v>
      </c>
      <c r="P18" s="429">
        <f t="shared" si="11"/>
        <v>399004.08721099998</v>
      </c>
    </row>
    <row r="19" spans="1:16" ht="13" customHeight="1">
      <c r="A19" s="903"/>
      <c r="B19" s="616">
        <v>2020</v>
      </c>
      <c r="C19" s="429">
        <f t="shared" si="12"/>
        <v>244303.83429</v>
      </c>
      <c r="D19" s="617">
        <v>10205.470000000001</v>
      </c>
      <c r="E19" s="348">
        <v>40386.874990000004</v>
      </c>
      <c r="F19" s="348">
        <v>147.91800000000001</v>
      </c>
      <c r="G19" s="348">
        <v>49777.279000000002</v>
      </c>
      <c r="H19" s="348">
        <v>9773.2672999999995</v>
      </c>
      <c r="I19" s="348">
        <v>22797.53</v>
      </c>
      <c r="J19" s="348">
        <v>111215.495</v>
      </c>
      <c r="K19" s="348">
        <v>13427.25</v>
      </c>
      <c r="L19" s="348">
        <v>14957.990000000002</v>
      </c>
      <c r="M19" s="348">
        <v>39719.240000000005</v>
      </c>
      <c r="N19" s="348">
        <v>3127.52</v>
      </c>
      <c r="O19" s="348">
        <v>58064.187999999995</v>
      </c>
      <c r="P19" s="429">
        <f t="shared" si="11"/>
        <v>373600.02228999999</v>
      </c>
    </row>
    <row r="20" spans="1:16" ht="13" customHeight="1">
      <c r="A20" s="903"/>
      <c r="B20" s="616">
        <v>2021</v>
      </c>
      <c r="C20" s="429">
        <f t="shared" si="12"/>
        <v>176409.99900000001</v>
      </c>
      <c r="D20" s="617">
        <v>4610.16</v>
      </c>
      <c r="E20" s="348">
        <v>32199.059000000001</v>
      </c>
      <c r="F20" s="348">
        <v>60077.06</v>
      </c>
      <c r="G20" s="348">
        <v>12945.6</v>
      </c>
      <c r="H20" s="348">
        <v>9229.86</v>
      </c>
      <c r="I20" s="348">
        <v>34595</v>
      </c>
      <c r="J20" s="348">
        <v>22753.260000000002</v>
      </c>
      <c r="K20" s="348">
        <v>24906.11404</v>
      </c>
      <c r="L20" s="348">
        <v>33606.99</v>
      </c>
      <c r="M20" s="348">
        <v>52030.149999999987</v>
      </c>
      <c r="N20" s="348">
        <v>20340.78</v>
      </c>
      <c r="O20" s="348">
        <v>18137.2</v>
      </c>
      <c r="P20" s="429">
        <f t="shared" si="11"/>
        <v>325431.23304000002</v>
      </c>
    </row>
    <row r="21" spans="1:16" ht="13" customHeight="1">
      <c r="A21" s="903"/>
      <c r="B21" s="616">
        <v>2022</v>
      </c>
      <c r="C21" s="429">
        <f t="shared" si="12"/>
        <v>129585.54599999999</v>
      </c>
      <c r="D21" s="617">
        <v>12634.89</v>
      </c>
      <c r="E21" s="118">
        <v>528.65</v>
      </c>
      <c r="F21" s="348">
        <v>2101.6909999999998</v>
      </c>
      <c r="G21" s="348">
        <v>37896.707669999996</v>
      </c>
      <c r="H21" s="348">
        <v>7527.716999999996</v>
      </c>
      <c r="I21" s="348">
        <v>42028.459330000005</v>
      </c>
      <c r="J21" s="348">
        <v>26867.431</v>
      </c>
      <c r="K21" s="348">
        <v>58812.74699</v>
      </c>
      <c r="L21" s="348">
        <v>17358.323289999997</v>
      </c>
      <c r="M21" s="348">
        <v>24949.995999999999</v>
      </c>
      <c r="N21" s="348">
        <v>22203.17</v>
      </c>
      <c r="O21" s="348">
        <v>77377.01999999999</v>
      </c>
      <c r="P21" s="429">
        <f t="shared" si="11"/>
        <v>330286.80227999995</v>
      </c>
    </row>
    <row r="22" spans="1:16" ht="13" customHeight="1">
      <c r="A22" s="903"/>
      <c r="B22" s="616">
        <v>2023</v>
      </c>
      <c r="C22" s="429">
        <f>SUM(D22:J22)</f>
        <v>139037.11680999998</v>
      </c>
      <c r="D22" s="617">
        <v>42422.149299999997</v>
      </c>
      <c r="E22" s="118">
        <v>2.2120000000000001E-2</v>
      </c>
      <c r="F22" s="348">
        <v>38940.31</v>
      </c>
      <c r="G22" s="348">
        <v>42527.927139999985</v>
      </c>
      <c r="H22" s="348">
        <v>282.98</v>
      </c>
      <c r="I22" s="348">
        <v>4277.9582499999988</v>
      </c>
      <c r="J22" s="348">
        <v>10585.77</v>
      </c>
      <c r="K22" s="348">
        <v>14704.82</v>
      </c>
      <c r="L22" s="348">
        <v>34167.340000000004</v>
      </c>
      <c r="M22" s="348">
        <v>30517.813499999997</v>
      </c>
      <c r="N22" s="348">
        <v>22173.8</v>
      </c>
      <c r="O22" s="348">
        <v>14957.94</v>
      </c>
      <c r="P22" s="429">
        <f t="shared" si="11"/>
        <v>255558.83030999996</v>
      </c>
    </row>
    <row r="23" spans="1:16" ht="13" customHeight="1">
      <c r="A23" s="603"/>
      <c r="B23" s="616">
        <v>2024</v>
      </c>
      <c r="C23" s="430">
        <f>SUM(D23:J23)</f>
        <v>259093.39550000004</v>
      </c>
      <c r="D23" s="350">
        <v>39338.629999999997</v>
      </c>
      <c r="E23" s="350">
        <v>85021.95</v>
      </c>
      <c r="F23" s="118">
        <v>23247.01</v>
      </c>
      <c r="G23" s="118">
        <v>16427.479999999996</v>
      </c>
      <c r="H23" s="118">
        <v>28531.670000000002</v>
      </c>
      <c r="I23" s="348">
        <v>18630.010000000002</v>
      </c>
      <c r="J23" s="348">
        <v>47896.645499999999</v>
      </c>
      <c r="K23" s="348"/>
      <c r="L23" s="348"/>
      <c r="M23" s="348"/>
      <c r="N23" s="348"/>
      <c r="O23" s="348"/>
      <c r="P23" s="430"/>
    </row>
    <row r="24" spans="1:16" ht="13" customHeight="1">
      <c r="A24" s="902" t="s">
        <v>21</v>
      </c>
      <c r="B24" s="345">
        <v>2015</v>
      </c>
      <c r="C24" s="429">
        <f>SUM(D24:J24)</f>
        <v>50571.97</v>
      </c>
      <c r="D24" s="617">
        <v>10887.08</v>
      </c>
      <c r="E24" s="118">
        <v>0</v>
      </c>
      <c r="F24" s="347">
        <v>0</v>
      </c>
      <c r="G24" s="347">
        <v>30705.66</v>
      </c>
      <c r="H24" s="347">
        <v>8979.23</v>
      </c>
      <c r="I24" s="346">
        <v>0</v>
      </c>
      <c r="J24" s="346">
        <v>0</v>
      </c>
      <c r="K24" s="346">
        <v>0</v>
      </c>
      <c r="L24" s="346">
        <v>0</v>
      </c>
      <c r="M24" s="346">
        <v>0</v>
      </c>
      <c r="N24" s="346">
        <v>0</v>
      </c>
      <c r="O24" s="346">
        <v>0</v>
      </c>
      <c r="P24" s="429">
        <f t="shared" si="11"/>
        <v>50571.97</v>
      </c>
    </row>
    <row r="25" spans="1:16" ht="13" customHeight="1">
      <c r="A25" s="903"/>
      <c r="B25" s="616">
        <v>2016</v>
      </c>
      <c r="C25" s="429">
        <f t="shared" ref="C25:C31" si="13">SUM(D25:J25)</f>
        <v>35962.320500000002</v>
      </c>
      <c r="D25" s="617">
        <v>0</v>
      </c>
      <c r="E25" s="348">
        <v>0</v>
      </c>
      <c r="F25" s="348">
        <v>0</v>
      </c>
      <c r="G25" s="348">
        <v>0</v>
      </c>
      <c r="H25" s="348">
        <v>5.0000000000000001E-4</v>
      </c>
      <c r="I25" s="348">
        <v>23639.71</v>
      </c>
      <c r="J25" s="348">
        <v>12322.61</v>
      </c>
      <c r="K25" s="348">
        <v>0</v>
      </c>
      <c r="L25" s="348">
        <v>25454.42</v>
      </c>
      <c r="M25" s="348">
        <v>33083.11</v>
      </c>
      <c r="N25" s="348">
        <v>0</v>
      </c>
      <c r="O25" s="348">
        <v>33505.699999999997</v>
      </c>
      <c r="P25" s="429">
        <f t="shared" si="11"/>
        <v>128005.5505</v>
      </c>
    </row>
    <row r="26" spans="1:16" ht="13" customHeight="1">
      <c r="A26" s="903"/>
      <c r="B26" s="616">
        <v>2017</v>
      </c>
      <c r="C26" s="429">
        <f>SUM(D26:J26)</f>
        <v>65903.383000000002</v>
      </c>
      <c r="D26" s="617">
        <v>0</v>
      </c>
      <c r="E26" s="348">
        <v>0</v>
      </c>
      <c r="F26" s="348">
        <v>32894.26</v>
      </c>
      <c r="G26" s="348">
        <v>5012.6499999999996</v>
      </c>
      <c r="H26" s="348">
        <v>27996.473000000002</v>
      </c>
      <c r="I26" s="348">
        <v>0</v>
      </c>
      <c r="J26" s="348">
        <v>0</v>
      </c>
      <c r="K26" s="348">
        <v>33073.26</v>
      </c>
      <c r="L26" s="348">
        <v>0</v>
      </c>
      <c r="M26" s="348">
        <v>32127.71</v>
      </c>
      <c r="N26" s="348">
        <v>0</v>
      </c>
      <c r="O26" s="348">
        <v>22005.119999999999</v>
      </c>
      <c r="P26" s="429">
        <f t="shared" si="11"/>
        <v>153109.473</v>
      </c>
    </row>
    <row r="27" spans="1:16" ht="13" customHeight="1">
      <c r="A27" s="903"/>
      <c r="B27" s="616">
        <v>2018</v>
      </c>
      <c r="C27" s="429">
        <f t="shared" si="13"/>
        <v>84556.700000000012</v>
      </c>
      <c r="D27" s="617">
        <v>8025.15</v>
      </c>
      <c r="E27" s="118">
        <v>30279.35</v>
      </c>
      <c r="F27" s="118">
        <v>0.6</v>
      </c>
      <c r="G27" s="118">
        <v>32928.31</v>
      </c>
      <c r="H27" s="348">
        <v>0</v>
      </c>
      <c r="I27" s="348">
        <v>0</v>
      </c>
      <c r="J27" s="118">
        <v>13323.29</v>
      </c>
      <c r="K27" s="348">
        <v>21256.97</v>
      </c>
      <c r="L27" s="348">
        <v>13996.56</v>
      </c>
      <c r="M27" s="348">
        <v>32065.786</v>
      </c>
      <c r="N27" s="348">
        <v>19140.38</v>
      </c>
      <c r="O27" s="348">
        <v>0</v>
      </c>
      <c r="P27" s="429">
        <f t="shared" si="11"/>
        <v>171016.39600000001</v>
      </c>
    </row>
    <row r="28" spans="1:16" ht="13" customHeight="1">
      <c r="A28" s="903"/>
      <c r="B28" s="616">
        <v>2019</v>
      </c>
      <c r="C28" s="429">
        <f t="shared" si="13"/>
        <v>97433.93769999998</v>
      </c>
      <c r="D28" s="617">
        <v>12990.8</v>
      </c>
      <c r="E28" s="118">
        <v>19808.98</v>
      </c>
      <c r="F28" s="118">
        <v>13750.1</v>
      </c>
      <c r="G28" s="118">
        <v>19280.64</v>
      </c>
      <c r="H28" s="348">
        <v>8600.3696999999993</v>
      </c>
      <c r="I28" s="348">
        <v>23003</v>
      </c>
      <c r="J28" s="118">
        <v>4.8000000000000001E-2</v>
      </c>
      <c r="K28" s="348">
        <v>0</v>
      </c>
      <c r="L28" s="348">
        <v>35859.300000000003</v>
      </c>
      <c r="M28" s="348">
        <v>17496.59</v>
      </c>
      <c r="N28" s="348">
        <v>18546.98</v>
      </c>
      <c r="O28" s="348">
        <v>0</v>
      </c>
      <c r="P28" s="429">
        <f t="shared" si="11"/>
        <v>169336.8077</v>
      </c>
    </row>
    <row r="29" spans="1:16" ht="13" customHeight="1">
      <c r="A29" s="903"/>
      <c r="B29" s="616">
        <v>2020</v>
      </c>
      <c r="C29" s="429">
        <f t="shared" si="13"/>
        <v>45019.020000000004</v>
      </c>
      <c r="D29" s="618">
        <v>2.5000000000000001E-2</v>
      </c>
      <c r="E29" s="348">
        <v>2.5000000000000001E-2</v>
      </c>
      <c r="F29" s="118">
        <v>7608.29</v>
      </c>
      <c r="G29" s="118">
        <v>9998.93</v>
      </c>
      <c r="H29" s="348">
        <v>0</v>
      </c>
      <c r="I29" s="348">
        <v>20389.919999999998</v>
      </c>
      <c r="J29" s="118">
        <v>7021.83</v>
      </c>
      <c r="K29" s="348">
        <v>21707.4</v>
      </c>
      <c r="L29" s="348">
        <v>11996.65</v>
      </c>
      <c r="M29" s="348">
        <v>12015</v>
      </c>
      <c r="N29" s="348">
        <v>28514.12</v>
      </c>
      <c r="O29" s="348">
        <v>8001.02</v>
      </c>
      <c r="P29" s="429">
        <f t="shared" si="11"/>
        <v>127253.21</v>
      </c>
    </row>
    <row r="30" spans="1:16" ht="13" customHeight="1">
      <c r="A30" s="903"/>
      <c r="B30" s="616">
        <v>2021</v>
      </c>
      <c r="C30" s="429">
        <f>SUM(D30:J30)</f>
        <v>139408.76</v>
      </c>
      <c r="D30" s="618">
        <v>29083.55</v>
      </c>
      <c r="E30" s="348">
        <v>15412.470000000001</v>
      </c>
      <c r="F30" s="118">
        <v>13500</v>
      </c>
      <c r="G30" s="118">
        <v>13677.57</v>
      </c>
      <c r="H30" s="348">
        <v>25764.17</v>
      </c>
      <c r="I30" s="348">
        <v>11000</v>
      </c>
      <c r="J30" s="118">
        <v>30971</v>
      </c>
      <c r="K30" s="348">
        <v>43270.130000000005</v>
      </c>
      <c r="L30" s="348">
        <v>7009.3899999999994</v>
      </c>
      <c r="M30" s="348">
        <v>21589.33</v>
      </c>
      <c r="N30" s="348">
        <v>41365.279999999999</v>
      </c>
      <c r="O30" s="348">
        <v>59836.44</v>
      </c>
      <c r="P30" s="429">
        <f t="shared" si="11"/>
        <v>312479.33000000007</v>
      </c>
    </row>
    <row r="31" spans="1:16" ht="13" customHeight="1">
      <c r="A31" s="903"/>
      <c r="B31" s="616">
        <v>2022</v>
      </c>
      <c r="C31" s="429">
        <f t="shared" si="13"/>
        <v>89998.132119999995</v>
      </c>
      <c r="D31" s="618">
        <v>1010</v>
      </c>
      <c r="E31" s="118">
        <v>2.2120000000000001E-2</v>
      </c>
      <c r="F31" s="118">
        <v>11929.880000000001</v>
      </c>
      <c r="G31" s="118">
        <v>797.90000000000009</v>
      </c>
      <c r="H31" s="348">
        <v>42762.13</v>
      </c>
      <c r="I31" s="348">
        <v>18511.34</v>
      </c>
      <c r="J31" s="118">
        <v>14986.86</v>
      </c>
      <c r="K31" s="348">
        <v>18790.832999999995</v>
      </c>
      <c r="L31" s="348">
        <v>8216.6200000000008</v>
      </c>
      <c r="M31" s="348">
        <v>6009.66</v>
      </c>
      <c r="N31" s="348">
        <v>10505.14</v>
      </c>
      <c r="O31" s="118">
        <v>2.2120000000000001E-2</v>
      </c>
      <c r="P31" s="429">
        <f t="shared" si="11"/>
        <v>133520.40724</v>
      </c>
    </row>
    <row r="32" spans="1:16" ht="13" customHeight="1">
      <c r="A32" s="903"/>
      <c r="B32" s="616">
        <v>2023</v>
      </c>
      <c r="C32" s="429">
        <f>SUM(D32:J32)</f>
        <v>9968.0527399999992</v>
      </c>
      <c r="D32" s="618">
        <v>7198.21</v>
      </c>
      <c r="E32" s="118">
        <v>2.2120000000000001E-2</v>
      </c>
      <c r="F32" s="118">
        <v>2.2120000000000001E-2</v>
      </c>
      <c r="G32" s="118">
        <v>2734.82</v>
      </c>
      <c r="H32" s="118">
        <v>2.2120000000000001E-2</v>
      </c>
      <c r="I32" s="348">
        <v>34.934260000000002</v>
      </c>
      <c r="J32" s="118">
        <v>2.2120000000000001E-2</v>
      </c>
      <c r="K32" s="118">
        <v>2.2120000000000001E-2</v>
      </c>
      <c r="L32" s="348">
        <v>180</v>
      </c>
      <c r="M32" s="348">
        <v>6454.7799999999988</v>
      </c>
      <c r="N32" s="118">
        <v>2.2120000000000001E-2</v>
      </c>
      <c r="O32" s="118">
        <v>40926.69</v>
      </c>
      <c r="P32" s="429">
        <f t="shared" si="11"/>
        <v>57529.566980000003</v>
      </c>
    </row>
    <row r="33" spans="1:16" ht="13" customHeight="1">
      <c r="A33" s="603"/>
      <c r="B33" s="616">
        <v>2024</v>
      </c>
      <c r="C33" s="430">
        <f t="shared" ref="C33:C48" si="14">SUM(D33:J33)</f>
        <v>58627.233999999997</v>
      </c>
      <c r="D33" s="618">
        <v>0</v>
      </c>
      <c r="E33" s="348">
        <v>26457.32</v>
      </c>
      <c r="F33" s="118">
        <v>14998.83</v>
      </c>
      <c r="G33" s="118">
        <v>14206.81</v>
      </c>
      <c r="H33" s="118">
        <v>2963.41</v>
      </c>
      <c r="I33" s="118">
        <v>0.432</v>
      </c>
      <c r="J33" s="118">
        <v>0.432</v>
      </c>
      <c r="K33" s="118"/>
      <c r="L33" s="348"/>
      <c r="M33" s="348"/>
      <c r="N33" s="118"/>
      <c r="O33" s="118"/>
      <c r="P33" s="430"/>
    </row>
    <row r="34" spans="1:16" ht="13" customHeight="1">
      <c r="A34" s="908" t="s">
        <v>22</v>
      </c>
      <c r="B34" s="345">
        <v>2015</v>
      </c>
      <c r="C34" s="429">
        <f t="shared" si="14"/>
        <v>102834.12380100001</v>
      </c>
      <c r="D34" s="346">
        <v>24430.514500000001</v>
      </c>
      <c r="E34" s="346">
        <v>27865.295590999998</v>
      </c>
      <c r="F34" s="346">
        <v>7013.95</v>
      </c>
      <c r="G34" s="346">
        <v>4751.7489289999994</v>
      </c>
      <c r="H34" s="346">
        <v>11672.289280999999</v>
      </c>
      <c r="I34" s="346">
        <v>23958.5445</v>
      </c>
      <c r="J34" s="346">
        <v>3141.7809999999999</v>
      </c>
      <c r="K34" s="347">
        <v>14057.401</v>
      </c>
      <c r="L34" s="346">
        <v>30690.030500000001</v>
      </c>
      <c r="M34" s="347">
        <v>0</v>
      </c>
      <c r="N34" s="346">
        <v>15408.231</v>
      </c>
      <c r="O34" s="346">
        <v>24739.759999999998</v>
      </c>
      <c r="P34" s="429">
        <f t="shared" si="11"/>
        <v>187729.54630100002</v>
      </c>
    </row>
    <row r="35" spans="1:16" ht="13" customHeight="1">
      <c r="A35" s="904"/>
      <c r="B35" s="616">
        <v>2016</v>
      </c>
      <c r="C35" s="429">
        <f t="shared" si="14"/>
        <v>131532.49169500003</v>
      </c>
      <c r="D35" s="617">
        <v>34701.6201</v>
      </c>
      <c r="E35" s="118">
        <v>14537.72</v>
      </c>
      <c r="F35" s="118">
        <v>27590.754000000001</v>
      </c>
      <c r="G35" s="118">
        <v>295.01559499999996</v>
      </c>
      <c r="H35" s="118">
        <v>8992.4599999999991</v>
      </c>
      <c r="I35" s="118">
        <v>34738.942000000003</v>
      </c>
      <c r="J35" s="118">
        <v>10675.98</v>
      </c>
      <c r="K35" s="348">
        <v>12483.14</v>
      </c>
      <c r="L35" s="118">
        <v>4759.6205339999997</v>
      </c>
      <c r="M35" s="118">
        <v>55882.002999999997</v>
      </c>
      <c r="N35" s="118">
        <v>5704.6295470000005</v>
      </c>
      <c r="O35" s="118">
        <v>16842.439999999999</v>
      </c>
      <c r="P35" s="429">
        <f t="shared" si="11"/>
        <v>227204.32477600002</v>
      </c>
    </row>
    <row r="36" spans="1:16" ht="13" customHeight="1">
      <c r="A36" s="904"/>
      <c r="B36" s="616">
        <v>2017</v>
      </c>
      <c r="C36" s="429">
        <f t="shared" si="14"/>
        <v>132043.979269</v>
      </c>
      <c r="D36" s="617">
        <v>27103.393596999998</v>
      </c>
      <c r="E36" s="348">
        <v>0</v>
      </c>
      <c r="F36" s="118">
        <v>24859.02</v>
      </c>
      <c r="G36" s="118">
        <v>32481.697499999998</v>
      </c>
      <c r="H36" s="118">
        <v>5044.04</v>
      </c>
      <c r="I36" s="118">
        <v>9170.2380720000001</v>
      </c>
      <c r="J36" s="118">
        <v>33385.590100000001</v>
      </c>
      <c r="K36" s="118">
        <v>17461.531999999999</v>
      </c>
      <c r="L36" s="118">
        <v>1277.951153</v>
      </c>
      <c r="M36" s="348">
        <v>16584.281999999999</v>
      </c>
      <c r="N36" s="118">
        <v>19656.273000000001</v>
      </c>
      <c r="O36" s="118">
        <v>47925.47</v>
      </c>
      <c r="P36" s="429">
        <f t="shared" si="11"/>
        <v>234949.48742200001</v>
      </c>
    </row>
    <row r="37" spans="1:16" ht="13" customHeight="1">
      <c r="A37" s="904"/>
      <c r="B37" s="616">
        <v>2018</v>
      </c>
      <c r="C37" s="429">
        <f t="shared" si="14"/>
        <v>118092.49822000001</v>
      </c>
      <c r="D37" s="617">
        <v>0</v>
      </c>
      <c r="E37" s="348">
        <v>0</v>
      </c>
      <c r="F37" s="348">
        <v>30582.49</v>
      </c>
      <c r="G37" s="348">
        <v>24722.997719999999</v>
      </c>
      <c r="H37" s="348">
        <v>30169.5105</v>
      </c>
      <c r="I37" s="348">
        <v>0</v>
      </c>
      <c r="J37" s="348">
        <v>32617.5</v>
      </c>
      <c r="K37" s="118">
        <v>30360.610317000002</v>
      </c>
      <c r="L37" s="118">
        <v>5614.4</v>
      </c>
      <c r="M37" s="348">
        <v>41531.129999999997</v>
      </c>
      <c r="N37" s="118">
        <v>751.822</v>
      </c>
      <c r="O37" s="118">
        <v>360.76800000000003</v>
      </c>
      <c r="P37" s="429">
        <f t="shared" si="11"/>
        <v>196711.22853700002</v>
      </c>
    </row>
    <row r="38" spans="1:16" ht="13" customHeight="1">
      <c r="A38" s="904"/>
      <c r="B38" s="616">
        <v>2019</v>
      </c>
      <c r="C38" s="429">
        <f t="shared" si="14"/>
        <v>158520.23747600001</v>
      </c>
      <c r="D38" s="617">
        <v>6802.6040000000003</v>
      </c>
      <c r="E38" s="118">
        <v>45682.03</v>
      </c>
      <c r="F38" s="348">
        <v>22209.3</v>
      </c>
      <c r="G38" s="348">
        <v>34192.199000000001</v>
      </c>
      <c r="H38" s="348">
        <v>18678.310541999999</v>
      </c>
      <c r="I38" s="118">
        <v>30938.184000000001</v>
      </c>
      <c r="J38" s="348">
        <v>17.609934000000003</v>
      </c>
      <c r="K38" s="118">
        <v>991.69</v>
      </c>
      <c r="L38" s="118">
        <v>21736.754000000001</v>
      </c>
      <c r="M38" s="348">
        <v>2526.1025</v>
      </c>
      <c r="N38" s="118">
        <v>33298.32</v>
      </c>
      <c r="O38" s="118">
        <v>47216.24</v>
      </c>
      <c r="P38" s="429">
        <f t="shared" si="11"/>
        <v>264289.34397600003</v>
      </c>
    </row>
    <row r="39" spans="1:16" ht="13" customHeight="1">
      <c r="A39" s="904"/>
      <c r="B39" s="616">
        <v>2020</v>
      </c>
      <c r="C39" s="429">
        <f t="shared" si="14"/>
        <v>142516.74825599999</v>
      </c>
      <c r="D39" s="617">
        <v>22481.86</v>
      </c>
      <c r="E39" s="36">
        <v>3253.92</v>
      </c>
      <c r="F39" s="348">
        <v>31845.703000000001</v>
      </c>
      <c r="G39" s="348">
        <v>16711.072255999999</v>
      </c>
      <c r="H39" s="348">
        <v>20547.150000000001</v>
      </c>
      <c r="I39" s="118">
        <v>33323.247000000003</v>
      </c>
      <c r="J39" s="348">
        <v>14353.795999999998</v>
      </c>
      <c r="K39" s="118">
        <v>5392.15</v>
      </c>
      <c r="L39" s="118">
        <v>1381.88</v>
      </c>
      <c r="M39" s="348">
        <v>30170.75</v>
      </c>
      <c r="N39" s="118">
        <v>31071.623999999996</v>
      </c>
      <c r="O39" s="118">
        <v>40278.552999999993</v>
      </c>
      <c r="P39" s="429">
        <f t="shared" si="11"/>
        <v>250811.70525599996</v>
      </c>
    </row>
    <row r="40" spans="1:16" ht="13" customHeight="1">
      <c r="A40" s="904"/>
      <c r="B40" s="616">
        <v>2021</v>
      </c>
      <c r="C40" s="429">
        <f t="shared" si="14"/>
        <v>161543.55300000001</v>
      </c>
      <c r="D40" s="619">
        <v>312</v>
      </c>
      <c r="E40" s="36">
        <v>231.91499999999999</v>
      </c>
      <c r="F40" s="348">
        <v>51278.99</v>
      </c>
      <c r="G40" s="348">
        <v>37105.481</v>
      </c>
      <c r="H40" s="348">
        <v>23530.035</v>
      </c>
      <c r="I40" s="118">
        <v>1430</v>
      </c>
      <c r="J40" s="348">
        <v>47655.131999999998</v>
      </c>
      <c r="K40" s="118">
        <v>60.175550000000001</v>
      </c>
      <c r="L40" s="118">
        <v>20668.918239999995</v>
      </c>
      <c r="M40" s="348">
        <v>31906.489999999998</v>
      </c>
      <c r="N40" s="118">
        <v>16368.991</v>
      </c>
      <c r="O40" s="118">
        <v>25993.802</v>
      </c>
      <c r="P40" s="429">
        <f t="shared" si="11"/>
        <v>256541.92979000002</v>
      </c>
    </row>
    <row r="41" spans="1:16" ht="13" customHeight="1">
      <c r="A41" s="904"/>
      <c r="B41" s="616">
        <v>2022</v>
      </c>
      <c r="C41" s="429">
        <f t="shared" si="14"/>
        <v>215127.27180999998</v>
      </c>
      <c r="D41" s="617">
        <v>31217.99</v>
      </c>
      <c r="E41" s="36">
        <v>46381.099999999991</v>
      </c>
      <c r="F41" s="348">
        <v>65133.850000000006</v>
      </c>
      <c r="G41" s="348">
        <v>336.97218999999996</v>
      </c>
      <c r="H41" s="348">
        <v>31559.257999999998</v>
      </c>
      <c r="I41" s="118">
        <v>1348.732</v>
      </c>
      <c r="J41" s="348">
        <v>39149.36961999999</v>
      </c>
      <c r="K41" s="118">
        <v>23208.720000000001</v>
      </c>
      <c r="L41" s="118">
        <v>31454.190000000002</v>
      </c>
      <c r="M41" s="348">
        <v>15256.006090000001</v>
      </c>
      <c r="N41" s="118">
        <v>2.2120000000000001E-2</v>
      </c>
      <c r="O41" s="118">
        <v>30459.893039999999</v>
      </c>
      <c r="P41" s="429">
        <f t="shared" si="11"/>
        <v>315506.10305999994</v>
      </c>
    </row>
    <row r="42" spans="1:16" ht="13" customHeight="1">
      <c r="A42" s="904"/>
      <c r="B42" s="616">
        <v>2023</v>
      </c>
      <c r="C42" s="429">
        <f t="shared" si="14"/>
        <v>165645.70199</v>
      </c>
      <c r="D42" s="617">
        <v>44357.65</v>
      </c>
      <c r="E42" s="36">
        <v>41562.362000000001</v>
      </c>
      <c r="F42" s="348">
        <v>30988.637050000001</v>
      </c>
      <c r="G42" s="348">
        <v>27</v>
      </c>
      <c r="H42" s="348">
        <v>260.95999999999998</v>
      </c>
      <c r="I42" s="118">
        <v>37847.442940000001</v>
      </c>
      <c r="J42" s="348">
        <v>10601.649999999998</v>
      </c>
      <c r="K42" s="118">
        <v>15007.300000000001</v>
      </c>
      <c r="L42" s="118">
        <v>26740.232580000004</v>
      </c>
      <c r="M42" s="348">
        <v>148.02726999999999</v>
      </c>
      <c r="N42" s="118">
        <v>48907.558000000012</v>
      </c>
      <c r="O42" s="118">
        <v>37183.449999999997</v>
      </c>
      <c r="P42" s="429">
        <f t="shared" si="11"/>
        <v>293632.26984000002</v>
      </c>
    </row>
    <row r="43" spans="1:16" ht="13" customHeight="1">
      <c r="A43" s="603"/>
      <c r="B43" s="616">
        <v>2024</v>
      </c>
      <c r="C43" s="430">
        <f>SUM(D43:J43)</f>
        <v>229725.54741</v>
      </c>
      <c r="D43" s="617">
        <v>30866.730000000003</v>
      </c>
      <c r="E43" s="617">
        <v>64936.147260000005</v>
      </c>
      <c r="F43" s="618">
        <v>30612.11</v>
      </c>
      <c r="G43" s="618">
        <v>4635.9799999999996</v>
      </c>
      <c r="H43" s="618">
        <v>20665.714499999998</v>
      </c>
      <c r="I43" s="617">
        <v>49376.35</v>
      </c>
      <c r="J43" s="618">
        <v>28632.515650000001</v>
      </c>
      <c r="K43" s="617"/>
      <c r="L43" s="617"/>
      <c r="M43" s="618"/>
      <c r="N43" s="617"/>
      <c r="O43" s="617"/>
      <c r="P43" s="429"/>
    </row>
    <row r="44" spans="1:16" ht="13" customHeight="1">
      <c r="A44" s="902" t="s">
        <v>134</v>
      </c>
      <c r="B44" s="345">
        <v>2015</v>
      </c>
      <c r="C44" s="429">
        <f t="shared" si="14"/>
        <v>87604.457500000004</v>
      </c>
      <c r="D44" s="346">
        <v>29358.352999999999</v>
      </c>
      <c r="E44" s="347">
        <v>429.04</v>
      </c>
      <c r="F44" s="347">
        <v>10337.530000000001</v>
      </c>
      <c r="G44" s="347">
        <v>0</v>
      </c>
      <c r="H44" s="347">
        <v>15253.703</v>
      </c>
      <c r="I44" s="347">
        <v>23797.249500000002</v>
      </c>
      <c r="J44" s="347">
        <v>8428.5820000000003</v>
      </c>
      <c r="K44" s="346">
        <v>11102.568499999999</v>
      </c>
      <c r="L44" s="347">
        <v>26141.469000000001</v>
      </c>
      <c r="M44" s="347">
        <v>0</v>
      </c>
      <c r="N44" s="346">
        <v>14252.7225</v>
      </c>
      <c r="O44" s="346">
        <v>30797.675999999999</v>
      </c>
      <c r="P44" s="343">
        <f t="shared" ref="P44:P52" si="15">SUM(D44:O44)</f>
        <v>169898.89350000001</v>
      </c>
    </row>
    <row r="45" spans="1:16" ht="13" customHeight="1">
      <c r="A45" s="903"/>
      <c r="B45" s="616">
        <v>2016</v>
      </c>
      <c r="C45" s="429">
        <f t="shared" si="14"/>
        <v>79605.659499999994</v>
      </c>
      <c r="D45" s="617">
        <v>1982.723</v>
      </c>
      <c r="E45" s="618">
        <v>16567.873</v>
      </c>
      <c r="F45" s="618">
        <v>1985.9860000000001</v>
      </c>
      <c r="G45" s="618">
        <v>7860.11</v>
      </c>
      <c r="H45" s="618">
        <v>16685.990000000002</v>
      </c>
      <c r="I45" s="618">
        <v>18429.669999999998</v>
      </c>
      <c r="J45" s="618">
        <v>16093.307500000001</v>
      </c>
      <c r="K45" s="617">
        <v>12273.24</v>
      </c>
      <c r="L45" s="618">
        <v>16111.181</v>
      </c>
      <c r="M45" s="618">
        <v>32953.256000000001</v>
      </c>
      <c r="N45" s="617">
        <v>40039.656000000003</v>
      </c>
      <c r="O45" s="617">
        <v>8021.2950000000001</v>
      </c>
      <c r="P45" s="429">
        <f t="shared" si="15"/>
        <v>189004.28750000001</v>
      </c>
    </row>
    <row r="46" spans="1:16" ht="13" customHeight="1">
      <c r="A46" s="903"/>
      <c r="B46" s="616">
        <v>2017</v>
      </c>
      <c r="C46" s="429">
        <f t="shared" si="14"/>
        <v>85275.850183000002</v>
      </c>
      <c r="D46" s="617">
        <v>17523.392183</v>
      </c>
      <c r="E46" s="618">
        <v>0</v>
      </c>
      <c r="F46" s="618">
        <v>34518.31</v>
      </c>
      <c r="G46" s="618">
        <v>16275.191999999999</v>
      </c>
      <c r="H46" s="618">
        <v>5507.3760000000002</v>
      </c>
      <c r="I46" s="618">
        <v>10922.05</v>
      </c>
      <c r="J46" s="618">
        <v>529.53</v>
      </c>
      <c r="K46" s="617">
        <v>37297.571468999995</v>
      </c>
      <c r="L46" s="618">
        <v>6675.4930000000004</v>
      </c>
      <c r="M46" s="618">
        <v>33016.31</v>
      </c>
      <c r="N46" s="617">
        <v>7342.6210000000001</v>
      </c>
      <c r="O46" s="617">
        <v>47840.451999999997</v>
      </c>
      <c r="P46" s="429">
        <f t="shared" si="15"/>
        <v>217448.29765200001</v>
      </c>
    </row>
    <row r="47" spans="1:16" ht="13" customHeight="1">
      <c r="A47" s="903"/>
      <c r="B47" s="616">
        <v>2018</v>
      </c>
      <c r="C47" s="429">
        <f t="shared" si="14"/>
        <v>82965.740999999995</v>
      </c>
      <c r="D47" s="617">
        <v>19.399999999999999</v>
      </c>
      <c r="E47" s="618">
        <v>0</v>
      </c>
      <c r="F47" s="617">
        <v>32964.381999999998</v>
      </c>
      <c r="G47" s="617">
        <v>2584.886</v>
      </c>
      <c r="H47" s="618">
        <v>0</v>
      </c>
      <c r="I47" s="617">
        <v>49.712000000000003</v>
      </c>
      <c r="J47" s="617">
        <v>47347.360999999997</v>
      </c>
      <c r="K47" s="617">
        <v>23818.550999999999</v>
      </c>
      <c r="L47" s="618">
        <v>4603.3890000000001</v>
      </c>
      <c r="M47" s="618">
        <v>16292.180279999999</v>
      </c>
      <c r="N47" s="617">
        <v>4491.1899999999996</v>
      </c>
      <c r="O47" s="617">
        <v>30449.463</v>
      </c>
      <c r="P47" s="429">
        <f t="shared" si="15"/>
        <v>162620.51427999997</v>
      </c>
    </row>
    <row r="48" spans="1:16" ht="13" customHeight="1">
      <c r="A48" s="903"/>
      <c r="B48" s="616">
        <v>2019</v>
      </c>
      <c r="C48" s="429">
        <f t="shared" si="14"/>
        <v>96406.263000000006</v>
      </c>
      <c r="D48" s="617">
        <v>1403.8215</v>
      </c>
      <c r="E48" s="618">
        <v>10498.653</v>
      </c>
      <c r="F48" s="617">
        <v>16493.317500000001</v>
      </c>
      <c r="G48" s="618">
        <v>36559.428999999996</v>
      </c>
      <c r="H48" s="618">
        <v>28747.01</v>
      </c>
      <c r="I48" s="617">
        <v>2679.0320000000002</v>
      </c>
      <c r="J48" s="618">
        <v>25</v>
      </c>
      <c r="K48" s="617">
        <v>28263.912</v>
      </c>
      <c r="L48" s="618">
        <v>13236.504000000001</v>
      </c>
      <c r="M48" s="618">
        <v>6058.8360499999999</v>
      </c>
      <c r="N48" s="617">
        <v>36510.410000000003</v>
      </c>
      <c r="O48" s="617">
        <v>9252.7984290000004</v>
      </c>
      <c r="P48" s="429">
        <f t="shared" si="15"/>
        <v>189728.72347900001</v>
      </c>
    </row>
    <row r="49" spans="1:16" ht="13" customHeight="1">
      <c r="A49" s="903"/>
      <c r="B49" s="616">
        <v>2020</v>
      </c>
      <c r="C49" s="429">
        <f t="shared" ref="C49" si="16">SUM(D49:J49)</f>
        <v>99619.532000000007</v>
      </c>
      <c r="D49" s="617">
        <v>2901.91</v>
      </c>
      <c r="E49" s="617">
        <v>19022.465</v>
      </c>
      <c r="F49" s="617">
        <v>1E-3</v>
      </c>
      <c r="G49" s="618">
        <v>14047.47</v>
      </c>
      <c r="H49" s="618">
        <v>43832.156000000003</v>
      </c>
      <c r="I49" s="617">
        <v>2205.77</v>
      </c>
      <c r="J49" s="618">
        <v>17609.760000000002</v>
      </c>
      <c r="K49" s="617">
        <v>30583.25</v>
      </c>
      <c r="L49" s="618">
        <v>15579.98</v>
      </c>
      <c r="M49" s="618">
        <v>55212.966</v>
      </c>
      <c r="N49" s="617">
        <v>24899.940000000002</v>
      </c>
      <c r="O49" s="617">
        <v>22422.070000000003</v>
      </c>
      <c r="P49" s="429">
        <f t="shared" si="15"/>
        <v>248317.73800000001</v>
      </c>
    </row>
    <row r="50" spans="1:16" ht="13" customHeight="1">
      <c r="A50" s="903"/>
      <c r="B50" s="616">
        <v>2021</v>
      </c>
      <c r="C50" s="429">
        <f>SUM(D50:J50)</f>
        <v>42374.519</v>
      </c>
      <c r="D50" s="617">
        <v>3.0000000000000001E-3</v>
      </c>
      <c r="E50" s="617">
        <v>3.0000000000000001E-3</v>
      </c>
      <c r="F50" s="617">
        <v>3.0000000000000001E-3</v>
      </c>
      <c r="G50" s="617">
        <v>3073</v>
      </c>
      <c r="H50" s="618">
        <v>16332.480000000001</v>
      </c>
      <c r="I50" s="617">
        <v>14501</v>
      </c>
      <c r="J50" s="619">
        <v>8468.0300000000007</v>
      </c>
      <c r="K50" s="619">
        <v>69</v>
      </c>
      <c r="L50" s="618">
        <v>42479.409999999996</v>
      </c>
      <c r="M50" s="618">
        <v>2233.6</v>
      </c>
      <c r="N50" s="617">
        <v>19971.319999999992</v>
      </c>
      <c r="O50" s="617">
        <v>20253.820000000003</v>
      </c>
      <c r="P50" s="429">
        <f t="shared" si="15"/>
        <v>127381.66900000001</v>
      </c>
    </row>
    <row r="51" spans="1:16" ht="13" customHeight="1">
      <c r="A51" s="903"/>
      <c r="B51" s="616">
        <v>2022</v>
      </c>
      <c r="C51" s="429">
        <f>SUM(D51:J51)</f>
        <v>31880.6895</v>
      </c>
      <c r="D51" s="617">
        <v>3.0000000000000001E-3</v>
      </c>
      <c r="E51" s="634">
        <v>800</v>
      </c>
      <c r="F51" s="634">
        <v>500.03849999999983</v>
      </c>
      <c r="G51" s="634">
        <v>73.08</v>
      </c>
      <c r="H51" s="634">
        <v>29.37</v>
      </c>
      <c r="I51" s="634">
        <v>4145.9360000000006</v>
      </c>
      <c r="J51" s="635">
        <v>26332.262000000002</v>
      </c>
      <c r="K51" s="634">
        <v>16756.490000000002</v>
      </c>
      <c r="L51" s="634">
        <v>6339.692</v>
      </c>
      <c r="M51" s="634">
        <v>10843.004999999999</v>
      </c>
      <c r="N51" s="635">
        <v>3953.89</v>
      </c>
      <c r="O51" s="634">
        <v>25320.909769999998</v>
      </c>
      <c r="P51" s="429">
        <f t="shared" si="15"/>
        <v>95094.676269999996</v>
      </c>
    </row>
    <row r="52" spans="1:16" ht="13" customHeight="1">
      <c r="A52" s="903"/>
      <c r="B52" s="616">
        <v>2023</v>
      </c>
      <c r="C52" s="429">
        <f>SUM(D52:J52)</f>
        <v>61862.606999999996</v>
      </c>
      <c r="D52" s="617">
        <v>1038.8860000000002</v>
      </c>
      <c r="E52" s="634">
        <v>12681</v>
      </c>
      <c r="F52" s="634">
        <v>3431.1800000000003</v>
      </c>
      <c r="G52" s="634">
        <v>6669.9199999999992</v>
      </c>
      <c r="H52" s="634">
        <v>6699.8600000000006</v>
      </c>
      <c r="I52" s="634">
        <v>17847.251</v>
      </c>
      <c r="J52" s="635">
        <v>13494.51</v>
      </c>
      <c r="K52" s="634">
        <v>25103.49</v>
      </c>
      <c r="L52" s="634">
        <v>28137.472000000002</v>
      </c>
      <c r="M52" s="634">
        <v>947.77320000000009</v>
      </c>
      <c r="N52" s="635">
        <v>15424.625999999998</v>
      </c>
      <c r="O52" s="634">
        <v>2.12262</v>
      </c>
      <c r="P52" s="429">
        <f t="shared" si="15"/>
        <v>131478.09081999998</v>
      </c>
    </row>
    <row r="53" spans="1:16" ht="13" customHeight="1">
      <c r="A53" s="604"/>
      <c r="B53" s="349">
        <v>2024</v>
      </c>
      <c r="C53" s="429">
        <f>SUM(D53:J53)</f>
        <v>132163.09927999999</v>
      </c>
      <c r="D53" s="350">
        <v>25022.5</v>
      </c>
      <c r="E53" s="350">
        <v>22202.2935</v>
      </c>
      <c r="F53" s="351">
        <v>11124.428779999998</v>
      </c>
      <c r="G53" s="351">
        <v>24457.689999999995</v>
      </c>
      <c r="H53" s="351">
        <v>1</v>
      </c>
      <c r="I53" s="351">
        <v>17863.586999999996</v>
      </c>
      <c r="J53" s="352">
        <v>31491.600000000006</v>
      </c>
      <c r="K53" s="351"/>
      <c r="L53" s="351"/>
      <c r="M53" s="351"/>
      <c r="N53" s="352"/>
      <c r="O53" s="351"/>
      <c r="P53" s="430"/>
    </row>
    <row r="54" spans="1:16" ht="12" customHeight="1">
      <c r="A54" s="627"/>
      <c r="B54" s="628"/>
      <c r="C54" s="629"/>
      <c r="D54" s="630"/>
      <c r="E54" s="631"/>
      <c r="F54" s="631"/>
      <c r="G54" s="631"/>
      <c r="H54" s="631"/>
      <c r="I54" s="631"/>
      <c r="J54" s="632"/>
      <c r="K54" s="631"/>
      <c r="L54" s="631"/>
      <c r="M54" s="631"/>
      <c r="N54" s="632"/>
      <c r="O54" s="633"/>
      <c r="P54" s="633" t="s">
        <v>76</v>
      </c>
    </row>
    <row r="55" spans="1:16" ht="12" customHeight="1">
      <c r="A55" s="52" t="s">
        <v>513</v>
      </c>
      <c r="B55" s="119"/>
      <c r="C55" s="353"/>
      <c r="D55" s="120"/>
      <c r="E55" s="121"/>
      <c r="F55" s="121"/>
      <c r="G55" s="121"/>
      <c r="H55" s="121"/>
      <c r="I55" s="121"/>
      <c r="J55" s="122"/>
      <c r="K55" s="121"/>
      <c r="L55" s="121"/>
      <c r="M55" s="121"/>
      <c r="N55" s="122"/>
      <c r="O55" s="121"/>
    </row>
    <row r="56" spans="1:16" ht="18" customHeight="1">
      <c r="A56" s="340" t="s">
        <v>218</v>
      </c>
      <c r="B56" s="340" t="s">
        <v>397</v>
      </c>
      <c r="C56" s="341" t="s">
        <v>689</v>
      </c>
      <c r="D56" s="340" t="s">
        <v>399</v>
      </c>
      <c r="E56" s="340" t="s">
        <v>400</v>
      </c>
      <c r="F56" s="340" t="s">
        <v>401</v>
      </c>
      <c r="G56" s="340" t="s">
        <v>402</v>
      </c>
      <c r="H56" s="340" t="s">
        <v>403</v>
      </c>
      <c r="I56" s="340" t="s">
        <v>404</v>
      </c>
      <c r="J56" s="340" t="s">
        <v>405</v>
      </c>
      <c r="K56" s="340" t="s">
        <v>406</v>
      </c>
      <c r="L56" s="340" t="s">
        <v>407</v>
      </c>
      <c r="M56" s="340" t="s">
        <v>408</v>
      </c>
      <c r="N56" s="340" t="s">
        <v>409</v>
      </c>
      <c r="O56" s="340" t="s">
        <v>410</v>
      </c>
      <c r="P56" s="341" t="s">
        <v>398</v>
      </c>
    </row>
    <row r="57" spans="1:16" ht="18" hidden="1" customHeight="1">
      <c r="A57" s="625"/>
      <c r="B57" s="625"/>
      <c r="C57" s="626"/>
      <c r="D57" s="625"/>
      <c r="E57" s="625"/>
      <c r="F57" s="625"/>
      <c r="G57" s="625"/>
      <c r="H57" s="625"/>
      <c r="I57" s="625"/>
      <c r="J57" s="625"/>
      <c r="K57" s="625"/>
      <c r="L57" s="625"/>
      <c r="M57" s="625"/>
      <c r="N57" s="625"/>
      <c r="O57" s="625"/>
      <c r="P57" s="625"/>
    </row>
    <row r="58" spans="1:16" ht="3" customHeight="1">
      <c r="A58" s="326"/>
      <c r="B58" s="326"/>
      <c r="C58" s="429"/>
      <c r="D58" s="326"/>
      <c r="E58" s="326"/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429"/>
    </row>
    <row r="59" spans="1:16" ht="13" customHeight="1">
      <c r="A59" s="909" t="s">
        <v>412</v>
      </c>
      <c r="B59" s="616">
        <v>2015</v>
      </c>
      <c r="C59" s="429">
        <f>SUM(D59:J59)</f>
        <v>1736.1439999999998</v>
      </c>
      <c r="D59" s="617">
        <v>0</v>
      </c>
      <c r="E59" s="618">
        <v>407.005</v>
      </c>
      <c r="F59" s="618">
        <v>121.51</v>
      </c>
      <c r="G59" s="618">
        <v>236.79</v>
      </c>
      <c r="H59" s="618">
        <v>419.66300000000001</v>
      </c>
      <c r="I59" s="618">
        <v>4.0640000000000001</v>
      </c>
      <c r="J59" s="618">
        <v>547.11199999999997</v>
      </c>
      <c r="K59" s="618">
        <v>270</v>
      </c>
      <c r="L59" s="618">
        <v>0</v>
      </c>
      <c r="M59" s="618">
        <v>164.86</v>
      </c>
      <c r="N59" s="618">
        <v>0</v>
      </c>
      <c r="O59" s="618">
        <v>0</v>
      </c>
      <c r="P59" s="429">
        <f t="shared" ref="P59:P97" si="17">SUM(D59:O59)</f>
        <v>2171.0039999999999</v>
      </c>
    </row>
    <row r="60" spans="1:16" ht="13" customHeight="1">
      <c r="A60" s="909"/>
      <c r="B60" s="616">
        <v>2016</v>
      </c>
      <c r="C60" s="429">
        <f>SUM(D60:J60)</f>
        <v>2390.9641470000001</v>
      </c>
      <c r="D60" s="617">
        <v>215.60499999999999</v>
      </c>
      <c r="E60" s="482">
        <v>0</v>
      </c>
      <c r="F60" s="618">
        <v>24.869147000000002</v>
      </c>
      <c r="G60" s="618">
        <v>100</v>
      </c>
      <c r="H60" s="618">
        <v>804.76499999999999</v>
      </c>
      <c r="I60" s="618">
        <v>714.08500000000004</v>
      </c>
      <c r="J60" s="618">
        <v>531.64</v>
      </c>
      <c r="K60" s="482">
        <v>0</v>
      </c>
      <c r="L60" s="618">
        <v>471.74</v>
      </c>
      <c r="M60" s="618">
        <v>750.84500000000003</v>
      </c>
      <c r="N60" s="618">
        <v>125.18161900000001</v>
      </c>
      <c r="O60" s="482">
        <v>0</v>
      </c>
      <c r="P60" s="429">
        <f t="shared" si="17"/>
        <v>3738.7307660000006</v>
      </c>
    </row>
    <row r="61" spans="1:16" ht="13" customHeight="1">
      <c r="A61" s="909"/>
      <c r="B61" s="616">
        <v>2017</v>
      </c>
      <c r="C61" s="429">
        <f t="shared" ref="C61:C68" si="18">SUM(D61:J61)</f>
        <v>4236.0330519999998</v>
      </c>
      <c r="D61" s="617">
        <v>1157.0700000000002</v>
      </c>
      <c r="E61" s="618">
        <v>1077.27</v>
      </c>
      <c r="F61" s="618">
        <v>673.06600000000003</v>
      </c>
      <c r="G61" s="618">
        <v>314.65705200000002</v>
      </c>
      <c r="H61" s="618">
        <v>504.34</v>
      </c>
      <c r="I61" s="618">
        <v>360</v>
      </c>
      <c r="J61" s="618">
        <v>149.63</v>
      </c>
      <c r="K61" s="482">
        <v>0</v>
      </c>
      <c r="L61" s="618">
        <v>168</v>
      </c>
      <c r="M61" s="617">
        <v>25.21</v>
      </c>
      <c r="N61" s="618">
        <v>253.66769199999999</v>
      </c>
      <c r="O61" s="618">
        <v>624.16999999999996</v>
      </c>
      <c r="P61" s="429">
        <f t="shared" si="17"/>
        <v>5307.0807439999999</v>
      </c>
    </row>
    <row r="62" spans="1:16" ht="13" customHeight="1">
      <c r="A62" s="909"/>
      <c r="B62" s="616">
        <v>2018</v>
      </c>
      <c r="C62" s="429">
        <f t="shared" si="18"/>
        <v>1105.3710000000001</v>
      </c>
      <c r="D62" s="617">
        <v>191.76499999999999</v>
      </c>
      <c r="E62" s="618">
        <v>0</v>
      </c>
      <c r="F62" s="618">
        <v>0</v>
      </c>
      <c r="G62" s="618">
        <v>0</v>
      </c>
      <c r="H62" s="618">
        <v>0</v>
      </c>
      <c r="I62" s="617">
        <v>309</v>
      </c>
      <c r="J62" s="618">
        <v>604.60599999999999</v>
      </c>
      <c r="K62" s="617">
        <v>380.58000000000004</v>
      </c>
      <c r="L62" s="618">
        <v>71.650000000000006</v>
      </c>
      <c r="M62" s="617">
        <v>995.03</v>
      </c>
      <c r="N62" s="617">
        <v>1.01</v>
      </c>
      <c r="O62" s="618">
        <v>349.61</v>
      </c>
      <c r="P62" s="429">
        <f t="shared" si="17"/>
        <v>2903.2510000000007</v>
      </c>
    </row>
    <row r="63" spans="1:16" ht="13" customHeight="1">
      <c r="A63" s="909"/>
      <c r="B63" s="616">
        <v>2019</v>
      </c>
      <c r="C63" s="429">
        <f t="shared" si="18"/>
        <v>1347.89678</v>
      </c>
      <c r="D63" s="621">
        <v>365.52</v>
      </c>
      <c r="E63" s="482">
        <v>24</v>
      </c>
      <c r="F63" s="621">
        <v>373.97</v>
      </c>
      <c r="G63" s="621">
        <v>226.595</v>
      </c>
      <c r="H63" s="621">
        <v>103.96</v>
      </c>
      <c r="I63" s="621">
        <v>250.52</v>
      </c>
      <c r="J63" s="621">
        <v>3.3317800000000002</v>
      </c>
      <c r="K63" s="482">
        <v>0</v>
      </c>
      <c r="L63" s="621">
        <v>1953.31</v>
      </c>
      <c r="M63" s="621">
        <v>148.80000000000001</v>
      </c>
      <c r="N63" s="621">
        <v>48.036000000000001</v>
      </c>
      <c r="O63" s="482">
        <v>0</v>
      </c>
      <c r="P63" s="429">
        <f t="shared" si="17"/>
        <v>3498.0427800000002</v>
      </c>
    </row>
    <row r="64" spans="1:16" ht="13" customHeight="1">
      <c r="A64" s="909"/>
      <c r="B64" s="616">
        <v>2020</v>
      </c>
      <c r="C64" s="429">
        <f>SUM(D64:J64)</f>
        <v>1498.6399999999999</v>
      </c>
      <c r="D64" s="482">
        <v>104</v>
      </c>
      <c r="E64" s="618">
        <v>0</v>
      </c>
      <c r="F64" s="618">
        <v>0</v>
      </c>
      <c r="G64" s="621">
        <v>199.4</v>
      </c>
      <c r="H64" s="482">
        <v>24</v>
      </c>
      <c r="I64" s="622">
        <v>470.53999999999996</v>
      </c>
      <c r="J64" s="621">
        <v>700.7</v>
      </c>
      <c r="K64" s="618">
        <v>0</v>
      </c>
      <c r="L64" s="621">
        <v>5072.37</v>
      </c>
      <c r="M64" s="621">
        <v>2324.92</v>
      </c>
      <c r="N64" s="621">
        <v>24.4</v>
      </c>
      <c r="O64" s="482">
        <v>250</v>
      </c>
      <c r="P64" s="429">
        <f t="shared" si="17"/>
        <v>9170.33</v>
      </c>
    </row>
    <row r="65" spans="1:16" ht="13" customHeight="1">
      <c r="A65" s="909"/>
      <c r="B65" s="616">
        <v>2021</v>
      </c>
      <c r="C65" s="429">
        <f t="shared" si="18"/>
        <v>0</v>
      </c>
      <c r="D65" s="618">
        <v>0</v>
      </c>
      <c r="E65" s="618">
        <v>0</v>
      </c>
      <c r="F65" s="618">
        <v>0</v>
      </c>
      <c r="G65" s="618">
        <v>0</v>
      </c>
      <c r="H65" s="618">
        <v>0</v>
      </c>
      <c r="I65" s="618">
        <v>0</v>
      </c>
      <c r="J65" s="618">
        <v>0</v>
      </c>
      <c r="K65" s="618">
        <v>0</v>
      </c>
      <c r="L65" s="621">
        <v>0</v>
      </c>
      <c r="M65" s="621">
        <v>0</v>
      </c>
      <c r="N65" s="621">
        <v>0</v>
      </c>
      <c r="O65" s="621">
        <v>0</v>
      </c>
      <c r="P65" s="429">
        <f t="shared" si="17"/>
        <v>0</v>
      </c>
    </row>
    <row r="66" spans="1:16" ht="13" customHeight="1">
      <c r="A66" s="909"/>
      <c r="B66" s="616">
        <v>2022</v>
      </c>
      <c r="C66" s="429">
        <f t="shared" si="18"/>
        <v>0</v>
      </c>
      <c r="D66" s="618">
        <v>0</v>
      </c>
      <c r="E66" s="618">
        <v>0</v>
      </c>
      <c r="F66" s="618">
        <v>0</v>
      </c>
      <c r="G66" s="618">
        <v>0</v>
      </c>
      <c r="H66" s="618">
        <v>0</v>
      </c>
      <c r="I66" s="618">
        <v>0</v>
      </c>
      <c r="J66" s="618">
        <v>0</v>
      </c>
      <c r="K66" s="618">
        <v>0</v>
      </c>
      <c r="L66" s="618">
        <v>0</v>
      </c>
      <c r="M66" s="618">
        <v>0</v>
      </c>
      <c r="N66" s="618">
        <v>0</v>
      </c>
      <c r="O66" s="618">
        <v>0</v>
      </c>
      <c r="P66" s="429">
        <f t="shared" si="17"/>
        <v>0</v>
      </c>
    </row>
    <row r="67" spans="1:16" ht="13" customHeight="1">
      <c r="A67" s="909"/>
      <c r="B67" s="616">
        <v>2023</v>
      </c>
      <c r="C67" s="429">
        <f t="shared" si="18"/>
        <v>0</v>
      </c>
      <c r="D67" s="618">
        <v>0</v>
      </c>
      <c r="E67" s="618">
        <v>0</v>
      </c>
      <c r="F67" s="618">
        <v>0</v>
      </c>
      <c r="G67" s="618">
        <v>0</v>
      </c>
      <c r="H67" s="618">
        <v>0</v>
      </c>
      <c r="I67" s="618">
        <v>0</v>
      </c>
      <c r="J67" s="618">
        <v>0</v>
      </c>
      <c r="K67" s="618">
        <v>0</v>
      </c>
      <c r="L67" s="618">
        <v>0</v>
      </c>
      <c r="M67" s="618">
        <v>0</v>
      </c>
      <c r="N67" s="618">
        <v>0</v>
      </c>
      <c r="O67" s="618">
        <v>0</v>
      </c>
      <c r="P67" s="429">
        <f t="shared" si="17"/>
        <v>0</v>
      </c>
    </row>
    <row r="68" spans="1:16" ht="13" customHeight="1">
      <c r="A68" s="620"/>
      <c r="B68" s="616">
        <v>2024</v>
      </c>
      <c r="C68" s="429">
        <f t="shared" si="18"/>
        <v>0</v>
      </c>
      <c r="D68" s="618">
        <v>0</v>
      </c>
      <c r="E68" s="618">
        <v>0</v>
      </c>
      <c r="F68" s="618">
        <v>0</v>
      </c>
      <c r="G68" s="618">
        <v>0</v>
      </c>
      <c r="H68" s="618">
        <v>0</v>
      </c>
      <c r="I68" s="618">
        <v>0</v>
      </c>
      <c r="J68" s="618">
        <v>0</v>
      </c>
      <c r="K68" s="618"/>
      <c r="L68" s="618"/>
      <c r="M68" s="618"/>
      <c r="N68" s="618"/>
      <c r="O68" s="618"/>
      <c r="P68" s="430"/>
    </row>
    <row r="69" spans="1:16" ht="13" customHeight="1">
      <c r="A69" s="902" t="s">
        <v>145</v>
      </c>
      <c r="B69" s="345">
        <v>2015</v>
      </c>
      <c r="C69" s="343">
        <f>SUM(D69:J69)</f>
        <v>63657.134999999995</v>
      </c>
      <c r="D69" s="346">
        <v>19613.815999999999</v>
      </c>
      <c r="E69" s="346">
        <v>8985.3649999999998</v>
      </c>
      <c r="F69" s="346">
        <v>8710.0400000000009</v>
      </c>
      <c r="G69" s="346">
        <v>11939.27</v>
      </c>
      <c r="H69" s="346">
        <v>1108.3399999999999</v>
      </c>
      <c r="I69" s="346">
        <v>13300.304</v>
      </c>
      <c r="J69" s="346">
        <v>0</v>
      </c>
      <c r="K69" s="346">
        <v>13031.252</v>
      </c>
      <c r="L69" s="346">
        <v>26926.34</v>
      </c>
      <c r="M69" s="347">
        <v>0</v>
      </c>
      <c r="N69" s="346">
        <v>4049.2806209999999</v>
      </c>
      <c r="O69" s="347">
        <v>0</v>
      </c>
      <c r="P69" s="429">
        <f t="shared" si="17"/>
        <v>107664.00762099998</v>
      </c>
    </row>
    <row r="70" spans="1:16" ht="13" customHeight="1">
      <c r="A70" s="903"/>
      <c r="B70" s="616">
        <v>2016</v>
      </c>
      <c r="C70" s="429">
        <f>SUM(D70:J70)</f>
        <v>41339.84475199999</v>
      </c>
      <c r="D70" s="617">
        <v>0</v>
      </c>
      <c r="E70" s="618">
        <v>16112.46</v>
      </c>
      <c r="F70" s="618">
        <v>8914.6027520000007</v>
      </c>
      <c r="G70" s="618">
        <v>7424.8019999999997</v>
      </c>
      <c r="H70" s="618">
        <v>2474.1799999999998</v>
      </c>
      <c r="I70" s="618">
        <v>3554.42</v>
      </c>
      <c r="J70" s="618">
        <v>2859.38</v>
      </c>
      <c r="K70" s="618">
        <v>25205.43</v>
      </c>
      <c r="L70" s="618">
        <v>9995.4140000000007</v>
      </c>
      <c r="M70" s="618">
        <v>0</v>
      </c>
      <c r="N70" s="618">
        <v>0</v>
      </c>
      <c r="O70" s="618">
        <v>3231.21</v>
      </c>
      <c r="P70" s="429">
        <f t="shared" si="17"/>
        <v>79771.898752000008</v>
      </c>
    </row>
    <row r="71" spans="1:16" ht="13" customHeight="1">
      <c r="A71" s="903"/>
      <c r="B71" s="616">
        <v>2017</v>
      </c>
      <c r="C71" s="429">
        <f t="shared" ref="C71:C74" si="19">SUM(D71:J71)</f>
        <v>86298.385999999999</v>
      </c>
      <c r="D71" s="617">
        <v>33344.730000000003</v>
      </c>
      <c r="E71" s="618">
        <v>9573.6119999999992</v>
      </c>
      <c r="F71" s="618">
        <v>0</v>
      </c>
      <c r="G71" s="618">
        <v>15881.07</v>
      </c>
      <c r="H71" s="618">
        <v>4229.83</v>
      </c>
      <c r="I71" s="618">
        <v>23269.144</v>
      </c>
      <c r="J71" s="618">
        <v>0</v>
      </c>
      <c r="K71" s="618">
        <v>19468.470589</v>
      </c>
      <c r="L71" s="618">
        <v>1112.3339799999999</v>
      </c>
      <c r="M71" s="618">
        <v>0</v>
      </c>
      <c r="N71" s="618">
        <v>9420.7019999999993</v>
      </c>
      <c r="O71" s="618">
        <v>13954.87</v>
      </c>
      <c r="P71" s="429">
        <f t="shared" si="17"/>
        <v>130254.762569</v>
      </c>
    </row>
    <row r="72" spans="1:16" ht="13" customHeight="1">
      <c r="A72" s="903"/>
      <c r="B72" s="616">
        <v>2018</v>
      </c>
      <c r="C72" s="429">
        <f t="shared" si="19"/>
        <v>65846.413058999999</v>
      </c>
      <c r="D72" s="617">
        <v>13129.72</v>
      </c>
      <c r="E72" s="618">
        <v>11800.787059</v>
      </c>
      <c r="F72" s="618">
        <v>22933.363499999999</v>
      </c>
      <c r="G72" s="618">
        <v>80.005499999999998</v>
      </c>
      <c r="H72" s="618">
        <v>14494.45</v>
      </c>
      <c r="I72" s="618">
        <v>1632.1189999999999</v>
      </c>
      <c r="J72" s="618">
        <v>1775.9680000000001</v>
      </c>
      <c r="K72" s="618">
        <v>4224.6580000000004</v>
      </c>
      <c r="L72" s="618">
        <v>16176.498</v>
      </c>
      <c r="M72" s="618">
        <v>18606.939200000001</v>
      </c>
      <c r="N72" s="618">
        <v>6500.6909599999999</v>
      </c>
      <c r="O72" s="618">
        <v>16800.101999999999</v>
      </c>
      <c r="P72" s="429">
        <f t="shared" si="17"/>
        <v>128155.301219</v>
      </c>
    </row>
    <row r="73" spans="1:16" ht="13" customHeight="1">
      <c r="A73" s="903"/>
      <c r="B73" s="616">
        <v>2019</v>
      </c>
      <c r="C73" s="429">
        <f t="shared" si="19"/>
        <v>24169.300373999999</v>
      </c>
      <c r="D73" s="617">
        <v>310.22699999999998</v>
      </c>
      <c r="E73" s="618">
        <v>4763.5150000000003</v>
      </c>
      <c r="F73" s="618">
        <v>130</v>
      </c>
      <c r="G73" s="618">
        <v>22.472373999999999</v>
      </c>
      <c r="H73" s="618">
        <v>4013.2015000000001</v>
      </c>
      <c r="I73" s="618">
        <v>5.0000000000000001E-4</v>
      </c>
      <c r="J73" s="618">
        <v>14929.884</v>
      </c>
      <c r="K73" s="618">
        <v>7492.78</v>
      </c>
      <c r="L73" s="618">
        <v>19970.751499999998</v>
      </c>
      <c r="M73" s="618">
        <v>24208.75</v>
      </c>
      <c r="N73" s="618">
        <v>0</v>
      </c>
      <c r="O73" s="618">
        <v>9497.9699999999993</v>
      </c>
      <c r="P73" s="429">
        <f t="shared" si="17"/>
        <v>85339.551873999997</v>
      </c>
    </row>
    <row r="74" spans="1:16" ht="13" customHeight="1">
      <c r="A74" s="903"/>
      <c r="B74" s="616">
        <v>2020</v>
      </c>
      <c r="C74" s="429">
        <f t="shared" si="19"/>
        <v>97554.687590000001</v>
      </c>
      <c r="D74" s="617">
        <v>604.48</v>
      </c>
      <c r="E74" s="618">
        <v>9239.6425899999995</v>
      </c>
      <c r="F74" s="618">
        <v>19151.810000000001</v>
      </c>
      <c r="G74" s="618">
        <v>20908.078000000001</v>
      </c>
      <c r="H74" s="618">
        <v>8714.5969999999998</v>
      </c>
      <c r="I74" s="618">
        <v>4358.0200000000004</v>
      </c>
      <c r="J74" s="618">
        <v>34578.06</v>
      </c>
      <c r="K74" s="618">
        <v>935.17061000000001</v>
      </c>
      <c r="L74" s="618">
        <v>5944.9000000000005</v>
      </c>
      <c r="M74" s="618">
        <v>1888.66</v>
      </c>
      <c r="N74" s="618">
        <v>140</v>
      </c>
      <c r="O74" s="618">
        <v>37275.767999999996</v>
      </c>
      <c r="P74" s="429">
        <f t="shared" si="17"/>
        <v>143739.1862</v>
      </c>
    </row>
    <row r="75" spans="1:16" ht="13" customHeight="1">
      <c r="A75" s="903"/>
      <c r="B75" s="616">
        <v>2021</v>
      </c>
      <c r="C75" s="429">
        <f t="shared" ref="C75:C80" si="20">SUM(D75:J75)</f>
        <v>76040.429000000004</v>
      </c>
      <c r="D75" s="617">
        <v>7692.98</v>
      </c>
      <c r="E75" s="618">
        <v>1490</v>
      </c>
      <c r="F75" s="623">
        <v>504</v>
      </c>
      <c r="G75" s="618">
        <v>20261.723999999998</v>
      </c>
      <c r="H75" s="618">
        <v>8101.5</v>
      </c>
      <c r="I75" s="618">
        <v>30955</v>
      </c>
      <c r="J75" s="618">
        <v>7035.2250000000004</v>
      </c>
      <c r="K75" s="618">
        <v>1727.46</v>
      </c>
      <c r="L75" s="618">
        <v>1.2E-2</v>
      </c>
      <c r="M75" s="618">
        <v>1678.3779999999999</v>
      </c>
      <c r="N75" s="618">
        <v>5766.8071899999995</v>
      </c>
      <c r="O75" s="618">
        <v>1.0000000000000001E-5</v>
      </c>
      <c r="P75" s="429">
        <f t="shared" si="17"/>
        <v>85213.086200000005</v>
      </c>
    </row>
    <row r="76" spans="1:16" ht="13" customHeight="1">
      <c r="A76" s="903"/>
      <c r="B76" s="616">
        <v>2022</v>
      </c>
      <c r="C76" s="429">
        <f t="shared" si="20"/>
        <v>21759.366999999998</v>
      </c>
      <c r="D76" s="618">
        <v>0</v>
      </c>
      <c r="E76" s="618">
        <v>458.8</v>
      </c>
      <c r="F76" s="623">
        <v>168</v>
      </c>
      <c r="G76" s="618">
        <v>11649.472</v>
      </c>
      <c r="H76" s="618">
        <v>611.35</v>
      </c>
      <c r="I76" s="618">
        <v>8363.0319999999992</v>
      </c>
      <c r="J76" s="618">
        <v>508.71299999999997</v>
      </c>
      <c r="K76" s="618">
        <v>10928.742000000002</v>
      </c>
      <c r="L76" s="618">
        <v>16562.835829999996</v>
      </c>
      <c r="M76" s="618">
        <v>881.72700000000009</v>
      </c>
      <c r="N76" s="618">
        <v>7911.2710000000006</v>
      </c>
      <c r="O76" s="618">
        <v>7889.25</v>
      </c>
      <c r="P76" s="429">
        <f t="shared" si="17"/>
        <v>65933.192829999985</v>
      </c>
    </row>
    <row r="77" spans="1:16" ht="13" customHeight="1">
      <c r="A77" s="903"/>
      <c r="B77" s="616">
        <v>2023</v>
      </c>
      <c r="C77" s="429">
        <f t="shared" si="20"/>
        <v>51295.621880000006</v>
      </c>
      <c r="D77" s="618">
        <v>3932.5549999999998</v>
      </c>
      <c r="E77" s="618">
        <v>9016.5</v>
      </c>
      <c r="F77" s="618">
        <v>7917.2800000000007</v>
      </c>
      <c r="G77" s="618">
        <v>20560.34</v>
      </c>
      <c r="H77" s="618">
        <v>432.00188000000003</v>
      </c>
      <c r="I77" s="618">
        <v>2161.2600000000002</v>
      </c>
      <c r="J77" s="618">
        <v>7275.6849999999995</v>
      </c>
      <c r="K77" s="618">
        <v>31579.819999999996</v>
      </c>
      <c r="L77" s="618">
        <v>2401.7600000000002</v>
      </c>
      <c r="M77" s="618">
        <v>5025.7929799999984</v>
      </c>
      <c r="N77" s="618">
        <v>15320</v>
      </c>
      <c r="O77" s="618">
        <v>1.2470000000000001</v>
      </c>
      <c r="P77" s="429">
        <f t="shared" si="17"/>
        <v>105624.24185999999</v>
      </c>
    </row>
    <row r="78" spans="1:16" ht="13" customHeight="1">
      <c r="A78" s="624"/>
      <c r="B78" s="349">
        <v>2024</v>
      </c>
      <c r="C78" s="430">
        <f t="shared" si="20"/>
        <v>81870.575230000017</v>
      </c>
      <c r="D78" s="428">
        <v>10993.810000000001</v>
      </c>
      <c r="E78" s="428">
        <v>4670.523000000001</v>
      </c>
      <c r="F78" s="428">
        <v>8770.81</v>
      </c>
      <c r="G78" s="428">
        <v>5337.2910000000002</v>
      </c>
      <c r="H78" s="428">
        <v>25309.670000000002</v>
      </c>
      <c r="I78" s="428">
        <v>1136.47</v>
      </c>
      <c r="J78" s="428">
        <v>25652.001230000002</v>
      </c>
      <c r="K78" s="428"/>
      <c r="L78" s="428"/>
      <c r="M78" s="428"/>
      <c r="N78" s="428"/>
      <c r="O78" s="428"/>
      <c r="P78" s="430"/>
    </row>
    <row r="79" spans="1:16" ht="13" customHeight="1">
      <c r="A79" s="904" t="s">
        <v>146</v>
      </c>
      <c r="B79" s="616">
        <v>2015</v>
      </c>
      <c r="C79" s="429">
        <f t="shared" si="20"/>
        <v>28878.966839000001</v>
      </c>
      <c r="D79" s="617">
        <v>3007.6480000000001</v>
      </c>
      <c r="E79" s="618">
        <v>7612.79</v>
      </c>
      <c r="F79" s="618">
        <v>3525.0030000000002</v>
      </c>
      <c r="G79" s="618">
        <v>2861.23</v>
      </c>
      <c r="H79" s="618">
        <v>2043.9108389999999</v>
      </c>
      <c r="I79" s="618">
        <v>4422.7110000000002</v>
      </c>
      <c r="J79" s="618">
        <v>5405.674</v>
      </c>
      <c r="K79" s="618">
        <v>1238.798</v>
      </c>
      <c r="L79" s="618">
        <v>2983.5219999999999</v>
      </c>
      <c r="M79" s="618">
        <v>285.96600000000001</v>
      </c>
      <c r="N79" s="618">
        <v>6115.2169999999996</v>
      </c>
      <c r="O79" s="618">
        <v>1458.835</v>
      </c>
      <c r="P79" s="429">
        <f>SUM(D79:O79)</f>
        <v>40961.304838999997</v>
      </c>
    </row>
    <row r="80" spans="1:16" ht="13" customHeight="1">
      <c r="A80" s="904"/>
      <c r="B80" s="616">
        <v>2016</v>
      </c>
      <c r="C80" s="429">
        <f t="shared" si="20"/>
        <v>21752.871131</v>
      </c>
      <c r="D80" s="617">
        <v>1859.5250000000001</v>
      </c>
      <c r="E80" s="617">
        <v>3276.33</v>
      </c>
      <c r="F80" s="617">
        <v>3056.83</v>
      </c>
      <c r="G80" s="617">
        <v>2493.7912149999997</v>
      </c>
      <c r="H80" s="617">
        <v>4638.0102200000001</v>
      </c>
      <c r="I80" s="617">
        <v>3075.792696</v>
      </c>
      <c r="J80" s="617">
        <v>3352.5920000000001</v>
      </c>
      <c r="K80" s="617">
        <v>3939.47</v>
      </c>
      <c r="L80" s="617">
        <v>4877.5349999999999</v>
      </c>
      <c r="M80" s="617">
        <v>3037.5549999999998</v>
      </c>
      <c r="N80" s="617">
        <v>5296.8850000000002</v>
      </c>
      <c r="O80" s="617">
        <v>7275.107</v>
      </c>
      <c r="P80" s="429">
        <f t="shared" si="17"/>
        <v>46179.423131000003</v>
      </c>
    </row>
    <row r="81" spans="1:16" ht="13" customHeight="1">
      <c r="A81" s="904"/>
      <c r="B81" s="616">
        <v>2017</v>
      </c>
      <c r="C81" s="429">
        <f t="shared" ref="C81:C88" si="21">SUM(D81:J81)</f>
        <v>34042.627999999997</v>
      </c>
      <c r="D81" s="617">
        <v>3422.1419999999998</v>
      </c>
      <c r="E81" s="618">
        <v>6795.7744000000002</v>
      </c>
      <c r="F81" s="618">
        <v>3080.4140000000002</v>
      </c>
      <c r="G81" s="618">
        <v>2500.424</v>
      </c>
      <c r="H81" s="618">
        <v>7451.3005999999996</v>
      </c>
      <c r="I81" s="618">
        <v>7432.3410000000003</v>
      </c>
      <c r="J81" s="618">
        <v>3360.232</v>
      </c>
      <c r="K81" s="617">
        <v>2574.0300000000002</v>
      </c>
      <c r="L81" s="617">
        <v>4411.6409999999996</v>
      </c>
      <c r="M81" s="617">
        <v>5909.2179999999998</v>
      </c>
      <c r="N81" s="617">
        <v>6867.36</v>
      </c>
      <c r="O81" s="617">
        <v>8113.7505000000001</v>
      </c>
      <c r="P81" s="429">
        <f t="shared" si="17"/>
        <v>61918.627500000002</v>
      </c>
    </row>
    <row r="82" spans="1:16" ht="13" customHeight="1">
      <c r="A82" s="904"/>
      <c r="B82" s="616">
        <v>2018</v>
      </c>
      <c r="C82" s="429">
        <f t="shared" si="21"/>
        <v>41913.542000000001</v>
      </c>
      <c r="D82" s="617">
        <v>8610.8310000000001</v>
      </c>
      <c r="E82" s="618">
        <v>1911.155</v>
      </c>
      <c r="F82" s="618">
        <v>5830.9170000000004</v>
      </c>
      <c r="G82" s="618">
        <v>4438.3149999999996</v>
      </c>
      <c r="H82" s="618">
        <v>5381.1859999999997</v>
      </c>
      <c r="I82" s="618">
        <v>11333.824000000001</v>
      </c>
      <c r="J82" s="618">
        <v>4407.3140000000003</v>
      </c>
      <c r="K82" s="617">
        <v>5727.6440000000002</v>
      </c>
      <c r="L82" s="617">
        <v>5612.0119999999997</v>
      </c>
      <c r="M82" s="617">
        <v>7205.098</v>
      </c>
      <c r="N82" s="617">
        <v>5393.3519999999999</v>
      </c>
      <c r="O82" s="617">
        <v>3610.4810000000007</v>
      </c>
      <c r="P82" s="429">
        <f t="shared" si="17"/>
        <v>69462.129000000001</v>
      </c>
    </row>
    <row r="83" spans="1:16" ht="13" customHeight="1">
      <c r="A83" s="904"/>
      <c r="B83" s="616">
        <v>2019</v>
      </c>
      <c r="C83" s="429">
        <f t="shared" si="21"/>
        <v>43072.939500000008</v>
      </c>
      <c r="D83" s="617">
        <v>6146.09</v>
      </c>
      <c r="E83" s="618">
        <v>4917.3090000000002</v>
      </c>
      <c r="F83" s="618">
        <v>4880.7809999999999</v>
      </c>
      <c r="G83" s="618">
        <v>6920.1850000000004</v>
      </c>
      <c r="H83" s="618">
        <v>9713.3004999999994</v>
      </c>
      <c r="I83" s="618">
        <v>4984.0159999999996</v>
      </c>
      <c r="J83" s="618">
        <v>5511.2579999999998</v>
      </c>
      <c r="K83" s="617">
        <v>5195.9399999999996</v>
      </c>
      <c r="L83" s="617">
        <v>6444.4402499999997</v>
      </c>
      <c r="M83" s="617">
        <v>4559.0094000000008</v>
      </c>
      <c r="N83" s="617">
        <v>6493.9944999999998</v>
      </c>
      <c r="O83" s="617">
        <v>10397</v>
      </c>
      <c r="P83" s="429">
        <f t="shared" si="17"/>
        <v>76163.323650000006</v>
      </c>
    </row>
    <row r="84" spans="1:16" ht="13" customHeight="1">
      <c r="A84" s="904"/>
      <c r="B84" s="616">
        <v>2020</v>
      </c>
      <c r="C84" s="429">
        <f t="shared" si="21"/>
        <v>41491.786780000002</v>
      </c>
      <c r="D84" s="617">
        <v>7792.8269999999993</v>
      </c>
      <c r="E84" s="619">
        <v>6485.18</v>
      </c>
      <c r="F84" s="618">
        <v>3020.67</v>
      </c>
      <c r="G84" s="618">
        <v>2275.05078</v>
      </c>
      <c r="H84" s="618">
        <v>7180.8349999999991</v>
      </c>
      <c r="I84" s="618">
        <v>4886.3209999999999</v>
      </c>
      <c r="J84" s="618">
        <v>9850.9030000000002</v>
      </c>
      <c r="K84" s="617">
        <v>4672.1009999999997</v>
      </c>
      <c r="L84" s="617">
        <v>7387.3140000000003</v>
      </c>
      <c r="M84" s="617">
        <v>7161.8044300000001</v>
      </c>
      <c r="N84" s="617">
        <v>15272.771000000001</v>
      </c>
      <c r="O84" s="617">
        <v>9339.3450000000012</v>
      </c>
      <c r="P84" s="429">
        <f t="shared" si="17"/>
        <v>85325.122210000001</v>
      </c>
    </row>
    <row r="85" spans="1:16" ht="13" customHeight="1">
      <c r="A85" s="904"/>
      <c r="B85" s="616">
        <v>2021</v>
      </c>
      <c r="C85" s="429">
        <f t="shared" si="21"/>
        <v>39277.498500000009</v>
      </c>
      <c r="D85" s="617">
        <v>5030.3840000000009</v>
      </c>
      <c r="E85" s="619">
        <v>3898.6369999999997</v>
      </c>
      <c r="F85" s="618">
        <v>6848.5745000000006</v>
      </c>
      <c r="G85" s="618">
        <v>6769.6360000000004</v>
      </c>
      <c r="H85" s="618">
        <v>8127.4380000000001</v>
      </c>
      <c r="I85" s="618">
        <v>4931.5140000000001</v>
      </c>
      <c r="J85" s="618">
        <v>3671.3150000000005</v>
      </c>
      <c r="K85" s="617">
        <v>6864.7369999999992</v>
      </c>
      <c r="L85" s="617">
        <v>13185.896410000001</v>
      </c>
      <c r="M85" s="617">
        <v>5932.2710000000006</v>
      </c>
      <c r="N85" s="617">
        <v>10996.928110000003</v>
      </c>
      <c r="O85" s="617">
        <v>1451.165</v>
      </c>
      <c r="P85" s="429">
        <f t="shared" si="17"/>
        <v>77708.496020000006</v>
      </c>
    </row>
    <row r="86" spans="1:16" ht="13" customHeight="1">
      <c r="A86" s="904"/>
      <c r="B86" s="616">
        <v>2022</v>
      </c>
      <c r="C86" s="429">
        <f t="shared" si="21"/>
        <v>47725.558510000003</v>
      </c>
      <c r="D86" s="617">
        <v>12696.98221</v>
      </c>
      <c r="E86" s="619">
        <v>9154.9459999999999</v>
      </c>
      <c r="F86" s="618">
        <v>3824.5260000000003</v>
      </c>
      <c r="G86" s="618">
        <v>13988.6957</v>
      </c>
      <c r="H86" s="618">
        <v>4424.1757799999996</v>
      </c>
      <c r="I86" s="618">
        <v>1415.8410000000001</v>
      </c>
      <c r="J86" s="618">
        <v>2220.3918200000007</v>
      </c>
      <c r="K86" s="617">
        <v>11608.67044</v>
      </c>
      <c r="L86" s="617">
        <v>14291.0738</v>
      </c>
      <c r="M86" s="617">
        <v>2224.319</v>
      </c>
      <c r="N86" s="617">
        <v>2655.0176000000001</v>
      </c>
      <c r="O86" s="617">
        <v>4236.3702599999997</v>
      </c>
      <c r="P86" s="429">
        <f t="shared" si="17"/>
        <v>82741.009610000008</v>
      </c>
    </row>
    <row r="87" spans="1:16" ht="13" customHeight="1">
      <c r="A87" s="904"/>
      <c r="B87" s="616">
        <v>2023</v>
      </c>
      <c r="C87" s="429">
        <f t="shared" si="21"/>
        <v>16142.336979999998</v>
      </c>
      <c r="D87" s="617">
        <v>4386.0030000000006</v>
      </c>
      <c r="E87" s="619">
        <v>814.99699999999996</v>
      </c>
      <c r="F87" s="618">
        <v>3563.5122499999998</v>
      </c>
      <c r="G87" s="618">
        <v>2142.8987299999999</v>
      </c>
      <c r="H87" s="618">
        <v>1627.9960000000001</v>
      </c>
      <c r="I87" s="618">
        <v>1242.1379999999999</v>
      </c>
      <c r="J87" s="618">
        <v>2364.7919999999999</v>
      </c>
      <c r="K87" s="617">
        <v>4151.3940000000002</v>
      </c>
      <c r="L87" s="617">
        <v>5337.5159999999996</v>
      </c>
      <c r="M87" s="617">
        <v>4403.4844400000002</v>
      </c>
      <c r="N87" s="617">
        <v>3341.8340000000003</v>
      </c>
      <c r="O87" s="617">
        <v>6654.1753799999997</v>
      </c>
      <c r="P87" s="429">
        <f t="shared" si="17"/>
        <v>40030.7408</v>
      </c>
    </row>
    <row r="88" spans="1:16" ht="13" customHeight="1">
      <c r="A88" s="624"/>
      <c r="B88" s="349">
        <v>2024</v>
      </c>
      <c r="C88" s="430">
        <f t="shared" si="21"/>
        <v>50095.367759999994</v>
      </c>
      <c r="D88" s="350">
        <v>8207.3499999999985</v>
      </c>
      <c r="E88" s="350">
        <v>8459.2209999999995</v>
      </c>
      <c r="F88" s="428">
        <v>8728.5384699999995</v>
      </c>
      <c r="G88" s="428">
        <v>4696.5124900000001</v>
      </c>
      <c r="H88" s="428">
        <v>6459.1005399999995</v>
      </c>
      <c r="I88" s="428">
        <v>4693.9322599999996</v>
      </c>
      <c r="J88" s="428">
        <v>8850.7129999999997</v>
      </c>
      <c r="K88" s="350"/>
      <c r="L88" s="350"/>
      <c r="M88" s="350"/>
      <c r="N88" s="350"/>
      <c r="O88" s="350"/>
      <c r="P88" s="430"/>
    </row>
    <row r="89" spans="1:16" ht="13" customHeight="1">
      <c r="A89" s="904" t="s">
        <v>514</v>
      </c>
      <c r="B89" s="616">
        <v>2015</v>
      </c>
      <c r="C89" s="429">
        <f t="shared" ref="C89:C96" si="22">SUM(D89:J89)</f>
        <v>13.92</v>
      </c>
      <c r="D89" s="617">
        <v>13.92</v>
      </c>
      <c r="E89" s="618">
        <v>0</v>
      </c>
      <c r="F89" s="618">
        <v>0</v>
      </c>
      <c r="G89" s="618">
        <v>0</v>
      </c>
      <c r="H89" s="618">
        <v>0</v>
      </c>
      <c r="I89" s="618">
        <v>0</v>
      </c>
      <c r="J89" s="618">
        <v>0</v>
      </c>
      <c r="K89" s="618">
        <v>4526.22</v>
      </c>
      <c r="L89" s="618">
        <v>0</v>
      </c>
      <c r="M89" s="618">
        <v>0</v>
      </c>
      <c r="N89" s="618">
        <v>0</v>
      </c>
      <c r="O89" s="618">
        <v>14285.353999999999</v>
      </c>
      <c r="P89" s="429">
        <f t="shared" si="17"/>
        <v>18825.493999999999</v>
      </c>
    </row>
    <row r="90" spans="1:16" ht="13" customHeight="1">
      <c r="A90" s="904"/>
      <c r="B90" s="616">
        <v>2016</v>
      </c>
      <c r="C90" s="429">
        <f t="shared" si="22"/>
        <v>3931.1219999999998</v>
      </c>
      <c r="D90" s="618">
        <v>0</v>
      </c>
      <c r="E90" s="618">
        <v>55.44</v>
      </c>
      <c r="F90" s="618">
        <v>55.48</v>
      </c>
      <c r="G90" s="618">
        <v>0</v>
      </c>
      <c r="H90" s="618">
        <v>3478.96</v>
      </c>
      <c r="I90" s="618">
        <v>94.182000000000002</v>
      </c>
      <c r="J90" s="618">
        <v>247.06</v>
      </c>
      <c r="K90" s="618">
        <v>165.36</v>
      </c>
      <c r="L90" s="618">
        <v>6042.68</v>
      </c>
      <c r="M90" s="618">
        <v>5955.8</v>
      </c>
      <c r="N90" s="618">
        <v>167.29</v>
      </c>
      <c r="O90" s="618">
        <v>0</v>
      </c>
      <c r="P90" s="429">
        <f t="shared" si="17"/>
        <v>16262.252</v>
      </c>
    </row>
    <row r="91" spans="1:16" ht="13" customHeight="1">
      <c r="A91" s="904"/>
      <c r="B91" s="616">
        <v>2017</v>
      </c>
      <c r="C91" s="429">
        <f>SUM(D91:J91)</f>
        <v>10006.76</v>
      </c>
      <c r="D91" s="617">
        <v>7308.82</v>
      </c>
      <c r="E91" s="618">
        <v>0</v>
      </c>
      <c r="F91" s="618">
        <v>2589.94</v>
      </c>
      <c r="G91" s="618">
        <v>0</v>
      </c>
      <c r="H91" s="618">
        <v>0</v>
      </c>
      <c r="I91" s="618">
        <v>108</v>
      </c>
      <c r="J91" s="618">
        <v>0</v>
      </c>
      <c r="K91" s="618">
        <v>0</v>
      </c>
      <c r="L91" s="618">
        <v>6581.43</v>
      </c>
      <c r="M91" s="618">
        <v>14515.23</v>
      </c>
      <c r="N91" s="618">
        <v>12926.04</v>
      </c>
      <c r="O91" s="618">
        <v>0</v>
      </c>
      <c r="P91" s="429">
        <f t="shared" si="17"/>
        <v>44029.460000000006</v>
      </c>
    </row>
    <row r="92" spans="1:16" ht="13" customHeight="1">
      <c r="A92" s="904"/>
      <c r="B92" s="616">
        <v>2018</v>
      </c>
      <c r="C92" s="429">
        <f t="shared" si="22"/>
        <v>0</v>
      </c>
      <c r="D92" s="618">
        <v>0</v>
      </c>
      <c r="E92" s="618">
        <v>0</v>
      </c>
      <c r="F92" s="618">
        <v>0</v>
      </c>
      <c r="G92" s="618">
        <v>0</v>
      </c>
      <c r="H92" s="618">
        <v>0</v>
      </c>
      <c r="I92" s="618">
        <v>0</v>
      </c>
      <c r="J92" s="618">
        <v>0</v>
      </c>
      <c r="K92" s="618">
        <v>0</v>
      </c>
      <c r="L92" s="618">
        <v>0</v>
      </c>
      <c r="M92" s="618">
        <v>0</v>
      </c>
      <c r="N92" s="618">
        <v>0</v>
      </c>
      <c r="O92" s="618">
        <v>0</v>
      </c>
      <c r="P92" s="429">
        <f t="shared" si="17"/>
        <v>0</v>
      </c>
    </row>
    <row r="93" spans="1:16" ht="13" customHeight="1">
      <c r="A93" s="904"/>
      <c r="B93" s="616">
        <v>2019</v>
      </c>
      <c r="C93" s="429">
        <f>SUM(D93:J93)</f>
        <v>15304.64</v>
      </c>
      <c r="D93" s="618">
        <v>0</v>
      </c>
      <c r="E93" s="618">
        <v>0</v>
      </c>
      <c r="F93" s="618">
        <v>0</v>
      </c>
      <c r="G93" s="618">
        <v>0</v>
      </c>
      <c r="H93" s="618">
        <v>14812.05</v>
      </c>
      <c r="I93" s="618">
        <v>492.59</v>
      </c>
      <c r="J93" s="618">
        <v>0</v>
      </c>
      <c r="K93" s="618">
        <v>0</v>
      </c>
      <c r="L93" s="618">
        <v>0</v>
      </c>
      <c r="M93" s="618">
        <v>0</v>
      </c>
      <c r="N93" s="618">
        <v>0</v>
      </c>
      <c r="O93" s="618">
        <v>0</v>
      </c>
      <c r="P93" s="429">
        <f t="shared" si="17"/>
        <v>15304.64</v>
      </c>
    </row>
    <row r="94" spans="1:16" ht="13" customHeight="1">
      <c r="A94" s="904"/>
      <c r="B94" s="616">
        <v>2020</v>
      </c>
      <c r="C94" s="429">
        <f>SUM(D94:J94)</f>
        <v>9482.9500000000007</v>
      </c>
      <c r="D94" s="618">
        <v>0</v>
      </c>
      <c r="E94" s="618">
        <v>2380.0500000000002</v>
      </c>
      <c r="F94" s="618">
        <v>0</v>
      </c>
      <c r="G94" s="618">
        <v>0</v>
      </c>
      <c r="H94" s="618">
        <v>0</v>
      </c>
      <c r="I94" s="618">
        <v>2014.94</v>
      </c>
      <c r="J94" s="618">
        <v>5087.96</v>
      </c>
      <c r="K94" s="618">
        <v>114.4</v>
      </c>
      <c r="L94" s="618">
        <v>0</v>
      </c>
      <c r="M94" s="618">
        <v>19326.682649999999</v>
      </c>
      <c r="N94" s="618">
        <v>305.52</v>
      </c>
      <c r="O94" s="618">
        <v>0</v>
      </c>
      <c r="P94" s="429">
        <f t="shared" si="17"/>
        <v>29229.552650000001</v>
      </c>
    </row>
    <row r="95" spans="1:16" ht="13" customHeight="1">
      <c r="A95" s="904"/>
      <c r="B95" s="616">
        <v>2021</v>
      </c>
      <c r="C95" s="429">
        <f>SUM(D95:J95)</f>
        <v>21998.061000000002</v>
      </c>
      <c r="D95" s="618">
        <v>0</v>
      </c>
      <c r="E95" s="618">
        <v>0</v>
      </c>
      <c r="F95" s="618">
        <v>0</v>
      </c>
      <c r="G95" s="618">
        <v>0</v>
      </c>
      <c r="H95" s="618">
        <v>18348.061000000002</v>
      </c>
      <c r="I95" s="618">
        <v>3650</v>
      </c>
      <c r="J95" s="618">
        <v>0</v>
      </c>
      <c r="K95" s="618">
        <v>0</v>
      </c>
      <c r="L95" s="618">
        <v>0</v>
      </c>
      <c r="M95" s="618">
        <v>252.44</v>
      </c>
      <c r="N95" s="618">
        <v>0</v>
      </c>
      <c r="O95" s="618">
        <v>0</v>
      </c>
      <c r="P95" s="429">
        <f t="shared" si="17"/>
        <v>22250.501</v>
      </c>
    </row>
    <row r="96" spans="1:16" ht="13" customHeight="1">
      <c r="A96" s="904"/>
      <c r="B96" s="616">
        <v>2022</v>
      </c>
      <c r="C96" s="429">
        <f t="shared" si="22"/>
        <v>200.76</v>
      </c>
      <c r="D96" s="618">
        <v>24.8</v>
      </c>
      <c r="E96" s="618">
        <v>0</v>
      </c>
      <c r="F96" s="618">
        <v>0</v>
      </c>
      <c r="G96" s="618">
        <v>49.79</v>
      </c>
      <c r="H96" s="618">
        <v>0.5</v>
      </c>
      <c r="I96" s="618">
        <v>125.67</v>
      </c>
      <c r="J96" s="618">
        <v>0</v>
      </c>
      <c r="K96" s="618">
        <v>1000</v>
      </c>
      <c r="L96" s="618">
        <v>698.4</v>
      </c>
      <c r="M96" s="618">
        <v>2722.7</v>
      </c>
      <c r="N96" s="618">
        <v>1</v>
      </c>
      <c r="O96" s="618">
        <v>3607.54</v>
      </c>
      <c r="P96" s="429">
        <f t="shared" si="17"/>
        <v>8230.4</v>
      </c>
    </row>
    <row r="97" spans="1:16" ht="13" customHeight="1">
      <c r="A97" s="904"/>
      <c r="B97" s="616">
        <v>2023</v>
      </c>
      <c r="C97" s="429">
        <f>SUM(D97:J97)</f>
        <v>8498.98</v>
      </c>
      <c r="D97" s="618">
        <v>0</v>
      </c>
      <c r="E97" s="618">
        <v>0</v>
      </c>
      <c r="F97" s="618">
        <v>5251.95</v>
      </c>
      <c r="G97" s="618">
        <v>12</v>
      </c>
      <c r="H97" s="618">
        <v>0</v>
      </c>
      <c r="I97" s="618">
        <v>3137.7099999999996</v>
      </c>
      <c r="J97" s="618">
        <v>97.32</v>
      </c>
      <c r="K97" s="618">
        <v>100</v>
      </c>
      <c r="L97" s="618">
        <v>5346.1399999999994</v>
      </c>
      <c r="M97" s="618">
        <v>4800.96</v>
      </c>
      <c r="N97" s="618">
        <v>10275.58</v>
      </c>
      <c r="O97" s="618">
        <v>1.4039999999999999</v>
      </c>
      <c r="P97" s="429">
        <f t="shared" si="17"/>
        <v>29023.063999999995</v>
      </c>
    </row>
    <row r="98" spans="1:16" ht="13" customHeight="1">
      <c r="A98" s="905"/>
      <c r="B98" s="349">
        <v>2024</v>
      </c>
      <c r="C98" s="430">
        <f>SUM(D98:J98)</f>
        <v>5631.69</v>
      </c>
      <c r="D98" s="428">
        <v>2</v>
      </c>
      <c r="E98" s="428">
        <v>52</v>
      </c>
      <c r="F98" s="428"/>
      <c r="G98" s="428"/>
      <c r="H98" s="428"/>
      <c r="I98" s="428">
        <v>78.240000000000009</v>
      </c>
      <c r="J98" s="428">
        <v>5499.45</v>
      </c>
      <c r="K98" s="428"/>
      <c r="L98" s="428"/>
      <c r="M98" s="428"/>
      <c r="N98" s="428"/>
      <c r="O98" s="428"/>
      <c r="P98" s="430"/>
    </row>
    <row r="99" spans="1:16" ht="9" customHeight="1">
      <c r="A99" s="123" t="s">
        <v>413</v>
      </c>
      <c r="B99" s="124"/>
      <c r="C99" s="125"/>
      <c r="D99" s="118"/>
      <c r="E99" s="126"/>
      <c r="F99" s="126"/>
      <c r="G99" s="127"/>
      <c r="H99" s="128"/>
      <c r="I99" s="128"/>
      <c r="J99" s="128"/>
      <c r="K99" s="129"/>
      <c r="L99" s="128"/>
      <c r="M99" s="128"/>
      <c r="N99" s="128"/>
      <c r="O99" s="128"/>
    </row>
    <row r="100" spans="1:16" ht="9" customHeight="1">
      <c r="A100" s="130" t="s">
        <v>414</v>
      </c>
      <c r="B100" s="124"/>
      <c r="C100" s="131"/>
      <c r="D100" s="118"/>
      <c r="E100" s="126"/>
      <c r="F100" s="126"/>
      <c r="G100" s="127"/>
      <c r="H100" s="128"/>
      <c r="I100" s="128"/>
      <c r="J100" s="128"/>
      <c r="K100" s="129"/>
      <c r="L100" s="128"/>
      <c r="M100" s="128"/>
      <c r="N100" s="128"/>
      <c r="O100" s="128"/>
    </row>
    <row r="101" spans="1:16" ht="9" customHeight="1">
      <c r="A101" s="775" t="s">
        <v>647</v>
      </c>
      <c r="B101" s="132"/>
      <c r="C101" s="132"/>
      <c r="D101" s="132"/>
      <c r="E101" s="132"/>
      <c r="F101" s="132"/>
      <c r="G101" s="132"/>
      <c r="H101" s="2"/>
      <c r="I101" s="2"/>
      <c r="J101" s="2"/>
      <c r="K101" s="2"/>
      <c r="L101" s="2"/>
      <c r="M101" s="2"/>
      <c r="N101" s="2"/>
      <c r="O101" s="2"/>
    </row>
    <row r="102" spans="1:16" ht="9" customHeight="1">
      <c r="A102" s="776" t="s">
        <v>648</v>
      </c>
    </row>
  </sheetData>
  <mergeCells count="9">
    <mergeCell ref="A69:A77"/>
    <mergeCell ref="A79:A87"/>
    <mergeCell ref="A89:A98"/>
    <mergeCell ref="A4:A12"/>
    <mergeCell ref="A14:A22"/>
    <mergeCell ref="A24:A32"/>
    <mergeCell ref="A34:A42"/>
    <mergeCell ref="A44:A52"/>
    <mergeCell ref="A59:A67"/>
  </mergeCells>
  <pageMargins left="0" right="0" top="0" bottom="0" header="0" footer="0"/>
  <pageSetup paperSize="9" orientation="portrait" r:id="rId1"/>
  <rowBreaks count="1" manualBreakCount="1">
    <brk id="54" max="16383" man="1"/>
  </rowBreaks>
  <ignoredErrors>
    <ignoredError sqref="D12 E12:H12 I12:J12" formula="1"/>
    <ignoredError sqref="C14:R55 C57:R100 D56:R56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000"/>
  <sheetViews>
    <sheetView showGridLines="0" zoomScaleNormal="100" workbookViewId="0">
      <selection sqref="A1:D33"/>
    </sheetView>
  </sheetViews>
  <sheetFormatPr baseColWidth="10" defaultColWidth="10.83203125" defaultRowHeight="15" customHeight="1"/>
  <cols>
    <col min="1" max="1" width="16.5" style="79" customWidth="1"/>
    <col min="2" max="4" width="15.6640625" style="79" customWidth="1"/>
    <col min="5" max="16384" width="10.83203125" style="79"/>
  </cols>
  <sheetData>
    <row r="1" spans="1:4" ht="22" customHeight="1">
      <c r="A1" s="65" t="s">
        <v>392</v>
      </c>
      <c r="B1" s="85"/>
      <c r="C1" s="85"/>
      <c r="D1" s="86"/>
    </row>
    <row r="2" spans="1:4" ht="12" customHeight="1">
      <c r="A2" s="948" t="s">
        <v>669</v>
      </c>
      <c r="B2" s="948"/>
      <c r="C2" s="948"/>
      <c r="D2" s="948"/>
    </row>
    <row r="3" spans="1:4" ht="6" customHeight="1">
      <c r="A3" s="85"/>
      <c r="B3" s="85"/>
      <c r="C3" s="85"/>
      <c r="D3" s="85"/>
    </row>
    <row r="4" spans="1:4" ht="24" customHeight="1">
      <c r="A4" s="410" t="s">
        <v>218</v>
      </c>
      <c r="B4" s="411" t="s">
        <v>219</v>
      </c>
      <c r="C4" s="411" t="s">
        <v>220</v>
      </c>
      <c r="D4" s="411" t="s">
        <v>221</v>
      </c>
    </row>
    <row r="5" spans="1:4" ht="5" customHeight="1"/>
    <row r="6" spans="1:4" ht="13" customHeight="1">
      <c r="A6" s="10" t="s">
        <v>222</v>
      </c>
      <c r="B6" s="5"/>
      <c r="C6" s="35"/>
      <c r="D6" s="5"/>
    </row>
    <row r="7" spans="1:4" ht="13" customHeight="1">
      <c r="A7" s="36" t="s">
        <v>208</v>
      </c>
      <c r="B7" s="871">
        <v>5500</v>
      </c>
      <c r="C7" s="37">
        <v>140</v>
      </c>
      <c r="D7" s="38">
        <f t="shared" ref="D7:D14" si="0">+B7/C7</f>
        <v>39.285714285714285</v>
      </c>
    </row>
    <row r="8" spans="1:4" ht="13" customHeight="1">
      <c r="A8" s="36" t="s">
        <v>328</v>
      </c>
      <c r="B8" s="871">
        <v>33497</v>
      </c>
      <c r="C8" s="37">
        <v>25</v>
      </c>
      <c r="D8" s="38">
        <f t="shared" si="0"/>
        <v>1339.88</v>
      </c>
    </row>
    <row r="9" spans="1:4" ht="13" customHeight="1">
      <c r="A9" s="36" t="s">
        <v>203</v>
      </c>
      <c r="B9" s="871">
        <v>720</v>
      </c>
      <c r="C9" s="37">
        <v>60</v>
      </c>
      <c r="D9" s="38">
        <f t="shared" si="0"/>
        <v>12</v>
      </c>
    </row>
    <row r="10" spans="1:4" ht="13" customHeight="1">
      <c r="A10" s="36" t="s">
        <v>609</v>
      </c>
      <c r="B10" s="871">
        <v>4287</v>
      </c>
      <c r="C10" s="37">
        <v>50</v>
      </c>
      <c r="D10" s="38">
        <f t="shared" si="0"/>
        <v>85.74</v>
      </c>
    </row>
    <row r="11" spans="1:4" ht="13" customHeight="1">
      <c r="A11" s="36" t="s">
        <v>195</v>
      </c>
      <c r="B11" s="871">
        <v>37524</v>
      </c>
      <c r="C11" s="37">
        <v>75</v>
      </c>
      <c r="D11" s="38">
        <f t="shared" si="0"/>
        <v>500.32</v>
      </c>
    </row>
    <row r="12" spans="1:4" ht="13" customHeight="1">
      <c r="A12" s="36" t="s">
        <v>201</v>
      </c>
      <c r="B12" s="871">
        <v>1650</v>
      </c>
      <c r="C12" s="37">
        <v>100</v>
      </c>
      <c r="D12" s="38">
        <f t="shared" si="0"/>
        <v>16.5</v>
      </c>
    </row>
    <row r="13" spans="1:4" ht="13" customHeight="1">
      <c r="A13" s="36" t="s">
        <v>200</v>
      </c>
      <c r="B13" s="871">
        <v>10525</v>
      </c>
      <c r="C13" s="37">
        <v>120</v>
      </c>
      <c r="D13" s="38">
        <f t="shared" si="0"/>
        <v>87.708333333333329</v>
      </c>
    </row>
    <row r="14" spans="1:4" ht="13" customHeight="1">
      <c r="A14" s="36" t="s">
        <v>198</v>
      </c>
      <c r="B14" s="871">
        <v>9946</v>
      </c>
      <c r="C14" s="37">
        <v>8</v>
      </c>
      <c r="D14" s="38">
        <f t="shared" si="0"/>
        <v>1243.25</v>
      </c>
    </row>
    <row r="15" spans="1:4" ht="5" customHeight="1">
      <c r="A15" s="39"/>
      <c r="B15" s="871"/>
      <c r="C15" s="37"/>
      <c r="D15" s="38"/>
    </row>
    <row r="16" spans="1:4" ht="13" customHeight="1">
      <c r="A16" s="40" t="s">
        <v>223</v>
      </c>
      <c r="B16" s="871"/>
      <c r="C16" s="37"/>
      <c r="D16" s="38"/>
    </row>
    <row r="17" spans="1:4" ht="13" customHeight="1">
      <c r="A17" s="36" t="s">
        <v>202</v>
      </c>
      <c r="B17" s="871">
        <v>1690</v>
      </c>
      <c r="C17" s="37">
        <v>65</v>
      </c>
      <c r="D17" s="38">
        <f t="shared" ref="D17:D19" si="1">+B17/C17</f>
        <v>26</v>
      </c>
    </row>
    <row r="18" spans="1:4" ht="13" customHeight="1">
      <c r="A18" s="36" t="s">
        <v>224</v>
      </c>
      <c r="B18" s="871">
        <v>1635</v>
      </c>
      <c r="C18" s="37">
        <v>60</v>
      </c>
      <c r="D18" s="38">
        <f t="shared" si="1"/>
        <v>27.25</v>
      </c>
    </row>
    <row r="19" spans="1:4" ht="13" customHeight="1">
      <c r="A19" s="36" t="s">
        <v>581</v>
      </c>
      <c r="B19" s="871">
        <v>1000</v>
      </c>
      <c r="C19" s="37">
        <v>100</v>
      </c>
      <c r="D19" s="38">
        <f t="shared" si="1"/>
        <v>10</v>
      </c>
    </row>
    <row r="20" spans="1:4" ht="5" customHeight="1">
      <c r="A20" s="36"/>
      <c r="B20" s="871"/>
      <c r="C20" s="37"/>
      <c r="D20" s="38"/>
    </row>
    <row r="21" spans="1:4" ht="13" customHeight="1">
      <c r="A21" s="734" t="s">
        <v>610</v>
      </c>
      <c r="B21" s="871"/>
      <c r="C21" s="37"/>
      <c r="D21" s="38"/>
    </row>
    <row r="22" spans="1:4" ht="13" customHeight="1">
      <c r="A22" s="36" t="s">
        <v>600</v>
      </c>
      <c r="B22" s="871">
        <v>25797</v>
      </c>
      <c r="C22" s="37">
        <v>2000</v>
      </c>
      <c r="D22" s="38">
        <f t="shared" ref="D22" si="2">+B22/C22</f>
        <v>12.8985</v>
      </c>
    </row>
    <row r="23" spans="1:4" ht="5" customHeight="1">
      <c r="A23" s="39"/>
      <c r="B23" s="871"/>
      <c r="C23" s="37"/>
      <c r="D23" s="38"/>
    </row>
    <row r="24" spans="1:4" ht="13" customHeight="1">
      <c r="A24" s="40" t="s">
        <v>225</v>
      </c>
      <c r="B24" s="871"/>
      <c r="C24" s="87"/>
      <c r="D24" s="88"/>
    </row>
    <row r="25" spans="1:4" ht="13" customHeight="1">
      <c r="A25" s="36" t="s">
        <v>324</v>
      </c>
      <c r="B25" s="871">
        <v>9960</v>
      </c>
      <c r="C25" s="87">
        <v>40</v>
      </c>
      <c r="D25" s="38">
        <f>+B25/C25</f>
        <v>249</v>
      </c>
    </row>
    <row r="26" spans="1:4" ht="13" customHeight="1">
      <c r="A26" s="36" t="s">
        <v>273</v>
      </c>
      <c r="B26" s="871">
        <v>3200</v>
      </c>
      <c r="C26" s="87">
        <v>150</v>
      </c>
      <c r="D26" s="38">
        <f>+B26/C26</f>
        <v>21.333333333333332</v>
      </c>
    </row>
    <row r="27" spans="1:4" ht="9" customHeight="1">
      <c r="A27" s="89" t="s">
        <v>226</v>
      </c>
      <c r="B27" s="90"/>
      <c r="C27" s="91"/>
      <c r="D27" s="92"/>
    </row>
    <row r="28" spans="1:4" ht="9" customHeight="1">
      <c r="A28" s="93" t="s">
        <v>393</v>
      </c>
      <c r="B28" s="94"/>
      <c r="C28" s="95"/>
      <c r="D28" s="85"/>
    </row>
    <row r="29" spans="1:4" ht="9" customHeight="1">
      <c r="A29" s="775" t="s">
        <v>647</v>
      </c>
      <c r="B29" s="96"/>
      <c r="C29" s="96"/>
      <c r="D29" s="97"/>
    </row>
    <row r="30" spans="1:4" ht="9" customHeight="1">
      <c r="A30" s="776" t="s">
        <v>648</v>
      </c>
    </row>
    <row r="31" spans="1:4" ht="9" customHeight="1"/>
    <row r="32" spans="1:4" ht="9" customHeight="1"/>
    <row r="33" ht="9" customHeight="1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/>
    <row r="93" ht="12"/>
    <row r="94" ht="12"/>
    <row r="95" ht="12"/>
    <row r="96" ht="12"/>
    <row r="97" ht="12"/>
    <row r="98" ht="12"/>
    <row r="99" ht="12"/>
    <row r="100" ht="12"/>
    <row r="101" ht="12"/>
    <row r="102" ht="12"/>
    <row r="103" ht="12"/>
    <row r="104" ht="12"/>
    <row r="105" ht="12"/>
    <row r="106" ht="12"/>
    <row r="107" ht="12"/>
    <row r="108" ht="12"/>
    <row r="109" ht="12"/>
    <row r="110" ht="12"/>
    <row r="111" ht="12"/>
    <row r="112" ht="12"/>
    <row r="113" ht="12"/>
    <row r="114" ht="12"/>
    <row r="115" ht="12"/>
    <row r="116" ht="12"/>
    <row r="117" ht="12"/>
    <row r="118" ht="12"/>
    <row r="119" ht="12"/>
    <row r="120" ht="12"/>
    <row r="121" ht="12"/>
    <row r="122" ht="12"/>
    <row r="123" ht="12"/>
    <row r="124" ht="12"/>
    <row r="125" ht="12"/>
    <row r="126" ht="12"/>
    <row r="127" ht="12"/>
    <row r="128" ht="12"/>
    <row r="129" ht="12"/>
    <row r="130" ht="12"/>
    <row r="131" ht="12"/>
    <row r="132" ht="12"/>
    <row r="133" ht="12"/>
    <row r="134" ht="12"/>
    <row r="135" ht="12"/>
    <row r="136" ht="12"/>
    <row r="137" ht="12"/>
    <row r="138" ht="12"/>
    <row r="139" ht="12"/>
    <row r="140" ht="12"/>
    <row r="141" ht="12"/>
    <row r="142" ht="12"/>
    <row r="143" ht="12"/>
    <row r="144" ht="12"/>
    <row r="145" ht="12"/>
    <row r="146" ht="12"/>
    <row r="147" ht="12"/>
    <row r="148" ht="12"/>
    <row r="149" ht="12"/>
    <row r="150" ht="12"/>
    <row r="151" ht="12"/>
    <row r="152" ht="12"/>
    <row r="153" ht="12"/>
    <row r="154" ht="12"/>
    <row r="155" ht="12"/>
    <row r="156" ht="12"/>
    <row r="157" ht="12"/>
    <row r="158" ht="12"/>
    <row r="159" ht="12"/>
    <row r="160" ht="12"/>
    <row r="161" ht="12"/>
    <row r="162" ht="12"/>
    <row r="163" ht="12"/>
    <row r="164" ht="12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/>
    <row r="405" ht="12"/>
    <row r="406" ht="12"/>
    <row r="407" ht="12"/>
    <row r="408" ht="12"/>
    <row r="409" ht="12"/>
    <row r="410" ht="12"/>
    <row r="411" ht="12"/>
    <row r="412" ht="12"/>
    <row r="413" ht="12"/>
    <row r="414" ht="12"/>
    <row r="415" ht="12"/>
    <row r="416" ht="12"/>
    <row r="417" ht="12"/>
    <row r="418" ht="12"/>
    <row r="419" ht="12"/>
    <row r="420" ht="12"/>
    <row r="421" ht="12"/>
    <row r="422" ht="12"/>
    <row r="423" ht="12"/>
    <row r="424" ht="12"/>
    <row r="425" ht="12"/>
    <row r="426" ht="12"/>
    <row r="427" ht="12"/>
    <row r="428" ht="12"/>
    <row r="429" ht="12"/>
    <row r="430" ht="12"/>
    <row r="431" ht="12"/>
    <row r="432" ht="12"/>
    <row r="433" ht="12"/>
    <row r="434" ht="12"/>
    <row r="435" ht="12"/>
    <row r="436" ht="12"/>
    <row r="437" ht="12"/>
    <row r="438" ht="12"/>
    <row r="439" ht="12"/>
    <row r="440" ht="12"/>
    <row r="441" ht="12"/>
    <row r="442" ht="12"/>
    <row r="443" ht="12"/>
    <row r="444" ht="12"/>
    <row r="445" ht="12"/>
    <row r="446" ht="12"/>
    <row r="447" ht="12"/>
    <row r="448" ht="12"/>
    <row r="449" ht="12"/>
    <row r="450" ht="12"/>
    <row r="451" ht="12"/>
    <row r="452" ht="12"/>
    <row r="453" ht="12"/>
    <row r="454" ht="12"/>
    <row r="455" ht="12"/>
    <row r="456" ht="12"/>
    <row r="457" ht="12"/>
    <row r="458" ht="12"/>
    <row r="459" ht="12"/>
    <row r="460" ht="12"/>
    <row r="461" ht="12"/>
    <row r="462" ht="12"/>
    <row r="463" ht="12"/>
    <row r="464" ht="12"/>
    <row r="465" ht="12"/>
    <row r="466" ht="12"/>
    <row r="467" ht="12"/>
    <row r="468" ht="12"/>
    <row r="469" ht="12"/>
    <row r="470" ht="12"/>
    <row r="471" ht="12"/>
    <row r="472" ht="12"/>
    <row r="473" ht="12"/>
    <row r="474" ht="12"/>
    <row r="475" ht="12"/>
    <row r="476" ht="12"/>
    <row r="477" ht="12"/>
    <row r="478" ht="12"/>
    <row r="479" ht="12"/>
    <row r="480" ht="12"/>
    <row r="481" ht="12"/>
    <row r="482" ht="12"/>
    <row r="483" ht="12"/>
    <row r="484" ht="12"/>
    <row r="485" ht="12"/>
    <row r="486" ht="12"/>
    <row r="487" ht="12"/>
    <row r="488" ht="12"/>
    <row r="489" ht="12"/>
    <row r="490" ht="12"/>
    <row r="491" ht="12"/>
    <row r="492" ht="12"/>
    <row r="493" ht="12"/>
    <row r="494" ht="12"/>
    <row r="495" ht="12"/>
    <row r="496" ht="12"/>
    <row r="497" ht="12"/>
    <row r="498" ht="12"/>
    <row r="499" ht="12"/>
    <row r="500" ht="12"/>
    <row r="501" ht="12"/>
    <row r="502" ht="12"/>
    <row r="503" ht="12"/>
    <row r="504" ht="12"/>
    <row r="505" ht="12"/>
    <row r="506" ht="12"/>
    <row r="507" ht="12"/>
    <row r="508" ht="12"/>
    <row r="509" ht="12"/>
    <row r="510" ht="12"/>
    <row r="511" ht="12"/>
    <row r="512" ht="12"/>
    <row r="513" ht="12"/>
    <row r="514" ht="12"/>
    <row r="515" ht="12"/>
    <row r="516" ht="12"/>
    <row r="517" ht="12"/>
    <row r="518" ht="12"/>
    <row r="519" ht="12"/>
    <row r="520" ht="12"/>
    <row r="521" ht="12"/>
    <row r="522" ht="12"/>
    <row r="523" ht="12"/>
    <row r="524" ht="12"/>
    <row r="525" ht="12"/>
    <row r="526" ht="12"/>
    <row r="527" ht="12"/>
    <row r="528" ht="12"/>
    <row r="529" ht="12"/>
    <row r="530" ht="12"/>
    <row r="531" ht="12"/>
    <row r="532" ht="12"/>
    <row r="533" ht="12"/>
    <row r="534" ht="12"/>
    <row r="535" ht="12"/>
    <row r="536" ht="12"/>
    <row r="537" ht="12"/>
    <row r="538" ht="12"/>
    <row r="539" ht="12"/>
    <row r="540" ht="12"/>
    <row r="541" ht="12"/>
    <row r="542" ht="12"/>
    <row r="543" ht="12"/>
    <row r="544" ht="12"/>
    <row r="545" ht="12"/>
    <row r="546" ht="12"/>
    <row r="547" ht="12"/>
    <row r="548" ht="12"/>
    <row r="549" ht="12"/>
    <row r="550" ht="12"/>
    <row r="551" ht="12"/>
    <row r="552" ht="12"/>
    <row r="553" ht="12"/>
    <row r="554" ht="12"/>
    <row r="555" ht="12"/>
    <row r="556" ht="12"/>
    <row r="557" ht="12"/>
    <row r="558" ht="12"/>
    <row r="559" ht="12"/>
    <row r="560" ht="12"/>
    <row r="561" ht="12"/>
    <row r="562" ht="12"/>
    <row r="563" ht="12"/>
    <row r="564" ht="12"/>
    <row r="565" ht="12"/>
    <row r="566" ht="12"/>
    <row r="567" ht="12"/>
    <row r="568" ht="12"/>
    <row r="569" ht="12"/>
    <row r="570" ht="12"/>
    <row r="571" ht="12"/>
    <row r="572" ht="12"/>
    <row r="573" ht="12"/>
    <row r="574" ht="12"/>
    <row r="575" ht="12"/>
    <row r="576" ht="12"/>
    <row r="577" ht="12"/>
    <row r="578" ht="12"/>
    <row r="579" ht="12"/>
    <row r="580" ht="12"/>
    <row r="581" ht="12"/>
    <row r="582" ht="12"/>
    <row r="583" ht="12"/>
    <row r="584" ht="12"/>
    <row r="585" ht="12"/>
    <row r="586" ht="12"/>
    <row r="587" ht="12"/>
    <row r="588" ht="12"/>
    <row r="589" ht="12"/>
    <row r="590" ht="12"/>
    <row r="591" ht="12"/>
    <row r="592" ht="12"/>
    <row r="593" ht="12"/>
    <row r="594" ht="12"/>
    <row r="595" ht="12"/>
    <row r="596" ht="12"/>
    <row r="597" ht="12"/>
    <row r="598" ht="12"/>
    <row r="599" ht="12"/>
    <row r="600" ht="12"/>
    <row r="601" ht="12"/>
    <row r="602" ht="12"/>
    <row r="603" ht="12"/>
    <row r="604" ht="12"/>
    <row r="605" ht="12"/>
    <row r="606" ht="12"/>
    <row r="607" ht="12"/>
    <row r="608" ht="12"/>
    <row r="609" ht="12"/>
    <row r="610" ht="12"/>
    <row r="611" ht="12"/>
    <row r="612" ht="12"/>
    <row r="613" ht="12"/>
    <row r="614" ht="12"/>
    <row r="615" ht="12"/>
    <row r="616" ht="12"/>
    <row r="617" ht="12"/>
    <row r="618" ht="12"/>
    <row r="619" ht="12"/>
    <row r="620" ht="12"/>
    <row r="621" ht="12"/>
    <row r="622" ht="12"/>
    <row r="623" ht="12"/>
    <row r="624" ht="12"/>
    <row r="625" ht="12"/>
    <row r="626" ht="12"/>
    <row r="627" ht="12"/>
    <row r="628" ht="12"/>
    <row r="629" ht="12"/>
    <row r="630" ht="12"/>
    <row r="631" ht="12"/>
    <row r="632" ht="12"/>
    <row r="633" ht="12"/>
    <row r="634" ht="12"/>
    <row r="635" ht="12"/>
    <row r="636" ht="12"/>
    <row r="637" ht="12"/>
    <row r="638" ht="12"/>
    <row r="639" ht="12"/>
    <row r="640" ht="12"/>
    <row r="641" ht="12"/>
    <row r="642" ht="12"/>
    <row r="643" ht="12"/>
    <row r="644" ht="12"/>
    <row r="645" ht="12"/>
    <row r="646" ht="12"/>
    <row r="647" ht="12"/>
    <row r="648" ht="12"/>
    <row r="649" ht="12"/>
    <row r="650" ht="12"/>
    <row r="651" ht="12"/>
    <row r="652" ht="12"/>
    <row r="653" ht="12"/>
    <row r="654" ht="12"/>
    <row r="655" ht="12"/>
    <row r="656" ht="12"/>
    <row r="657" ht="12"/>
    <row r="658" ht="12"/>
    <row r="659" ht="12"/>
    <row r="660" ht="12"/>
    <row r="661" ht="12"/>
    <row r="662" ht="12"/>
    <row r="663" ht="12"/>
    <row r="664" ht="12"/>
    <row r="665" ht="12"/>
    <row r="666" ht="12"/>
    <row r="667" ht="12"/>
    <row r="668" ht="12"/>
    <row r="669" ht="12"/>
    <row r="670" ht="12"/>
    <row r="671" ht="12"/>
    <row r="672" ht="12"/>
    <row r="673" ht="12"/>
    <row r="674" ht="12"/>
    <row r="675" ht="12"/>
    <row r="676" ht="12"/>
    <row r="677" ht="12"/>
    <row r="678" ht="12"/>
    <row r="679" ht="12"/>
    <row r="680" ht="12"/>
    <row r="681" ht="12"/>
    <row r="682" ht="12"/>
    <row r="683" ht="12"/>
    <row r="684" ht="12"/>
    <row r="685" ht="12"/>
    <row r="686" ht="12"/>
    <row r="687" ht="12"/>
    <row r="688" ht="12"/>
    <row r="689" ht="12"/>
    <row r="690" ht="12"/>
    <row r="691" ht="12"/>
    <row r="692" ht="12"/>
    <row r="693" ht="12"/>
    <row r="694" ht="12"/>
    <row r="695" ht="12"/>
    <row r="696" ht="12"/>
    <row r="697" ht="12"/>
    <row r="698" ht="12"/>
    <row r="699" ht="12"/>
    <row r="700" ht="12"/>
    <row r="701" ht="12"/>
    <row r="702" ht="12"/>
    <row r="703" ht="12"/>
    <row r="704" ht="12"/>
    <row r="705" ht="12"/>
    <row r="706" ht="12"/>
    <row r="707" ht="12"/>
    <row r="708" ht="12"/>
    <row r="709" ht="12"/>
    <row r="710" ht="12"/>
    <row r="711" ht="12"/>
    <row r="712" ht="12"/>
    <row r="713" ht="12"/>
    <row r="714" ht="12"/>
    <row r="715" ht="12"/>
    <row r="716" ht="12"/>
    <row r="717" ht="12"/>
    <row r="718" ht="12"/>
    <row r="719" ht="12"/>
    <row r="720" ht="12"/>
    <row r="721" ht="12"/>
    <row r="722" ht="12"/>
    <row r="723" ht="12"/>
    <row r="724" ht="12"/>
    <row r="725" ht="12"/>
    <row r="726" ht="12"/>
    <row r="727" ht="12"/>
    <row r="728" ht="12"/>
    <row r="729" ht="12"/>
    <row r="730" ht="12"/>
    <row r="731" ht="12"/>
    <row r="732" ht="12"/>
    <row r="733" ht="12"/>
    <row r="734" ht="12"/>
    <row r="735" ht="12"/>
    <row r="736" ht="12"/>
    <row r="737" ht="12"/>
    <row r="738" ht="12"/>
    <row r="739" ht="12"/>
    <row r="740" ht="12"/>
    <row r="741" ht="12"/>
    <row r="742" ht="12"/>
    <row r="743" ht="12"/>
    <row r="744" ht="12"/>
    <row r="745" ht="12"/>
    <row r="746" ht="12"/>
    <row r="747" ht="12"/>
    <row r="748" ht="12"/>
    <row r="749" ht="12"/>
    <row r="750" ht="12"/>
    <row r="751" ht="12"/>
    <row r="752" ht="12"/>
    <row r="753" ht="12"/>
    <row r="754" ht="12"/>
    <row r="755" ht="12"/>
    <row r="756" ht="12"/>
    <row r="757" ht="12"/>
    <row r="758" ht="12"/>
    <row r="759" ht="12"/>
    <row r="760" ht="12"/>
    <row r="761" ht="12"/>
    <row r="762" ht="12"/>
    <row r="763" ht="12"/>
    <row r="764" ht="12"/>
    <row r="765" ht="12"/>
    <row r="766" ht="12"/>
    <row r="767" ht="12"/>
    <row r="768" ht="12"/>
    <row r="769" ht="12"/>
    <row r="770" ht="12"/>
    <row r="771" ht="12"/>
    <row r="772" ht="12"/>
    <row r="773" ht="12"/>
    <row r="774" ht="12"/>
    <row r="775" ht="12"/>
    <row r="776" ht="12"/>
    <row r="777" ht="12"/>
    <row r="778" ht="12"/>
    <row r="779" ht="12"/>
    <row r="780" ht="12"/>
    <row r="781" ht="12"/>
    <row r="782" ht="12"/>
    <row r="783" ht="12"/>
    <row r="784" ht="12"/>
    <row r="785" ht="12"/>
    <row r="786" ht="12"/>
    <row r="787" ht="12"/>
    <row r="788" ht="12"/>
    <row r="789" ht="12"/>
    <row r="790" ht="12"/>
    <row r="791" ht="12"/>
    <row r="792" ht="12"/>
    <row r="793" ht="12"/>
    <row r="794" ht="12"/>
    <row r="795" ht="12"/>
    <row r="796" ht="12"/>
    <row r="797" ht="12"/>
    <row r="798" ht="12"/>
    <row r="799" ht="12"/>
    <row r="800" ht="12"/>
    <row r="801" ht="12"/>
    <row r="802" ht="12"/>
    <row r="803" ht="12"/>
    <row r="804" ht="12"/>
    <row r="805" ht="12"/>
    <row r="806" ht="12"/>
    <row r="807" ht="12"/>
    <row r="808" ht="12"/>
    <row r="809" ht="12"/>
    <row r="810" ht="12"/>
    <row r="811" ht="12"/>
    <row r="812" ht="12"/>
    <row r="813" ht="12"/>
    <row r="814" ht="12"/>
    <row r="815" ht="12"/>
    <row r="816" ht="12"/>
    <row r="817" ht="12"/>
    <row r="818" ht="12"/>
    <row r="819" ht="12"/>
    <row r="820" ht="12"/>
    <row r="821" ht="12"/>
    <row r="822" ht="12"/>
    <row r="823" ht="12"/>
    <row r="824" ht="12"/>
    <row r="825" ht="12"/>
    <row r="826" ht="12"/>
    <row r="827" ht="12"/>
    <row r="828" ht="12"/>
    <row r="829" ht="12"/>
    <row r="830" ht="12"/>
    <row r="831" ht="12"/>
    <row r="832" ht="12"/>
    <row r="833" ht="12"/>
    <row r="834" ht="12"/>
    <row r="835" ht="12"/>
    <row r="836" ht="12"/>
    <row r="837" ht="12"/>
    <row r="838" ht="12"/>
    <row r="839" ht="12"/>
    <row r="840" ht="12"/>
    <row r="841" ht="12"/>
    <row r="842" ht="12"/>
    <row r="843" ht="12"/>
    <row r="844" ht="12"/>
    <row r="845" ht="12"/>
    <row r="846" ht="12"/>
    <row r="847" ht="12"/>
    <row r="848" ht="12"/>
    <row r="849" ht="12"/>
    <row r="850" ht="12"/>
    <row r="851" ht="12"/>
    <row r="852" ht="12"/>
    <row r="853" ht="12"/>
    <row r="854" ht="12"/>
    <row r="855" ht="12"/>
    <row r="856" ht="12"/>
    <row r="857" ht="12"/>
    <row r="858" ht="12"/>
    <row r="859" ht="12"/>
    <row r="860" ht="12"/>
    <row r="861" ht="12"/>
    <row r="862" ht="12"/>
    <row r="863" ht="12"/>
    <row r="864" ht="12"/>
    <row r="865" ht="12"/>
    <row r="866" ht="12"/>
    <row r="867" ht="12"/>
    <row r="868" ht="12"/>
    <row r="869" ht="12"/>
    <row r="870" ht="12"/>
    <row r="871" ht="12"/>
    <row r="872" ht="12"/>
    <row r="873" ht="12"/>
    <row r="874" ht="12"/>
    <row r="875" ht="12"/>
    <row r="876" ht="12"/>
    <row r="877" ht="12"/>
    <row r="878" ht="12"/>
    <row r="879" ht="12"/>
    <row r="880" ht="12"/>
    <row r="881" ht="12"/>
    <row r="882" ht="12"/>
    <row r="883" ht="12"/>
    <row r="884" ht="12"/>
    <row r="885" ht="12"/>
    <row r="886" ht="12"/>
    <row r="887" ht="12"/>
    <row r="888" ht="12"/>
    <row r="889" ht="12"/>
    <row r="890" ht="12"/>
    <row r="891" ht="12"/>
    <row r="892" ht="12"/>
    <row r="893" ht="12"/>
    <row r="894" ht="12"/>
    <row r="895" ht="12"/>
    <row r="896" ht="12"/>
    <row r="897" ht="12"/>
    <row r="898" ht="12"/>
    <row r="899" ht="12"/>
    <row r="900" ht="12"/>
    <row r="901" ht="12"/>
    <row r="902" ht="12"/>
    <row r="903" ht="12"/>
    <row r="904" ht="12"/>
    <row r="905" ht="12"/>
    <row r="906" ht="12"/>
    <row r="907" ht="12"/>
    <row r="908" ht="12"/>
    <row r="909" ht="12"/>
    <row r="910" ht="12"/>
    <row r="911" ht="12"/>
    <row r="912" ht="12"/>
    <row r="913" ht="12"/>
    <row r="914" ht="12"/>
    <row r="915" ht="12"/>
    <row r="916" ht="12"/>
    <row r="917" ht="12"/>
    <row r="918" ht="12"/>
    <row r="919" ht="12"/>
    <row r="920" ht="12"/>
    <row r="921" ht="12"/>
    <row r="922" ht="12"/>
    <row r="923" ht="12"/>
    <row r="924" ht="12"/>
    <row r="925" ht="12"/>
    <row r="926" ht="12"/>
    <row r="927" ht="12"/>
    <row r="928" ht="12"/>
    <row r="929" ht="12"/>
    <row r="930" ht="12"/>
    <row r="931" ht="12"/>
    <row r="932" ht="12"/>
    <row r="933" ht="12"/>
    <row r="934" ht="12"/>
    <row r="935" ht="12"/>
    <row r="936" ht="12"/>
    <row r="937" ht="12"/>
    <row r="938" ht="12"/>
    <row r="939" ht="12"/>
    <row r="940" ht="12"/>
    <row r="941" ht="12"/>
    <row r="942" ht="12"/>
    <row r="943" ht="12"/>
    <row r="944" ht="12"/>
    <row r="945" ht="12"/>
    <row r="946" ht="12"/>
    <row r="947" ht="12"/>
    <row r="948" ht="12"/>
    <row r="949" ht="12"/>
    <row r="950" ht="12"/>
    <row r="951" ht="12"/>
    <row r="952" ht="12"/>
    <row r="953" ht="12"/>
    <row r="954" ht="12"/>
    <row r="955" ht="12"/>
    <row r="956" ht="12"/>
    <row r="957" ht="12"/>
    <row r="958" ht="12"/>
    <row r="959" ht="12"/>
    <row r="960" ht="12"/>
    <row r="961" ht="12"/>
    <row r="962" ht="12"/>
    <row r="963" ht="12"/>
    <row r="964" ht="12"/>
    <row r="965" ht="12"/>
    <row r="966" ht="12"/>
    <row r="967" ht="12"/>
    <row r="968" ht="12"/>
    <row r="969" ht="12"/>
    <row r="970" ht="12"/>
    <row r="971" ht="12"/>
    <row r="972" ht="12"/>
    <row r="973" ht="12"/>
    <row r="974" ht="12"/>
    <row r="975" ht="12"/>
    <row r="976" ht="12"/>
    <row r="977" ht="12"/>
    <row r="978" ht="12"/>
    <row r="979" ht="12"/>
    <row r="980" ht="12"/>
    <row r="981" ht="12"/>
    <row r="982" ht="12"/>
    <row r="983" ht="12"/>
    <row r="984" ht="12"/>
    <row r="985" ht="12"/>
    <row r="986" ht="12"/>
    <row r="987" ht="12"/>
    <row r="988" ht="12"/>
    <row r="989" ht="12"/>
    <row r="990" ht="12"/>
    <row r="991" ht="12"/>
    <row r="992" ht="12"/>
    <row r="993" ht="12"/>
    <row r="994" ht="12"/>
    <row r="995" ht="12"/>
    <row r="996" ht="12"/>
    <row r="997" ht="12"/>
    <row r="998" ht="12"/>
    <row r="999" ht="12"/>
    <row r="1000" ht="12"/>
  </sheetData>
  <mergeCells count="1">
    <mergeCell ref="A2:D2"/>
  </mergeCells>
  <pageMargins left="0" right="0" top="0" bottom="0" header="0" footer="0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1009"/>
  <sheetViews>
    <sheetView showGridLines="0" topLeftCell="A36" zoomScale="98" zoomScaleNormal="98" workbookViewId="0">
      <selection activeCell="A45" sqref="A45:F86"/>
    </sheetView>
  </sheetViews>
  <sheetFormatPr baseColWidth="10" defaultColWidth="11.5" defaultRowHeight="15" customHeight="1"/>
  <cols>
    <col min="1" max="1" width="26.6640625" style="53" customWidth="1"/>
    <col min="2" max="3" width="13.6640625" style="53" customWidth="1"/>
    <col min="4" max="6" width="7.83203125" style="53" customWidth="1"/>
    <col min="7" max="16384" width="11.5" style="53"/>
  </cols>
  <sheetData>
    <row r="1" spans="1:6" ht="16" customHeight="1">
      <c r="A1" s="65" t="s">
        <v>349</v>
      </c>
      <c r="B1" s="79"/>
      <c r="C1" s="79"/>
      <c r="D1" s="79"/>
      <c r="E1" s="80"/>
      <c r="F1" s="81"/>
    </row>
    <row r="2" spans="1:6" ht="13.5" customHeight="1">
      <c r="A2" s="948" t="s">
        <v>670</v>
      </c>
      <c r="B2" s="948"/>
      <c r="C2" s="948"/>
      <c r="D2" s="948"/>
      <c r="E2" s="948"/>
      <c r="F2" s="948"/>
    </row>
    <row r="3" spans="1:6" ht="5" customHeight="1">
      <c r="A3" s="949"/>
      <c r="B3" s="949"/>
      <c r="C3" s="949"/>
      <c r="D3" s="949"/>
      <c r="E3" s="949"/>
      <c r="F3" s="949"/>
    </row>
    <row r="4" spans="1:6" ht="18" customHeight="1">
      <c r="A4" s="411" t="s">
        <v>189</v>
      </c>
      <c r="B4" s="410" t="s">
        <v>227</v>
      </c>
      <c r="C4" s="410" t="s">
        <v>191</v>
      </c>
      <c r="D4" s="411" t="s">
        <v>193</v>
      </c>
      <c r="E4" s="412" t="s">
        <v>228</v>
      </c>
      <c r="F4" s="877" t="s">
        <v>380</v>
      </c>
    </row>
    <row r="5" spans="1:6" s="325" customFormat="1" ht="6.75" customHeight="1">
      <c r="A5" s="876"/>
      <c r="B5" s="876"/>
      <c r="C5" s="876"/>
      <c r="D5" s="876"/>
      <c r="E5" s="876"/>
      <c r="F5" s="876"/>
    </row>
    <row r="6" spans="1:6" ht="13" customHeight="1">
      <c r="A6" s="950" t="s">
        <v>311</v>
      </c>
      <c r="B6" s="482" t="s">
        <v>229</v>
      </c>
      <c r="C6" s="482" t="s">
        <v>351</v>
      </c>
      <c r="D6" s="482" t="s">
        <v>230</v>
      </c>
      <c r="E6" s="883">
        <v>830</v>
      </c>
      <c r="F6" s="884">
        <v>3.5</v>
      </c>
    </row>
    <row r="7" spans="1:6" ht="13" customHeight="1">
      <c r="A7" s="950"/>
      <c r="B7" s="17" t="s">
        <v>352</v>
      </c>
      <c r="C7" s="17" t="s">
        <v>352</v>
      </c>
      <c r="D7" s="17" t="s">
        <v>227</v>
      </c>
      <c r="E7" s="878">
        <v>1000</v>
      </c>
      <c r="F7" s="879">
        <v>3</v>
      </c>
    </row>
    <row r="8" spans="1:6" ht="13" customHeight="1">
      <c r="A8" s="951"/>
      <c r="B8" s="880" t="s">
        <v>231</v>
      </c>
      <c r="C8" s="880" t="s">
        <v>232</v>
      </c>
      <c r="D8" s="880" t="s">
        <v>230</v>
      </c>
      <c r="E8" s="881">
        <v>783</v>
      </c>
      <c r="F8" s="882">
        <v>6</v>
      </c>
    </row>
    <row r="9" spans="1:6" ht="13" customHeight="1">
      <c r="A9" s="952" t="s">
        <v>353</v>
      </c>
      <c r="B9" s="17" t="s">
        <v>282</v>
      </c>
      <c r="C9" s="17" t="s">
        <v>244</v>
      </c>
      <c r="D9" s="17" t="s">
        <v>230</v>
      </c>
      <c r="E9" s="878">
        <v>292</v>
      </c>
      <c r="F9" s="879">
        <v>9</v>
      </c>
    </row>
    <row r="10" spans="1:6" ht="13" customHeight="1">
      <c r="A10" s="953"/>
      <c r="B10" s="17" t="s">
        <v>241</v>
      </c>
      <c r="C10" s="17" t="s">
        <v>233</v>
      </c>
      <c r="D10" s="17" t="s">
        <v>230</v>
      </c>
      <c r="E10" s="878">
        <v>391</v>
      </c>
      <c r="F10" s="879">
        <v>9</v>
      </c>
    </row>
    <row r="11" spans="1:6" ht="13" customHeight="1">
      <c r="A11" s="954"/>
      <c r="B11" s="880" t="s">
        <v>231</v>
      </c>
      <c r="C11" s="880" t="s">
        <v>232</v>
      </c>
      <c r="D11" s="880" t="s">
        <v>230</v>
      </c>
      <c r="E11" s="881">
        <v>541</v>
      </c>
      <c r="F11" s="882">
        <v>9</v>
      </c>
    </row>
    <row r="12" spans="1:6" ht="13" customHeight="1">
      <c r="A12" s="955" t="s">
        <v>323</v>
      </c>
      <c r="B12" s="17" t="s">
        <v>242</v>
      </c>
      <c r="C12" s="17" t="s">
        <v>234</v>
      </c>
      <c r="D12" s="17" t="s">
        <v>243</v>
      </c>
      <c r="E12" s="878">
        <v>16</v>
      </c>
      <c r="F12" s="879">
        <v>8</v>
      </c>
    </row>
    <row r="13" spans="1:6" ht="13" customHeight="1">
      <c r="A13" s="950"/>
      <c r="B13" s="17" t="s">
        <v>521</v>
      </c>
      <c r="C13" s="17" t="s">
        <v>234</v>
      </c>
      <c r="D13" s="17" t="s">
        <v>243</v>
      </c>
      <c r="E13" s="878">
        <v>59</v>
      </c>
      <c r="F13" s="879">
        <v>6</v>
      </c>
    </row>
    <row r="14" spans="1:6" ht="13" customHeight="1">
      <c r="A14" s="950"/>
      <c r="B14" s="17" t="s">
        <v>282</v>
      </c>
      <c r="C14" s="17" t="s">
        <v>245</v>
      </c>
      <c r="D14" s="17" t="s">
        <v>243</v>
      </c>
      <c r="E14" s="878">
        <v>100</v>
      </c>
      <c r="F14" s="879">
        <v>7</v>
      </c>
    </row>
    <row r="15" spans="1:6" ht="13" customHeight="1">
      <c r="A15" s="950"/>
      <c r="B15" s="17" t="s">
        <v>282</v>
      </c>
      <c r="C15" s="17" t="s">
        <v>244</v>
      </c>
      <c r="D15" s="17" t="s">
        <v>230</v>
      </c>
      <c r="E15" s="878">
        <v>30</v>
      </c>
      <c r="F15" s="879">
        <v>14</v>
      </c>
    </row>
    <row r="16" spans="1:6" ht="13" customHeight="1">
      <c r="A16" s="950"/>
      <c r="B16" s="17" t="s">
        <v>231</v>
      </c>
      <c r="C16" s="17" t="s">
        <v>246</v>
      </c>
      <c r="D16" s="17" t="s">
        <v>243</v>
      </c>
      <c r="E16" s="878">
        <v>20</v>
      </c>
      <c r="F16" s="879">
        <v>7</v>
      </c>
    </row>
    <row r="17" spans="1:6" ht="13" customHeight="1">
      <c r="A17" s="951"/>
      <c r="B17" s="880" t="s">
        <v>231</v>
      </c>
      <c r="C17" s="880" t="s">
        <v>233</v>
      </c>
      <c r="D17" s="880" t="s">
        <v>230</v>
      </c>
      <c r="E17" s="881">
        <v>50</v>
      </c>
      <c r="F17" s="882">
        <v>14</v>
      </c>
    </row>
    <row r="18" spans="1:6" ht="13" customHeight="1">
      <c r="A18" s="952" t="s">
        <v>354</v>
      </c>
      <c r="B18" s="17" t="s">
        <v>235</v>
      </c>
      <c r="C18" s="17" t="s">
        <v>237</v>
      </c>
      <c r="D18" s="17" t="s">
        <v>230</v>
      </c>
      <c r="E18" s="878">
        <v>160</v>
      </c>
      <c r="F18" s="879">
        <v>10</v>
      </c>
    </row>
    <row r="19" spans="1:6" ht="13" customHeight="1">
      <c r="A19" s="953"/>
      <c r="B19" s="17" t="s">
        <v>235</v>
      </c>
      <c r="C19" s="17" t="s">
        <v>236</v>
      </c>
      <c r="D19" s="17" t="s">
        <v>230</v>
      </c>
      <c r="E19" s="878">
        <v>20</v>
      </c>
      <c r="F19" s="879">
        <v>10</v>
      </c>
    </row>
    <row r="20" spans="1:6" ht="13" customHeight="1">
      <c r="A20" s="953"/>
      <c r="B20" s="17" t="s">
        <v>235</v>
      </c>
      <c r="C20" s="17" t="s">
        <v>237</v>
      </c>
      <c r="D20" s="17" t="s">
        <v>230</v>
      </c>
      <c r="E20" s="878">
        <v>1682</v>
      </c>
      <c r="F20" s="879">
        <v>10</v>
      </c>
    </row>
    <row r="21" spans="1:6" ht="13" customHeight="1">
      <c r="A21" s="953"/>
      <c r="B21" s="17" t="s">
        <v>235</v>
      </c>
      <c r="C21" s="17" t="s">
        <v>279</v>
      </c>
      <c r="D21" s="17" t="s">
        <v>230</v>
      </c>
      <c r="E21" s="878">
        <v>220</v>
      </c>
      <c r="F21" s="879">
        <v>10</v>
      </c>
    </row>
    <row r="22" spans="1:6" ht="13" customHeight="1">
      <c r="A22" s="953"/>
      <c r="B22" s="17" t="s">
        <v>235</v>
      </c>
      <c r="C22" s="17" t="s">
        <v>280</v>
      </c>
      <c r="D22" s="17" t="s">
        <v>230</v>
      </c>
      <c r="E22" s="878">
        <v>278</v>
      </c>
      <c r="F22" s="879">
        <v>10</v>
      </c>
    </row>
    <row r="23" spans="1:6" ht="13" customHeight="1">
      <c r="A23" s="953"/>
      <c r="B23" s="17" t="s">
        <v>235</v>
      </c>
      <c r="C23" s="17" t="s">
        <v>237</v>
      </c>
      <c r="D23" s="17" t="s">
        <v>230</v>
      </c>
      <c r="E23" s="878">
        <v>43</v>
      </c>
      <c r="F23" s="879">
        <v>10</v>
      </c>
    </row>
    <row r="24" spans="1:6" ht="13" customHeight="1">
      <c r="A24" s="954"/>
      <c r="B24" s="880" t="s">
        <v>235</v>
      </c>
      <c r="C24" s="880" t="s">
        <v>281</v>
      </c>
      <c r="D24" s="880" t="s">
        <v>230</v>
      </c>
      <c r="E24" s="881">
        <v>43</v>
      </c>
      <c r="F24" s="882">
        <v>10</v>
      </c>
    </row>
    <row r="25" spans="1:6" ht="13" customHeight="1">
      <c r="A25" s="955" t="s">
        <v>714</v>
      </c>
      <c r="B25" s="17" t="s">
        <v>282</v>
      </c>
      <c r="C25" s="17" t="s">
        <v>355</v>
      </c>
      <c r="D25" s="17" t="s">
        <v>230</v>
      </c>
      <c r="E25" s="878">
        <v>393</v>
      </c>
      <c r="F25" s="879">
        <v>6</v>
      </c>
    </row>
    <row r="26" spans="1:6" ht="13" customHeight="1">
      <c r="A26" s="950"/>
      <c r="B26" s="17" t="s">
        <v>251</v>
      </c>
      <c r="C26" s="17" t="s">
        <v>356</v>
      </c>
      <c r="D26" s="17" t="s">
        <v>243</v>
      </c>
      <c r="E26" s="878">
        <v>1391</v>
      </c>
      <c r="F26" s="879">
        <v>2</v>
      </c>
    </row>
    <row r="27" spans="1:6" ht="13" customHeight="1">
      <c r="A27" s="950"/>
      <c r="B27" s="17" t="s">
        <v>231</v>
      </c>
      <c r="C27" s="17" t="s">
        <v>246</v>
      </c>
      <c r="D27" s="17" t="s">
        <v>243</v>
      </c>
      <c r="E27" s="878">
        <v>180</v>
      </c>
      <c r="F27" s="879">
        <v>4</v>
      </c>
    </row>
    <row r="28" spans="1:6" ht="13" customHeight="1">
      <c r="A28" s="950"/>
      <c r="B28" s="17" t="s">
        <v>231</v>
      </c>
      <c r="C28" s="17" t="s">
        <v>232</v>
      </c>
      <c r="D28" s="17" t="s">
        <v>230</v>
      </c>
      <c r="E28" s="878">
        <v>684</v>
      </c>
      <c r="F28" s="879">
        <v>10</v>
      </c>
    </row>
    <row r="29" spans="1:6" ht="13" customHeight="1">
      <c r="A29" s="950"/>
      <c r="B29" s="17" t="s">
        <v>231</v>
      </c>
      <c r="C29" s="17" t="s">
        <v>233</v>
      </c>
      <c r="D29" s="17" t="s">
        <v>230</v>
      </c>
      <c r="E29" s="878">
        <v>264</v>
      </c>
      <c r="F29" s="879">
        <v>10</v>
      </c>
    </row>
    <row r="30" spans="1:6" ht="13" customHeight="1">
      <c r="A30" s="950"/>
      <c r="B30" s="17" t="s">
        <v>231</v>
      </c>
      <c r="C30" s="17" t="s">
        <v>561</v>
      </c>
      <c r="D30" s="17" t="s">
        <v>230</v>
      </c>
      <c r="E30" s="878">
        <v>86</v>
      </c>
      <c r="F30" s="879">
        <v>10</v>
      </c>
    </row>
    <row r="31" spans="1:6" ht="13" customHeight="1">
      <c r="A31" s="950"/>
      <c r="B31" s="17" t="s">
        <v>249</v>
      </c>
      <c r="C31" s="17" t="s">
        <v>611</v>
      </c>
      <c r="D31" s="17"/>
      <c r="E31" s="878">
        <v>400</v>
      </c>
      <c r="F31" s="879">
        <v>8</v>
      </c>
    </row>
    <row r="32" spans="1:6" ht="13" customHeight="1">
      <c r="A32" s="951"/>
      <c r="B32" s="17" t="s">
        <v>249</v>
      </c>
      <c r="C32" s="880" t="s">
        <v>250</v>
      </c>
      <c r="D32" s="17"/>
      <c r="E32" s="881">
        <v>770</v>
      </c>
      <c r="F32" s="882">
        <v>8</v>
      </c>
    </row>
    <row r="33" spans="1:6" ht="13" customHeight="1">
      <c r="A33" s="955" t="s">
        <v>357</v>
      </c>
      <c r="B33" s="885" t="s">
        <v>584</v>
      </c>
      <c r="C33" s="17" t="s">
        <v>358</v>
      </c>
      <c r="D33" s="885" t="s">
        <v>243</v>
      </c>
      <c r="E33" s="878">
        <v>300</v>
      </c>
      <c r="F33" s="879">
        <v>5</v>
      </c>
    </row>
    <row r="34" spans="1:6" ht="13" customHeight="1">
      <c r="A34" s="950"/>
      <c r="B34" s="17" t="s">
        <v>252</v>
      </c>
      <c r="C34" s="17" t="s">
        <v>359</v>
      </c>
      <c r="D34" s="17" t="s">
        <v>230</v>
      </c>
      <c r="E34" s="878">
        <v>500</v>
      </c>
      <c r="F34" s="879">
        <v>7</v>
      </c>
    </row>
    <row r="35" spans="1:6" ht="13" customHeight="1">
      <c r="A35" s="950"/>
      <c r="B35" s="17" t="s">
        <v>252</v>
      </c>
      <c r="C35" s="17" t="s">
        <v>254</v>
      </c>
      <c r="D35" s="17" t="s">
        <v>243</v>
      </c>
      <c r="E35" s="878">
        <v>1700</v>
      </c>
      <c r="F35" s="879">
        <v>5</v>
      </c>
    </row>
    <row r="36" spans="1:6" ht="13" customHeight="1">
      <c r="A36" s="950"/>
      <c r="B36" s="17" t="s">
        <v>252</v>
      </c>
      <c r="C36" s="17" t="s">
        <v>256</v>
      </c>
      <c r="D36" s="17" t="s">
        <v>243</v>
      </c>
      <c r="E36" s="878">
        <v>4059</v>
      </c>
      <c r="F36" s="879">
        <v>5</v>
      </c>
    </row>
    <row r="37" spans="1:6" ht="13" customHeight="1">
      <c r="A37" s="950"/>
      <c r="B37" s="17" t="s">
        <v>252</v>
      </c>
      <c r="C37" s="17" t="s">
        <v>253</v>
      </c>
      <c r="D37" s="17" t="s">
        <v>230</v>
      </c>
      <c r="E37" s="878">
        <v>541</v>
      </c>
      <c r="F37" s="879">
        <v>7</v>
      </c>
    </row>
    <row r="38" spans="1:6" ht="13" customHeight="1">
      <c r="A38" s="950"/>
      <c r="B38" s="17" t="s">
        <v>252</v>
      </c>
      <c r="C38" s="17" t="s">
        <v>256</v>
      </c>
      <c r="D38" s="17" t="s">
        <v>230</v>
      </c>
      <c r="E38" s="878">
        <v>2168</v>
      </c>
      <c r="F38" s="879">
        <v>7</v>
      </c>
    </row>
    <row r="39" spans="1:6" ht="13" customHeight="1">
      <c r="A39" s="951"/>
      <c r="B39" s="880" t="s">
        <v>252</v>
      </c>
      <c r="C39" s="880" t="s">
        <v>255</v>
      </c>
      <c r="D39" s="880" t="s">
        <v>243</v>
      </c>
      <c r="E39" s="881">
        <v>9312</v>
      </c>
      <c r="F39" s="879">
        <v>5</v>
      </c>
    </row>
    <row r="40" spans="1:6" ht="18" customHeight="1">
      <c r="A40" s="672" t="s">
        <v>612</v>
      </c>
      <c r="B40" s="880" t="s">
        <v>247</v>
      </c>
      <c r="C40" s="880" t="s">
        <v>365</v>
      </c>
      <c r="D40" s="880" t="s">
        <v>227</v>
      </c>
      <c r="E40" s="881">
        <v>582</v>
      </c>
      <c r="F40" s="886">
        <v>6</v>
      </c>
    </row>
    <row r="41" spans="1:6" ht="13" customHeight="1">
      <c r="A41" s="955" t="s">
        <v>333</v>
      </c>
      <c r="B41" s="482" t="s">
        <v>283</v>
      </c>
      <c r="C41" s="482" t="s">
        <v>284</v>
      </c>
      <c r="D41" s="482" t="s">
        <v>360</v>
      </c>
      <c r="E41" s="883">
        <v>66</v>
      </c>
      <c r="F41" s="884">
        <v>5</v>
      </c>
    </row>
    <row r="42" spans="1:6" ht="13" customHeight="1">
      <c r="A42" s="950"/>
      <c r="B42" s="17" t="s">
        <v>231</v>
      </c>
      <c r="C42" s="17" t="s">
        <v>233</v>
      </c>
      <c r="D42" s="17" t="s">
        <v>230</v>
      </c>
      <c r="E42" s="878">
        <v>200</v>
      </c>
      <c r="F42" s="879">
        <v>12</v>
      </c>
    </row>
    <row r="43" spans="1:6" ht="13" customHeight="1">
      <c r="A43" s="951"/>
      <c r="B43" s="880" t="s">
        <v>231</v>
      </c>
      <c r="C43" s="880" t="s">
        <v>232</v>
      </c>
      <c r="D43" s="880" t="s">
        <v>230</v>
      </c>
      <c r="E43" s="881">
        <v>242</v>
      </c>
      <c r="F43" s="882">
        <v>12</v>
      </c>
    </row>
    <row r="44" spans="1:6" ht="13" customHeight="1">
      <c r="F44" s="600" t="s">
        <v>603</v>
      </c>
    </row>
    <row r="45" spans="1:6" ht="14" customHeight="1">
      <c r="A45" s="77" t="s">
        <v>363</v>
      </c>
    </row>
    <row r="46" spans="1:6" ht="18" customHeight="1">
      <c r="A46" s="411" t="s">
        <v>189</v>
      </c>
      <c r="B46" s="410" t="s">
        <v>227</v>
      </c>
      <c r="C46" s="410" t="s">
        <v>191</v>
      </c>
      <c r="D46" s="411" t="s">
        <v>193</v>
      </c>
      <c r="E46" s="412" t="s">
        <v>228</v>
      </c>
      <c r="F46" s="413" t="s">
        <v>350</v>
      </c>
    </row>
    <row r="47" spans="1:6" ht="5" customHeight="1">
      <c r="A47" s="872"/>
      <c r="B47" s="873"/>
      <c r="C47" s="873"/>
      <c r="D47" s="872"/>
      <c r="E47" s="874"/>
      <c r="F47" s="875"/>
    </row>
    <row r="48" spans="1:6" ht="13" customHeight="1">
      <c r="A48" s="950" t="s">
        <v>361</v>
      </c>
      <c r="B48" s="17" t="s">
        <v>238</v>
      </c>
      <c r="C48" s="17" t="s">
        <v>239</v>
      </c>
      <c r="D48" s="17" t="s">
        <v>240</v>
      </c>
      <c r="E48" s="878">
        <v>3400</v>
      </c>
      <c r="F48" s="879">
        <v>2.5</v>
      </c>
    </row>
    <row r="49" spans="1:6" ht="13" customHeight="1">
      <c r="A49" s="951"/>
      <c r="B49" s="880" t="s">
        <v>229</v>
      </c>
      <c r="C49" s="880" t="s">
        <v>362</v>
      </c>
      <c r="D49" s="880" t="s">
        <v>240</v>
      </c>
      <c r="E49" s="881">
        <v>4000</v>
      </c>
      <c r="F49" s="882">
        <v>2.5</v>
      </c>
    </row>
    <row r="50" spans="1:6" ht="13" customHeight="1">
      <c r="A50" s="950" t="s">
        <v>364</v>
      </c>
      <c r="B50" s="482" t="s">
        <v>257</v>
      </c>
      <c r="C50" s="482" t="s">
        <v>257</v>
      </c>
      <c r="D50" s="482" t="s">
        <v>240</v>
      </c>
      <c r="E50" s="883">
        <v>480</v>
      </c>
      <c r="F50" s="884">
        <v>1</v>
      </c>
    </row>
    <row r="51" spans="1:6" ht="13" customHeight="1">
      <c r="A51" s="950"/>
      <c r="B51" s="17" t="s">
        <v>247</v>
      </c>
      <c r="C51" s="17" t="s">
        <v>365</v>
      </c>
      <c r="D51" s="17" t="s">
        <v>230</v>
      </c>
      <c r="E51" s="878">
        <v>298</v>
      </c>
      <c r="F51" s="879">
        <v>4</v>
      </c>
    </row>
    <row r="52" spans="1:6" ht="13" customHeight="1">
      <c r="A52" s="950"/>
      <c r="B52" s="17" t="s">
        <v>247</v>
      </c>
      <c r="C52" s="17" t="s">
        <v>366</v>
      </c>
      <c r="D52" s="17" t="s">
        <v>230</v>
      </c>
      <c r="E52" s="878">
        <v>120</v>
      </c>
      <c r="F52" s="879">
        <v>4</v>
      </c>
    </row>
    <row r="53" spans="1:6" ht="13" customHeight="1">
      <c r="A53" s="950"/>
      <c r="B53" s="17" t="s">
        <v>251</v>
      </c>
      <c r="C53" s="17" t="s">
        <v>562</v>
      </c>
      <c r="D53" s="17" t="s">
        <v>230</v>
      </c>
      <c r="E53" s="878">
        <v>54</v>
      </c>
      <c r="F53" s="879">
        <v>4</v>
      </c>
    </row>
    <row r="54" spans="1:6" ht="13" customHeight="1">
      <c r="A54" s="950"/>
      <c r="B54" s="17" t="s">
        <v>248</v>
      </c>
      <c r="C54" s="17" t="s">
        <v>367</v>
      </c>
      <c r="D54" s="17" t="s">
        <v>230</v>
      </c>
      <c r="E54" s="878">
        <v>23</v>
      </c>
      <c r="F54" s="879">
        <v>4</v>
      </c>
    </row>
    <row r="55" spans="1:6" ht="13" customHeight="1">
      <c r="A55" s="950"/>
      <c r="B55" s="17" t="s">
        <v>248</v>
      </c>
      <c r="C55" s="17" t="s">
        <v>368</v>
      </c>
      <c r="D55" s="17" t="s">
        <v>230</v>
      </c>
      <c r="E55" s="878">
        <v>236</v>
      </c>
      <c r="F55" s="879">
        <v>4</v>
      </c>
    </row>
    <row r="56" spans="1:6" ht="13" customHeight="1">
      <c r="A56" s="950"/>
      <c r="B56" s="17" t="s">
        <v>369</v>
      </c>
      <c r="C56" s="17" t="s">
        <v>370</v>
      </c>
      <c r="D56" s="17" t="s">
        <v>360</v>
      </c>
      <c r="E56" s="878">
        <v>298</v>
      </c>
      <c r="F56" s="879">
        <v>1</v>
      </c>
    </row>
    <row r="57" spans="1:6" ht="13" customHeight="1">
      <c r="A57" s="950"/>
      <c r="B57" s="17" t="s">
        <v>369</v>
      </c>
      <c r="C57" s="17" t="s">
        <v>371</v>
      </c>
      <c r="D57" s="17" t="s">
        <v>286</v>
      </c>
      <c r="E57" s="878">
        <v>13</v>
      </c>
      <c r="F57" s="879">
        <v>1</v>
      </c>
    </row>
    <row r="58" spans="1:6" ht="13" customHeight="1">
      <c r="A58" s="950"/>
      <c r="B58" s="17" t="s">
        <v>563</v>
      </c>
      <c r="C58" s="17" t="s">
        <v>563</v>
      </c>
      <c r="D58" s="17" t="s">
        <v>240</v>
      </c>
      <c r="E58" s="878">
        <v>350</v>
      </c>
      <c r="F58" s="879">
        <v>1</v>
      </c>
    </row>
    <row r="59" spans="1:6" ht="13" customHeight="1">
      <c r="A59" s="950"/>
      <c r="B59" s="17" t="s">
        <v>231</v>
      </c>
      <c r="C59" s="17" t="s">
        <v>233</v>
      </c>
      <c r="D59" s="17" t="s">
        <v>230</v>
      </c>
      <c r="E59" s="878">
        <v>47</v>
      </c>
      <c r="F59" s="879">
        <v>8</v>
      </c>
    </row>
    <row r="60" spans="1:6" ht="13" customHeight="1">
      <c r="A60" s="950"/>
      <c r="B60" s="17" t="s">
        <v>231</v>
      </c>
      <c r="C60" s="17" t="s">
        <v>613</v>
      </c>
      <c r="D60" s="17" t="s">
        <v>230</v>
      </c>
      <c r="E60" s="878">
        <v>139</v>
      </c>
      <c r="F60" s="879">
        <v>8</v>
      </c>
    </row>
    <row r="61" spans="1:6" ht="13" customHeight="1">
      <c r="A61" s="950"/>
      <c r="B61" s="17" t="s">
        <v>372</v>
      </c>
      <c r="C61" s="17" t="s">
        <v>372</v>
      </c>
      <c r="D61" s="17" t="s">
        <v>240</v>
      </c>
      <c r="E61" s="878">
        <v>17</v>
      </c>
      <c r="F61" s="879">
        <v>1</v>
      </c>
    </row>
    <row r="62" spans="1:6" ht="13" customHeight="1">
      <c r="A62" s="951"/>
      <c r="B62" s="880" t="s">
        <v>564</v>
      </c>
      <c r="C62" s="880" t="s">
        <v>565</v>
      </c>
      <c r="D62" s="880" t="s">
        <v>230</v>
      </c>
      <c r="E62" s="881">
        <v>148</v>
      </c>
      <c r="F62" s="882">
        <v>4</v>
      </c>
    </row>
    <row r="63" spans="1:6" ht="13" customHeight="1">
      <c r="A63" s="956" t="s">
        <v>373</v>
      </c>
      <c r="B63" s="482" t="s">
        <v>614</v>
      </c>
      <c r="C63" s="482" t="s">
        <v>614</v>
      </c>
      <c r="D63" s="17" t="s">
        <v>240</v>
      </c>
      <c r="E63" s="883">
        <v>49</v>
      </c>
      <c r="F63" s="884">
        <v>2</v>
      </c>
    </row>
    <row r="64" spans="1:6" ht="13" customHeight="1">
      <c r="A64" s="957"/>
      <c r="B64" s="17" t="s">
        <v>285</v>
      </c>
      <c r="C64" s="17" t="s">
        <v>285</v>
      </c>
      <c r="D64" s="17" t="s">
        <v>374</v>
      </c>
      <c r="E64" s="878">
        <v>5</v>
      </c>
      <c r="F64" s="879">
        <v>5</v>
      </c>
    </row>
    <row r="65" spans="1:6" ht="13" customHeight="1">
      <c r="A65" s="957"/>
      <c r="B65" s="17" t="s">
        <v>229</v>
      </c>
      <c r="C65" s="17" t="s">
        <v>234</v>
      </c>
      <c r="D65" s="17" t="s">
        <v>243</v>
      </c>
      <c r="E65" s="878">
        <v>1374</v>
      </c>
      <c r="F65" s="879">
        <v>3</v>
      </c>
    </row>
    <row r="66" spans="1:6" ht="13" customHeight="1">
      <c r="A66" s="957"/>
      <c r="B66" s="17" t="s">
        <v>585</v>
      </c>
      <c r="C66" s="17" t="s">
        <v>585</v>
      </c>
      <c r="D66" s="17" t="s">
        <v>240</v>
      </c>
      <c r="E66" s="878">
        <v>150</v>
      </c>
      <c r="F66" s="879">
        <v>5</v>
      </c>
    </row>
    <row r="67" spans="1:6" ht="13" customHeight="1">
      <c r="A67" s="957"/>
      <c r="B67" s="17" t="s">
        <v>288</v>
      </c>
      <c r="C67" s="17" t="s">
        <v>288</v>
      </c>
      <c r="D67" s="17" t="s">
        <v>240</v>
      </c>
      <c r="E67" s="878">
        <v>3</v>
      </c>
      <c r="F67" s="879">
        <v>5</v>
      </c>
    </row>
    <row r="68" spans="1:6" ht="13" customHeight="1">
      <c r="A68" s="957"/>
      <c r="B68" s="17" t="s">
        <v>242</v>
      </c>
      <c r="C68" s="17" t="s">
        <v>242</v>
      </c>
      <c r="D68" s="17" t="s">
        <v>240</v>
      </c>
      <c r="E68" s="878">
        <v>10</v>
      </c>
      <c r="F68" s="879">
        <v>5</v>
      </c>
    </row>
    <row r="69" spans="1:6" ht="13" customHeight="1">
      <c r="A69" s="957"/>
      <c r="B69" s="17" t="s">
        <v>566</v>
      </c>
      <c r="C69" s="17" t="s">
        <v>566</v>
      </c>
      <c r="D69" s="17" t="s">
        <v>240</v>
      </c>
      <c r="E69" s="878">
        <v>15</v>
      </c>
      <c r="F69" s="879">
        <v>5</v>
      </c>
    </row>
    <row r="70" spans="1:6" ht="13" customHeight="1">
      <c r="A70" s="957"/>
      <c r="B70" s="17" t="s">
        <v>522</v>
      </c>
      <c r="C70" s="17" t="s">
        <v>522</v>
      </c>
      <c r="D70" s="17" t="s">
        <v>240</v>
      </c>
      <c r="E70" s="878">
        <v>6</v>
      </c>
      <c r="F70" s="879">
        <v>5</v>
      </c>
    </row>
    <row r="71" spans="1:6" ht="13" customHeight="1">
      <c r="A71" s="957"/>
      <c r="B71" s="17" t="s">
        <v>523</v>
      </c>
      <c r="C71" s="17" t="s">
        <v>523</v>
      </c>
      <c r="D71" s="17" t="s">
        <v>286</v>
      </c>
      <c r="E71" s="878">
        <v>38</v>
      </c>
      <c r="F71" s="879">
        <v>5</v>
      </c>
    </row>
    <row r="72" spans="1:6" ht="13" customHeight="1">
      <c r="A72" s="957"/>
      <c r="B72" s="17" t="s">
        <v>247</v>
      </c>
      <c r="C72" s="17" t="s">
        <v>358</v>
      </c>
      <c r="D72" s="17" t="s">
        <v>240</v>
      </c>
      <c r="E72" s="878">
        <v>4000</v>
      </c>
      <c r="F72" s="879">
        <v>5</v>
      </c>
    </row>
    <row r="73" spans="1:6" ht="13" customHeight="1">
      <c r="A73" s="957"/>
      <c r="B73" s="17" t="s">
        <v>252</v>
      </c>
      <c r="C73" s="17" t="s">
        <v>287</v>
      </c>
      <c r="D73" s="17" t="s">
        <v>230</v>
      </c>
      <c r="E73" s="878">
        <v>73</v>
      </c>
      <c r="F73" s="879">
        <v>10</v>
      </c>
    </row>
    <row r="74" spans="1:6" ht="13" customHeight="1">
      <c r="A74" s="957"/>
      <c r="B74" s="17" t="s">
        <v>252</v>
      </c>
      <c r="C74" s="17" t="s">
        <v>567</v>
      </c>
      <c r="D74" s="17" t="s">
        <v>230</v>
      </c>
      <c r="E74" s="878">
        <v>87</v>
      </c>
      <c r="F74" s="879">
        <v>10</v>
      </c>
    </row>
    <row r="75" spans="1:6" ht="13" customHeight="1">
      <c r="A75" s="957"/>
      <c r="B75" s="17" t="s">
        <v>252</v>
      </c>
      <c r="C75" s="17" t="s">
        <v>375</v>
      </c>
      <c r="D75" s="17" t="s">
        <v>230</v>
      </c>
      <c r="E75" s="878">
        <v>109</v>
      </c>
      <c r="F75" s="879">
        <v>10</v>
      </c>
    </row>
    <row r="76" spans="1:6" ht="13" customHeight="1">
      <c r="A76" s="957"/>
      <c r="B76" s="17" t="s">
        <v>252</v>
      </c>
      <c r="C76" s="17" t="s">
        <v>376</v>
      </c>
      <c r="D76" s="17" t="s">
        <v>230</v>
      </c>
      <c r="E76" s="878">
        <v>38</v>
      </c>
      <c r="F76" s="879">
        <v>10</v>
      </c>
    </row>
    <row r="77" spans="1:6" ht="13" customHeight="1">
      <c r="A77" s="957"/>
      <c r="B77" s="17" t="s">
        <v>252</v>
      </c>
      <c r="C77" s="17" t="s">
        <v>568</v>
      </c>
      <c r="D77" s="17" t="s">
        <v>230</v>
      </c>
      <c r="E77" s="878">
        <v>160</v>
      </c>
      <c r="F77" s="879">
        <v>10</v>
      </c>
    </row>
    <row r="78" spans="1:6" ht="13" customHeight="1">
      <c r="A78" s="957"/>
      <c r="B78" s="17" t="s">
        <v>569</v>
      </c>
      <c r="C78" s="17" t="s">
        <v>569</v>
      </c>
      <c r="D78" s="17" t="s">
        <v>240</v>
      </c>
      <c r="E78" s="878">
        <v>33</v>
      </c>
      <c r="F78" s="879">
        <v>5</v>
      </c>
    </row>
    <row r="79" spans="1:6" ht="13" customHeight="1">
      <c r="A79" s="957"/>
      <c r="B79" s="482" t="s">
        <v>377</v>
      </c>
      <c r="C79" s="482" t="s">
        <v>377</v>
      </c>
      <c r="D79" s="482" t="s">
        <v>240</v>
      </c>
      <c r="E79" s="883">
        <v>3</v>
      </c>
      <c r="F79" s="884">
        <v>5</v>
      </c>
    </row>
    <row r="80" spans="1:6" ht="13" customHeight="1">
      <c r="A80" s="957"/>
      <c r="B80" s="482" t="s">
        <v>586</v>
      </c>
      <c r="C80" s="482" t="s">
        <v>586</v>
      </c>
      <c r="D80" s="482" t="s">
        <v>240</v>
      </c>
      <c r="E80" s="883">
        <v>100</v>
      </c>
      <c r="F80" s="884">
        <v>5</v>
      </c>
    </row>
    <row r="81" spans="1:6" ht="13" customHeight="1">
      <c r="A81" s="958"/>
      <c r="B81" s="880" t="s">
        <v>615</v>
      </c>
      <c r="C81" s="880" t="s">
        <v>615</v>
      </c>
      <c r="D81" s="880" t="s">
        <v>240</v>
      </c>
      <c r="E81" s="881">
        <v>132</v>
      </c>
      <c r="F81" s="882">
        <v>5</v>
      </c>
    </row>
    <row r="82" spans="1:6" ht="13" customHeight="1">
      <c r="A82" s="956" t="s">
        <v>671</v>
      </c>
      <c r="B82" s="482" t="s">
        <v>229</v>
      </c>
      <c r="C82" s="482" t="s">
        <v>672</v>
      </c>
      <c r="D82" s="482" t="s">
        <v>240</v>
      </c>
      <c r="E82" s="883">
        <v>350</v>
      </c>
      <c r="F82" s="884">
        <v>2</v>
      </c>
    </row>
    <row r="83" spans="1:6" ht="13" customHeight="1">
      <c r="A83" s="958"/>
      <c r="B83" s="482" t="s">
        <v>673</v>
      </c>
      <c r="C83" s="482" t="s">
        <v>674</v>
      </c>
      <c r="D83" s="880" t="s">
        <v>240</v>
      </c>
      <c r="E83" s="881">
        <v>3560</v>
      </c>
      <c r="F83" s="882">
        <v>2</v>
      </c>
    </row>
    <row r="84" spans="1:6" ht="9" customHeight="1">
      <c r="A84" s="175" t="s">
        <v>348</v>
      </c>
      <c r="B84" s="175"/>
      <c r="C84" s="326"/>
    </row>
    <row r="85" spans="1:6" ht="9" customHeight="1">
      <c r="A85" s="775" t="s">
        <v>647</v>
      </c>
      <c r="B85" s="78"/>
    </row>
    <row r="86" spans="1:6" ht="9" customHeight="1">
      <c r="A86" s="776" t="s">
        <v>648</v>
      </c>
    </row>
    <row r="87" spans="1:6" ht="9" customHeight="1"/>
    <row r="88" spans="1:6" ht="12" customHeight="1"/>
    <row r="89" spans="1:6" ht="9" customHeight="1"/>
    <row r="90" spans="1:6" ht="12" customHeight="1"/>
    <row r="91" spans="1:6" ht="12" customHeight="1"/>
    <row r="92" spans="1:6" ht="12" customHeight="1"/>
    <row r="93" spans="1:6" ht="12" customHeight="1"/>
    <row r="94" spans="1:6" ht="12" customHeight="1"/>
    <row r="95" spans="1:6" ht="12" customHeight="1"/>
    <row r="96" spans="1:6" ht="12" customHeight="1"/>
    <row r="97" ht="12" customHeight="1"/>
    <row r="98" ht="10.75" customHeight="1"/>
    <row r="99" ht="10.75" customHeight="1"/>
    <row r="100" ht="10.75" customHeight="1"/>
    <row r="101" ht="10.75" customHeight="1"/>
    <row r="102" ht="10.75" customHeight="1"/>
    <row r="103" ht="10.75" customHeight="1"/>
    <row r="104" ht="10.75" customHeight="1"/>
    <row r="105" ht="10.75" customHeight="1"/>
    <row r="106" ht="10.75" customHeight="1"/>
    <row r="107" ht="10.75" customHeight="1"/>
    <row r="108" ht="10.75" customHeight="1"/>
    <row r="109" ht="9" customHeight="1"/>
    <row r="110" ht="9" customHeight="1"/>
    <row r="111" ht="10" customHeight="1"/>
    <row r="112" ht="9" customHeight="1"/>
    <row r="113" ht="13"/>
    <row r="114" ht="13"/>
    <row r="115" ht="13"/>
    <row r="116" ht="13"/>
    <row r="117" ht="13"/>
    <row r="118" ht="13"/>
    <row r="119" ht="13"/>
    <row r="120" ht="13"/>
    <row r="121" ht="13"/>
    <row r="122" ht="13"/>
    <row r="123" ht="13"/>
    <row r="124" ht="13"/>
    <row r="125" ht="13"/>
    <row r="126" ht="13"/>
    <row r="127" ht="13"/>
    <row r="128" ht="13"/>
    <row r="129" ht="13"/>
    <row r="130" ht="13"/>
    <row r="131" ht="13"/>
    <row r="132" ht="13"/>
    <row r="133" ht="13"/>
    <row r="134" ht="13"/>
    <row r="135" ht="13"/>
    <row r="136" ht="13"/>
    <row r="137" ht="13"/>
    <row r="138" ht="13"/>
    <row r="139" ht="13"/>
    <row r="140" ht="13"/>
    <row r="141" ht="13"/>
    <row r="142" ht="13"/>
    <row r="143" ht="13"/>
    <row r="144" ht="13"/>
    <row r="145" ht="13"/>
    <row r="146" ht="13"/>
    <row r="147" ht="13"/>
    <row r="148" ht="13"/>
    <row r="149" ht="13"/>
    <row r="150" ht="13"/>
    <row r="151" ht="13"/>
    <row r="152" ht="13"/>
    <row r="153" ht="13"/>
    <row r="154" ht="13"/>
    <row r="155" ht="13"/>
    <row r="156" ht="13"/>
    <row r="157" ht="13"/>
    <row r="158" ht="13"/>
    <row r="159" ht="13"/>
    <row r="160" ht="13"/>
    <row r="161" ht="13"/>
    <row r="162" ht="13"/>
    <row r="163" ht="13"/>
    <row r="164" ht="13"/>
    <row r="165" ht="13"/>
    <row r="166" ht="13"/>
    <row r="167" ht="13"/>
    <row r="168" ht="13"/>
    <row r="169" ht="13"/>
    <row r="170" ht="13"/>
    <row r="171" ht="13"/>
    <row r="172" ht="13"/>
    <row r="173" ht="13"/>
    <row r="174" ht="13"/>
    <row r="175" ht="13"/>
    <row r="176" ht="13"/>
    <row r="177" ht="13"/>
    <row r="178" ht="13"/>
    <row r="179" ht="13"/>
    <row r="180" ht="13"/>
    <row r="181" ht="13"/>
    <row r="182" ht="13"/>
    <row r="183" ht="13"/>
    <row r="184" ht="13"/>
    <row r="185" ht="13"/>
    <row r="186" ht="13"/>
    <row r="187" ht="13"/>
    <row r="188" ht="13"/>
    <row r="189" ht="13"/>
    <row r="190" ht="13"/>
    <row r="191" ht="13"/>
    <row r="192" ht="13"/>
    <row r="193" ht="13"/>
    <row r="194" ht="13"/>
    <row r="195" ht="13"/>
    <row r="196" ht="13"/>
    <row r="197" ht="13"/>
    <row r="198" ht="13"/>
    <row r="199" ht="13"/>
    <row r="200" ht="13"/>
    <row r="201" ht="13"/>
    <row r="202" ht="13"/>
    <row r="203" ht="13"/>
    <row r="204" ht="13"/>
    <row r="205" ht="13"/>
    <row r="206" ht="13"/>
    <row r="207" ht="13"/>
    <row r="208" ht="13"/>
    <row r="209" ht="13"/>
    <row r="210" ht="13"/>
    <row r="211" ht="13"/>
    <row r="212" ht="13"/>
    <row r="213" ht="13"/>
    <row r="214" ht="13"/>
    <row r="215" ht="13"/>
    <row r="216" ht="13"/>
    <row r="217" ht="13"/>
    <row r="218" ht="13"/>
    <row r="219" ht="13"/>
    <row r="220" ht="13"/>
    <row r="221" ht="13"/>
    <row r="222" ht="13"/>
    <row r="223" ht="13"/>
    <row r="224" ht="13"/>
    <row r="225" ht="13"/>
    <row r="226" ht="13"/>
    <row r="227" ht="13"/>
    <row r="228" ht="13"/>
    <row r="229" ht="13"/>
    <row r="230" ht="13"/>
    <row r="231" ht="13"/>
    <row r="232" ht="13"/>
    <row r="233" ht="13"/>
    <row r="234" ht="13"/>
    <row r="235" ht="13"/>
    <row r="236" ht="13"/>
    <row r="237" ht="13"/>
    <row r="238" ht="13"/>
    <row r="239" ht="13"/>
    <row r="240" ht="13"/>
    <row r="241" ht="13"/>
    <row r="242" ht="13"/>
    <row r="243" ht="13"/>
    <row r="244" ht="13"/>
    <row r="245" ht="13"/>
    <row r="246" ht="13"/>
    <row r="247" ht="13"/>
    <row r="248" ht="13"/>
    <row r="249" ht="13"/>
    <row r="250" ht="13"/>
    <row r="251" ht="13"/>
    <row r="252" ht="13"/>
    <row r="253" ht="13"/>
    <row r="254" ht="13"/>
    <row r="255" ht="13"/>
    <row r="256" ht="13"/>
    <row r="257" ht="13"/>
    <row r="258" ht="13"/>
    <row r="259" ht="13"/>
    <row r="260" ht="13"/>
    <row r="261" ht="13"/>
    <row r="262" ht="13"/>
    <row r="263" ht="13"/>
    <row r="264" ht="13"/>
    <row r="265" ht="13"/>
    <row r="266" ht="13"/>
    <row r="267" ht="13"/>
    <row r="268" ht="13"/>
    <row r="269" ht="13"/>
    <row r="270" ht="13"/>
    <row r="271" ht="13"/>
    <row r="272" ht="13"/>
    <row r="273" ht="13"/>
    <row r="274" ht="13"/>
    <row r="275" ht="13"/>
    <row r="276" ht="13"/>
    <row r="277" ht="13"/>
    <row r="278" ht="13"/>
    <row r="279" ht="13"/>
    <row r="280" ht="13"/>
    <row r="281" ht="13"/>
    <row r="282" ht="13"/>
    <row r="283" ht="13"/>
    <row r="284" ht="13"/>
    <row r="285" ht="13"/>
    <row r="286" ht="13"/>
    <row r="287" ht="13"/>
    <row r="288" ht="13"/>
    <row r="289" ht="13"/>
    <row r="290" ht="13"/>
    <row r="291" ht="13"/>
    <row r="292" ht="13"/>
    <row r="293" ht="13"/>
    <row r="294" ht="13"/>
    <row r="295" ht="13"/>
    <row r="296" ht="13"/>
    <row r="297" ht="13"/>
    <row r="298" ht="13"/>
    <row r="299" ht="13"/>
    <row r="300" ht="13"/>
    <row r="301" ht="13"/>
    <row r="302" ht="13"/>
    <row r="303" ht="13"/>
    <row r="304" ht="13"/>
    <row r="305" ht="13"/>
    <row r="306" ht="13"/>
    <row r="307" ht="13"/>
    <row r="308" ht="13"/>
    <row r="309" ht="13"/>
    <row r="310" ht="13"/>
    <row r="311" ht="13"/>
    <row r="312" ht="13"/>
    <row r="313" ht="13"/>
    <row r="314" ht="13"/>
    <row r="315" ht="13"/>
    <row r="316" ht="13"/>
    <row r="317" ht="13"/>
    <row r="318" ht="13"/>
    <row r="319" ht="13"/>
    <row r="320" ht="13"/>
    <row r="321" ht="13"/>
    <row r="322" ht="13"/>
    <row r="323" ht="13"/>
    <row r="324" ht="13"/>
    <row r="325" ht="13"/>
    <row r="326" ht="13"/>
    <row r="327" ht="13"/>
    <row r="328" ht="13"/>
    <row r="329" ht="13"/>
    <row r="330" ht="13"/>
    <row r="331" ht="13"/>
    <row r="332" ht="13"/>
    <row r="333" ht="13"/>
    <row r="334" ht="13"/>
    <row r="335" ht="13"/>
    <row r="336" ht="13"/>
    <row r="337" ht="13"/>
    <row r="338" ht="13"/>
    <row r="339" ht="13"/>
    <row r="340" ht="13"/>
    <row r="341" ht="13"/>
    <row r="342" ht="13"/>
    <row r="343" ht="13"/>
    <row r="344" ht="13"/>
    <row r="345" ht="13"/>
    <row r="346" ht="13"/>
    <row r="347" ht="13"/>
    <row r="348" ht="13"/>
    <row r="349" ht="13"/>
    <row r="350" ht="13"/>
    <row r="351" ht="13"/>
    <row r="352" ht="13"/>
    <row r="353" ht="13"/>
    <row r="354" ht="13"/>
    <row r="355" ht="13"/>
    <row r="356" ht="13"/>
    <row r="357" ht="13"/>
    <row r="358" ht="13"/>
    <row r="359" ht="13"/>
    <row r="360" ht="13"/>
    <row r="361" ht="13"/>
    <row r="362" ht="13"/>
    <row r="363" ht="13"/>
    <row r="364" ht="13"/>
    <row r="365" ht="13"/>
    <row r="366" ht="13"/>
    <row r="367" ht="13"/>
    <row r="368" ht="13"/>
    <row r="369" ht="13"/>
    <row r="370" ht="13"/>
    <row r="371" ht="13"/>
    <row r="372" ht="13"/>
    <row r="373" ht="13"/>
    <row r="374" ht="13"/>
    <row r="375" ht="13"/>
    <row r="376" ht="13"/>
    <row r="377" ht="13"/>
    <row r="378" ht="13"/>
    <row r="379" ht="13"/>
    <row r="380" ht="13"/>
    <row r="381" ht="13"/>
    <row r="382" ht="13"/>
    <row r="383" ht="13"/>
    <row r="384" ht="13"/>
    <row r="385" ht="13"/>
    <row r="386" ht="13"/>
    <row r="387" ht="13"/>
    <row r="388" ht="13"/>
    <row r="389" ht="13"/>
    <row r="390" ht="13"/>
    <row r="391" ht="13"/>
    <row r="392" ht="13"/>
    <row r="393" ht="13"/>
    <row r="394" ht="13"/>
    <row r="395" ht="13"/>
    <row r="396" ht="13"/>
    <row r="397" ht="13"/>
    <row r="398" ht="13"/>
    <row r="399" ht="13"/>
    <row r="400" ht="13"/>
    <row r="401" ht="13"/>
    <row r="402" ht="13"/>
    <row r="403" ht="13"/>
    <row r="404" ht="13"/>
    <row r="405" ht="13"/>
    <row r="406" ht="13"/>
    <row r="407" ht="13"/>
    <row r="408" ht="13"/>
    <row r="409" ht="13"/>
    <row r="410" ht="13"/>
    <row r="411" ht="13"/>
    <row r="412" ht="13"/>
    <row r="413" ht="13"/>
    <row r="414" ht="13"/>
    <row r="415" ht="13"/>
    <row r="416" ht="13"/>
    <row r="417" ht="13"/>
    <row r="418" ht="13"/>
    <row r="419" ht="13"/>
    <row r="420" ht="13"/>
    <row r="421" ht="13"/>
    <row r="422" ht="13"/>
    <row r="423" ht="13"/>
    <row r="424" ht="13"/>
    <row r="425" ht="13"/>
    <row r="426" ht="13"/>
    <row r="427" ht="13"/>
    <row r="428" ht="13"/>
    <row r="429" ht="13"/>
    <row r="430" ht="13"/>
    <row r="431" ht="13"/>
    <row r="432" ht="13"/>
    <row r="433" ht="13"/>
    <row r="434" ht="13"/>
    <row r="435" ht="13"/>
    <row r="436" ht="13"/>
    <row r="437" ht="13"/>
    <row r="438" ht="13"/>
    <row r="439" ht="13"/>
    <row r="440" ht="13"/>
    <row r="441" ht="13"/>
    <row r="442" ht="13"/>
    <row r="443" ht="13"/>
    <row r="444" ht="13"/>
    <row r="445" ht="13"/>
    <row r="446" ht="13"/>
    <row r="447" ht="13"/>
    <row r="448" ht="13"/>
    <row r="449" ht="13"/>
    <row r="450" ht="13"/>
    <row r="451" ht="13"/>
    <row r="452" ht="13"/>
    <row r="453" ht="13"/>
    <row r="454" ht="13"/>
    <row r="455" ht="13"/>
    <row r="456" ht="13"/>
    <row r="457" ht="13"/>
    <row r="458" ht="13"/>
    <row r="459" ht="13"/>
    <row r="460" ht="13"/>
    <row r="461" ht="13"/>
    <row r="462" ht="13"/>
    <row r="463" ht="13"/>
    <row r="464" ht="13"/>
    <row r="465" ht="13"/>
    <row r="466" ht="13"/>
    <row r="467" ht="13"/>
    <row r="468" ht="13"/>
    <row r="469" ht="13"/>
    <row r="470" ht="13"/>
    <row r="471" ht="13"/>
    <row r="472" ht="13"/>
    <row r="473" ht="13"/>
    <row r="474" ht="13"/>
    <row r="475" ht="13"/>
    <row r="476" ht="13"/>
    <row r="477" ht="13"/>
    <row r="478" ht="13"/>
    <row r="479" ht="13"/>
    <row r="480" ht="13"/>
    <row r="481" ht="13"/>
    <row r="482" ht="13"/>
    <row r="483" ht="13"/>
    <row r="484" ht="13"/>
    <row r="485" ht="13"/>
    <row r="486" ht="13"/>
    <row r="487" ht="13"/>
    <row r="488" ht="13"/>
    <row r="489" ht="13"/>
    <row r="490" ht="13"/>
    <row r="491" ht="13"/>
    <row r="492" ht="13"/>
    <row r="493" ht="13"/>
    <row r="494" ht="13"/>
    <row r="495" ht="13"/>
    <row r="496" ht="13"/>
    <row r="497" ht="13"/>
    <row r="498" ht="13"/>
    <row r="499" ht="13"/>
    <row r="500" ht="13"/>
    <row r="501" ht="13"/>
    <row r="502" ht="13"/>
    <row r="503" ht="13"/>
    <row r="504" ht="13"/>
    <row r="505" ht="13"/>
    <row r="506" ht="13"/>
    <row r="507" ht="13"/>
    <row r="508" ht="13"/>
    <row r="509" ht="13"/>
    <row r="510" ht="13"/>
    <row r="511" ht="13"/>
    <row r="512" ht="13"/>
    <row r="513" ht="13"/>
    <row r="514" ht="13"/>
    <row r="515" ht="13"/>
    <row r="516" ht="13"/>
    <row r="517" ht="13"/>
    <row r="518" ht="13"/>
    <row r="519" ht="13"/>
    <row r="520" ht="13"/>
    <row r="521" ht="13"/>
    <row r="522" ht="13"/>
    <row r="523" ht="13"/>
    <row r="524" ht="13"/>
    <row r="525" ht="13"/>
    <row r="526" ht="13"/>
    <row r="527" ht="13"/>
    <row r="528" ht="13"/>
    <row r="529" ht="13"/>
    <row r="530" ht="13"/>
    <row r="531" ht="13"/>
    <row r="532" ht="13"/>
    <row r="533" ht="13"/>
    <row r="534" ht="13"/>
    <row r="535" ht="13"/>
    <row r="536" ht="13"/>
    <row r="537" ht="13"/>
    <row r="538" ht="13"/>
    <row r="539" ht="13"/>
    <row r="540" ht="13"/>
    <row r="541" ht="13"/>
    <row r="542" ht="13"/>
    <row r="543" ht="13"/>
    <row r="544" ht="13"/>
    <row r="545" ht="13"/>
    <row r="546" ht="13"/>
    <row r="547" ht="13"/>
    <row r="548" ht="13"/>
    <row r="549" ht="13"/>
    <row r="550" ht="13"/>
    <row r="551" ht="13"/>
    <row r="552" ht="13"/>
    <row r="553" ht="13"/>
    <row r="554" ht="13"/>
    <row r="555" ht="13"/>
    <row r="556" ht="13"/>
    <row r="557" ht="13"/>
    <row r="558" ht="13"/>
    <row r="559" ht="13"/>
    <row r="560" ht="13"/>
    <row r="561" ht="13"/>
    <row r="562" ht="13"/>
    <row r="563" ht="13"/>
    <row r="564" ht="13"/>
    <row r="565" ht="13"/>
    <row r="566" ht="13"/>
    <row r="567" ht="13"/>
    <row r="568" ht="13"/>
    <row r="569" ht="13"/>
    <row r="570" ht="13"/>
    <row r="571" ht="13"/>
    <row r="572" ht="13"/>
    <row r="573" ht="13"/>
    <row r="574" ht="13"/>
    <row r="575" ht="13"/>
    <row r="576" ht="13"/>
    <row r="577" ht="13"/>
    <row r="578" ht="13"/>
    <row r="579" ht="13"/>
    <row r="580" ht="13"/>
    <row r="581" ht="13"/>
    <row r="582" ht="13"/>
    <row r="583" ht="13"/>
    <row r="584" ht="13"/>
    <row r="585" ht="13"/>
    <row r="586" ht="13"/>
    <row r="587" ht="13"/>
    <row r="588" ht="13"/>
    <row r="589" ht="13"/>
    <row r="590" ht="13"/>
    <row r="591" ht="13"/>
    <row r="592" ht="13"/>
    <row r="593" ht="13"/>
    <row r="594" ht="13"/>
    <row r="595" ht="13"/>
    <row r="596" ht="13"/>
    <row r="597" ht="13"/>
    <row r="598" ht="13"/>
    <row r="599" ht="13"/>
    <row r="600" ht="13"/>
    <row r="601" ht="13"/>
    <row r="602" ht="13"/>
    <row r="603" ht="13"/>
    <row r="604" ht="13"/>
    <row r="605" ht="13"/>
    <row r="606" ht="13"/>
    <row r="607" ht="13"/>
    <row r="608" ht="13"/>
    <row r="609" ht="13"/>
    <row r="610" ht="13"/>
    <row r="611" ht="13"/>
    <row r="612" ht="13"/>
    <row r="613" ht="13"/>
    <row r="614" ht="13"/>
    <row r="615" ht="13"/>
    <row r="616" ht="13"/>
    <row r="617" ht="13"/>
    <row r="618" ht="13"/>
    <row r="619" ht="13"/>
    <row r="620" ht="13"/>
    <row r="621" ht="13"/>
    <row r="622" ht="13"/>
    <row r="623" ht="13"/>
    <row r="624" ht="13"/>
    <row r="625" ht="13"/>
    <row r="626" ht="13"/>
    <row r="627" ht="13"/>
    <row r="628" ht="13"/>
    <row r="629" ht="13"/>
    <row r="630" ht="13"/>
    <row r="631" ht="13"/>
    <row r="632" ht="13"/>
    <row r="633" ht="13"/>
    <row r="634" ht="13"/>
    <row r="635" ht="13"/>
    <row r="636" ht="13"/>
    <row r="637" ht="13"/>
    <row r="638" ht="13"/>
    <row r="639" ht="13"/>
    <row r="640" ht="13"/>
    <row r="641" ht="13"/>
    <row r="642" ht="13"/>
    <row r="643" ht="13"/>
    <row r="644" ht="13"/>
    <row r="645" ht="13"/>
    <row r="646" ht="13"/>
    <row r="647" ht="13"/>
    <row r="648" ht="13"/>
    <row r="649" ht="13"/>
    <row r="650" ht="13"/>
    <row r="651" ht="13"/>
    <row r="652" ht="13"/>
    <row r="653" ht="13"/>
    <row r="654" ht="13"/>
    <row r="655" ht="13"/>
    <row r="656" ht="13"/>
    <row r="657" ht="13"/>
    <row r="658" ht="13"/>
    <row r="659" ht="13"/>
    <row r="660" ht="13"/>
    <row r="661" ht="13"/>
    <row r="662" ht="13"/>
    <row r="663" ht="13"/>
    <row r="664" ht="13"/>
    <row r="665" ht="13"/>
    <row r="666" ht="13"/>
    <row r="667" ht="13"/>
    <row r="668" ht="13"/>
    <row r="669" ht="13"/>
    <row r="670" ht="13"/>
    <row r="671" ht="13"/>
    <row r="672" ht="13"/>
    <row r="673" ht="13"/>
    <row r="674" ht="13"/>
    <row r="675" ht="13"/>
    <row r="676" ht="13"/>
    <row r="677" ht="13"/>
    <row r="678" ht="13"/>
    <row r="679" ht="13"/>
    <row r="680" ht="13"/>
    <row r="681" ht="13"/>
    <row r="682" ht="13"/>
    <row r="683" ht="13"/>
    <row r="684" ht="13"/>
    <row r="685" ht="13"/>
    <row r="686" ht="13"/>
    <row r="687" ht="13"/>
    <row r="688" ht="13"/>
    <row r="689" ht="13"/>
    <row r="690" ht="13"/>
    <row r="691" ht="13"/>
    <row r="692" ht="13"/>
    <row r="693" ht="13"/>
    <row r="694" ht="13"/>
    <row r="695" ht="13"/>
    <row r="696" ht="13"/>
    <row r="697" ht="13"/>
    <row r="698" ht="13"/>
    <row r="699" ht="13"/>
    <row r="700" ht="13"/>
    <row r="701" ht="13"/>
    <row r="702" ht="13"/>
    <row r="703" ht="13"/>
    <row r="704" ht="13"/>
    <row r="705" ht="13"/>
    <row r="706" ht="13"/>
    <row r="707" ht="13"/>
    <row r="708" ht="13"/>
    <row r="709" ht="13"/>
    <row r="710" ht="13"/>
    <row r="711" ht="13"/>
    <row r="712" ht="13"/>
    <row r="713" ht="13"/>
    <row r="714" ht="13"/>
    <row r="715" ht="13"/>
    <row r="716" ht="13"/>
    <row r="717" ht="13"/>
    <row r="718" ht="13"/>
    <row r="719" ht="13"/>
    <row r="720" ht="13"/>
    <row r="721" ht="13"/>
    <row r="722" ht="13"/>
    <row r="723" ht="13"/>
    <row r="724" ht="13"/>
    <row r="725" ht="13"/>
    <row r="726" ht="13"/>
    <row r="727" ht="13"/>
    <row r="728" ht="13"/>
    <row r="729" ht="13"/>
    <row r="730" ht="13"/>
    <row r="731" ht="13"/>
    <row r="732" ht="13"/>
    <row r="733" ht="13"/>
    <row r="734" ht="13"/>
    <row r="735" ht="13"/>
    <row r="736" ht="13"/>
    <row r="737" ht="13"/>
    <row r="738" ht="13"/>
    <row r="739" ht="13"/>
    <row r="740" ht="13"/>
    <row r="741" ht="13"/>
    <row r="742" ht="13"/>
    <row r="743" ht="13"/>
    <row r="744" ht="13"/>
    <row r="745" ht="13"/>
    <row r="746" ht="13"/>
    <row r="747" ht="13"/>
    <row r="748" ht="13"/>
    <row r="749" ht="13"/>
    <row r="750" ht="13"/>
    <row r="751" ht="13"/>
    <row r="752" ht="13"/>
    <row r="753" ht="13"/>
    <row r="754" ht="13"/>
    <row r="755" ht="13"/>
    <row r="756" ht="13"/>
    <row r="757" ht="13"/>
    <row r="758" ht="13"/>
    <row r="759" ht="13"/>
    <row r="760" ht="13"/>
    <row r="761" ht="13"/>
    <row r="762" ht="13"/>
    <row r="763" ht="13"/>
    <row r="764" ht="13"/>
    <row r="765" ht="13"/>
    <row r="766" ht="13"/>
    <row r="767" ht="13"/>
    <row r="768" ht="13"/>
    <row r="769" ht="13"/>
    <row r="770" ht="13"/>
    <row r="771" ht="13"/>
    <row r="772" ht="13"/>
    <row r="773" ht="13"/>
    <row r="774" ht="13"/>
    <row r="775" ht="13"/>
    <row r="776" ht="13"/>
    <row r="777" ht="13"/>
    <row r="778" ht="13"/>
    <row r="779" ht="13"/>
    <row r="780" ht="13"/>
    <row r="781" ht="13"/>
    <row r="782" ht="13"/>
    <row r="783" ht="13"/>
    <row r="784" ht="13"/>
    <row r="785" ht="13"/>
    <row r="786" ht="13"/>
    <row r="787" ht="13"/>
    <row r="788" ht="13"/>
    <row r="789" ht="13"/>
    <row r="790" ht="13"/>
    <row r="791" ht="13"/>
    <row r="792" ht="13"/>
    <row r="793" ht="13"/>
    <row r="794" ht="13"/>
    <row r="795" ht="13"/>
    <row r="796" ht="13"/>
    <row r="797" ht="13"/>
    <row r="798" ht="13"/>
    <row r="799" ht="13"/>
    <row r="800" ht="13"/>
    <row r="801" ht="13"/>
    <row r="802" ht="13"/>
    <row r="803" ht="13"/>
    <row r="804" ht="13"/>
    <row r="805" ht="13"/>
    <row r="806" ht="13"/>
    <row r="807" ht="13"/>
    <row r="808" ht="13"/>
    <row r="809" ht="13"/>
    <row r="810" ht="13"/>
    <row r="811" ht="13"/>
    <row r="812" ht="13"/>
    <row r="813" ht="13"/>
    <row r="814" ht="13"/>
    <row r="815" ht="13"/>
    <row r="816" ht="13"/>
    <row r="817" ht="13"/>
    <row r="818" ht="13"/>
    <row r="819" ht="13"/>
    <row r="820" ht="13"/>
    <row r="821" ht="13"/>
    <row r="822" ht="13"/>
    <row r="823" ht="13"/>
    <row r="824" ht="13"/>
    <row r="825" ht="13"/>
    <row r="826" ht="13"/>
    <row r="827" ht="13"/>
    <row r="828" ht="13"/>
    <row r="829" ht="13"/>
    <row r="830" ht="13"/>
    <row r="831" ht="13"/>
    <row r="832" ht="13"/>
    <row r="833" ht="13"/>
    <row r="834" ht="13"/>
    <row r="835" ht="13"/>
    <row r="836" ht="13"/>
    <row r="837" ht="13"/>
    <row r="838" ht="13"/>
    <row r="839" ht="13"/>
    <row r="840" ht="13"/>
    <row r="841" ht="13"/>
    <row r="842" ht="13"/>
    <row r="843" ht="13"/>
    <row r="844" ht="13"/>
    <row r="845" ht="13"/>
    <row r="846" ht="13"/>
    <row r="847" ht="13"/>
    <row r="848" ht="13"/>
    <row r="849" ht="13"/>
    <row r="850" ht="13"/>
    <row r="851" ht="13"/>
    <row r="852" ht="13"/>
    <row r="853" ht="13"/>
    <row r="854" ht="13"/>
    <row r="855" ht="13"/>
    <row r="856" ht="13"/>
    <row r="857" ht="13"/>
    <row r="858" ht="13"/>
    <row r="859" ht="13"/>
    <row r="860" ht="13"/>
    <row r="861" ht="13"/>
    <row r="862" ht="13"/>
    <row r="863" ht="13"/>
    <row r="864" ht="13"/>
    <row r="865" ht="13"/>
    <row r="866" ht="13"/>
    <row r="867" ht="13"/>
    <row r="868" ht="13"/>
    <row r="869" ht="13"/>
    <row r="870" ht="13"/>
    <row r="871" ht="13"/>
    <row r="872" ht="13"/>
    <row r="873" ht="13"/>
    <row r="874" ht="13"/>
    <row r="875" ht="13"/>
    <row r="876" ht="13"/>
    <row r="877" ht="13"/>
    <row r="878" ht="13"/>
    <row r="879" ht="13"/>
    <row r="880" ht="13"/>
    <row r="881" ht="13"/>
    <row r="882" ht="13"/>
    <row r="883" ht="13"/>
    <row r="884" ht="13"/>
    <row r="885" ht="13"/>
    <row r="886" ht="13"/>
    <row r="887" ht="13"/>
    <row r="888" ht="13"/>
    <row r="889" ht="13"/>
    <row r="890" ht="13"/>
    <row r="891" ht="13"/>
    <row r="892" ht="13"/>
    <row r="893" ht="13"/>
    <row r="894" ht="13"/>
    <row r="895" ht="13"/>
    <row r="896" ht="13"/>
    <row r="897" ht="13"/>
    <row r="898" ht="13"/>
    <row r="899" ht="13"/>
    <row r="900" ht="13"/>
    <row r="901" ht="13"/>
    <row r="902" ht="13"/>
    <row r="903" ht="13"/>
    <row r="904" ht="13"/>
    <row r="905" ht="13"/>
    <row r="906" ht="13"/>
    <row r="907" ht="13"/>
    <row r="908" ht="13"/>
    <row r="909" ht="13"/>
    <row r="910" ht="13"/>
    <row r="911" ht="13"/>
    <row r="912" ht="13"/>
    <row r="913" ht="13"/>
    <row r="914" ht="13"/>
    <row r="915" ht="13"/>
    <row r="916" ht="13"/>
    <row r="917" ht="13"/>
    <row r="918" ht="13"/>
    <row r="919" ht="13"/>
    <row r="920" ht="13"/>
    <row r="921" ht="13"/>
    <row r="922" ht="13"/>
    <row r="923" ht="13"/>
    <row r="924" ht="13"/>
    <row r="925" ht="13"/>
    <row r="926" ht="13"/>
    <row r="927" ht="13"/>
    <row r="928" ht="13"/>
    <row r="929" ht="13"/>
    <row r="930" ht="13"/>
    <row r="931" ht="13"/>
    <row r="932" ht="13"/>
    <row r="933" ht="13"/>
    <row r="934" ht="13"/>
    <row r="935" ht="13"/>
    <row r="936" ht="13"/>
    <row r="937" ht="13"/>
    <row r="938" ht="13"/>
    <row r="939" ht="13"/>
    <row r="940" ht="13"/>
    <row r="941" ht="13"/>
    <row r="942" ht="13"/>
    <row r="943" ht="13"/>
    <row r="944" ht="13"/>
    <row r="945" ht="13"/>
    <row r="946" ht="13"/>
    <row r="947" ht="13"/>
    <row r="948" ht="13"/>
    <row r="949" ht="13"/>
    <row r="950" ht="13"/>
    <row r="951" ht="13"/>
    <row r="952" ht="13"/>
    <row r="953" ht="13"/>
    <row r="954" ht="13"/>
    <row r="955" ht="13"/>
    <row r="956" ht="13"/>
    <row r="957" ht="13"/>
    <row r="958" ht="13"/>
    <row r="959" ht="13"/>
    <row r="960" ht="13"/>
    <row r="961" ht="13"/>
    <row r="962" ht="13"/>
    <row r="963" ht="13"/>
    <row r="964" ht="13"/>
    <row r="965" ht="13"/>
    <row r="966" ht="13"/>
    <row r="967" ht="13"/>
    <row r="968" ht="13"/>
    <row r="969" ht="13"/>
    <row r="970" ht="13"/>
    <row r="971" ht="13"/>
    <row r="972" ht="13"/>
    <row r="973" ht="13"/>
    <row r="974" ht="13"/>
    <row r="975" ht="13"/>
    <row r="976" ht="13"/>
    <row r="977" ht="13"/>
    <row r="978" ht="13"/>
    <row r="979" ht="13"/>
    <row r="980" ht="13"/>
    <row r="981" ht="13"/>
    <row r="982" ht="13"/>
    <row r="983" ht="13"/>
    <row r="984" ht="13"/>
    <row r="985" ht="13"/>
    <row r="986" ht="13"/>
    <row r="987" ht="13"/>
    <row r="988" ht="13"/>
    <row r="989" ht="13"/>
    <row r="990" ht="13"/>
    <row r="991" ht="13"/>
    <row r="992" ht="13"/>
    <row r="993" ht="13"/>
    <row r="994" ht="13"/>
    <row r="995" ht="13"/>
    <row r="996" ht="13"/>
    <row r="997" ht="13"/>
    <row r="998" ht="13"/>
    <row r="999" ht="13"/>
    <row r="1000" ht="13"/>
    <row r="1001" ht="13"/>
    <row r="1002" ht="13"/>
    <row r="1003" ht="13"/>
    <row r="1004" ht="13"/>
    <row r="1005" ht="13"/>
    <row r="1006" ht="13"/>
    <row r="1007" ht="13"/>
    <row r="1008" ht="13"/>
    <row r="1009" ht="13"/>
  </sheetData>
  <mergeCells count="13">
    <mergeCell ref="A50:A62"/>
    <mergeCell ref="A63:A81"/>
    <mergeCell ref="A82:A83"/>
    <mergeCell ref="A18:A24"/>
    <mergeCell ref="A25:A32"/>
    <mergeCell ref="A33:A39"/>
    <mergeCell ref="A41:A43"/>
    <mergeCell ref="A48:A49"/>
    <mergeCell ref="A2:F2"/>
    <mergeCell ref="A3:F3"/>
    <mergeCell ref="A6:A8"/>
    <mergeCell ref="A9:A11"/>
    <mergeCell ref="A12:A17"/>
  </mergeCells>
  <phoneticPr fontId="16" type="noConversion"/>
  <pageMargins left="0" right="0" top="0" bottom="0" header="0" footer="0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1003"/>
  <sheetViews>
    <sheetView showGridLines="0" zoomScaleNormal="100" workbookViewId="0">
      <selection activeCell="J40" sqref="J40"/>
    </sheetView>
  </sheetViews>
  <sheetFormatPr baseColWidth="10" defaultColWidth="13" defaultRowHeight="15" customHeight="1"/>
  <cols>
    <col min="1" max="1" width="20.5" style="79" customWidth="1"/>
    <col min="2" max="2" width="9" style="79" customWidth="1"/>
    <col min="3" max="3" width="19.83203125" style="79" customWidth="1"/>
    <col min="4" max="4" width="13.83203125" style="79" customWidth="1"/>
    <col min="5" max="7" width="9.83203125" style="79" customWidth="1"/>
    <col min="8" max="16384" width="13" style="79"/>
  </cols>
  <sheetData>
    <row r="1" spans="1:7" ht="16" customHeight="1">
      <c r="A1" s="82" t="s">
        <v>716</v>
      </c>
      <c r="B1" s="83"/>
      <c r="C1" s="83"/>
      <c r="D1" s="83"/>
      <c r="E1" s="83"/>
      <c r="F1" s="83"/>
      <c r="G1" s="83"/>
    </row>
    <row r="2" spans="1:7" ht="12">
      <c r="A2" s="959" t="s">
        <v>717</v>
      </c>
      <c r="B2" s="959"/>
      <c r="C2" s="959"/>
      <c r="D2" s="959"/>
      <c r="E2" s="959"/>
      <c r="F2" s="959"/>
      <c r="G2" s="959"/>
    </row>
    <row r="3" spans="1:7" ht="5" customHeight="1">
      <c r="A3" s="84"/>
      <c r="B3" s="84"/>
      <c r="C3" s="84"/>
      <c r="D3" s="84"/>
      <c r="E3" s="84"/>
      <c r="F3" s="84"/>
      <c r="G3" s="84"/>
    </row>
    <row r="4" spans="1:7" ht="23" customHeight="1">
      <c r="A4" s="377" t="s">
        <v>308</v>
      </c>
      <c r="B4" s="377" t="s">
        <v>258</v>
      </c>
      <c r="C4" s="377" t="s">
        <v>378</v>
      </c>
      <c r="D4" s="377" t="s">
        <v>309</v>
      </c>
      <c r="E4" s="414" t="s">
        <v>715</v>
      </c>
      <c r="F4" s="415" t="s">
        <v>379</v>
      </c>
      <c r="G4" s="416" t="s">
        <v>380</v>
      </c>
    </row>
    <row r="5" spans="1:7" ht="4" customHeight="1"/>
    <row r="6" spans="1:7" ht="12" customHeight="1">
      <c r="A6" s="960" t="s">
        <v>181</v>
      </c>
      <c r="B6" s="735" t="s">
        <v>264</v>
      </c>
      <c r="C6" s="735" t="s">
        <v>265</v>
      </c>
      <c r="D6" s="79" t="s">
        <v>616</v>
      </c>
      <c r="E6" s="887">
        <v>16</v>
      </c>
      <c r="F6" s="887">
        <v>10</v>
      </c>
      <c r="G6" s="892">
        <v>20</v>
      </c>
    </row>
    <row r="7" spans="1:7" ht="12" customHeight="1">
      <c r="A7" s="960"/>
      <c r="B7" s="735" t="s">
        <v>264</v>
      </c>
      <c r="C7" s="735" t="s">
        <v>265</v>
      </c>
      <c r="D7" s="735" t="s">
        <v>261</v>
      </c>
      <c r="E7" s="888">
        <v>5</v>
      </c>
      <c r="F7" s="888">
        <v>5</v>
      </c>
      <c r="G7" s="892">
        <v>40</v>
      </c>
    </row>
    <row r="8" spans="1:7" ht="12" customHeight="1">
      <c r="A8" s="960"/>
      <c r="B8" s="735" t="s">
        <v>264</v>
      </c>
      <c r="C8" s="735" t="s">
        <v>266</v>
      </c>
      <c r="D8" s="735" t="s">
        <v>616</v>
      </c>
      <c r="E8" s="888">
        <v>13</v>
      </c>
      <c r="F8" s="888">
        <v>12</v>
      </c>
      <c r="G8" s="892">
        <v>20</v>
      </c>
    </row>
    <row r="9" spans="1:7" ht="12" customHeight="1">
      <c r="A9" s="960"/>
      <c r="B9" s="735" t="s">
        <v>264</v>
      </c>
      <c r="C9" s="735" t="s">
        <v>266</v>
      </c>
      <c r="D9" s="735" t="s">
        <v>261</v>
      </c>
      <c r="E9" s="888">
        <v>5</v>
      </c>
      <c r="F9" s="888">
        <v>4</v>
      </c>
      <c r="G9" s="892">
        <v>40</v>
      </c>
    </row>
    <row r="10" spans="1:7" ht="12" customHeight="1">
      <c r="A10" s="960"/>
      <c r="B10" s="735" t="s">
        <v>264</v>
      </c>
      <c r="C10" s="735" t="s">
        <v>381</v>
      </c>
      <c r="D10" s="735" t="s">
        <v>616</v>
      </c>
      <c r="E10" s="888">
        <v>6</v>
      </c>
      <c r="F10" s="888">
        <v>12</v>
      </c>
      <c r="G10" s="892">
        <v>20</v>
      </c>
    </row>
    <row r="11" spans="1:7" ht="12" customHeight="1">
      <c r="A11" s="960"/>
      <c r="B11" s="735" t="s">
        <v>264</v>
      </c>
      <c r="C11" s="735" t="s">
        <v>381</v>
      </c>
      <c r="D11" s="735" t="s">
        <v>261</v>
      </c>
      <c r="E11" s="888">
        <v>4</v>
      </c>
      <c r="F11" s="888">
        <v>4</v>
      </c>
      <c r="G11" s="892">
        <v>40</v>
      </c>
    </row>
    <row r="12" spans="1:7" ht="12" customHeight="1">
      <c r="A12" s="960"/>
      <c r="B12" s="735" t="s">
        <v>264</v>
      </c>
      <c r="C12" s="735" t="s">
        <v>269</v>
      </c>
      <c r="D12" s="735" t="s">
        <v>261</v>
      </c>
      <c r="E12" s="888">
        <v>4</v>
      </c>
      <c r="F12" s="888">
        <v>4</v>
      </c>
      <c r="G12" s="892">
        <v>40</v>
      </c>
    </row>
    <row r="13" spans="1:7" ht="12" customHeight="1">
      <c r="A13" s="960"/>
      <c r="B13" s="735" t="s">
        <v>264</v>
      </c>
      <c r="C13" s="735" t="s">
        <v>269</v>
      </c>
      <c r="D13" s="735" t="s">
        <v>616</v>
      </c>
      <c r="E13" s="888">
        <v>16</v>
      </c>
      <c r="F13" s="888">
        <v>15</v>
      </c>
      <c r="G13" s="892">
        <v>20</v>
      </c>
    </row>
    <row r="14" spans="1:7" ht="12" customHeight="1">
      <c r="A14" s="960"/>
      <c r="B14" s="736" t="s">
        <v>270</v>
      </c>
      <c r="C14" s="736" t="s">
        <v>382</v>
      </c>
      <c r="D14" s="736" t="s">
        <v>383</v>
      </c>
      <c r="E14" s="888">
        <v>1</v>
      </c>
      <c r="F14" s="888">
        <v>0</v>
      </c>
      <c r="G14" s="892">
        <v>100</v>
      </c>
    </row>
    <row r="15" spans="1:7" ht="12" customHeight="1">
      <c r="A15" s="961"/>
      <c r="B15" s="737" t="s">
        <v>270</v>
      </c>
      <c r="C15" s="737" t="s">
        <v>382</v>
      </c>
      <c r="D15" s="737" t="s">
        <v>261</v>
      </c>
      <c r="E15" s="889">
        <v>0</v>
      </c>
      <c r="F15" s="889">
        <v>1</v>
      </c>
      <c r="G15" s="893">
        <v>300</v>
      </c>
    </row>
    <row r="16" spans="1:7" ht="12" customHeight="1">
      <c r="A16" s="962" t="s">
        <v>311</v>
      </c>
      <c r="B16" s="735" t="s">
        <v>384</v>
      </c>
      <c r="C16" s="735" t="s">
        <v>263</v>
      </c>
      <c r="D16" s="735" t="s">
        <v>261</v>
      </c>
      <c r="E16" s="888">
        <v>0</v>
      </c>
      <c r="F16" s="888">
        <v>15</v>
      </c>
      <c r="G16" s="892">
        <v>1500</v>
      </c>
    </row>
    <row r="17" spans="1:7" ht="12" customHeight="1">
      <c r="A17" s="960"/>
      <c r="B17" s="735" t="s">
        <v>384</v>
      </c>
      <c r="C17" s="735" t="s">
        <v>263</v>
      </c>
      <c r="D17" s="735" t="s">
        <v>262</v>
      </c>
      <c r="E17" s="888">
        <v>1</v>
      </c>
      <c r="F17" s="888">
        <v>1</v>
      </c>
      <c r="G17" s="892">
        <v>500</v>
      </c>
    </row>
    <row r="18" spans="1:7" ht="12" customHeight="1">
      <c r="A18" s="960"/>
      <c r="B18" s="735" t="s">
        <v>384</v>
      </c>
      <c r="C18" s="735" t="s">
        <v>263</v>
      </c>
      <c r="D18" s="735" t="s">
        <v>385</v>
      </c>
      <c r="E18" s="888">
        <v>4</v>
      </c>
      <c r="F18" s="888">
        <v>15</v>
      </c>
      <c r="G18" s="892">
        <v>2500</v>
      </c>
    </row>
    <row r="19" spans="1:7" ht="12" customHeight="1">
      <c r="A19" s="960"/>
      <c r="B19" s="735" t="s">
        <v>264</v>
      </c>
      <c r="C19" s="735" t="s">
        <v>265</v>
      </c>
      <c r="D19" s="735" t="s">
        <v>386</v>
      </c>
      <c r="E19" s="888">
        <v>13</v>
      </c>
      <c r="F19" s="888">
        <v>15</v>
      </c>
      <c r="G19" s="892">
        <v>20</v>
      </c>
    </row>
    <row r="20" spans="1:7" ht="12" customHeight="1">
      <c r="A20" s="960"/>
      <c r="B20" s="735" t="s">
        <v>264</v>
      </c>
      <c r="C20" s="735" t="s">
        <v>265</v>
      </c>
      <c r="D20" s="735" t="s">
        <v>261</v>
      </c>
      <c r="E20" s="888">
        <v>10</v>
      </c>
      <c r="F20" s="888">
        <v>39</v>
      </c>
      <c r="G20" s="892">
        <v>30</v>
      </c>
    </row>
    <row r="21" spans="1:7" ht="12" customHeight="1">
      <c r="A21" s="960"/>
      <c r="B21" s="735" t="s">
        <v>264</v>
      </c>
      <c r="C21" s="735" t="s">
        <v>266</v>
      </c>
      <c r="D21" s="735" t="s">
        <v>386</v>
      </c>
      <c r="E21" s="888">
        <v>18</v>
      </c>
      <c r="F21" s="888">
        <v>18</v>
      </c>
      <c r="G21" s="894">
        <v>20</v>
      </c>
    </row>
    <row r="22" spans="1:7" ht="12" customHeight="1">
      <c r="A22" s="960"/>
      <c r="B22" s="735" t="s">
        <v>264</v>
      </c>
      <c r="C22" s="735" t="s">
        <v>266</v>
      </c>
      <c r="D22" s="735" t="s">
        <v>261</v>
      </c>
      <c r="E22" s="888">
        <v>15</v>
      </c>
      <c r="F22" s="888">
        <v>56</v>
      </c>
      <c r="G22" s="894">
        <v>30</v>
      </c>
    </row>
    <row r="23" spans="1:7" ht="12" customHeight="1">
      <c r="A23" s="960"/>
      <c r="B23" s="735" t="s">
        <v>264</v>
      </c>
      <c r="C23" s="735" t="s">
        <v>267</v>
      </c>
      <c r="D23" s="735" t="s">
        <v>386</v>
      </c>
      <c r="E23" s="888">
        <v>21</v>
      </c>
      <c r="F23" s="888">
        <v>12</v>
      </c>
      <c r="G23" s="894">
        <v>20</v>
      </c>
    </row>
    <row r="24" spans="1:7" ht="12" customHeight="1">
      <c r="A24" s="961"/>
      <c r="B24" s="737" t="s">
        <v>264</v>
      </c>
      <c r="C24" s="737" t="s">
        <v>267</v>
      </c>
      <c r="D24" s="737" t="s">
        <v>261</v>
      </c>
      <c r="E24" s="889">
        <v>11</v>
      </c>
      <c r="F24" s="889">
        <v>61</v>
      </c>
      <c r="G24" s="893">
        <v>30</v>
      </c>
    </row>
    <row r="25" spans="1:7" ht="12" customHeight="1">
      <c r="A25" s="963" t="s">
        <v>319</v>
      </c>
      <c r="B25" s="735" t="s">
        <v>264</v>
      </c>
      <c r="C25" s="735" t="s">
        <v>265</v>
      </c>
      <c r="D25" s="735" t="s">
        <v>386</v>
      </c>
      <c r="E25" s="888">
        <v>50</v>
      </c>
      <c r="F25" s="888">
        <v>97</v>
      </c>
      <c r="G25" s="892">
        <v>30</v>
      </c>
    </row>
    <row r="26" spans="1:7" ht="12" customHeight="1">
      <c r="A26" s="964"/>
      <c r="B26" s="735" t="s">
        <v>264</v>
      </c>
      <c r="C26" s="735" t="s">
        <v>266</v>
      </c>
      <c r="D26" s="735" t="s">
        <v>386</v>
      </c>
      <c r="E26" s="888">
        <v>82</v>
      </c>
      <c r="F26" s="888">
        <v>64</v>
      </c>
      <c r="G26" s="892">
        <v>30</v>
      </c>
    </row>
    <row r="27" spans="1:7" ht="12" customHeight="1">
      <c r="A27" s="965"/>
      <c r="B27" s="737" t="s">
        <v>264</v>
      </c>
      <c r="C27" s="737" t="s">
        <v>267</v>
      </c>
      <c r="D27" s="737" t="s">
        <v>386</v>
      </c>
      <c r="E27" s="889">
        <v>141</v>
      </c>
      <c r="F27" s="889">
        <v>110</v>
      </c>
      <c r="G27" s="893">
        <v>30</v>
      </c>
    </row>
    <row r="28" spans="1:7" ht="12" customHeight="1">
      <c r="A28" s="963" t="s">
        <v>353</v>
      </c>
      <c r="B28" s="735" t="s">
        <v>264</v>
      </c>
      <c r="C28" s="735" t="s">
        <v>265</v>
      </c>
      <c r="D28" s="735" t="s">
        <v>386</v>
      </c>
      <c r="E28" s="888">
        <v>5</v>
      </c>
      <c r="F28" s="888">
        <v>0</v>
      </c>
      <c r="G28" s="892">
        <v>25</v>
      </c>
    </row>
    <row r="29" spans="1:7" ht="12" customHeight="1">
      <c r="A29" s="964"/>
      <c r="B29" s="735" t="s">
        <v>264</v>
      </c>
      <c r="C29" s="735" t="s">
        <v>266</v>
      </c>
      <c r="D29" s="735" t="s">
        <v>386</v>
      </c>
      <c r="E29" s="888">
        <v>7</v>
      </c>
      <c r="F29" s="888">
        <v>2</v>
      </c>
      <c r="G29" s="892">
        <v>25</v>
      </c>
    </row>
    <row r="30" spans="1:7" ht="12" customHeight="1">
      <c r="A30" s="965"/>
      <c r="B30" s="737" t="s">
        <v>264</v>
      </c>
      <c r="C30" s="737" t="s">
        <v>267</v>
      </c>
      <c r="D30" s="737" t="s">
        <v>386</v>
      </c>
      <c r="E30" s="889">
        <v>3</v>
      </c>
      <c r="F30" s="889">
        <v>5</v>
      </c>
      <c r="G30" s="893">
        <v>25</v>
      </c>
    </row>
    <row r="31" spans="1:7" ht="16" customHeight="1">
      <c r="A31" s="738" t="s">
        <v>323</v>
      </c>
      <c r="B31" s="739" t="s">
        <v>264</v>
      </c>
      <c r="C31" s="739" t="s">
        <v>387</v>
      </c>
      <c r="D31" s="739" t="s">
        <v>386</v>
      </c>
      <c r="E31" s="890">
        <v>202</v>
      </c>
      <c r="F31" s="890">
        <v>196</v>
      </c>
      <c r="G31" s="895">
        <v>40</v>
      </c>
    </row>
    <row r="32" spans="1:7" ht="12" customHeight="1">
      <c r="A32" s="962" t="s">
        <v>388</v>
      </c>
      <c r="B32" s="736" t="s">
        <v>384</v>
      </c>
      <c r="C32" s="736" t="s">
        <v>260</v>
      </c>
      <c r="D32" s="736" t="s">
        <v>262</v>
      </c>
      <c r="E32" s="891">
        <v>1</v>
      </c>
      <c r="F32" s="891">
        <v>0</v>
      </c>
      <c r="G32" s="894">
        <v>2100</v>
      </c>
    </row>
    <row r="33" spans="1:7" ht="12" customHeight="1">
      <c r="A33" s="960"/>
      <c r="B33" s="735" t="s">
        <v>264</v>
      </c>
      <c r="C33" s="735" t="s">
        <v>268</v>
      </c>
      <c r="D33" s="735" t="s">
        <v>261</v>
      </c>
      <c r="E33" s="888">
        <v>8</v>
      </c>
      <c r="F33" s="888">
        <v>0</v>
      </c>
      <c r="G33" s="892">
        <v>25</v>
      </c>
    </row>
    <row r="34" spans="1:7" ht="12" customHeight="1">
      <c r="A34" s="960"/>
      <c r="B34" s="735" t="s">
        <v>264</v>
      </c>
      <c r="C34" s="735" t="s">
        <v>266</v>
      </c>
      <c r="D34" s="735" t="s">
        <v>261</v>
      </c>
      <c r="E34" s="888">
        <v>9</v>
      </c>
      <c r="F34" s="888">
        <v>2</v>
      </c>
      <c r="G34" s="892">
        <v>25</v>
      </c>
    </row>
    <row r="35" spans="1:7" ht="12" customHeight="1">
      <c r="A35" s="961"/>
      <c r="B35" s="737" t="s">
        <v>264</v>
      </c>
      <c r="C35" s="737" t="s">
        <v>267</v>
      </c>
      <c r="D35" s="737" t="s">
        <v>261</v>
      </c>
      <c r="E35" s="889">
        <v>23</v>
      </c>
      <c r="F35" s="889">
        <v>0</v>
      </c>
      <c r="G35" s="893">
        <v>25</v>
      </c>
    </row>
    <row r="36" spans="1:7" ht="12" customHeight="1">
      <c r="A36" s="962" t="s">
        <v>675</v>
      </c>
      <c r="B36" s="736" t="s">
        <v>264</v>
      </c>
      <c r="C36" s="736" t="s">
        <v>265</v>
      </c>
      <c r="D36" s="736" t="s">
        <v>386</v>
      </c>
      <c r="E36" s="891">
        <v>20</v>
      </c>
      <c r="F36" s="891">
        <v>0</v>
      </c>
      <c r="G36" s="894">
        <v>35</v>
      </c>
    </row>
    <row r="37" spans="1:7" ht="12" customHeight="1">
      <c r="A37" s="960"/>
      <c r="B37" s="736" t="s">
        <v>264</v>
      </c>
      <c r="C37" s="736" t="s">
        <v>266</v>
      </c>
      <c r="D37" s="736" t="s">
        <v>386</v>
      </c>
      <c r="E37" s="891">
        <v>12</v>
      </c>
      <c r="F37" s="891">
        <v>0</v>
      </c>
      <c r="G37" s="894">
        <v>35</v>
      </c>
    </row>
    <row r="38" spans="1:7" ht="12" customHeight="1">
      <c r="A38" s="961"/>
      <c r="B38" s="737" t="s">
        <v>264</v>
      </c>
      <c r="C38" s="737" t="s">
        <v>267</v>
      </c>
      <c r="D38" s="737" t="s">
        <v>386</v>
      </c>
      <c r="E38" s="889">
        <v>15</v>
      </c>
      <c r="F38" s="889">
        <v>0</v>
      </c>
      <c r="G38" s="893">
        <v>35</v>
      </c>
    </row>
    <row r="39" spans="1:7" ht="12" customHeight="1">
      <c r="A39" s="963" t="s">
        <v>325</v>
      </c>
      <c r="B39" s="735" t="s">
        <v>259</v>
      </c>
      <c r="C39" s="735" t="s">
        <v>272</v>
      </c>
      <c r="D39" s="735" t="s">
        <v>385</v>
      </c>
      <c r="E39" s="888">
        <v>8</v>
      </c>
      <c r="F39" s="888">
        <v>8</v>
      </c>
      <c r="G39" s="892">
        <v>5000</v>
      </c>
    </row>
    <row r="40" spans="1:7" ht="12" customHeight="1">
      <c r="A40" s="965"/>
      <c r="B40" s="737" t="s">
        <v>270</v>
      </c>
      <c r="C40" s="737" t="s">
        <v>389</v>
      </c>
      <c r="D40" s="737" t="s">
        <v>383</v>
      </c>
      <c r="E40" s="889">
        <v>2</v>
      </c>
      <c r="F40" s="889">
        <v>5</v>
      </c>
      <c r="G40" s="893">
        <v>500</v>
      </c>
    </row>
    <row r="41" spans="1:7" ht="12" customHeight="1">
      <c r="A41" s="962" t="s">
        <v>331</v>
      </c>
      <c r="B41" s="735" t="s">
        <v>264</v>
      </c>
      <c r="C41" s="735" t="s">
        <v>267</v>
      </c>
      <c r="D41" s="735" t="s">
        <v>386</v>
      </c>
      <c r="E41" s="888">
        <v>30</v>
      </c>
      <c r="F41" s="888">
        <v>0</v>
      </c>
      <c r="G41" s="892">
        <v>30</v>
      </c>
    </row>
    <row r="42" spans="1:7" ht="12" customHeight="1">
      <c r="A42" s="961"/>
      <c r="B42" s="737" t="s">
        <v>264</v>
      </c>
      <c r="C42" s="737" t="s">
        <v>267</v>
      </c>
      <c r="D42" s="737" t="s">
        <v>386</v>
      </c>
      <c r="E42" s="889">
        <v>0</v>
      </c>
      <c r="F42" s="889">
        <v>80</v>
      </c>
      <c r="G42" s="893">
        <v>25</v>
      </c>
    </row>
    <row r="43" spans="1:7" ht="12" customHeight="1">
      <c r="A43" s="963" t="s">
        <v>333</v>
      </c>
      <c r="B43" s="735" t="s">
        <v>264</v>
      </c>
      <c r="C43" s="735" t="s">
        <v>381</v>
      </c>
      <c r="D43" s="735" t="s">
        <v>261</v>
      </c>
      <c r="E43" s="888">
        <v>12</v>
      </c>
      <c r="F43" s="888">
        <v>8</v>
      </c>
      <c r="G43" s="892">
        <v>40</v>
      </c>
    </row>
    <row r="44" spans="1:7" ht="12" customHeight="1">
      <c r="A44" s="965"/>
      <c r="B44" s="737" t="s">
        <v>264</v>
      </c>
      <c r="C44" s="737" t="s">
        <v>381</v>
      </c>
      <c r="D44" s="737" t="s">
        <v>261</v>
      </c>
      <c r="E44" s="889">
        <v>24</v>
      </c>
      <c r="F44" s="889">
        <v>10</v>
      </c>
      <c r="G44" s="893">
        <v>35</v>
      </c>
    </row>
    <row r="45" spans="1:7" ht="16" customHeight="1">
      <c r="A45" s="749" t="s">
        <v>373</v>
      </c>
      <c r="B45" s="739" t="s">
        <v>384</v>
      </c>
      <c r="C45" s="739" t="s">
        <v>390</v>
      </c>
      <c r="D45" s="739"/>
      <c r="E45" s="890">
        <v>1</v>
      </c>
      <c r="F45" s="890">
        <v>0</v>
      </c>
      <c r="G45" s="895">
        <v>3500</v>
      </c>
    </row>
    <row r="46" spans="1:7" ht="12" customHeight="1">
      <c r="A46" s="963" t="s">
        <v>335</v>
      </c>
      <c r="B46" s="735" t="s">
        <v>264</v>
      </c>
      <c r="C46" s="735" t="s">
        <v>265</v>
      </c>
      <c r="D46" s="735" t="s">
        <v>386</v>
      </c>
      <c r="E46" s="888">
        <v>79</v>
      </c>
      <c r="F46" s="888">
        <v>64</v>
      </c>
      <c r="G46" s="892">
        <v>35</v>
      </c>
    </row>
    <row r="47" spans="1:7" ht="12" customHeight="1">
      <c r="A47" s="964"/>
      <c r="B47" s="735" t="s">
        <v>264</v>
      </c>
      <c r="C47" s="735" t="s">
        <v>266</v>
      </c>
      <c r="D47" s="735" t="s">
        <v>386</v>
      </c>
      <c r="E47" s="888">
        <v>23</v>
      </c>
      <c r="F47" s="888">
        <v>33</v>
      </c>
      <c r="G47" s="892">
        <v>35</v>
      </c>
    </row>
    <row r="48" spans="1:7" ht="12" customHeight="1">
      <c r="A48" s="964"/>
      <c r="B48" s="735" t="s">
        <v>264</v>
      </c>
      <c r="C48" s="735" t="s">
        <v>289</v>
      </c>
      <c r="D48" s="735" t="s">
        <v>386</v>
      </c>
      <c r="E48" s="888">
        <v>101</v>
      </c>
      <c r="F48" s="888">
        <v>47</v>
      </c>
      <c r="G48" s="892">
        <v>35</v>
      </c>
    </row>
    <row r="49" spans="1:7" ht="12" customHeight="1">
      <c r="A49" s="964"/>
      <c r="B49" s="735" t="s">
        <v>264</v>
      </c>
      <c r="C49" s="735" t="s">
        <v>290</v>
      </c>
      <c r="D49" s="735" t="s">
        <v>386</v>
      </c>
      <c r="E49" s="888">
        <v>56</v>
      </c>
      <c r="F49" s="888">
        <v>35</v>
      </c>
      <c r="G49" s="892">
        <v>35</v>
      </c>
    </row>
    <row r="50" spans="1:7" ht="12" customHeight="1">
      <c r="A50" s="965"/>
      <c r="B50" s="737" t="s">
        <v>264</v>
      </c>
      <c r="C50" s="737" t="s">
        <v>267</v>
      </c>
      <c r="D50" s="737" t="s">
        <v>386</v>
      </c>
      <c r="E50" s="889">
        <v>113</v>
      </c>
      <c r="F50" s="889">
        <v>115</v>
      </c>
      <c r="G50" s="893">
        <v>35</v>
      </c>
    </row>
    <row r="51" spans="1:7" ht="12" customHeight="1">
      <c r="A51" s="962" t="s">
        <v>340</v>
      </c>
      <c r="B51" s="735" t="s">
        <v>264</v>
      </c>
      <c r="C51" s="735" t="s">
        <v>266</v>
      </c>
      <c r="D51" s="735" t="s">
        <v>261</v>
      </c>
      <c r="E51" s="888">
        <v>13</v>
      </c>
      <c r="F51" s="888">
        <v>2</v>
      </c>
      <c r="G51" s="892">
        <v>30</v>
      </c>
    </row>
    <row r="52" spans="1:7" ht="12" customHeight="1">
      <c r="A52" s="960"/>
      <c r="B52" s="735" t="s">
        <v>264</v>
      </c>
      <c r="C52" s="735" t="s">
        <v>391</v>
      </c>
      <c r="D52" s="735" t="s">
        <v>386</v>
      </c>
      <c r="E52" s="888">
        <v>5</v>
      </c>
      <c r="F52" s="888">
        <v>2</v>
      </c>
      <c r="G52" s="892">
        <v>30</v>
      </c>
    </row>
    <row r="53" spans="1:7" ht="12" customHeight="1">
      <c r="A53" s="960"/>
      <c r="B53" s="735" t="s">
        <v>264</v>
      </c>
      <c r="C53" s="735" t="s">
        <v>267</v>
      </c>
      <c r="D53" s="735" t="s">
        <v>261</v>
      </c>
      <c r="E53" s="888">
        <v>20</v>
      </c>
      <c r="F53" s="888">
        <v>2</v>
      </c>
      <c r="G53" s="894">
        <v>30</v>
      </c>
    </row>
    <row r="54" spans="1:7" ht="12" customHeight="1">
      <c r="A54" s="961"/>
      <c r="B54" s="737" t="s">
        <v>270</v>
      </c>
      <c r="C54" s="737" t="s">
        <v>271</v>
      </c>
      <c r="D54" s="737" t="s">
        <v>383</v>
      </c>
      <c r="E54" s="889">
        <v>8</v>
      </c>
      <c r="F54" s="889">
        <v>6</v>
      </c>
      <c r="G54" s="893">
        <v>300</v>
      </c>
    </row>
    <row r="55" spans="1:7" ht="9" customHeight="1">
      <c r="A55" s="78" t="s">
        <v>348</v>
      </c>
      <c r="E55" s="887"/>
      <c r="F55" s="887"/>
    </row>
    <row r="56" spans="1:7" ht="9" customHeight="1">
      <c r="A56" s="775" t="s">
        <v>647</v>
      </c>
    </row>
    <row r="57" spans="1:7" ht="9" customHeight="1">
      <c r="A57" s="776" t="s">
        <v>648</v>
      </c>
    </row>
    <row r="58" spans="1:7" ht="12"/>
    <row r="59" spans="1:7" ht="12"/>
    <row r="60" spans="1:7" ht="12"/>
    <row r="61" spans="1:7" ht="12"/>
    <row r="62" spans="1:7" ht="12"/>
    <row r="63" spans="1:7" ht="12"/>
    <row r="64" spans="1:7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/>
    <row r="93" ht="12"/>
    <row r="94" ht="12"/>
    <row r="95" ht="12"/>
    <row r="96" ht="12"/>
    <row r="97" ht="12"/>
    <row r="98" ht="12"/>
    <row r="99" ht="12"/>
    <row r="100" ht="12"/>
    <row r="101" ht="12"/>
    <row r="102" ht="12"/>
    <row r="103" ht="12"/>
    <row r="104" ht="12"/>
    <row r="105" ht="12"/>
    <row r="106" ht="12"/>
    <row r="107" ht="12"/>
    <row r="108" ht="12"/>
    <row r="109" ht="12"/>
    <row r="110" ht="12"/>
    <row r="111" ht="12"/>
    <row r="112" ht="12"/>
    <row r="113" ht="12"/>
    <row r="114" ht="12"/>
    <row r="115" ht="12"/>
    <row r="116" ht="12"/>
    <row r="117" ht="12"/>
    <row r="118" ht="12"/>
    <row r="119" ht="12"/>
    <row r="120" ht="12"/>
    <row r="121" ht="12"/>
    <row r="122" ht="12"/>
    <row r="123" ht="12"/>
    <row r="124" ht="12"/>
    <row r="125" ht="12"/>
    <row r="126" ht="12"/>
    <row r="127" ht="12"/>
    <row r="128" ht="12"/>
    <row r="129" ht="12"/>
    <row r="130" ht="12"/>
    <row r="131" ht="12"/>
    <row r="132" ht="12"/>
    <row r="133" ht="12"/>
    <row r="134" ht="12"/>
    <row r="135" ht="12"/>
    <row r="136" ht="12"/>
    <row r="137" ht="12"/>
    <row r="138" ht="12"/>
    <row r="139" ht="12"/>
    <row r="140" ht="12"/>
    <row r="141" ht="12"/>
    <row r="142" ht="12"/>
    <row r="143" ht="12"/>
    <row r="144" ht="12"/>
    <row r="145" ht="12"/>
    <row r="146" ht="12"/>
    <row r="147" ht="12"/>
    <row r="148" ht="12"/>
    <row r="149" ht="12"/>
    <row r="150" ht="12"/>
    <row r="151" ht="12"/>
    <row r="152" ht="12"/>
    <row r="153" ht="12"/>
    <row r="154" ht="12"/>
    <row r="155" ht="12"/>
    <row r="156" ht="12"/>
    <row r="157" ht="12"/>
    <row r="158" ht="12"/>
    <row r="159" ht="12"/>
    <row r="160" ht="12"/>
    <row r="161" ht="12"/>
    <row r="162" ht="12"/>
    <row r="163" ht="12"/>
    <row r="164" ht="12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/>
    <row r="405" ht="12"/>
    <row r="406" ht="12"/>
    <row r="407" ht="12"/>
    <row r="408" ht="12"/>
    <row r="409" ht="12"/>
    <row r="410" ht="12"/>
    <row r="411" ht="12"/>
    <row r="412" ht="12"/>
    <row r="413" ht="12"/>
    <row r="414" ht="12"/>
    <row r="415" ht="12"/>
    <row r="416" ht="12"/>
    <row r="417" ht="12"/>
    <row r="418" ht="12"/>
    <row r="419" ht="12"/>
    <row r="420" ht="12"/>
    <row r="421" ht="12"/>
    <row r="422" ht="12"/>
    <row r="423" ht="12"/>
    <row r="424" ht="12"/>
    <row r="425" ht="12"/>
    <row r="426" ht="12"/>
    <row r="427" ht="12"/>
    <row r="428" ht="12"/>
    <row r="429" ht="12"/>
    <row r="430" ht="12"/>
    <row r="431" ht="12"/>
    <row r="432" ht="12"/>
    <row r="433" ht="12"/>
    <row r="434" ht="12"/>
    <row r="435" ht="12"/>
    <row r="436" ht="12"/>
    <row r="437" ht="12"/>
    <row r="438" ht="12"/>
    <row r="439" ht="12"/>
    <row r="440" ht="12"/>
    <row r="441" ht="12"/>
    <row r="442" ht="12"/>
    <row r="443" ht="12"/>
    <row r="444" ht="12"/>
    <row r="445" ht="12"/>
    <row r="446" ht="12"/>
    <row r="447" ht="12"/>
    <row r="448" ht="12"/>
    <row r="449" ht="12"/>
    <row r="450" ht="12"/>
    <row r="451" ht="12"/>
    <row r="452" ht="12"/>
    <row r="453" ht="12"/>
    <row r="454" ht="12"/>
    <row r="455" ht="12"/>
    <row r="456" ht="12"/>
    <row r="457" ht="12"/>
    <row r="458" ht="12"/>
    <row r="459" ht="12"/>
    <row r="460" ht="12"/>
    <row r="461" ht="12"/>
    <row r="462" ht="12"/>
    <row r="463" ht="12"/>
    <row r="464" ht="12"/>
    <row r="465" ht="12"/>
    <row r="466" ht="12"/>
    <row r="467" ht="12"/>
    <row r="468" ht="12"/>
    <row r="469" ht="12"/>
    <row r="470" ht="12"/>
    <row r="471" ht="12"/>
    <row r="472" ht="12"/>
    <row r="473" ht="12"/>
    <row r="474" ht="12"/>
    <row r="475" ht="12"/>
    <row r="476" ht="12"/>
    <row r="477" ht="12"/>
    <row r="478" ht="12"/>
    <row r="479" ht="12"/>
    <row r="480" ht="12"/>
    <row r="481" ht="12"/>
    <row r="482" ht="12"/>
    <row r="483" ht="12"/>
    <row r="484" ht="12"/>
    <row r="485" ht="12"/>
    <row r="486" ht="12"/>
    <row r="487" ht="12"/>
    <row r="488" ht="12"/>
    <row r="489" ht="12"/>
    <row r="490" ht="12"/>
    <row r="491" ht="12"/>
    <row r="492" ht="12"/>
    <row r="493" ht="12"/>
    <row r="494" ht="12"/>
    <row r="495" ht="12"/>
    <row r="496" ht="12"/>
    <row r="497" ht="12"/>
    <row r="498" ht="12"/>
    <row r="499" ht="12"/>
    <row r="500" ht="12"/>
    <row r="501" ht="12"/>
    <row r="502" ht="12"/>
    <row r="503" ht="12"/>
    <row r="504" ht="12"/>
    <row r="505" ht="12"/>
    <row r="506" ht="12"/>
    <row r="507" ht="12"/>
    <row r="508" ht="12"/>
    <row r="509" ht="12"/>
    <row r="510" ht="12"/>
    <row r="511" ht="12"/>
    <row r="512" ht="12"/>
    <row r="513" ht="12"/>
    <row r="514" ht="12"/>
    <row r="515" ht="12"/>
    <row r="516" ht="12"/>
    <row r="517" ht="12"/>
    <row r="518" ht="12"/>
    <row r="519" ht="12"/>
    <row r="520" ht="12"/>
    <row r="521" ht="12"/>
    <row r="522" ht="12"/>
    <row r="523" ht="12"/>
    <row r="524" ht="12"/>
    <row r="525" ht="12"/>
    <row r="526" ht="12"/>
    <row r="527" ht="12"/>
    <row r="528" ht="12"/>
    <row r="529" ht="12"/>
    <row r="530" ht="12"/>
    <row r="531" ht="12"/>
    <row r="532" ht="12"/>
    <row r="533" ht="12"/>
    <row r="534" ht="12"/>
    <row r="535" ht="12"/>
    <row r="536" ht="12"/>
    <row r="537" ht="12"/>
    <row r="538" ht="12"/>
    <row r="539" ht="12"/>
    <row r="540" ht="12"/>
    <row r="541" ht="12"/>
    <row r="542" ht="12"/>
    <row r="543" ht="12"/>
    <row r="544" ht="12"/>
    <row r="545" ht="12"/>
    <row r="546" ht="12"/>
    <row r="547" ht="12"/>
    <row r="548" ht="12"/>
    <row r="549" ht="12"/>
    <row r="550" ht="12"/>
    <row r="551" ht="12"/>
    <row r="552" ht="12"/>
    <row r="553" ht="12"/>
    <row r="554" ht="12"/>
    <row r="555" ht="12"/>
    <row r="556" ht="12"/>
    <row r="557" ht="12"/>
    <row r="558" ht="12"/>
    <row r="559" ht="12"/>
    <row r="560" ht="12"/>
    <row r="561" ht="12"/>
    <row r="562" ht="12"/>
    <row r="563" ht="12"/>
    <row r="564" ht="12"/>
    <row r="565" ht="12"/>
    <row r="566" ht="12"/>
    <row r="567" ht="12"/>
    <row r="568" ht="12"/>
    <row r="569" ht="12"/>
    <row r="570" ht="12"/>
    <row r="571" ht="12"/>
    <row r="572" ht="12"/>
    <row r="573" ht="12"/>
    <row r="574" ht="12"/>
    <row r="575" ht="12"/>
    <row r="576" ht="12"/>
    <row r="577" ht="12"/>
    <row r="578" ht="12"/>
    <row r="579" ht="12"/>
    <row r="580" ht="12"/>
    <row r="581" ht="12"/>
    <row r="582" ht="12"/>
    <row r="583" ht="12"/>
    <row r="584" ht="12"/>
    <row r="585" ht="12"/>
    <row r="586" ht="12"/>
    <row r="587" ht="12"/>
    <row r="588" ht="12"/>
    <row r="589" ht="12"/>
    <row r="590" ht="12"/>
    <row r="591" ht="12"/>
    <row r="592" ht="12"/>
    <row r="593" ht="12"/>
    <row r="594" ht="12"/>
    <row r="595" ht="12"/>
    <row r="596" ht="12"/>
    <row r="597" ht="12"/>
    <row r="598" ht="12"/>
    <row r="599" ht="12"/>
    <row r="600" ht="12"/>
    <row r="601" ht="12"/>
    <row r="602" ht="12"/>
    <row r="603" ht="12"/>
    <row r="604" ht="12"/>
    <row r="605" ht="12"/>
    <row r="606" ht="12"/>
    <row r="607" ht="12"/>
    <row r="608" ht="12"/>
    <row r="609" ht="12"/>
    <row r="610" ht="12"/>
    <row r="611" ht="12"/>
    <row r="612" ht="12"/>
    <row r="613" ht="12"/>
    <row r="614" ht="12"/>
    <row r="615" ht="12"/>
    <row r="616" ht="12"/>
    <row r="617" ht="12"/>
    <row r="618" ht="12"/>
    <row r="619" ht="12"/>
    <row r="620" ht="12"/>
    <row r="621" ht="12"/>
    <row r="622" ht="12"/>
    <row r="623" ht="12"/>
    <row r="624" ht="12"/>
    <row r="625" ht="12"/>
    <row r="626" ht="12"/>
    <row r="627" ht="12"/>
    <row r="628" ht="12"/>
    <row r="629" ht="12"/>
    <row r="630" ht="12"/>
    <row r="631" ht="12"/>
    <row r="632" ht="12"/>
    <row r="633" ht="12"/>
    <row r="634" ht="12"/>
    <row r="635" ht="12"/>
    <row r="636" ht="12"/>
    <row r="637" ht="12"/>
    <row r="638" ht="12"/>
    <row r="639" ht="12"/>
    <row r="640" ht="12"/>
    <row r="641" ht="12"/>
    <row r="642" ht="12"/>
    <row r="643" ht="12"/>
    <row r="644" ht="12"/>
    <row r="645" ht="12"/>
    <row r="646" ht="12"/>
    <row r="647" ht="12"/>
    <row r="648" ht="12"/>
    <row r="649" ht="12"/>
    <row r="650" ht="12"/>
    <row r="651" ht="12"/>
    <row r="652" ht="12"/>
    <row r="653" ht="12"/>
    <row r="654" ht="12"/>
    <row r="655" ht="12"/>
    <row r="656" ht="12"/>
    <row r="657" ht="12"/>
    <row r="658" ht="12"/>
    <row r="659" ht="12"/>
    <row r="660" ht="12"/>
    <row r="661" ht="12"/>
    <row r="662" ht="12"/>
    <row r="663" ht="12"/>
    <row r="664" ht="12"/>
    <row r="665" ht="12"/>
    <row r="666" ht="12"/>
    <row r="667" ht="12"/>
    <row r="668" ht="12"/>
    <row r="669" ht="12"/>
    <row r="670" ht="12"/>
    <row r="671" ht="12"/>
    <row r="672" ht="12"/>
    <row r="673" ht="12"/>
    <row r="674" ht="12"/>
    <row r="675" ht="12"/>
    <row r="676" ht="12"/>
    <row r="677" ht="12"/>
    <row r="678" ht="12"/>
    <row r="679" ht="12"/>
    <row r="680" ht="12"/>
    <row r="681" ht="12"/>
    <row r="682" ht="12"/>
    <row r="683" ht="12"/>
    <row r="684" ht="12"/>
    <row r="685" ht="12"/>
    <row r="686" ht="12"/>
    <row r="687" ht="12"/>
    <row r="688" ht="12"/>
    <row r="689" ht="12"/>
    <row r="690" ht="12"/>
    <row r="691" ht="12"/>
    <row r="692" ht="12"/>
    <row r="693" ht="12"/>
    <row r="694" ht="12"/>
    <row r="695" ht="12"/>
    <row r="696" ht="12"/>
    <row r="697" ht="12"/>
    <row r="698" ht="12"/>
    <row r="699" ht="12"/>
    <row r="700" ht="12"/>
    <row r="701" ht="12"/>
    <row r="702" ht="12"/>
    <row r="703" ht="12"/>
    <row r="704" ht="12"/>
    <row r="705" ht="12"/>
    <row r="706" ht="12"/>
    <row r="707" ht="12"/>
    <row r="708" ht="12"/>
    <row r="709" ht="12"/>
    <row r="710" ht="12"/>
    <row r="711" ht="12"/>
    <row r="712" ht="12"/>
    <row r="713" ht="12"/>
    <row r="714" ht="12"/>
    <row r="715" ht="12"/>
    <row r="716" ht="12"/>
    <row r="717" ht="12"/>
    <row r="718" ht="12"/>
    <row r="719" ht="12"/>
    <row r="720" ht="12"/>
    <row r="721" ht="12"/>
    <row r="722" ht="12"/>
    <row r="723" ht="12"/>
    <row r="724" ht="12"/>
    <row r="725" ht="12"/>
    <row r="726" ht="12"/>
    <row r="727" ht="12"/>
    <row r="728" ht="12"/>
    <row r="729" ht="12"/>
    <row r="730" ht="12"/>
    <row r="731" ht="12"/>
    <row r="732" ht="12"/>
    <row r="733" ht="12"/>
    <row r="734" ht="12"/>
    <row r="735" ht="12"/>
    <row r="736" ht="12"/>
    <row r="737" ht="12"/>
    <row r="738" ht="12"/>
    <row r="739" ht="12"/>
    <row r="740" ht="12"/>
    <row r="741" ht="12"/>
    <row r="742" ht="12"/>
    <row r="743" ht="12"/>
    <row r="744" ht="12"/>
    <row r="745" ht="12"/>
    <row r="746" ht="12"/>
    <row r="747" ht="12"/>
    <row r="748" ht="12"/>
    <row r="749" ht="12"/>
    <row r="750" ht="12"/>
    <row r="751" ht="12"/>
    <row r="752" ht="12"/>
    <row r="753" ht="12"/>
    <row r="754" ht="12"/>
    <row r="755" ht="12"/>
    <row r="756" ht="12"/>
    <row r="757" ht="12"/>
    <row r="758" ht="12"/>
    <row r="759" ht="12"/>
    <row r="760" ht="12"/>
    <row r="761" ht="12"/>
    <row r="762" ht="12"/>
    <row r="763" ht="12"/>
    <row r="764" ht="12"/>
    <row r="765" ht="12"/>
    <row r="766" ht="12"/>
    <row r="767" ht="12"/>
    <row r="768" ht="12"/>
    <row r="769" ht="12"/>
    <row r="770" ht="12"/>
    <row r="771" ht="12"/>
    <row r="772" ht="12"/>
    <row r="773" ht="12"/>
    <row r="774" ht="12"/>
    <row r="775" ht="12"/>
    <row r="776" ht="12"/>
    <row r="777" ht="12"/>
    <row r="778" ht="12"/>
    <row r="779" ht="12"/>
    <row r="780" ht="12"/>
    <row r="781" ht="12"/>
    <row r="782" ht="12"/>
    <row r="783" ht="12"/>
    <row r="784" ht="12"/>
    <row r="785" ht="12"/>
    <row r="786" ht="12"/>
    <row r="787" ht="12"/>
    <row r="788" ht="12"/>
    <row r="789" ht="12"/>
    <row r="790" ht="12"/>
    <row r="791" ht="12"/>
    <row r="792" ht="12"/>
    <row r="793" ht="12"/>
    <row r="794" ht="12"/>
    <row r="795" ht="12"/>
    <row r="796" ht="12"/>
    <row r="797" ht="12"/>
    <row r="798" ht="12"/>
    <row r="799" ht="12"/>
    <row r="800" ht="12"/>
    <row r="801" ht="12"/>
    <row r="802" ht="12"/>
    <row r="803" ht="12"/>
    <row r="804" ht="12"/>
    <row r="805" ht="12"/>
    <row r="806" ht="12"/>
    <row r="807" ht="12"/>
    <row r="808" ht="12"/>
    <row r="809" ht="12"/>
    <row r="810" ht="12"/>
    <row r="811" ht="12"/>
    <row r="812" ht="12"/>
    <row r="813" ht="12"/>
    <row r="814" ht="12"/>
    <row r="815" ht="12"/>
    <row r="816" ht="12"/>
    <row r="817" ht="12"/>
    <row r="818" ht="12"/>
    <row r="819" ht="12"/>
    <row r="820" ht="12"/>
    <row r="821" ht="12"/>
    <row r="822" ht="12"/>
    <row r="823" ht="12"/>
    <row r="824" ht="12"/>
    <row r="825" ht="12"/>
    <row r="826" ht="12"/>
    <row r="827" ht="12"/>
    <row r="828" ht="12"/>
    <row r="829" ht="12"/>
    <row r="830" ht="12"/>
    <row r="831" ht="12"/>
    <row r="832" ht="12"/>
    <row r="833" ht="12"/>
    <row r="834" ht="12"/>
    <row r="835" ht="12"/>
    <row r="836" ht="12"/>
    <row r="837" ht="12"/>
    <row r="838" ht="12"/>
    <row r="839" ht="12"/>
    <row r="840" ht="12"/>
    <row r="841" ht="12"/>
    <row r="842" ht="12"/>
    <row r="843" ht="12"/>
    <row r="844" ht="12"/>
    <row r="845" ht="12"/>
    <row r="846" ht="12"/>
    <row r="847" ht="12"/>
    <row r="848" ht="12"/>
    <row r="849" ht="12"/>
    <row r="850" ht="12"/>
    <row r="851" ht="12"/>
    <row r="852" ht="12"/>
    <row r="853" ht="12"/>
    <row r="854" ht="12"/>
    <row r="855" ht="12"/>
    <row r="856" ht="12"/>
    <row r="857" ht="12"/>
    <row r="858" ht="12"/>
    <row r="859" ht="12"/>
    <row r="860" ht="12"/>
    <row r="861" ht="12"/>
    <row r="862" ht="12"/>
    <row r="863" ht="12"/>
    <row r="864" ht="12"/>
    <row r="865" ht="12"/>
    <row r="866" ht="12"/>
    <row r="867" ht="12"/>
    <row r="868" ht="12"/>
    <row r="869" ht="12"/>
    <row r="870" ht="12"/>
    <row r="871" ht="12"/>
    <row r="872" ht="12"/>
    <row r="873" ht="12"/>
    <row r="874" ht="12"/>
    <row r="875" ht="12"/>
    <row r="876" ht="12"/>
    <row r="877" ht="12"/>
    <row r="878" ht="12"/>
    <row r="879" ht="12"/>
    <row r="880" ht="12"/>
    <row r="881" ht="12"/>
    <row r="882" ht="12"/>
    <row r="883" ht="12"/>
    <row r="884" ht="12"/>
    <row r="885" ht="12"/>
    <row r="886" ht="12"/>
    <row r="887" ht="12"/>
    <row r="888" ht="12"/>
    <row r="889" ht="12"/>
    <row r="890" ht="12"/>
    <row r="891" ht="12"/>
    <row r="892" ht="12"/>
    <row r="893" ht="12"/>
    <row r="894" ht="12"/>
    <row r="895" ht="12"/>
    <row r="896" ht="12"/>
    <row r="897" ht="12"/>
    <row r="898" ht="12"/>
    <row r="899" ht="12"/>
    <row r="900" ht="12"/>
    <row r="901" ht="12"/>
    <row r="902" ht="12"/>
    <row r="903" ht="12"/>
    <row r="904" ht="12"/>
    <row r="905" ht="12"/>
    <row r="906" ht="12"/>
    <row r="907" ht="12"/>
    <row r="908" ht="12"/>
    <row r="909" ht="12"/>
    <row r="910" ht="12"/>
    <row r="911" ht="12"/>
    <row r="912" ht="12"/>
    <row r="913" ht="12"/>
    <row r="914" ht="12"/>
    <row r="915" ht="12"/>
    <row r="916" ht="12"/>
    <row r="917" ht="12"/>
    <row r="918" ht="12"/>
    <row r="919" ht="12"/>
    <row r="920" ht="12"/>
    <row r="921" ht="12"/>
    <row r="922" ht="12"/>
    <row r="923" ht="12"/>
    <row r="924" ht="12"/>
    <row r="925" ht="12"/>
    <row r="926" ht="12"/>
    <row r="927" ht="12"/>
    <row r="928" ht="12"/>
    <row r="929" ht="12"/>
    <row r="930" ht="12"/>
    <row r="931" ht="12"/>
    <row r="932" ht="12"/>
    <row r="933" ht="12"/>
    <row r="934" ht="12"/>
    <row r="935" ht="12"/>
    <row r="936" ht="12"/>
    <row r="937" ht="12"/>
    <row r="938" ht="12"/>
    <row r="939" ht="12"/>
    <row r="940" ht="12"/>
    <row r="941" ht="12"/>
    <row r="942" ht="12"/>
    <row r="943" ht="12"/>
    <row r="944" ht="12"/>
    <row r="945" ht="12"/>
    <row r="946" ht="12"/>
    <row r="947" ht="12"/>
    <row r="948" ht="12"/>
    <row r="949" ht="12"/>
    <row r="950" ht="12"/>
    <row r="951" ht="12"/>
    <row r="952" ht="12"/>
    <row r="953" ht="12"/>
    <row r="954" ht="12"/>
    <row r="955" ht="12"/>
    <row r="956" ht="12"/>
    <row r="957" ht="12"/>
    <row r="958" ht="12"/>
    <row r="959" ht="12"/>
    <row r="960" ht="12"/>
    <row r="961" ht="12"/>
    <row r="962" ht="12"/>
    <row r="963" ht="12"/>
    <row r="964" ht="12"/>
    <row r="965" ht="12"/>
    <row r="966" ht="12"/>
    <row r="967" ht="12"/>
    <row r="968" ht="12"/>
    <row r="969" ht="12"/>
    <row r="970" ht="12"/>
    <row r="971" ht="12"/>
    <row r="972" ht="12"/>
    <row r="973" ht="12"/>
    <row r="974" ht="12"/>
    <row r="975" ht="12"/>
    <row r="976" ht="12"/>
    <row r="977" ht="12"/>
    <row r="978" ht="12"/>
    <row r="979" ht="12"/>
    <row r="980" ht="12"/>
    <row r="981" ht="12"/>
    <row r="982" ht="12"/>
    <row r="983" ht="12"/>
    <row r="984" ht="12"/>
    <row r="985" ht="12"/>
    <row r="986" ht="12"/>
    <row r="987" ht="12"/>
    <row r="988" ht="12"/>
    <row r="989" ht="12"/>
    <row r="990" ht="12"/>
    <row r="991" ht="12"/>
    <row r="992" ht="12"/>
    <row r="993" ht="12"/>
    <row r="994" ht="12"/>
    <row r="995" ht="12"/>
    <row r="996" ht="12"/>
    <row r="997" ht="12"/>
    <row r="998" ht="12"/>
    <row r="999" ht="12"/>
    <row r="1000" ht="12"/>
    <row r="1001" ht="12"/>
    <row r="1002" ht="12"/>
    <row r="1003" ht="12"/>
  </sheetData>
  <mergeCells count="12">
    <mergeCell ref="A46:A50"/>
    <mergeCell ref="A51:A54"/>
    <mergeCell ref="A32:A35"/>
    <mergeCell ref="A36:A38"/>
    <mergeCell ref="A39:A40"/>
    <mergeCell ref="A41:A42"/>
    <mergeCell ref="A43:A44"/>
    <mergeCell ref="A2:G2"/>
    <mergeCell ref="A6:A15"/>
    <mergeCell ref="A16:A24"/>
    <mergeCell ref="A25:A27"/>
    <mergeCell ref="A28:A30"/>
  </mergeCells>
  <pageMargins left="0" right="0" top="0" bottom="0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37BEB-45C6-490A-A843-A2B46E827070}">
  <dimension ref="A2:N18"/>
  <sheetViews>
    <sheetView showGridLines="0" zoomScaleNormal="100" workbookViewId="0">
      <selection activeCell="A2" sqref="A2:N18"/>
    </sheetView>
  </sheetViews>
  <sheetFormatPr baseColWidth="10" defaultColWidth="10.83203125" defaultRowHeight="13"/>
  <cols>
    <col min="1" max="2" width="7.1640625" style="53" customWidth="1"/>
    <col min="3" max="14" width="5.83203125" style="53" customWidth="1"/>
    <col min="15" max="16384" width="10.83203125" style="53"/>
  </cols>
  <sheetData>
    <row r="2" spans="1:14">
      <c r="A2" s="910" t="s">
        <v>690</v>
      </c>
      <c r="B2" s="910"/>
      <c r="C2" s="910"/>
      <c r="D2" s="910"/>
      <c r="E2" s="910"/>
      <c r="F2" s="910"/>
      <c r="G2" s="910"/>
      <c r="H2" s="910"/>
      <c r="I2" s="910"/>
      <c r="J2" s="910"/>
      <c r="K2" s="910"/>
      <c r="L2" s="910"/>
      <c r="M2" s="910"/>
      <c r="N2" s="910"/>
    </row>
    <row r="3" spans="1:14" ht="12" customHeight="1">
      <c r="A3" s="911" t="s">
        <v>415</v>
      </c>
      <c r="B3" s="911"/>
      <c r="C3" s="911"/>
      <c r="D3" s="911"/>
      <c r="E3" s="911"/>
      <c r="F3" s="911"/>
      <c r="G3" s="911"/>
      <c r="H3" s="911"/>
      <c r="I3" s="911"/>
      <c r="J3" s="911"/>
      <c r="K3" s="911"/>
      <c r="L3" s="911"/>
      <c r="M3" s="911"/>
      <c r="N3" s="911"/>
    </row>
    <row r="4" spans="1:14" ht="6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4"/>
    </row>
    <row r="5" spans="1:14" ht="18" customHeight="1">
      <c r="A5" s="354" t="s">
        <v>397</v>
      </c>
      <c r="B5" s="355" t="s">
        <v>416</v>
      </c>
      <c r="C5" s="355" t="s">
        <v>399</v>
      </c>
      <c r="D5" s="355" t="s">
        <v>400</v>
      </c>
      <c r="E5" s="355" t="s">
        <v>401</v>
      </c>
      <c r="F5" s="355" t="s">
        <v>402</v>
      </c>
      <c r="G5" s="355" t="s">
        <v>403</v>
      </c>
      <c r="H5" s="355" t="s">
        <v>404</v>
      </c>
      <c r="I5" s="355" t="s">
        <v>405</v>
      </c>
      <c r="J5" s="355" t="s">
        <v>406</v>
      </c>
      <c r="K5" s="355" t="s">
        <v>407</v>
      </c>
      <c r="L5" s="355" t="s">
        <v>408</v>
      </c>
      <c r="M5" s="355" t="s">
        <v>409</v>
      </c>
      <c r="N5" s="355" t="s">
        <v>410</v>
      </c>
    </row>
    <row r="6" spans="1:14">
      <c r="A6" s="356">
        <v>2015</v>
      </c>
      <c r="B6" s="367">
        <f>SUM(C6:N6)</f>
        <v>20275.95</v>
      </c>
      <c r="C6" s="357">
        <v>2289.25</v>
      </c>
      <c r="D6" s="357">
        <v>157.9</v>
      </c>
      <c r="E6" s="358">
        <v>0</v>
      </c>
      <c r="F6" s="358">
        <v>0</v>
      </c>
      <c r="G6" s="357">
        <v>193.25</v>
      </c>
      <c r="H6" s="357">
        <v>1030.05</v>
      </c>
      <c r="I6" s="357">
        <v>1228</v>
      </c>
      <c r="J6" s="357">
        <v>1910.2</v>
      </c>
      <c r="K6" s="357">
        <v>2626</v>
      </c>
      <c r="L6" s="357">
        <v>4184.05</v>
      </c>
      <c r="M6" s="357">
        <v>3914.75</v>
      </c>
      <c r="N6" s="357">
        <v>2742.5</v>
      </c>
    </row>
    <row r="7" spans="1:14">
      <c r="A7" s="359">
        <v>2016</v>
      </c>
      <c r="B7" s="367">
        <f t="shared" ref="B7:B13" si="0">SUM(C7:N7)</f>
        <v>28394.95</v>
      </c>
      <c r="C7" s="360">
        <v>3791</v>
      </c>
      <c r="D7" s="360">
        <v>2970</v>
      </c>
      <c r="E7" s="360">
        <v>1809.3</v>
      </c>
      <c r="F7" s="360">
        <v>1518</v>
      </c>
      <c r="G7" s="360">
        <v>2723.85</v>
      </c>
      <c r="H7" s="360">
        <v>2024</v>
      </c>
      <c r="I7" s="360">
        <v>2429</v>
      </c>
      <c r="J7" s="360">
        <v>4448</v>
      </c>
      <c r="K7" s="360">
        <v>3661.45</v>
      </c>
      <c r="L7" s="360">
        <v>1025</v>
      </c>
      <c r="M7" s="360">
        <v>1627.5</v>
      </c>
      <c r="N7" s="360">
        <v>367.85</v>
      </c>
    </row>
    <row r="8" spans="1:14">
      <c r="A8" s="359">
        <v>2017</v>
      </c>
      <c r="B8" s="367">
        <f t="shared" si="0"/>
        <v>22952.5</v>
      </c>
      <c r="C8" s="361">
        <v>0</v>
      </c>
      <c r="D8" s="360">
        <v>2410</v>
      </c>
      <c r="E8" s="360">
        <v>3630.8</v>
      </c>
      <c r="F8" s="360">
        <v>1009.2</v>
      </c>
      <c r="G8" s="360">
        <v>285</v>
      </c>
      <c r="H8" s="360">
        <v>1200</v>
      </c>
      <c r="I8" s="360">
        <v>2497.0500000000002</v>
      </c>
      <c r="J8" s="360">
        <v>400.25</v>
      </c>
      <c r="K8" s="360">
        <v>2518.9</v>
      </c>
      <c r="L8" s="360">
        <v>3977.1</v>
      </c>
      <c r="M8" s="360">
        <v>3454.4</v>
      </c>
      <c r="N8" s="360">
        <v>1569.8</v>
      </c>
    </row>
    <row r="9" spans="1:14">
      <c r="A9" s="359">
        <v>2018</v>
      </c>
      <c r="B9" s="367">
        <f t="shared" si="0"/>
        <v>25542.400000000001</v>
      </c>
      <c r="C9" s="360">
        <v>862.4</v>
      </c>
      <c r="D9" s="361">
        <v>0</v>
      </c>
      <c r="E9" s="360">
        <v>4100</v>
      </c>
      <c r="F9" s="362">
        <v>4350</v>
      </c>
      <c r="G9" s="360">
        <v>4505</v>
      </c>
      <c r="H9" s="360">
        <v>3200</v>
      </c>
      <c r="I9" s="360">
        <v>1613</v>
      </c>
      <c r="J9" s="360">
        <v>5800</v>
      </c>
      <c r="K9" s="361">
        <v>0</v>
      </c>
      <c r="L9" s="361">
        <v>0</v>
      </c>
      <c r="M9" s="360">
        <v>250</v>
      </c>
      <c r="N9" s="360">
        <v>862</v>
      </c>
    </row>
    <row r="10" spans="1:14">
      <c r="A10" s="359">
        <v>2019</v>
      </c>
      <c r="B10" s="367">
        <f t="shared" si="0"/>
        <v>28787.5</v>
      </c>
      <c r="C10" s="361">
        <v>0</v>
      </c>
      <c r="D10" s="361">
        <v>100</v>
      </c>
      <c r="E10" s="360">
        <v>4065</v>
      </c>
      <c r="F10" s="362">
        <v>2110.85</v>
      </c>
      <c r="G10" s="360">
        <v>2963</v>
      </c>
      <c r="H10" s="360">
        <v>2501</v>
      </c>
      <c r="I10" s="360">
        <f>13615-11740</f>
        <v>1875</v>
      </c>
      <c r="J10" s="360">
        <v>2900</v>
      </c>
      <c r="K10" s="361">
        <v>2984.65</v>
      </c>
      <c r="L10" s="361">
        <v>2949</v>
      </c>
      <c r="M10" s="360">
        <v>4724</v>
      </c>
      <c r="N10" s="360">
        <v>1615</v>
      </c>
    </row>
    <row r="11" spans="1:14">
      <c r="A11" s="359">
        <v>2020</v>
      </c>
      <c r="B11" s="367">
        <f t="shared" si="0"/>
        <v>10029</v>
      </c>
      <c r="C11" s="361">
        <v>0</v>
      </c>
      <c r="D11" s="361">
        <v>975</v>
      </c>
      <c r="E11" s="360">
        <f>1575-975</f>
        <v>600</v>
      </c>
      <c r="F11" s="362">
        <v>400</v>
      </c>
      <c r="G11" s="360">
        <f>2835-1975</f>
        <v>860</v>
      </c>
      <c r="H11" s="360">
        <v>760</v>
      </c>
      <c r="I11" s="360">
        <f>4804-3595</f>
        <v>1209</v>
      </c>
      <c r="J11" s="360">
        <f>5416-4804</f>
        <v>612</v>
      </c>
      <c r="K11" s="361">
        <f>6416-5416</f>
        <v>1000</v>
      </c>
      <c r="L11" s="361">
        <f>7916-6416</f>
        <v>1500</v>
      </c>
      <c r="M11" s="360">
        <f>8666-7916</f>
        <v>750</v>
      </c>
      <c r="N11" s="360">
        <v>1363</v>
      </c>
    </row>
    <row r="12" spans="1:14">
      <c r="A12" s="359">
        <v>2021</v>
      </c>
      <c r="B12" s="367">
        <f t="shared" si="0"/>
        <v>23086.75</v>
      </c>
      <c r="C12" s="361">
        <v>2050</v>
      </c>
      <c r="D12" s="361">
        <f>3950-2050</f>
        <v>1900</v>
      </c>
      <c r="E12" s="361">
        <f>8350.3-3950</f>
        <v>4400.2999999999993</v>
      </c>
      <c r="F12" s="362">
        <v>3354.45</v>
      </c>
      <c r="G12" s="361">
        <v>1600</v>
      </c>
      <c r="H12" s="360">
        <f>14331-13305</f>
        <v>1026</v>
      </c>
      <c r="I12" s="360">
        <f>16311-14331</f>
        <v>1980</v>
      </c>
      <c r="J12" s="360">
        <v>3165</v>
      </c>
      <c r="K12" s="361">
        <v>1350</v>
      </c>
      <c r="L12" s="361">
        <v>1646</v>
      </c>
      <c r="M12" s="360">
        <v>253</v>
      </c>
      <c r="N12" s="360">
        <v>362</v>
      </c>
    </row>
    <row r="13" spans="1:14">
      <c r="A13" s="359">
        <v>2022</v>
      </c>
      <c r="B13" s="367">
        <f t="shared" si="0"/>
        <v>19808.900000000001</v>
      </c>
      <c r="C13" s="363">
        <v>0</v>
      </c>
      <c r="D13" s="363">
        <v>0</v>
      </c>
      <c r="E13" s="364">
        <v>2278</v>
      </c>
      <c r="F13" s="365">
        <v>3993</v>
      </c>
      <c r="G13" s="364">
        <f>8375-6271</f>
        <v>2104</v>
      </c>
      <c r="H13" s="364">
        <f>9946-8375</f>
        <v>1571</v>
      </c>
      <c r="I13" s="364">
        <f>13246.2-9946</f>
        <v>3300.2000000000007</v>
      </c>
      <c r="J13" s="364">
        <f>16146.2-13246</f>
        <v>2900.2000000000007</v>
      </c>
      <c r="K13" s="363">
        <v>3268</v>
      </c>
      <c r="L13" s="363">
        <f>21684.35-21584</f>
        <v>100.34999999999854</v>
      </c>
      <c r="M13" s="364">
        <f>21766.15-21685</f>
        <v>81.150000000001455</v>
      </c>
      <c r="N13" s="366">
        <v>213</v>
      </c>
    </row>
    <row r="14" spans="1:14">
      <c r="A14" s="359">
        <v>2023</v>
      </c>
      <c r="B14" s="367">
        <f>SUM(C14:N14)</f>
        <v>13351</v>
      </c>
      <c r="C14" s="361">
        <v>0</v>
      </c>
      <c r="D14" s="361">
        <v>0</v>
      </c>
      <c r="E14" s="361">
        <v>0</v>
      </c>
      <c r="F14" s="362">
        <v>1345</v>
      </c>
      <c r="G14" s="361">
        <v>1674</v>
      </c>
      <c r="H14" s="360">
        <v>3052</v>
      </c>
      <c r="I14" s="360">
        <v>3345</v>
      </c>
      <c r="J14" s="360">
        <v>2386</v>
      </c>
      <c r="K14" s="361">
        <v>1065</v>
      </c>
      <c r="L14" s="361">
        <v>484</v>
      </c>
      <c r="M14" s="360">
        <v>0</v>
      </c>
      <c r="N14" s="360">
        <v>0</v>
      </c>
    </row>
    <row r="15" spans="1:14">
      <c r="A15" s="135">
        <v>2024</v>
      </c>
      <c r="B15" s="368">
        <f>SUM(C15:N15)</f>
        <v>13861.1</v>
      </c>
      <c r="C15" s="136">
        <v>0</v>
      </c>
      <c r="D15" s="136">
        <v>0</v>
      </c>
      <c r="E15" s="136">
        <v>2040</v>
      </c>
      <c r="F15" s="137">
        <v>1638</v>
      </c>
      <c r="G15" s="136">
        <v>2476</v>
      </c>
      <c r="H15" s="138">
        <v>3901</v>
      </c>
      <c r="I15" s="138">
        <v>3806.1</v>
      </c>
      <c r="J15" s="138"/>
      <c r="K15" s="136"/>
      <c r="L15" s="136"/>
      <c r="M15" s="138"/>
      <c r="N15" s="138"/>
    </row>
    <row r="16" spans="1:14" ht="11" customHeight="1">
      <c r="A16" s="139" t="s">
        <v>417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40"/>
    </row>
    <row r="17" spans="1:14" ht="9" customHeight="1">
      <c r="A17" s="775" t="s">
        <v>647</v>
      </c>
      <c r="B17" s="775"/>
      <c r="C17" s="775"/>
      <c r="D17" s="775"/>
      <c r="E17" s="775"/>
      <c r="F17" s="775"/>
      <c r="G17" s="775"/>
      <c r="H17" s="141"/>
      <c r="I17" s="141"/>
      <c r="J17" s="141"/>
      <c r="K17" s="141"/>
      <c r="L17" s="141"/>
      <c r="M17" s="141"/>
      <c r="N17" s="141"/>
    </row>
    <row r="18" spans="1:14" ht="9" customHeight="1">
      <c r="A18" s="776" t="s">
        <v>648</v>
      </c>
      <c r="B18" s="776"/>
      <c r="C18" s="776"/>
      <c r="D18" s="776"/>
      <c r="E18" s="776"/>
      <c r="F18" s="776"/>
      <c r="G18" s="776"/>
    </row>
  </sheetData>
  <mergeCells count="2">
    <mergeCell ref="A2:N2"/>
    <mergeCell ref="A3:N3"/>
  </mergeCells>
  <pageMargins left="0" right="0" top="0" bottom="0" header="0" footer="0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41"/>
  <sheetViews>
    <sheetView showGridLines="0" topLeftCell="A127" zoomScaleNormal="100" workbookViewId="0">
      <selection activeCell="A118" sqref="A118:J173"/>
    </sheetView>
  </sheetViews>
  <sheetFormatPr baseColWidth="10" defaultColWidth="12.6640625" defaultRowHeight="15" customHeight="1"/>
  <cols>
    <col min="1" max="1" width="17.5" style="53" customWidth="1"/>
    <col min="2" max="10" width="7.6640625" style="53" customWidth="1"/>
    <col min="11" max="16384" width="12.6640625" style="53"/>
  </cols>
  <sheetData>
    <row r="1" spans="1:10" ht="18" customHeight="1">
      <c r="A1" s="584" t="s">
        <v>694</v>
      </c>
      <c r="B1" s="431"/>
      <c r="C1" s="431"/>
      <c r="D1" s="431"/>
      <c r="E1" s="431"/>
      <c r="F1" s="431"/>
      <c r="G1" s="431"/>
      <c r="H1" s="432"/>
      <c r="I1" s="433"/>
      <c r="J1" s="432"/>
    </row>
    <row r="2" spans="1:10" ht="12" customHeight="1">
      <c r="A2" s="585" t="s">
        <v>645</v>
      </c>
      <c r="B2" s="431"/>
      <c r="C2" s="431"/>
      <c r="D2" s="431"/>
      <c r="E2" s="431"/>
      <c r="F2" s="431"/>
      <c r="G2" s="431"/>
      <c r="H2" s="432"/>
      <c r="I2" s="433"/>
      <c r="J2" s="432"/>
    </row>
    <row r="3" spans="1:10" ht="12" customHeight="1">
      <c r="A3" s="806" t="s">
        <v>18</v>
      </c>
      <c r="B3" s="431"/>
      <c r="C3" s="431"/>
      <c r="D3" s="434"/>
      <c r="E3" s="434"/>
      <c r="F3" s="434"/>
      <c r="G3" s="434"/>
      <c r="H3" s="435"/>
      <c r="I3" s="436"/>
      <c r="J3" s="435"/>
    </row>
    <row r="4" spans="1:10" ht="6" customHeight="1">
      <c r="A4" s="6"/>
      <c r="B4" s="431"/>
      <c r="C4" s="431"/>
      <c r="D4" s="434"/>
      <c r="E4" s="434"/>
      <c r="F4" s="434"/>
      <c r="G4" s="434"/>
      <c r="H4" s="435"/>
      <c r="I4" s="436"/>
      <c r="J4" s="435"/>
    </row>
    <row r="5" spans="1:10" ht="14" customHeight="1">
      <c r="A5" s="913" t="s">
        <v>19</v>
      </c>
      <c r="B5" s="915" t="s">
        <v>20</v>
      </c>
      <c r="C5" s="916"/>
      <c r="D5" s="917"/>
      <c r="E5" s="915" t="s">
        <v>21</v>
      </c>
      <c r="F5" s="916"/>
      <c r="G5" s="917"/>
      <c r="H5" s="915" t="s">
        <v>22</v>
      </c>
      <c r="I5" s="916"/>
      <c r="J5" s="917"/>
    </row>
    <row r="6" spans="1:10" ht="14" customHeight="1">
      <c r="A6" s="914"/>
      <c r="B6" s="354">
        <v>2023</v>
      </c>
      <c r="C6" s="354">
        <v>2024</v>
      </c>
      <c r="D6" s="354" t="s">
        <v>23</v>
      </c>
      <c r="E6" s="354">
        <v>2023</v>
      </c>
      <c r="F6" s="354">
        <v>2024</v>
      </c>
      <c r="G6" s="354" t="s">
        <v>23</v>
      </c>
      <c r="H6" s="354">
        <v>2023</v>
      </c>
      <c r="I6" s="354">
        <v>2024</v>
      </c>
      <c r="J6" s="354" t="s">
        <v>23</v>
      </c>
    </row>
    <row r="7" spans="1:10" ht="4.5" customHeight="1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99" customFormat="1" ht="11" customHeight="1">
      <c r="A8" s="554" t="s">
        <v>544</v>
      </c>
      <c r="B8" s="763">
        <f>AVERAGE(B9:B13)</f>
        <v>2777.5</v>
      </c>
      <c r="C8" s="763">
        <f>AVERAGE(C9:C13)</f>
        <v>2579</v>
      </c>
      <c r="D8" s="549">
        <f t="shared" ref="D8:D37" si="0">((C8/B8) -   1)*100</f>
        <v>-7.146714671467147</v>
      </c>
      <c r="E8" s="763">
        <f>AVERAGE(E9:E13)</f>
        <v>2361.6999999999998</v>
      </c>
      <c r="F8" s="763">
        <f>AVERAGE(F9:F13)</f>
        <v>2150</v>
      </c>
      <c r="G8" s="592">
        <f>((F8/E8) -   1)*100</f>
        <v>-8.9638819494431861</v>
      </c>
      <c r="H8" s="595">
        <f>AVERAGE(H9:H13)</f>
        <v>1264</v>
      </c>
      <c r="I8" s="595">
        <f>AVERAGE(I9:I13)</f>
        <v>1300</v>
      </c>
      <c r="J8" s="800">
        <f>((I8/H8) -   1)*100</f>
        <v>2.8481012658227778</v>
      </c>
    </row>
    <row r="9" spans="1:10" s="99" customFormat="1" ht="11" customHeight="1">
      <c r="A9" s="682" t="s">
        <v>547</v>
      </c>
      <c r="B9" s="301">
        <v>2200</v>
      </c>
      <c r="C9" s="301">
        <v>2400</v>
      </c>
      <c r="D9" s="550">
        <f t="shared" si="0"/>
        <v>9.0909090909090828</v>
      </c>
      <c r="E9" s="765" t="s">
        <v>30</v>
      </c>
      <c r="F9" s="765" t="s">
        <v>30</v>
      </c>
      <c r="G9" s="684" t="s">
        <v>27</v>
      </c>
      <c r="H9" s="591" t="s">
        <v>30</v>
      </c>
      <c r="I9" s="591">
        <v>1580</v>
      </c>
      <c r="J9" s="801" t="s">
        <v>691</v>
      </c>
    </row>
    <row r="10" spans="1:10" s="99" customFormat="1" ht="11" customHeight="1">
      <c r="A10" s="682" t="s">
        <v>548</v>
      </c>
      <c r="B10" s="765" t="s">
        <v>30</v>
      </c>
      <c r="C10" s="301">
        <v>2600</v>
      </c>
      <c r="D10" s="684" t="s">
        <v>27</v>
      </c>
      <c r="E10" s="765" t="s">
        <v>30</v>
      </c>
      <c r="F10" s="765" t="s">
        <v>30</v>
      </c>
      <c r="G10" s="684" t="s">
        <v>27</v>
      </c>
      <c r="H10" s="765" t="s">
        <v>30</v>
      </c>
      <c r="I10" s="765" t="s">
        <v>30</v>
      </c>
      <c r="J10" s="801" t="s">
        <v>691</v>
      </c>
    </row>
    <row r="11" spans="1:10" s="99" customFormat="1" ht="11" customHeight="1">
      <c r="A11" s="682" t="s">
        <v>545</v>
      </c>
      <c r="B11" s="301">
        <v>3310</v>
      </c>
      <c r="C11" s="301">
        <v>2000</v>
      </c>
      <c r="D11" s="550">
        <f t="shared" si="0"/>
        <v>-39.577039274924473</v>
      </c>
      <c r="E11" s="765" t="s">
        <v>30</v>
      </c>
      <c r="F11" s="765" t="s">
        <v>30</v>
      </c>
      <c r="G11" s="684" t="s">
        <v>27</v>
      </c>
      <c r="H11" s="591">
        <v>1495</v>
      </c>
      <c r="I11" s="591">
        <v>1270</v>
      </c>
      <c r="J11" s="801">
        <f>((I11/H11)  -          1)*100</f>
        <v>-15.050167224080269</v>
      </c>
    </row>
    <row r="12" spans="1:10" s="99" customFormat="1" ht="11" customHeight="1">
      <c r="A12" s="682" t="s">
        <v>649</v>
      </c>
      <c r="B12" s="301">
        <v>3200</v>
      </c>
      <c r="C12" s="301">
        <v>3825</v>
      </c>
      <c r="D12" s="550">
        <f t="shared" si="0"/>
        <v>19.53125</v>
      </c>
      <c r="E12" s="301">
        <v>2413.4</v>
      </c>
      <c r="F12" s="301">
        <v>2150</v>
      </c>
      <c r="G12" s="593">
        <f>((F12/E12) -   1)*100</f>
        <v>-10.914063147426866</v>
      </c>
      <c r="H12" s="591">
        <v>1033</v>
      </c>
      <c r="I12" s="591">
        <v>1050</v>
      </c>
      <c r="J12" s="801">
        <f>((I12/H12)  -          1)*100</f>
        <v>1.6456921587608919</v>
      </c>
    </row>
    <row r="13" spans="1:10" s="99" customFormat="1" ht="11" customHeight="1">
      <c r="A13" s="682" t="s">
        <v>551</v>
      </c>
      <c r="B13" s="301">
        <v>2400</v>
      </c>
      <c r="C13" s="301">
        <v>2070</v>
      </c>
      <c r="D13" s="550">
        <f t="shared" si="0"/>
        <v>-13.749999999999996</v>
      </c>
      <c r="E13" s="301">
        <v>2310</v>
      </c>
      <c r="F13" s="765" t="s">
        <v>30</v>
      </c>
      <c r="G13" s="684" t="s">
        <v>27</v>
      </c>
      <c r="H13" s="591" t="s">
        <v>30</v>
      </c>
      <c r="I13" s="591" t="s">
        <v>30</v>
      </c>
      <c r="J13" s="801" t="s">
        <v>691</v>
      </c>
    </row>
    <row r="14" spans="1:10" ht="11" customHeight="1">
      <c r="A14" s="554" t="s">
        <v>24</v>
      </c>
      <c r="B14" s="763">
        <f>AVERAGE(B15:B18)</f>
        <v>2321</v>
      </c>
      <c r="C14" s="766">
        <f>AVERAGE(C15:C18)</f>
        <v>2919</v>
      </c>
      <c r="D14" s="549">
        <f t="shared" si="0"/>
        <v>25.764756570443769</v>
      </c>
      <c r="E14" s="763">
        <f>AVERAGE(E15:E18)</f>
        <v>2446</v>
      </c>
      <c r="F14" s="763">
        <f>AVERAGE(F15:F18)</f>
        <v>3105.25</v>
      </c>
      <c r="G14" s="592">
        <f t="shared" ref="G14" si="1">((F14/E14) -   1)*100</f>
        <v>26.952166802943587</v>
      </c>
      <c r="H14" s="763">
        <f>AVERAGE(H15:H18)</f>
        <v>1654</v>
      </c>
      <c r="I14" s="763">
        <f>AVERAGE(I15:I18)</f>
        <v>3027.3333333333335</v>
      </c>
      <c r="J14" s="800">
        <f>((I14/H14)  -          1)*100</f>
        <v>83.031035872632003</v>
      </c>
    </row>
    <row r="15" spans="1:10" ht="11" customHeight="1">
      <c r="A15" s="682" t="s">
        <v>25</v>
      </c>
      <c r="B15" s="100" t="s">
        <v>30</v>
      </c>
      <c r="C15" s="301">
        <v>2501</v>
      </c>
      <c r="D15" s="684" t="s">
        <v>27</v>
      </c>
      <c r="E15" s="100" t="s">
        <v>30</v>
      </c>
      <c r="F15" s="301">
        <v>2815</v>
      </c>
      <c r="G15" s="684" t="s">
        <v>27</v>
      </c>
      <c r="H15" s="100" t="s">
        <v>30</v>
      </c>
      <c r="I15" s="301">
        <v>3058</v>
      </c>
      <c r="J15" s="801" t="s">
        <v>692</v>
      </c>
    </row>
    <row r="16" spans="1:10" ht="11" customHeight="1">
      <c r="A16" s="682" t="s">
        <v>293</v>
      </c>
      <c r="B16" s="301">
        <v>2321</v>
      </c>
      <c r="C16" s="301">
        <v>2525</v>
      </c>
      <c r="D16" s="550">
        <f t="shared" si="0"/>
        <v>8.7893149504523862</v>
      </c>
      <c r="E16" s="581">
        <v>2446</v>
      </c>
      <c r="F16" s="301">
        <v>2656</v>
      </c>
      <c r="G16" s="593">
        <f t="shared" ref="G16" si="2">((F16/E16) -   1)*100</f>
        <v>8.5854456255110456</v>
      </c>
      <c r="H16" s="591">
        <v>1654</v>
      </c>
      <c r="I16" s="301">
        <v>1724</v>
      </c>
      <c r="J16" s="801">
        <f>((I16/H16)  -          1)*100</f>
        <v>4.2321644498186206</v>
      </c>
    </row>
    <row r="17" spans="1:10" ht="11" customHeight="1">
      <c r="A17" s="682" t="s">
        <v>292</v>
      </c>
      <c r="B17" s="767" t="s">
        <v>30</v>
      </c>
      <c r="C17" s="301">
        <v>4300</v>
      </c>
      <c r="D17" s="684" t="s">
        <v>27</v>
      </c>
      <c r="E17" s="767" t="s">
        <v>30</v>
      </c>
      <c r="F17" s="301">
        <v>3500</v>
      </c>
      <c r="G17" s="684" t="s">
        <v>27</v>
      </c>
      <c r="H17" s="100" t="s">
        <v>30</v>
      </c>
      <c r="I17" s="591" t="s">
        <v>30</v>
      </c>
      <c r="J17" s="801" t="s">
        <v>692</v>
      </c>
    </row>
    <row r="18" spans="1:10" ht="11" customHeight="1">
      <c r="A18" s="682" t="s">
        <v>515</v>
      </c>
      <c r="B18" s="100" t="s">
        <v>30</v>
      </c>
      <c r="C18" s="301">
        <v>2350</v>
      </c>
      <c r="D18" s="684" t="s">
        <v>27</v>
      </c>
      <c r="E18" s="100" t="s">
        <v>30</v>
      </c>
      <c r="F18" s="301">
        <v>3450</v>
      </c>
      <c r="G18" s="684" t="s">
        <v>27</v>
      </c>
      <c r="H18" s="100" t="s">
        <v>30</v>
      </c>
      <c r="I18" s="591">
        <v>4300</v>
      </c>
      <c r="J18" s="801" t="s">
        <v>692</v>
      </c>
    </row>
    <row r="19" spans="1:10" ht="11" customHeight="1">
      <c r="A19" s="768" t="s">
        <v>26</v>
      </c>
      <c r="B19" s="766">
        <f>AVERAGE(B20:B20)</f>
        <v>2127</v>
      </c>
      <c r="C19" s="766">
        <f>AVERAGE(C20:C26)</f>
        <v>2205</v>
      </c>
      <c r="D19" s="592">
        <f t="shared" si="0"/>
        <v>3.667136812411842</v>
      </c>
      <c r="E19" s="763">
        <f>AVERAGE(E20:E20)</f>
        <v>2053</v>
      </c>
      <c r="F19" s="763">
        <f>AVERAGE(F20:F26)</f>
        <v>2688.1428571428573</v>
      </c>
      <c r="G19" s="702">
        <f t="shared" ref="G19:G20" si="3">((F19/E19) -   1)*100</f>
        <v>30.937304293368605</v>
      </c>
      <c r="H19" s="595">
        <f>AVERAGE(H20:H20)</f>
        <v>1290</v>
      </c>
      <c r="I19" s="595">
        <f>AVERAGE(I20:I26)</f>
        <v>1483.3333333333333</v>
      </c>
      <c r="J19" s="800">
        <f>((I19/H19)  -          1)*100</f>
        <v>14.987080103359162</v>
      </c>
    </row>
    <row r="20" spans="1:10" ht="11" customHeight="1">
      <c r="A20" s="682" t="s">
        <v>29</v>
      </c>
      <c r="B20" s="301">
        <v>2127</v>
      </c>
      <c r="C20" s="301">
        <v>1960</v>
      </c>
      <c r="D20" s="593">
        <f t="shared" si="0"/>
        <v>-7.8514339445228014</v>
      </c>
      <c r="E20" s="581">
        <v>2053</v>
      </c>
      <c r="F20" s="301">
        <v>2680</v>
      </c>
      <c r="G20" s="593">
        <f t="shared" si="3"/>
        <v>30.540672187043349</v>
      </c>
      <c r="H20" s="591">
        <v>1290</v>
      </c>
      <c r="I20" s="591">
        <v>1300</v>
      </c>
      <c r="J20" s="801">
        <f>((I20/H20)  -          1)*100</f>
        <v>0.77519379844961378</v>
      </c>
    </row>
    <row r="21" spans="1:10" ht="11" customHeight="1">
      <c r="A21" s="682" t="s">
        <v>439</v>
      </c>
      <c r="B21" s="100" t="s">
        <v>30</v>
      </c>
      <c r="C21" s="301">
        <v>1960</v>
      </c>
      <c r="D21" s="684" t="s">
        <v>27</v>
      </c>
      <c r="E21" s="767" t="s">
        <v>30</v>
      </c>
      <c r="F21" s="301">
        <v>2880</v>
      </c>
      <c r="G21" s="684" t="s">
        <v>27</v>
      </c>
      <c r="H21" s="100" t="s">
        <v>30</v>
      </c>
      <c r="I21" s="591">
        <v>1200</v>
      </c>
      <c r="J21" s="802" t="s">
        <v>693</v>
      </c>
    </row>
    <row r="22" spans="1:10" ht="11" customHeight="1">
      <c r="A22" s="682" t="s">
        <v>301</v>
      </c>
      <c r="B22" s="100" t="s">
        <v>30</v>
      </c>
      <c r="C22" s="301">
        <v>2147</v>
      </c>
      <c r="D22" s="684" t="s">
        <v>27</v>
      </c>
      <c r="E22" s="767" t="s">
        <v>30</v>
      </c>
      <c r="F22" s="301">
        <v>2187</v>
      </c>
      <c r="G22" s="684" t="s">
        <v>27</v>
      </c>
      <c r="H22" s="100" t="s">
        <v>30</v>
      </c>
      <c r="I22" s="591">
        <v>1500</v>
      </c>
      <c r="J22" s="802" t="s">
        <v>693</v>
      </c>
    </row>
    <row r="23" spans="1:10" ht="11" customHeight="1">
      <c r="A23" s="682" t="s">
        <v>530</v>
      </c>
      <c r="B23" s="767" t="s">
        <v>30</v>
      </c>
      <c r="C23" s="301">
        <v>2155</v>
      </c>
      <c r="D23" s="684" t="s">
        <v>27</v>
      </c>
      <c r="E23" s="767" t="s">
        <v>30</v>
      </c>
      <c r="F23" s="301">
        <v>2870</v>
      </c>
      <c r="G23" s="684" t="s">
        <v>27</v>
      </c>
      <c r="H23" s="100" t="s">
        <v>30</v>
      </c>
      <c r="I23" s="591">
        <v>1380</v>
      </c>
      <c r="J23" s="802" t="s">
        <v>693</v>
      </c>
    </row>
    <row r="24" spans="1:10" ht="11" customHeight="1">
      <c r="A24" s="682" t="s">
        <v>303</v>
      </c>
      <c r="B24" s="767" t="s">
        <v>30</v>
      </c>
      <c r="C24" s="301">
        <v>2393</v>
      </c>
      <c r="D24" s="684" t="s">
        <v>27</v>
      </c>
      <c r="E24" s="767" t="s">
        <v>30</v>
      </c>
      <c r="F24" s="301">
        <v>2800</v>
      </c>
      <c r="G24" s="684" t="s">
        <v>27</v>
      </c>
      <c r="H24" s="100" t="s">
        <v>30</v>
      </c>
      <c r="I24" s="591">
        <v>2340</v>
      </c>
      <c r="J24" s="802" t="s">
        <v>693</v>
      </c>
    </row>
    <row r="25" spans="1:10" ht="11" customHeight="1">
      <c r="A25" s="682" t="s">
        <v>304</v>
      </c>
      <c r="B25" s="767" t="s">
        <v>30</v>
      </c>
      <c r="C25" s="301">
        <v>2800</v>
      </c>
      <c r="D25" s="684" t="s">
        <v>27</v>
      </c>
      <c r="E25" s="767" t="s">
        <v>30</v>
      </c>
      <c r="F25" s="301">
        <v>2600</v>
      </c>
      <c r="G25" s="684" t="s">
        <v>27</v>
      </c>
      <c r="H25" s="100" t="s">
        <v>30</v>
      </c>
      <c r="I25" s="100" t="s">
        <v>30</v>
      </c>
      <c r="J25" s="802" t="s">
        <v>693</v>
      </c>
    </row>
    <row r="26" spans="1:10" ht="11" customHeight="1">
      <c r="A26" s="682" t="s">
        <v>305</v>
      </c>
      <c r="B26" s="767" t="s">
        <v>30</v>
      </c>
      <c r="C26" s="301">
        <v>2020</v>
      </c>
      <c r="D26" s="684" t="s">
        <v>27</v>
      </c>
      <c r="E26" s="767" t="s">
        <v>30</v>
      </c>
      <c r="F26" s="301">
        <v>2800</v>
      </c>
      <c r="G26" s="684" t="s">
        <v>27</v>
      </c>
      <c r="H26" s="100" t="s">
        <v>30</v>
      </c>
      <c r="I26" s="591">
        <v>1180</v>
      </c>
      <c r="J26" s="802" t="s">
        <v>693</v>
      </c>
    </row>
    <row r="27" spans="1:10" ht="11" customHeight="1">
      <c r="A27" s="768" t="s">
        <v>31</v>
      </c>
      <c r="B27" s="763">
        <f>AVERAGE(B28:B36)</f>
        <v>3795.4444444444443</v>
      </c>
      <c r="C27" s="763">
        <f>AVERAGE(C29:C36)</f>
        <v>3252.4285714285716</v>
      </c>
      <c r="D27" s="592">
        <f t="shared" si="0"/>
        <v>-14.307043113507001</v>
      </c>
      <c r="E27" s="763">
        <f>AVERAGE(E28:E36)</f>
        <v>3608.8888888888887</v>
      </c>
      <c r="F27" s="763">
        <f>AVERAGE(F29:F36)</f>
        <v>3142.8571428571427</v>
      </c>
      <c r="G27" s="592">
        <f>((F27/E27) -   1)*100</f>
        <v>-12.913441238564394</v>
      </c>
      <c r="H27" s="595">
        <f>AVERAGE(H28:H36)</f>
        <v>3997.5</v>
      </c>
      <c r="I27" s="595">
        <f>AVERAGE(I29:I36)</f>
        <v>2652</v>
      </c>
      <c r="J27" s="800">
        <f>((I27/H27)  -          1)*100</f>
        <v>-33.658536585365852</v>
      </c>
    </row>
    <row r="28" spans="1:10" ht="11" customHeight="1">
      <c r="A28" s="682" t="s">
        <v>32</v>
      </c>
      <c r="B28" s="301">
        <v>3015</v>
      </c>
      <c r="C28" s="301">
        <v>2470</v>
      </c>
      <c r="D28" s="593">
        <f t="shared" si="0"/>
        <v>-18.07628524046434</v>
      </c>
      <c r="E28" s="581">
        <v>2900</v>
      </c>
      <c r="F28" s="301">
        <v>2485</v>
      </c>
      <c r="G28" s="593">
        <f>((F28/E28) -   1)*100</f>
        <v>-14.310344827586208</v>
      </c>
      <c r="H28" s="591" t="s">
        <v>30</v>
      </c>
      <c r="I28" s="591" t="s">
        <v>30</v>
      </c>
      <c r="J28" s="802" t="s">
        <v>693</v>
      </c>
    </row>
    <row r="29" spans="1:10" ht="11" customHeight="1">
      <c r="A29" s="682" t="s">
        <v>33</v>
      </c>
      <c r="B29" s="301">
        <v>2900</v>
      </c>
      <c r="C29" s="301">
        <v>2173</v>
      </c>
      <c r="D29" s="593">
        <f t="shared" si="0"/>
        <v>-25.068965517241381</v>
      </c>
      <c r="E29" s="581">
        <v>2800</v>
      </c>
      <c r="F29" s="301">
        <v>2520</v>
      </c>
      <c r="G29" s="593">
        <f>((F29/E29) -   1)*100</f>
        <v>-9.9999999999999982</v>
      </c>
      <c r="H29" s="100" t="s">
        <v>30</v>
      </c>
      <c r="I29" s="591">
        <v>1500</v>
      </c>
      <c r="J29" s="802" t="s">
        <v>693</v>
      </c>
    </row>
    <row r="30" spans="1:10" ht="11" customHeight="1">
      <c r="A30" s="682" t="s">
        <v>34</v>
      </c>
      <c r="B30" s="301">
        <v>2987</v>
      </c>
      <c r="C30" s="301">
        <v>2173</v>
      </c>
      <c r="D30" s="593">
        <f t="shared" si="0"/>
        <v>-27.251422832273185</v>
      </c>
      <c r="E30" s="581">
        <v>2987</v>
      </c>
      <c r="F30" s="301">
        <v>2400</v>
      </c>
      <c r="G30" s="593">
        <f t="shared" ref="G30" si="4">((F30/E30) -   1)*100</f>
        <v>-19.651824573150321</v>
      </c>
      <c r="H30" s="100" t="s">
        <v>30</v>
      </c>
      <c r="I30" s="591">
        <v>2580</v>
      </c>
      <c r="J30" s="802" t="s">
        <v>693</v>
      </c>
    </row>
    <row r="31" spans="1:10" ht="11" customHeight="1">
      <c r="A31" s="682" t="s">
        <v>35</v>
      </c>
      <c r="B31" s="301">
        <v>2955</v>
      </c>
      <c r="C31" s="301">
        <v>2588</v>
      </c>
      <c r="D31" s="593">
        <f t="shared" si="0"/>
        <v>-12.419627749576989</v>
      </c>
      <c r="E31" s="581">
        <v>2630</v>
      </c>
      <c r="F31" s="301">
        <v>2400</v>
      </c>
      <c r="G31" s="593">
        <f>((F31/E31) -   1)*100</f>
        <v>-8.7452471482889713</v>
      </c>
      <c r="H31" s="100">
        <v>2840</v>
      </c>
      <c r="I31" s="591">
        <v>3160</v>
      </c>
      <c r="J31" s="802">
        <f>((I31/H31)  -          1)*100</f>
        <v>11.267605633802823</v>
      </c>
    </row>
    <row r="32" spans="1:10" ht="11" customHeight="1">
      <c r="A32" s="682" t="s">
        <v>36</v>
      </c>
      <c r="B32" s="301">
        <v>4485</v>
      </c>
      <c r="C32" s="301">
        <v>2690</v>
      </c>
      <c r="D32" s="593">
        <f t="shared" si="0"/>
        <v>-40.022296544035676</v>
      </c>
      <c r="E32" s="581">
        <v>4180</v>
      </c>
      <c r="F32" s="301">
        <v>3493</v>
      </c>
      <c r="G32" s="593">
        <f t="shared" ref="G32" si="5">((F32/E32) -   1)*100</f>
        <v>-16.435406698564591</v>
      </c>
      <c r="H32" s="100">
        <v>4250</v>
      </c>
      <c r="I32" s="591">
        <v>1420</v>
      </c>
      <c r="J32" s="802">
        <f>((I32/H32)  -          1)*100</f>
        <v>-66.588235294117652</v>
      </c>
    </row>
    <row r="33" spans="1:10" ht="11" customHeight="1">
      <c r="A33" s="682" t="s">
        <v>37</v>
      </c>
      <c r="B33" s="301">
        <v>4950</v>
      </c>
      <c r="C33" s="301">
        <v>5100</v>
      </c>
      <c r="D33" s="593">
        <f t="shared" si="0"/>
        <v>3.0303030303030276</v>
      </c>
      <c r="E33" s="581">
        <v>5050</v>
      </c>
      <c r="F33" s="301">
        <v>4800</v>
      </c>
      <c r="G33" s="593">
        <f>((F33/E33) -   1)*100</f>
        <v>-4.9504950495049549</v>
      </c>
      <c r="H33" s="100">
        <v>4400</v>
      </c>
      <c r="I33" s="100" t="s">
        <v>30</v>
      </c>
      <c r="J33" s="802" t="s">
        <v>691</v>
      </c>
    </row>
    <row r="34" spans="1:10" ht="11" customHeight="1">
      <c r="A34" s="682" t="s">
        <v>38</v>
      </c>
      <c r="B34" s="301">
        <v>4900</v>
      </c>
      <c r="C34" s="301">
        <v>5450</v>
      </c>
      <c r="D34" s="593">
        <f t="shared" si="0"/>
        <v>11.22448979591837</v>
      </c>
      <c r="E34" s="581">
        <v>4100</v>
      </c>
      <c r="F34" s="301">
        <v>3600</v>
      </c>
      <c r="G34" s="593">
        <f>((F34/E34) -   1)*100</f>
        <v>-12.195121951219512</v>
      </c>
      <c r="H34" s="100">
        <v>4500</v>
      </c>
      <c r="I34" s="591">
        <v>4600</v>
      </c>
      <c r="J34" s="802">
        <f>((I34/H34)  -          1)*100</f>
        <v>2.2222222222222143</v>
      </c>
    </row>
    <row r="35" spans="1:10" ht="11" customHeight="1">
      <c r="A35" s="682" t="s">
        <v>39</v>
      </c>
      <c r="B35" s="301">
        <v>3367</v>
      </c>
      <c r="C35" s="301">
        <v>2593</v>
      </c>
      <c r="D35" s="593">
        <f t="shared" si="0"/>
        <v>-22.987822987822991</v>
      </c>
      <c r="E35" s="581">
        <v>3233</v>
      </c>
      <c r="F35" s="301">
        <v>2787</v>
      </c>
      <c r="G35" s="593">
        <f>((F35/E35) -   1)*100</f>
        <v>-13.795236622332197</v>
      </c>
      <c r="H35" s="591" t="s">
        <v>30</v>
      </c>
      <c r="I35" s="591" t="s">
        <v>30</v>
      </c>
      <c r="J35" s="801" t="s">
        <v>691</v>
      </c>
    </row>
    <row r="36" spans="1:10" ht="11" customHeight="1">
      <c r="A36" s="682" t="s">
        <v>40</v>
      </c>
      <c r="B36" s="301">
        <v>4600</v>
      </c>
      <c r="C36" s="302" t="s">
        <v>30</v>
      </c>
      <c r="D36" s="684" t="s">
        <v>27</v>
      </c>
      <c r="E36" s="581">
        <v>4600</v>
      </c>
      <c r="F36" s="770" t="s">
        <v>30</v>
      </c>
      <c r="G36" s="684" t="s">
        <v>27</v>
      </c>
      <c r="H36" s="100" t="s">
        <v>30</v>
      </c>
      <c r="I36" s="491" t="s">
        <v>30</v>
      </c>
      <c r="J36" s="802" t="s">
        <v>691</v>
      </c>
    </row>
    <row r="37" spans="1:10" ht="11" customHeight="1">
      <c r="A37" s="771" t="s">
        <v>41</v>
      </c>
      <c r="B37" s="763">
        <f>AVERAGE(B38:B46)</f>
        <v>2322</v>
      </c>
      <c r="C37" s="763">
        <f>AVERAGE(C38:C46)</f>
        <v>2362.8888888888887</v>
      </c>
      <c r="D37" s="592">
        <f t="shared" si="0"/>
        <v>1.7609340606756563</v>
      </c>
      <c r="E37" s="763">
        <f t="shared" ref="E37:F37" si="6">AVERAGE(E38:E46)</f>
        <v>2962.5</v>
      </c>
      <c r="F37" s="763">
        <f t="shared" si="6"/>
        <v>2575.6</v>
      </c>
      <c r="G37" s="592">
        <f>((F37/E37) -   1)*100</f>
        <v>-13.059915611814354</v>
      </c>
      <c r="H37" s="595">
        <f t="shared" ref="H37:I37" si="7">AVERAGE(H38:H46)</f>
        <v>2030</v>
      </c>
      <c r="I37" s="595">
        <f t="shared" si="7"/>
        <v>1723.3333333333333</v>
      </c>
      <c r="J37" s="800">
        <f>((I37/H37)  -          1)*100</f>
        <v>-15.106732348111663</v>
      </c>
    </row>
    <row r="38" spans="1:10" ht="11" customHeight="1">
      <c r="A38" s="686" t="s">
        <v>156</v>
      </c>
      <c r="B38" s="105" t="s">
        <v>30</v>
      </c>
      <c r="C38" s="301">
        <v>2140</v>
      </c>
      <c r="D38" s="684" t="s">
        <v>27</v>
      </c>
      <c r="E38" s="105" t="s">
        <v>30</v>
      </c>
      <c r="F38" s="301">
        <v>2270</v>
      </c>
      <c r="G38" s="684" t="s">
        <v>27</v>
      </c>
      <c r="H38" s="105" t="s">
        <v>30</v>
      </c>
      <c r="I38" s="591">
        <v>1287</v>
      </c>
      <c r="J38" s="803" t="s">
        <v>693</v>
      </c>
    </row>
    <row r="39" spans="1:10" ht="11" customHeight="1">
      <c r="A39" s="686" t="s">
        <v>42</v>
      </c>
      <c r="B39" s="105" t="s">
        <v>30</v>
      </c>
      <c r="C39" s="301">
        <v>2200</v>
      </c>
      <c r="D39" s="684" t="s">
        <v>27</v>
      </c>
      <c r="E39" s="105" t="s">
        <v>30</v>
      </c>
      <c r="F39" s="301">
        <v>2400</v>
      </c>
      <c r="G39" s="684" t="s">
        <v>27</v>
      </c>
      <c r="H39" s="105" t="s">
        <v>30</v>
      </c>
      <c r="I39" s="591">
        <v>1400</v>
      </c>
      <c r="J39" s="803" t="s">
        <v>693</v>
      </c>
    </row>
    <row r="40" spans="1:10" ht="11" customHeight="1">
      <c r="A40" s="686" t="s">
        <v>455</v>
      </c>
      <c r="B40" s="105" t="s">
        <v>30</v>
      </c>
      <c r="C40" s="301">
        <v>2450</v>
      </c>
      <c r="D40" s="684" t="s">
        <v>27</v>
      </c>
      <c r="E40" s="105" t="s">
        <v>30</v>
      </c>
      <c r="F40" s="563" t="s">
        <v>30</v>
      </c>
      <c r="G40" s="684" t="s">
        <v>27</v>
      </c>
      <c r="H40" s="105" t="s">
        <v>30</v>
      </c>
      <c r="I40" s="591">
        <v>1480</v>
      </c>
      <c r="J40" s="803" t="s">
        <v>693</v>
      </c>
    </row>
    <row r="41" spans="1:10" ht="11" customHeight="1">
      <c r="A41" s="686" t="s">
        <v>167</v>
      </c>
      <c r="B41" s="105" t="s">
        <v>30</v>
      </c>
      <c r="C41" s="301">
        <v>2220</v>
      </c>
      <c r="D41" s="684" t="s">
        <v>27</v>
      </c>
      <c r="E41" s="105" t="s">
        <v>30</v>
      </c>
      <c r="F41" s="301">
        <v>2400</v>
      </c>
      <c r="G41" s="684" t="s">
        <v>27</v>
      </c>
      <c r="H41" s="105" t="s">
        <v>30</v>
      </c>
      <c r="I41" s="591">
        <v>1430</v>
      </c>
      <c r="J41" s="803" t="s">
        <v>693</v>
      </c>
    </row>
    <row r="42" spans="1:10" ht="11" customHeight="1">
      <c r="A42" s="682" t="s">
        <v>43</v>
      </c>
      <c r="B42" s="301">
        <v>2734</v>
      </c>
      <c r="C42" s="301">
        <v>2591</v>
      </c>
      <c r="D42" s="593">
        <f>((C42/B42) -   1)*100</f>
        <v>-5.2304316020482799</v>
      </c>
      <c r="E42" s="170">
        <v>4325</v>
      </c>
      <c r="F42" s="301">
        <v>2808</v>
      </c>
      <c r="G42" s="769">
        <f>((F42/E42) -   1)*100</f>
        <v>-35.075144508670519</v>
      </c>
      <c r="H42" s="591">
        <v>2863</v>
      </c>
      <c r="I42" s="591">
        <v>2422</v>
      </c>
      <c r="J42" s="801">
        <f>((I42/H42)  -          1)*100</f>
        <v>-15.403422982885084</v>
      </c>
    </row>
    <row r="43" spans="1:10" ht="11" customHeight="1">
      <c r="A43" s="682" t="s">
        <v>459</v>
      </c>
      <c r="B43" s="301">
        <v>1910</v>
      </c>
      <c r="C43" s="301">
        <v>2092</v>
      </c>
      <c r="D43" s="593">
        <f>((C43/B43) -   1)*100</f>
        <v>9.5287958115183322</v>
      </c>
      <c r="E43" s="591">
        <v>1600</v>
      </c>
      <c r="F43" s="591" t="s">
        <v>30</v>
      </c>
      <c r="G43" s="684" t="s">
        <v>27</v>
      </c>
      <c r="H43" s="591">
        <v>1197</v>
      </c>
      <c r="I43" s="591">
        <v>1338</v>
      </c>
      <c r="J43" s="801">
        <f>((I43/H43)  -          1)*100</f>
        <v>11.77944862155389</v>
      </c>
    </row>
    <row r="44" spans="1:10" ht="11" customHeight="1">
      <c r="A44" s="686" t="s">
        <v>44</v>
      </c>
      <c r="B44" s="105" t="s">
        <v>30</v>
      </c>
      <c r="C44" s="301">
        <v>2000</v>
      </c>
      <c r="D44" s="684" t="s">
        <v>27</v>
      </c>
      <c r="E44" s="105" t="s">
        <v>30</v>
      </c>
      <c r="F44" s="105" t="s">
        <v>30</v>
      </c>
      <c r="G44" s="684" t="s">
        <v>27</v>
      </c>
      <c r="H44" s="105" t="s">
        <v>30</v>
      </c>
      <c r="I44" s="591">
        <v>1240</v>
      </c>
      <c r="J44" s="803" t="s">
        <v>693</v>
      </c>
    </row>
    <row r="45" spans="1:10" ht="11" customHeight="1">
      <c r="A45" s="686" t="s">
        <v>531</v>
      </c>
      <c r="B45" s="105" t="s">
        <v>30</v>
      </c>
      <c r="C45" s="301">
        <v>2373</v>
      </c>
      <c r="D45" s="684" t="s">
        <v>27</v>
      </c>
      <c r="E45" s="105" t="s">
        <v>30</v>
      </c>
      <c r="F45" s="105" t="s">
        <v>30</v>
      </c>
      <c r="G45" s="684" t="s">
        <v>27</v>
      </c>
      <c r="H45" s="105" t="s">
        <v>30</v>
      </c>
      <c r="I45" s="591">
        <v>1513</v>
      </c>
      <c r="J45" s="803" t="s">
        <v>693</v>
      </c>
    </row>
    <row r="46" spans="1:10" ht="11" customHeight="1">
      <c r="A46" s="686" t="s">
        <v>45</v>
      </c>
      <c r="B46" s="105" t="s">
        <v>30</v>
      </c>
      <c r="C46" s="301">
        <v>3200</v>
      </c>
      <c r="D46" s="684" t="s">
        <v>27</v>
      </c>
      <c r="E46" s="105" t="s">
        <v>30</v>
      </c>
      <c r="F46" s="105">
        <v>3000</v>
      </c>
      <c r="G46" s="684" t="s">
        <v>27</v>
      </c>
      <c r="H46" s="105" t="s">
        <v>30</v>
      </c>
      <c r="I46" s="591">
        <v>3400</v>
      </c>
      <c r="J46" s="803" t="s">
        <v>693</v>
      </c>
    </row>
    <row r="47" spans="1:10" ht="11" customHeight="1">
      <c r="A47" s="771" t="s">
        <v>46</v>
      </c>
      <c r="B47" s="763">
        <f>AVERAGE(B48:B60)</f>
        <v>3758.5384615384614</v>
      </c>
      <c r="C47" s="763">
        <f>AVERAGE(C48:C60)</f>
        <v>2693.8461538461538</v>
      </c>
      <c r="D47" s="592">
        <f t="shared" ref="D47:D81" si="8">((C47/B47) -   1)*100</f>
        <v>-28.327295798284936</v>
      </c>
      <c r="E47" s="763">
        <f>AVERAGE(E48:E60)</f>
        <v>3684.3076923076924</v>
      </c>
      <c r="F47" s="763">
        <f>AVERAGE(F48:F60)</f>
        <v>2816.4615384615386</v>
      </c>
      <c r="G47" s="592">
        <f t="shared" ref="G47:G80" si="9">((F47/E47 -   1)*100)</f>
        <v>-23.555202939702692</v>
      </c>
      <c r="H47" s="595">
        <f>AVERAGE(H48:H60)</f>
        <v>3756.6666666666665</v>
      </c>
      <c r="I47" s="595">
        <f>AVERAGE(I48:I60)</f>
        <v>3317.6666666666665</v>
      </c>
      <c r="J47" s="800">
        <f>((I47/H47  -          1)*100)</f>
        <v>-11.685891748003552</v>
      </c>
    </row>
    <row r="48" spans="1:10" ht="11" customHeight="1">
      <c r="A48" s="682" t="s">
        <v>47</v>
      </c>
      <c r="B48" s="301">
        <v>3680</v>
      </c>
      <c r="C48" s="301">
        <v>2687</v>
      </c>
      <c r="D48" s="593">
        <f t="shared" si="8"/>
        <v>-26.98369565217391</v>
      </c>
      <c r="E48" s="581">
        <v>3620</v>
      </c>
      <c r="F48" s="170">
        <v>2753</v>
      </c>
      <c r="G48" s="769">
        <f t="shared" si="9"/>
        <v>-23.950276243093928</v>
      </c>
      <c r="H48" s="591" t="s">
        <v>30</v>
      </c>
      <c r="I48" s="591" t="s">
        <v>30</v>
      </c>
      <c r="J48" s="801" t="s">
        <v>691</v>
      </c>
    </row>
    <row r="49" spans="1:10" ht="11" customHeight="1">
      <c r="A49" s="682" t="s">
        <v>48</v>
      </c>
      <c r="B49" s="301">
        <v>3787</v>
      </c>
      <c r="C49" s="301">
        <v>2680</v>
      </c>
      <c r="D49" s="593">
        <f t="shared" si="8"/>
        <v>-29.231581726960655</v>
      </c>
      <c r="E49" s="581">
        <v>3647</v>
      </c>
      <c r="F49" s="170">
        <v>2733</v>
      </c>
      <c r="G49" s="769">
        <f t="shared" si="9"/>
        <v>-25.061694543460376</v>
      </c>
      <c r="H49" s="100" t="s">
        <v>30</v>
      </c>
      <c r="I49" s="591" t="s">
        <v>30</v>
      </c>
      <c r="J49" s="802" t="s">
        <v>691</v>
      </c>
    </row>
    <row r="50" spans="1:10" ht="11" customHeight="1">
      <c r="A50" s="682" t="s">
        <v>49</v>
      </c>
      <c r="B50" s="301">
        <v>3690</v>
      </c>
      <c r="C50" s="301">
        <v>2610</v>
      </c>
      <c r="D50" s="593">
        <f t="shared" si="8"/>
        <v>-29.268292682926834</v>
      </c>
      <c r="E50" s="581">
        <v>3625</v>
      </c>
      <c r="F50" s="170">
        <v>2755</v>
      </c>
      <c r="G50" s="769">
        <f t="shared" si="9"/>
        <v>-24</v>
      </c>
      <c r="H50" s="100" t="s">
        <v>30</v>
      </c>
      <c r="I50" s="591" t="s">
        <v>30</v>
      </c>
      <c r="J50" s="802" t="s">
        <v>691</v>
      </c>
    </row>
    <row r="51" spans="1:10" ht="11" customHeight="1">
      <c r="A51" s="682" t="s">
        <v>50</v>
      </c>
      <c r="B51" s="301">
        <v>3765</v>
      </c>
      <c r="C51" s="301">
        <v>2750</v>
      </c>
      <c r="D51" s="593">
        <f t="shared" si="8"/>
        <v>-26.958831341301458</v>
      </c>
      <c r="E51" s="581">
        <v>3730</v>
      </c>
      <c r="F51" s="170">
        <v>2845</v>
      </c>
      <c r="G51" s="769">
        <f t="shared" si="9"/>
        <v>-23.726541554959791</v>
      </c>
      <c r="H51" s="100" t="s">
        <v>30</v>
      </c>
      <c r="I51" s="591" t="s">
        <v>30</v>
      </c>
      <c r="J51" s="802" t="s">
        <v>691</v>
      </c>
    </row>
    <row r="52" spans="1:10" ht="11" customHeight="1">
      <c r="A52" s="682" t="s">
        <v>51</v>
      </c>
      <c r="B52" s="301">
        <v>3680</v>
      </c>
      <c r="C52" s="301">
        <v>2645</v>
      </c>
      <c r="D52" s="593">
        <f t="shared" si="8"/>
        <v>-28.125</v>
      </c>
      <c r="E52" s="581">
        <v>3600</v>
      </c>
      <c r="F52" s="170">
        <v>2800</v>
      </c>
      <c r="G52" s="769">
        <f t="shared" si="9"/>
        <v>-22.222222222222221</v>
      </c>
      <c r="H52" s="100" t="s">
        <v>30</v>
      </c>
      <c r="I52" s="591" t="s">
        <v>30</v>
      </c>
      <c r="J52" s="802" t="s">
        <v>691</v>
      </c>
    </row>
    <row r="53" spans="1:10" ht="11" customHeight="1">
      <c r="A53" s="682" t="s">
        <v>52</v>
      </c>
      <c r="B53" s="301">
        <v>3540</v>
      </c>
      <c r="C53" s="301">
        <v>2570</v>
      </c>
      <c r="D53" s="593">
        <f t="shared" si="8"/>
        <v>-27.401129943502823</v>
      </c>
      <c r="E53" s="581">
        <v>3447</v>
      </c>
      <c r="F53" s="170">
        <v>2720</v>
      </c>
      <c r="G53" s="769">
        <f t="shared" si="9"/>
        <v>-21.090803597331011</v>
      </c>
      <c r="H53" s="100" t="s">
        <v>30</v>
      </c>
      <c r="I53" s="591" t="s">
        <v>30</v>
      </c>
      <c r="J53" s="802" t="s">
        <v>691</v>
      </c>
    </row>
    <row r="54" spans="1:10" ht="11" customHeight="1">
      <c r="A54" s="682" t="s">
        <v>53</v>
      </c>
      <c r="B54" s="301">
        <v>3867</v>
      </c>
      <c r="C54" s="301">
        <v>2787</v>
      </c>
      <c r="D54" s="593">
        <f t="shared" si="8"/>
        <v>-27.92862684251358</v>
      </c>
      <c r="E54" s="581">
        <v>3680</v>
      </c>
      <c r="F54" s="170">
        <v>2953</v>
      </c>
      <c r="G54" s="769">
        <f t="shared" si="9"/>
        <v>-19.755434782608695</v>
      </c>
      <c r="H54" s="100" t="s">
        <v>30</v>
      </c>
      <c r="I54" s="591" t="s">
        <v>30</v>
      </c>
      <c r="J54" s="802" t="s">
        <v>691</v>
      </c>
    </row>
    <row r="55" spans="1:10" ht="11" customHeight="1">
      <c r="A55" s="682" t="s">
        <v>646</v>
      </c>
      <c r="B55" s="301">
        <v>3955</v>
      </c>
      <c r="C55" s="301">
        <v>2780</v>
      </c>
      <c r="D55" s="593">
        <f t="shared" si="8"/>
        <v>-29.709228824273069</v>
      </c>
      <c r="E55" s="581">
        <v>3813</v>
      </c>
      <c r="F55" s="170">
        <v>2940</v>
      </c>
      <c r="G55" s="769">
        <f t="shared" si="9"/>
        <v>-22.895357985837926</v>
      </c>
      <c r="H55" s="591">
        <v>3667</v>
      </c>
      <c r="I55" s="591">
        <v>3220</v>
      </c>
      <c r="J55" s="801">
        <f>((I55/H55  -          1)*100)</f>
        <v>-12.189800927188433</v>
      </c>
    </row>
    <row r="56" spans="1:10" ht="11" customHeight="1">
      <c r="A56" s="682" t="s">
        <v>54</v>
      </c>
      <c r="B56" s="301">
        <v>3740</v>
      </c>
      <c r="C56" s="301">
        <v>2700</v>
      </c>
      <c r="D56" s="593">
        <f t="shared" si="8"/>
        <v>-27.807486631016044</v>
      </c>
      <c r="E56" s="581">
        <v>3627</v>
      </c>
      <c r="F56" s="170">
        <v>2773</v>
      </c>
      <c r="G56" s="769">
        <f t="shared" si="9"/>
        <v>-23.545629997242902</v>
      </c>
      <c r="H56" s="100" t="s">
        <v>30</v>
      </c>
      <c r="I56" s="591" t="s">
        <v>30</v>
      </c>
      <c r="J56" s="802" t="s">
        <v>691</v>
      </c>
    </row>
    <row r="57" spans="1:10" ht="11" customHeight="1">
      <c r="A57" s="682" t="s">
        <v>55</v>
      </c>
      <c r="B57" s="301">
        <v>3680</v>
      </c>
      <c r="C57" s="301">
        <v>2693</v>
      </c>
      <c r="D57" s="593">
        <f t="shared" si="8"/>
        <v>-26.820652173913039</v>
      </c>
      <c r="E57" s="581">
        <v>3820</v>
      </c>
      <c r="F57" s="170">
        <v>2847</v>
      </c>
      <c r="G57" s="769">
        <f t="shared" si="9"/>
        <v>-25.471204188481678</v>
      </c>
      <c r="H57" s="591" t="s">
        <v>30</v>
      </c>
      <c r="I57" s="591" t="s">
        <v>30</v>
      </c>
      <c r="J57" s="802" t="s">
        <v>691</v>
      </c>
    </row>
    <row r="58" spans="1:10" ht="11" customHeight="1">
      <c r="A58" s="682" t="s">
        <v>56</v>
      </c>
      <c r="B58" s="301">
        <v>4047</v>
      </c>
      <c r="C58" s="301">
        <v>2800</v>
      </c>
      <c r="D58" s="593">
        <f t="shared" si="8"/>
        <v>-30.81294786261428</v>
      </c>
      <c r="E58" s="581">
        <v>3887</v>
      </c>
      <c r="F58" s="170">
        <v>2980</v>
      </c>
      <c r="G58" s="769">
        <f t="shared" si="9"/>
        <v>-23.33419089271932</v>
      </c>
      <c r="H58" s="100">
        <v>3853</v>
      </c>
      <c r="I58" s="491">
        <v>3353</v>
      </c>
      <c r="J58" s="802">
        <f>((I58/H58  -          1)*100)</f>
        <v>-12.976901116013495</v>
      </c>
    </row>
    <row r="59" spans="1:10" ht="11" customHeight="1">
      <c r="A59" s="682" t="s">
        <v>57</v>
      </c>
      <c r="B59" s="301">
        <v>3740</v>
      </c>
      <c r="C59" s="301">
        <v>2653</v>
      </c>
      <c r="D59" s="593">
        <f t="shared" si="8"/>
        <v>-29.064171122994654</v>
      </c>
      <c r="E59" s="581">
        <v>3640</v>
      </c>
      <c r="F59" s="170">
        <v>2760</v>
      </c>
      <c r="G59" s="769">
        <f t="shared" si="9"/>
        <v>-24.175824175824179</v>
      </c>
      <c r="H59" s="100" t="s">
        <v>30</v>
      </c>
      <c r="I59" s="591" t="s">
        <v>30</v>
      </c>
      <c r="J59" s="802" t="s">
        <v>691</v>
      </c>
    </row>
    <row r="60" spans="1:10" ht="11" customHeight="1">
      <c r="A60" s="682" t="s">
        <v>58</v>
      </c>
      <c r="B60" s="301">
        <v>3690</v>
      </c>
      <c r="C60" s="301">
        <v>2665</v>
      </c>
      <c r="D60" s="593">
        <f t="shared" si="8"/>
        <v>-27.777777777777779</v>
      </c>
      <c r="E60" s="581">
        <v>3760</v>
      </c>
      <c r="F60" s="170">
        <v>2755</v>
      </c>
      <c r="G60" s="769">
        <f t="shared" si="9"/>
        <v>-26.728723404255316</v>
      </c>
      <c r="H60" s="100">
        <v>3750</v>
      </c>
      <c r="I60" s="491">
        <v>3380</v>
      </c>
      <c r="J60" s="802">
        <f>((I60/H60  -          1)*100)</f>
        <v>-9.8666666666666671</v>
      </c>
    </row>
    <row r="61" spans="1:10" ht="11" customHeight="1">
      <c r="A61" s="235"/>
      <c r="B61" s="236"/>
      <c r="C61" s="166"/>
      <c r="D61" s="166"/>
      <c r="E61" s="166"/>
      <c r="F61" s="166"/>
      <c r="G61" s="166"/>
      <c r="H61" s="166"/>
      <c r="I61" s="166"/>
      <c r="J61" s="167" t="s">
        <v>76</v>
      </c>
    </row>
    <row r="62" spans="1:10" ht="11" customHeight="1">
      <c r="A62" s="912" t="s">
        <v>587</v>
      </c>
      <c r="B62" s="912"/>
      <c r="C62" s="912"/>
      <c r="D62" s="912"/>
      <c r="E62" s="912"/>
      <c r="F62" s="912"/>
      <c r="G62" s="8"/>
      <c r="H62" s="8"/>
      <c r="I62" s="9"/>
      <c r="J62" s="28"/>
    </row>
    <row r="63" spans="1:10" ht="14" customHeight="1">
      <c r="A63" s="913" t="s">
        <v>19</v>
      </c>
      <c r="B63" s="915" t="s">
        <v>20</v>
      </c>
      <c r="C63" s="916"/>
      <c r="D63" s="917"/>
      <c r="E63" s="915" t="s">
        <v>21</v>
      </c>
      <c r="F63" s="916"/>
      <c r="G63" s="917"/>
      <c r="H63" s="915" t="s">
        <v>22</v>
      </c>
      <c r="I63" s="916"/>
      <c r="J63" s="917"/>
    </row>
    <row r="64" spans="1:10" ht="14" customHeight="1">
      <c r="A64" s="914"/>
      <c r="B64" s="354">
        <v>2023</v>
      </c>
      <c r="C64" s="354">
        <v>2024</v>
      </c>
      <c r="D64" s="354" t="s">
        <v>23</v>
      </c>
      <c r="E64" s="354">
        <v>2023</v>
      </c>
      <c r="F64" s="354">
        <v>2024</v>
      </c>
      <c r="G64" s="354" t="s">
        <v>23</v>
      </c>
      <c r="H64" s="354">
        <v>2023</v>
      </c>
      <c r="I64" s="354">
        <v>2024</v>
      </c>
      <c r="J64" s="354" t="s">
        <v>23</v>
      </c>
    </row>
    <row r="65" spans="1:10" ht="5" customHeight="1">
      <c r="A65" s="789"/>
      <c r="B65" s="805"/>
      <c r="C65" s="805"/>
      <c r="D65" s="805"/>
      <c r="E65" s="805"/>
      <c r="F65" s="805"/>
      <c r="G65" s="805"/>
      <c r="H65" s="805"/>
      <c r="I65" s="805"/>
      <c r="J65" s="805"/>
    </row>
    <row r="66" spans="1:10" ht="11" customHeight="1">
      <c r="A66" s="586" t="s">
        <v>59</v>
      </c>
      <c r="B66" s="763">
        <f>AVERAGE(B67:B71)</f>
        <v>3379.6</v>
      </c>
      <c r="C66" s="763">
        <f>AVERAGE(C67:C71)</f>
        <v>2808</v>
      </c>
      <c r="D66" s="592">
        <f t="shared" si="8"/>
        <v>-16.913244170907792</v>
      </c>
      <c r="E66" s="763">
        <f>AVERAGE(E67:E71)</f>
        <v>3342.6</v>
      </c>
      <c r="F66" s="763">
        <f>AVERAGE(F67:F71)</f>
        <v>2692.6</v>
      </c>
      <c r="G66" s="592">
        <f t="shared" si="9"/>
        <v>-19.445940286004905</v>
      </c>
      <c r="H66" s="595" t="s">
        <v>28</v>
      </c>
      <c r="I66" s="595" t="s">
        <v>28</v>
      </c>
      <c r="J66" s="800" t="s">
        <v>691</v>
      </c>
    </row>
    <row r="67" spans="1:10" ht="11" customHeight="1">
      <c r="A67" s="682" t="s">
        <v>60</v>
      </c>
      <c r="B67" s="301">
        <v>3533</v>
      </c>
      <c r="C67" s="301">
        <v>2733</v>
      </c>
      <c r="D67" s="593">
        <f t="shared" si="8"/>
        <v>-22.64364562694594</v>
      </c>
      <c r="E67" s="581">
        <v>3433</v>
      </c>
      <c r="F67" s="170">
        <v>2633</v>
      </c>
      <c r="G67" s="769">
        <f t="shared" si="9"/>
        <v>-23.303233323623651</v>
      </c>
      <c r="H67" s="591" t="s">
        <v>30</v>
      </c>
      <c r="I67" s="591" t="s">
        <v>30</v>
      </c>
      <c r="J67" s="802" t="s">
        <v>691</v>
      </c>
    </row>
    <row r="68" spans="1:10" ht="11" customHeight="1">
      <c r="A68" s="682" t="s">
        <v>61</v>
      </c>
      <c r="B68" s="301">
        <v>3540</v>
      </c>
      <c r="C68" s="301">
        <v>2867</v>
      </c>
      <c r="D68" s="593">
        <f t="shared" si="8"/>
        <v>-19.011299435028249</v>
      </c>
      <c r="E68" s="581">
        <v>3413</v>
      </c>
      <c r="F68" s="170">
        <v>2800</v>
      </c>
      <c r="G68" s="769">
        <f t="shared" si="9"/>
        <v>-17.96073835335482</v>
      </c>
      <c r="H68" s="100" t="s">
        <v>30</v>
      </c>
      <c r="I68" s="591" t="s">
        <v>30</v>
      </c>
      <c r="J68" s="802" t="s">
        <v>691</v>
      </c>
    </row>
    <row r="69" spans="1:10" ht="11" customHeight="1">
      <c r="A69" s="682" t="s">
        <v>62</v>
      </c>
      <c r="B69" s="301">
        <v>3500</v>
      </c>
      <c r="C69" s="301">
        <v>2700</v>
      </c>
      <c r="D69" s="593">
        <f t="shared" si="8"/>
        <v>-22.857142857142854</v>
      </c>
      <c r="E69" s="581">
        <v>3550</v>
      </c>
      <c r="F69" s="170">
        <v>2580</v>
      </c>
      <c r="G69" s="769">
        <f t="shared" si="9"/>
        <v>-27.323943661971828</v>
      </c>
      <c r="H69" s="100" t="s">
        <v>148</v>
      </c>
      <c r="I69" s="591" t="s">
        <v>30</v>
      </c>
      <c r="J69" s="802" t="s">
        <v>691</v>
      </c>
    </row>
    <row r="70" spans="1:10" ht="11" customHeight="1">
      <c r="A70" s="682" t="s">
        <v>63</v>
      </c>
      <c r="B70" s="301">
        <v>3300</v>
      </c>
      <c r="C70" s="301">
        <v>2950</v>
      </c>
      <c r="D70" s="593">
        <f t="shared" si="8"/>
        <v>-10.606060606060607</v>
      </c>
      <c r="E70" s="581">
        <v>3167</v>
      </c>
      <c r="F70" s="170">
        <v>2850</v>
      </c>
      <c r="G70" s="769">
        <f t="shared" si="9"/>
        <v>-10.009472687085575</v>
      </c>
      <c r="H70" s="100" t="s">
        <v>30</v>
      </c>
      <c r="I70" s="591" t="s">
        <v>30</v>
      </c>
      <c r="J70" s="802" t="s">
        <v>691</v>
      </c>
    </row>
    <row r="71" spans="1:10" ht="11" customHeight="1">
      <c r="A71" s="682" t="s">
        <v>64</v>
      </c>
      <c r="B71" s="301">
        <v>3025</v>
      </c>
      <c r="C71" s="301">
        <v>2790</v>
      </c>
      <c r="D71" s="593">
        <f t="shared" si="8"/>
        <v>-7.7685950413223122</v>
      </c>
      <c r="E71" s="581">
        <v>3150</v>
      </c>
      <c r="F71" s="170">
        <v>2600</v>
      </c>
      <c r="G71" s="769">
        <f t="shared" si="9"/>
        <v>-17.460317460317466</v>
      </c>
      <c r="H71" s="591" t="s">
        <v>30</v>
      </c>
      <c r="I71" s="591" t="s">
        <v>30</v>
      </c>
      <c r="J71" s="802" t="s">
        <v>691</v>
      </c>
    </row>
    <row r="72" spans="1:10" ht="11" customHeight="1">
      <c r="A72" s="586" t="s">
        <v>65</v>
      </c>
      <c r="B72" s="763">
        <f>AVERAGE(B73:B81)</f>
        <v>3017.25</v>
      </c>
      <c r="C72" s="763">
        <f>AVERAGE(C73:C83)</f>
        <v>2625.4545454545455</v>
      </c>
      <c r="D72" s="592">
        <f t="shared" si="8"/>
        <v>-12.985183678695977</v>
      </c>
      <c r="E72" s="763">
        <f t="shared" ref="E72:F72" si="10">AVERAGE(E73:E83)</f>
        <v>3151.25</v>
      </c>
      <c r="F72" s="763">
        <f t="shared" si="10"/>
        <v>2588.125</v>
      </c>
      <c r="G72" s="592">
        <f t="shared" si="9"/>
        <v>-17.869892899643002</v>
      </c>
      <c r="H72" s="595">
        <f t="shared" ref="H72:I72" si="11">AVERAGE(H73:H83)</f>
        <v>2822.5</v>
      </c>
      <c r="I72" s="595">
        <f t="shared" si="11"/>
        <v>1932</v>
      </c>
      <c r="J72" s="800">
        <f>((I72/H72  -          1)*100)</f>
        <v>-31.550044286979627</v>
      </c>
    </row>
    <row r="73" spans="1:10" ht="11" customHeight="1">
      <c r="A73" s="682" t="s">
        <v>66</v>
      </c>
      <c r="B73" s="301">
        <v>2715</v>
      </c>
      <c r="C73" s="301">
        <v>2250</v>
      </c>
      <c r="D73" s="593">
        <f t="shared" si="8"/>
        <v>-17.127071823204421</v>
      </c>
      <c r="E73" s="581">
        <v>2875</v>
      </c>
      <c r="F73" s="170">
        <v>2815</v>
      </c>
      <c r="G73" s="769">
        <f t="shared" si="9"/>
        <v>-2.086956521739125</v>
      </c>
      <c r="H73" s="591">
        <v>2775</v>
      </c>
      <c r="I73" s="591">
        <v>1875</v>
      </c>
      <c r="J73" s="802">
        <f>((I73/H73  -          1)*100)</f>
        <v>-32.432432432432435</v>
      </c>
    </row>
    <row r="74" spans="1:10" ht="11" customHeight="1">
      <c r="A74" s="682" t="s">
        <v>67</v>
      </c>
      <c r="B74" s="301">
        <v>3600</v>
      </c>
      <c r="C74" s="301">
        <v>2625</v>
      </c>
      <c r="D74" s="593">
        <f t="shared" si="8"/>
        <v>-27.083333333333336</v>
      </c>
      <c r="E74" s="581">
        <v>4400</v>
      </c>
      <c r="F74" s="170">
        <v>2670</v>
      </c>
      <c r="G74" s="769">
        <f t="shared" si="9"/>
        <v>-39.31818181818182</v>
      </c>
      <c r="H74" s="100" t="s">
        <v>30</v>
      </c>
      <c r="I74" s="591" t="s">
        <v>30</v>
      </c>
      <c r="J74" s="802" t="s">
        <v>691</v>
      </c>
    </row>
    <row r="75" spans="1:10" ht="11" customHeight="1">
      <c r="A75" s="682" t="s">
        <v>68</v>
      </c>
      <c r="B75" s="301">
        <v>2940</v>
      </c>
      <c r="C75" s="301">
        <v>2305</v>
      </c>
      <c r="D75" s="593">
        <f t="shared" si="8"/>
        <v>-21.598639455782308</v>
      </c>
      <c r="E75" s="581">
        <v>2533</v>
      </c>
      <c r="F75" s="170">
        <v>2200</v>
      </c>
      <c r="G75" s="769">
        <f t="shared" si="9"/>
        <v>-13.146466640347409</v>
      </c>
      <c r="H75" s="100">
        <v>3300</v>
      </c>
      <c r="I75" s="591">
        <v>1410</v>
      </c>
      <c r="J75" s="802">
        <f>((I75/H75  -          1)*100)</f>
        <v>-57.272727272727273</v>
      </c>
    </row>
    <row r="76" spans="1:10" ht="11" customHeight="1">
      <c r="A76" s="682" t="s">
        <v>69</v>
      </c>
      <c r="B76" s="301">
        <v>3900</v>
      </c>
      <c r="C76" s="301">
        <v>3200</v>
      </c>
      <c r="D76" s="593">
        <f t="shared" si="8"/>
        <v>-17.948717948717952</v>
      </c>
      <c r="E76" s="581">
        <v>3800</v>
      </c>
      <c r="F76" s="170">
        <v>3400</v>
      </c>
      <c r="G76" s="769">
        <f t="shared" si="9"/>
        <v>-10.526315789473683</v>
      </c>
      <c r="H76" s="100" t="s">
        <v>30</v>
      </c>
      <c r="I76" s="591" t="s">
        <v>30</v>
      </c>
      <c r="J76" s="802" t="s">
        <v>691</v>
      </c>
    </row>
    <row r="77" spans="1:10" ht="11" customHeight="1">
      <c r="A77" s="682" t="s">
        <v>70</v>
      </c>
      <c r="B77" s="301">
        <v>2650</v>
      </c>
      <c r="C77" s="301">
        <v>2667</v>
      </c>
      <c r="D77" s="684" t="s">
        <v>27</v>
      </c>
      <c r="E77" s="581">
        <v>2650</v>
      </c>
      <c r="F77" s="170">
        <v>2620</v>
      </c>
      <c r="G77" s="769">
        <f t="shared" si="9"/>
        <v>-1.132075471698113</v>
      </c>
      <c r="H77" s="591" t="s">
        <v>30</v>
      </c>
      <c r="I77" s="591">
        <v>2367</v>
      </c>
      <c r="J77" s="802" t="s">
        <v>691</v>
      </c>
    </row>
    <row r="78" spans="1:10" ht="11" customHeight="1">
      <c r="A78" s="682" t="s">
        <v>433</v>
      </c>
      <c r="B78" s="302" t="s">
        <v>30</v>
      </c>
      <c r="C78" s="301">
        <v>2500</v>
      </c>
      <c r="D78" s="684" t="s">
        <v>27</v>
      </c>
      <c r="E78" s="653" t="s">
        <v>30</v>
      </c>
      <c r="F78" s="770" t="s">
        <v>30</v>
      </c>
      <c r="G78" s="684" t="s">
        <v>27</v>
      </c>
      <c r="H78" s="591" t="s">
        <v>30</v>
      </c>
      <c r="I78" s="591" t="s">
        <v>30</v>
      </c>
      <c r="J78" s="802" t="s">
        <v>691</v>
      </c>
    </row>
    <row r="79" spans="1:10" ht="11" customHeight="1">
      <c r="A79" s="682" t="s">
        <v>71</v>
      </c>
      <c r="B79" s="301">
        <v>2585</v>
      </c>
      <c r="C79" s="301">
        <v>2345</v>
      </c>
      <c r="D79" s="593">
        <f t="shared" si="8"/>
        <v>-9.2843326885880035</v>
      </c>
      <c r="E79" s="581">
        <v>3267</v>
      </c>
      <c r="F79" s="170">
        <v>1470</v>
      </c>
      <c r="G79" s="769">
        <f t="shared" si="9"/>
        <v>-55.004591368227729</v>
      </c>
      <c r="H79" s="100">
        <v>2415</v>
      </c>
      <c r="I79" s="591">
        <v>1440</v>
      </c>
      <c r="J79" s="802">
        <f>((I79/H79  -          1)*100)</f>
        <v>-40.372670807453417</v>
      </c>
    </row>
    <row r="80" spans="1:10" ht="11" customHeight="1">
      <c r="A80" s="682" t="s">
        <v>72</v>
      </c>
      <c r="B80" s="301">
        <v>2933</v>
      </c>
      <c r="C80" s="301">
        <v>2933</v>
      </c>
      <c r="D80" s="593">
        <f t="shared" si="8"/>
        <v>0</v>
      </c>
      <c r="E80" s="581">
        <v>2800</v>
      </c>
      <c r="F80" s="170">
        <v>2800</v>
      </c>
      <c r="G80" s="769">
        <f t="shared" si="9"/>
        <v>0</v>
      </c>
      <c r="H80" s="100">
        <v>2800</v>
      </c>
      <c r="I80" s="591">
        <v>2200</v>
      </c>
      <c r="J80" s="802">
        <f>((I80/H80  -          1)*100)</f>
        <v>-21.428571428571431</v>
      </c>
    </row>
    <row r="81" spans="1:10" ht="11" customHeight="1">
      <c r="A81" s="682" t="s">
        <v>73</v>
      </c>
      <c r="B81" s="301">
        <v>2815</v>
      </c>
      <c r="C81" s="301">
        <v>2715</v>
      </c>
      <c r="D81" s="593">
        <f t="shared" si="8"/>
        <v>-3.5523978685612745</v>
      </c>
      <c r="E81" s="581">
        <v>2885</v>
      </c>
      <c r="F81" s="170">
        <v>2730</v>
      </c>
      <c r="G81" s="769">
        <f t="shared" ref="G81" si="12">((F81/E81) -   1)*100</f>
        <v>-5.3726169844020788</v>
      </c>
      <c r="H81" s="100" t="s">
        <v>30</v>
      </c>
      <c r="I81" s="591" t="s">
        <v>30</v>
      </c>
      <c r="J81" s="802" t="s">
        <v>691</v>
      </c>
    </row>
    <row r="82" spans="1:10" ht="11" customHeight="1">
      <c r="A82" s="682" t="s">
        <v>183</v>
      </c>
      <c r="B82" s="302" t="s">
        <v>30</v>
      </c>
      <c r="C82" s="301">
        <v>2840</v>
      </c>
      <c r="D82" s="684" t="s">
        <v>27</v>
      </c>
      <c r="E82" s="653" t="s">
        <v>30</v>
      </c>
      <c r="F82" s="770" t="s">
        <v>30</v>
      </c>
      <c r="G82" s="684" t="s">
        <v>27</v>
      </c>
      <c r="H82" s="591" t="s">
        <v>30</v>
      </c>
      <c r="I82" s="591">
        <v>2300</v>
      </c>
      <c r="J82" s="802" t="s">
        <v>691</v>
      </c>
    </row>
    <row r="83" spans="1:10" ht="11" customHeight="1">
      <c r="A83" s="682" t="s">
        <v>434</v>
      </c>
      <c r="B83" s="302" t="s">
        <v>30</v>
      </c>
      <c r="C83" s="301">
        <v>2500</v>
      </c>
      <c r="D83" s="684" t="s">
        <v>27</v>
      </c>
      <c r="E83" s="653" t="s">
        <v>30</v>
      </c>
      <c r="F83" s="770" t="s">
        <v>30</v>
      </c>
      <c r="G83" s="684" t="s">
        <v>27</v>
      </c>
      <c r="H83" s="591" t="s">
        <v>30</v>
      </c>
      <c r="I83" s="591" t="s">
        <v>30</v>
      </c>
      <c r="J83" s="802" t="s">
        <v>691</v>
      </c>
    </row>
    <row r="84" spans="1:10" ht="11" customHeight="1">
      <c r="A84" s="586" t="s">
        <v>74</v>
      </c>
      <c r="B84" s="763">
        <f>AVERAGE(B85:B89)</f>
        <v>2033.6</v>
      </c>
      <c r="C84" s="763">
        <f>AVERAGE(C85:C89)</f>
        <v>2083.8000000000002</v>
      </c>
      <c r="D84" s="592">
        <f t="shared" ref="D84:D98" si="13">((C84/B84)-      1)*100</f>
        <v>2.4685287175452597</v>
      </c>
      <c r="E84" s="763">
        <f>AVERAGE(E85:E89)</f>
        <v>2111.8000000000002</v>
      </c>
      <c r="F84" s="763">
        <f>AVERAGE(F85:F89)</f>
        <v>2423.6</v>
      </c>
      <c r="G84" s="592">
        <f t="shared" ref="G84:G89" si="14">((F84/E84)-      1)*100</f>
        <v>14.764655743915123</v>
      </c>
      <c r="H84" s="595">
        <f>AVERAGE(H85:H89)</f>
        <v>1417</v>
      </c>
      <c r="I84" s="595">
        <f>AVERAGE(I85:I89)</f>
        <v>1370</v>
      </c>
      <c r="J84" s="800">
        <f t="shared" ref="J84:J89" si="15">((I84/H84) -             1)*100</f>
        <v>-3.3168666196189078</v>
      </c>
    </row>
    <row r="85" spans="1:10" ht="11" customHeight="1">
      <c r="A85" s="682" t="s">
        <v>295</v>
      </c>
      <c r="B85" s="301">
        <v>1980</v>
      </c>
      <c r="C85" s="301">
        <v>2287</v>
      </c>
      <c r="D85" s="593">
        <f t="shared" si="13"/>
        <v>15.505050505050511</v>
      </c>
      <c r="E85" s="581">
        <v>2047</v>
      </c>
      <c r="F85" s="170">
        <v>2900</v>
      </c>
      <c r="G85" s="769">
        <f t="shared" si="14"/>
        <v>41.670737664875432</v>
      </c>
      <c r="H85" s="591">
        <v>1460</v>
      </c>
      <c r="I85" s="591">
        <v>1447</v>
      </c>
      <c r="J85" s="802">
        <f t="shared" si="15"/>
        <v>-0.89041095890410871</v>
      </c>
    </row>
    <row r="86" spans="1:10" ht="11" customHeight="1">
      <c r="A86" s="682" t="s">
        <v>182</v>
      </c>
      <c r="B86" s="301">
        <v>1855</v>
      </c>
      <c r="C86" s="301">
        <v>1950</v>
      </c>
      <c r="D86" s="593">
        <f t="shared" si="13"/>
        <v>5.1212938005390729</v>
      </c>
      <c r="E86" s="581">
        <v>1930</v>
      </c>
      <c r="F86" s="170">
        <v>1958</v>
      </c>
      <c r="G86" s="769">
        <f t="shared" si="14"/>
        <v>1.4507772020725396</v>
      </c>
      <c r="H86" s="100">
        <v>1150</v>
      </c>
      <c r="I86" s="591">
        <v>1470</v>
      </c>
      <c r="J86" s="802">
        <f t="shared" si="15"/>
        <v>27.826086956521735</v>
      </c>
    </row>
    <row r="87" spans="1:10" ht="11" customHeight="1">
      <c r="A87" s="682" t="s">
        <v>438</v>
      </c>
      <c r="B87" s="301">
        <v>2360</v>
      </c>
      <c r="C87" s="301">
        <v>2115</v>
      </c>
      <c r="D87" s="593">
        <f t="shared" si="13"/>
        <v>-10.381355932203384</v>
      </c>
      <c r="E87" s="581">
        <v>2330</v>
      </c>
      <c r="F87" s="170">
        <v>2293</v>
      </c>
      <c r="G87" s="769">
        <f t="shared" si="14"/>
        <v>-1.587982832618029</v>
      </c>
      <c r="H87" s="100">
        <v>1447</v>
      </c>
      <c r="I87" s="591">
        <v>1380</v>
      </c>
      <c r="J87" s="802">
        <f t="shared" si="15"/>
        <v>-4.6302695231513429</v>
      </c>
    </row>
    <row r="88" spans="1:10" ht="11" customHeight="1">
      <c r="A88" s="682" t="s">
        <v>294</v>
      </c>
      <c r="B88" s="301">
        <v>2060</v>
      </c>
      <c r="C88" s="301">
        <v>2060</v>
      </c>
      <c r="D88" s="593">
        <f t="shared" si="13"/>
        <v>0</v>
      </c>
      <c r="E88" s="581">
        <v>2085</v>
      </c>
      <c r="F88" s="170">
        <v>2600</v>
      </c>
      <c r="G88" s="769">
        <f t="shared" si="14"/>
        <v>24.70023980815348</v>
      </c>
      <c r="H88" s="100">
        <v>1615</v>
      </c>
      <c r="I88" s="591">
        <v>1100</v>
      </c>
      <c r="J88" s="802">
        <f t="shared" si="15"/>
        <v>-31.888544891640869</v>
      </c>
    </row>
    <row r="89" spans="1:10" ht="11" customHeight="1">
      <c r="A89" s="682" t="s">
        <v>75</v>
      </c>
      <c r="B89" s="301">
        <v>1913</v>
      </c>
      <c r="C89" s="301">
        <v>2007</v>
      </c>
      <c r="D89" s="593">
        <f t="shared" si="13"/>
        <v>4.9137480397281719</v>
      </c>
      <c r="E89" s="581">
        <v>2167</v>
      </c>
      <c r="F89" s="170">
        <v>2367</v>
      </c>
      <c r="G89" s="593">
        <f t="shared" si="14"/>
        <v>9.2293493308721821</v>
      </c>
      <c r="H89" s="591">
        <v>1413</v>
      </c>
      <c r="I89" s="591">
        <v>1453</v>
      </c>
      <c r="J89" s="802">
        <f t="shared" si="15"/>
        <v>2.8308563340410542</v>
      </c>
    </row>
    <row r="90" spans="1:10" ht="11" customHeight="1">
      <c r="A90" s="586" t="s">
        <v>77</v>
      </c>
      <c r="B90" s="763">
        <f>AVERAGE(B91:B98)</f>
        <v>2302</v>
      </c>
      <c r="C90" s="763">
        <f>AVERAGE(C91:C98)</f>
        <v>2262.5</v>
      </c>
      <c r="D90" s="592">
        <f t="shared" si="13"/>
        <v>-1.7158992180712374</v>
      </c>
      <c r="E90" s="763">
        <f>AVERAGE(E91:E98)</f>
        <v>2419.375</v>
      </c>
      <c r="F90" s="763">
        <f>AVERAGE(F91:F98)</f>
        <v>2457.1428571428573</v>
      </c>
      <c r="G90" s="592">
        <f>((F90/E90)-      1)*100</f>
        <v>1.5610584197512711</v>
      </c>
      <c r="H90" s="764" t="s">
        <v>570</v>
      </c>
      <c r="I90" s="764" t="s">
        <v>570</v>
      </c>
      <c r="J90" s="804" t="s">
        <v>691</v>
      </c>
    </row>
    <row r="91" spans="1:10" ht="11" customHeight="1">
      <c r="A91" s="682" t="s">
        <v>78</v>
      </c>
      <c r="B91" s="301">
        <v>2133</v>
      </c>
      <c r="C91" s="301">
        <v>2200</v>
      </c>
      <c r="D91" s="593">
        <f t="shared" si="13"/>
        <v>3.1411157993436412</v>
      </c>
      <c r="E91" s="581">
        <v>2120</v>
      </c>
      <c r="F91" s="170">
        <v>2340</v>
      </c>
      <c r="G91" s="769">
        <f>((F91/E91)-      1)*100</f>
        <v>10.377358490566046</v>
      </c>
      <c r="H91" s="591" t="s">
        <v>30</v>
      </c>
      <c r="I91" s="591" t="s">
        <v>30</v>
      </c>
      <c r="J91" s="802" t="s">
        <v>691</v>
      </c>
    </row>
    <row r="92" spans="1:10" ht="11" customHeight="1">
      <c r="A92" s="682" t="s">
        <v>79</v>
      </c>
      <c r="B92" s="301">
        <v>1950</v>
      </c>
      <c r="C92" s="301">
        <v>2020</v>
      </c>
      <c r="D92" s="593">
        <f t="shared" si="13"/>
        <v>3.5897435897435992</v>
      </c>
      <c r="E92" s="581">
        <v>2075</v>
      </c>
      <c r="F92" s="170">
        <v>2300</v>
      </c>
      <c r="G92" s="769">
        <f>((F92/E92)-      1)*100</f>
        <v>10.843373493975905</v>
      </c>
      <c r="H92" s="100" t="s">
        <v>30</v>
      </c>
      <c r="I92" s="591" t="s">
        <v>30</v>
      </c>
      <c r="J92" s="802" t="s">
        <v>691</v>
      </c>
    </row>
    <row r="93" spans="1:10" ht="11" customHeight="1">
      <c r="A93" s="682" t="s">
        <v>80</v>
      </c>
      <c r="B93" s="301">
        <v>2100</v>
      </c>
      <c r="C93" s="301">
        <v>2000</v>
      </c>
      <c r="D93" s="593">
        <f t="shared" si="13"/>
        <v>-4.7619047619047672</v>
      </c>
      <c r="E93" s="581">
        <v>2100</v>
      </c>
      <c r="F93" s="170">
        <v>2200</v>
      </c>
      <c r="G93" s="769">
        <f>((F93/E93)-      1)*100</f>
        <v>4.7619047619047672</v>
      </c>
      <c r="H93" s="100" t="s">
        <v>30</v>
      </c>
      <c r="I93" s="591" t="s">
        <v>30</v>
      </c>
      <c r="J93" s="802" t="s">
        <v>691</v>
      </c>
    </row>
    <row r="94" spans="1:10" ht="11" customHeight="1">
      <c r="A94" s="682" t="s">
        <v>81</v>
      </c>
      <c r="B94" s="301">
        <v>1900</v>
      </c>
      <c r="C94" s="301">
        <v>2000</v>
      </c>
      <c r="D94" s="593">
        <f t="shared" si="13"/>
        <v>5.2631578947368363</v>
      </c>
      <c r="E94" s="581">
        <v>1960</v>
      </c>
      <c r="F94" s="170">
        <v>2140</v>
      </c>
      <c r="G94" s="769">
        <f>((F94/E94)-      1)*100</f>
        <v>9.1836734693877542</v>
      </c>
      <c r="H94" s="100" t="s">
        <v>30</v>
      </c>
      <c r="I94" s="591" t="s">
        <v>30</v>
      </c>
      <c r="J94" s="802" t="s">
        <v>691</v>
      </c>
    </row>
    <row r="95" spans="1:10" ht="11" customHeight="1">
      <c r="A95" s="682" t="s">
        <v>82</v>
      </c>
      <c r="B95" s="301">
        <v>2600</v>
      </c>
      <c r="C95" s="301">
        <v>2620</v>
      </c>
      <c r="D95" s="593">
        <f t="shared" si="13"/>
        <v>0.7692307692307665</v>
      </c>
      <c r="E95" s="581">
        <v>3000</v>
      </c>
      <c r="F95" s="170">
        <v>3060</v>
      </c>
      <c r="G95" s="769">
        <f t="shared" ref="G95:G97" si="16">((F95/E95)-      1)*100</f>
        <v>2.0000000000000018</v>
      </c>
      <c r="H95" s="591" t="s">
        <v>30</v>
      </c>
      <c r="I95" s="591" t="s">
        <v>30</v>
      </c>
      <c r="J95" s="802" t="s">
        <v>691</v>
      </c>
    </row>
    <row r="96" spans="1:10" ht="11" customHeight="1">
      <c r="A96" s="682" t="s">
        <v>83</v>
      </c>
      <c r="B96" s="301">
        <v>2633</v>
      </c>
      <c r="C96" s="301">
        <v>2360</v>
      </c>
      <c r="D96" s="593">
        <f t="shared" si="13"/>
        <v>-10.368401063425747</v>
      </c>
      <c r="E96" s="581">
        <v>2600</v>
      </c>
      <c r="F96" s="170">
        <v>2360</v>
      </c>
      <c r="G96" s="769">
        <f t="shared" si="16"/>
        <v>-9.2307692307692317</v>
      </c>
      <c r="H96" s="591" t="s">
        <v>30</v>
      </c>
      <c r="I96" s="591" t="s">
        <v>30</v>
      </c>
      <c r="J96" s="802" t="s">
        <v>691</v>
      </c>
    </row>
    <row r="97" spans="1:10" ht="11" customHeight="1">
      <c r="A97" s="682" t="s">
        <v>84</v>
      </c>
      <c r="B97" s="301">
        <v>2100</v>
      </c>
      <c r="C97" s="301">
        <v>2500</v>
      </c>
      <c r="D97" s="593">
        <f t="shared" si="13"/>
        <v>19.047619047619047</v>
      </c>
      <c r="E97" s="581">
        <v>2300</v>
      </c>
      <c r="F97" s="170">
        <v>2800</v>
      </c>
      <c r="G97" s="769">
        <f t="shared" si="16"/>
        <v>21.739130434782616</v>
      </c>
      <c r="H97" s="100" t="s">
        <v>30</v>
      </c>
      <c r="I97" s="491" t="s">
        <v>30</v>
      </c>
      <c r="J97" s="802" t="s">
        <v>691</v>
      </c>
    </row>
    <row r="98" spans="1:10" ht="11" customHeight="1">
      <c r="A98" s="682" t="s">
        <v>85</v>
      </c>
      <c r="B98" s="301">
        <v>3000</v>
      </c>
      <c r="C98" s="301">
        <v>2400</v>
      </c>
      <c r="D98" s="593">
        <f t="shared" si="13"/>
        <v>-19.999999999999996</v>
      </c>
      <c r="E98" s="581">
        <v>3200</v>
      </c>
      <c r="F98" s="770" t="s">
        <v>30</v>
      </c>
      <c r="G98" s="684" t="s">
        <v>27</v>
      </c>
      <c r="H98" s="100" t="s">
        <v>30</v>
      </c>
      <c r="I98" s="491" t="s">
        <v>30</v>
      </c>
      <c r="J98" s="802" t="s">
        <v>691</v>
      </c>
    </row>
    <row r="99" spans="1:10" ht="11" customHeight="1">
      <c r="A99" s="768" t="s">
        <v>86</v>
      </c>
      <c r="B99" s="763">
        <f>AVERAGE(B100:B111)</f>
        <v>2096.3000000000002</v>
      </c>
      <c r="C99" s="763">
        <f>AVERAGE(C100:C111)</f>
        <v>2079.1666666666665</v>
      </c>
      <c r="D99" s="592">
        <f t="shared" ref="D99:D106" si="17">((C99/B99)-      1)*100</f>
        <v>-0.817313043616541</v>
      </c>
      <c r="E99" s="766">
        <f>AVERAGE(E100:E111)</f>
        <v>2158.875</v>
      </c>
      <c r="F99" s="763">
        <f>AVERAGE(F100:F111)</f>
        <v>2557.25</v>
      </c>
      <c r="G99" s="769">
        <f>((F99/E99)-      1)*100</f>
        <v>18.452897921371083</v>
      </c>
      <c r="H99" s="763">
        <f>AVERAGE(H100:H111)</f>
        <v>1326</v>
      </c>
      <c r="I99" s="763">
        <f>AVERAGE(I100:I111)</f>
        <v>1245</v>
      </c>
      <c r="J99" s="800">
        <f>((I99/H99) -             1)*100</f>
        <v>-6.1085972850678738</v>
      </c>
    </row>
    <row r="100" spans="1:10" ht="11" customHeight="1">
      <c r="A100" s="682" t="s">
        <v>87</v>
      </c>
      <c r="B100" s="301">
        <v>1910</v>
      </c>
      <c r="C100" s="301">
        <v>1873</v>
      </c>
      <c r="D100" s="593">
        <f t="shared" si="17"/>
        <v>-1.9371727748691114</v>
      </c>
      <c r="E100" s="581">
        <v>1980</v>
      </c>
      <c r="F100" s="301">
        <v>2700</v>
      </c>
      <c r="G100" s="769">
        <f t="shared" ref="G100" si="18">((F100/E100)-      1)*100</f>
        <v>36.363636363636353</v>
      </c>
      <c r="H100" s="301">
        <v>1180</v>
      </c>
      <c r="I100" s="301">
        <v>1100</v>
      </c>
      <c r="J100" s="801">
        <f>((I100/H100) -             1)*100</f>
        <v>-6.7796610169491567</v>
      </c>
    </row>
    <row r="101" spans="1:10" ht="11" customHeight="1">
      <c r="A101" s="682" t="s">
        <v>571</v>
      </c>
      <c r="B101" s="765" t="s">
        <v>30</v>
      </c>
      <c r="C101" s="301">
        <v>2530</v>
      </c>
      <c r="D101" s="684" t="s">
        <v>27</v>
      </c>
      <c r="E101" s="653" t="s">
        <v>30</v>
      </c>
      <c r="F101" s="170" t="s">
        <v>30</v>
      </c>
      <c r="G101" s="684" t="s">
        <v>27</v>
      </c>
      <c r="H101" s="765" t="s">
        <v>30</v>
      </c>
      <c r="I101" s="765" t="s">
        <v>30</v>
      </c>
      <c r="J101" s="802" t="s">
        <v>691</v>
      </c>
    </row>
    <row r="102" spans="1:10" ht="11" customHeight="1">
      <c r="A102" s="682" t="s">
        <v>88</v>
      </c>
      <c r="B102" s="301">
        <v>1970</v>
      </c>
      <c r="C102" s="301">
        <v>1485</v>
      </c>
      <c r="D102" s="593">
        <f t="shared" si="17"/>
        <v>-24.619289340101524</v>
      </c>
      <c r="E102" s="581">
        <v>1960</v>
      </c>
      <c r="F102" s="301">
        <v>2095</v>
      </c>
      <c r="G102" s="769">
        <f>((F102/E102)-      1)*100</f>
        <v>6.8877551020408267</v>
      </c>
      <c r="H102" s="301">
        <v>1195</v>
      </c>
      <c r="I102" s="301">
        <v>1085</v>
      </c>
      <c r="J102" s="801">
        <f t="shared" ref="J102:J108" si="19">((I102/H102) -             1)*100</f>
        <v>-9.2050209205020934</v>
      </c>
    </row>
    <row r="103" spans="1:10" ht="11" customHeight="1">
      <c r="A103" s="682" t="s">
        <v>89</v>
      </c>
      <c r="B103" s="301">
        <v>2035</v>
      </c>
      <c r="C103" s="301">
        <v>2255</v>
      </c>
      <c r="D103" s="593">
        <f t="shared" si="17"/>
        <v>10.810810810810811</v>
      </c>
      <c r="E103" s="581">
        <v>2175</v>
      </c>
      <c r="F103" s="301">
        <v>3720</v>
      </c>
      <c r="G103" s="769">
        <f t="shared" ref="G103" si="20">((F103/E103)-      1)*100</f>
        <v>71.034482758620697</v>
      </c>
      <c r="H103" s="301">
        <v>1200</v>
      </c>
      <c r="I103" s="301">
        <v>1340</v>
      </c>
      <c r="J103" s="801">
        <f t="shared" si="19"/>
        <v>11.66666666666667</v>
      </c>
    </row>
    <row r="104" spans="1:10" ht="11" customHeight="1">
      <c r="A104" s="682" t="s">
        <v>296</v>
      </c>
      <c r="B104" s="301">
        <v>1880</v>
      </c>
      <c r="C104" s="301">
        <v>2050</v>
      </c>
      <c r="D104" s="593">
        <f t="shared" si="17"/>
        <v>9.0425531914893664</v>
      </c>
      <c r="E104" s="581">
        <v>1933</v>
      </c>
      <c r="F104" s="170" t="s">
        <v>30</v>
      </c>
      <c r="G104" s="684" t="s">
        <v>27</v>
      </c>
      <c r="H104" s="301">
        <v>1220</v>
      </c>
      <c r="I104" s="301">
        <v>1400</v>
      </c>
      <c r="J104" s="801">
        <f t="shared" si="19"/>
        <v>14.754098360655732</v>
      </c>
    </row>
    <row r="105" spans="1:10" ht="11" customHeight="1">
      <c r="A105" s="682" t="s">
        <v>90</v>
      </c>
      <c r="B105" s="301">
        <v>2010</v>
      </c>
      <c r="C105" s="301">
        <v>1970</v>
      </c>
      <c r="D105" s="593">
        <f t="shared" si="17"/>
        <v>-1.9900497512437831</v>
      </c>
      <c r="E105" s="653" t="s">
        <v>30</v>
      </c>
      <c r="F105" s="301">
        <v>2100</v>
      </c>
      <c r="G105" s="684" t="s">
        <v>27</v>
      </c>
      <c r="H105" s="301">
        <v>1150</v>
      </c>
      <c r="I105" s="301">
        <v>1160</v>
      </c>
      <c r="J105" s="801">
        <f t="shared" si="19"/>
        <v>0.86956521739129933</v>
      </c>
    </row>
    <row r="106" spans="1:10" ht="11" customHeight="1">
      <c r="A106" s="682" t="s">
        <v>186</v>
      </c>
      <c r="B106" s="301">
        <v>1913</v>
      </c>
      <c r="C106" s="301">
        <v>1867</v>
      </c>
      <c r="D106" s="593">
        <f t="shared" si="17"/>
        <v>-2.4046001045478271</v>
      </c>
      <c r="E106" s="581">
        <v>1913</v>
      </c>
      <c r="F106" s="301">
        <v>2060</v>
      </c>
      <c r="G106" s="769">
        <f t="shared" ref="G106:G107" si="21">((F106/E106)-      1)*100</f>
        <v>7.6842655514897995</v>
      </c>
      <c r="H106" s="301">
        <v>1100</v>
      </c>
      <c r="I106" s="301">
        <v>1080</v>
      </c>
      <c r="J106" s="801">
        <f t="shared" si="19"/>
        <v>-1.8181818181818188</v>
      </c>
    </row>
    <row r="107" spans="1:10" ht="11" customHeight="1">
      <c r="A107" s="682" t="s">
        <v>91</v>
      </c>
      <c r="B107" s="301">
        <v>3200</v>
      </c>
      <c r="C107" s="301">
        <v>3000</v>
      </c>
      <c r="D107" s="593">
        <f>((C107/B107)-      1)*100</f>
        <v>-6.25</v>
      </c>
      <c r="E107" s="581">
        <v>3400</v>
      </c>
      <c r="F107" s="301">
        <v>3400</v>
      </c>
      <c r="G107" s="593">
        <f t="shared" si="21"/>
        <v>0</v>
      </c>
      <c r="H107" s="301">
        <v>2600</v>
      </c>
      <c r="I107" s="301">
        <v>1900</v>
      </c>
      <c r="J107" s="801">
        <f t="shared" si="19"/>
        <v>-26.923076923076927</v>
      </c>
    </row>
    <row r="108" spans="1:10" ht="11" customHeight="1">
      <c r="A108" s="682" t="s">
        <v>92</v>
      </c>
      <c r="B108" s="301">
        <v>2013</v>
      </c>
      <c r="C108" s="301">
        <v>1920</v>
      </c>
      <c r="D108" s="593">
        <f>((C108/B108)-      1)*100</f>
        <v>-4.6199701937406861</v>
      </c>
      <c r="E108" s="581">
        <v>2040</v>
      </c>
      <c r="F108" s="170" t="s">
        <v>30</v>
      </c>
      <c r="G108" s="684" t="s">
        <v>27</v>
      </c>
      <c r="H108" s="301">
        <v>1207</v>
      </c>
      <c r="I108" s="301">
        <v>1167</v>
      </c>
      <c r="J108" s="801">
        <f t="shared" si="19"/>
        <v>-3.3140016570008313</v>
      </c>
    </row>
    <row r="109" spans="1:10" ht="11" customHeight="1">
      <c r="A109" s="682" t="s">
        <v>93</v>
      </c>
      <c r="B109" s="301">
        <v>2200</v>
      </c>
      <c r="C109" s="301">
        <v>2200</v>
      </c>
      <c r="D109" s="593">
        <f>((C109/B109)-      1)*100</f>
        <v>0</v>
      </c>
      <c r="E109" s="170" t="s">
        <v>30</v>
      </c>
      <c r="F109" s="170" t="s">
        <v>30</v>
      </c>
      <c r="G109" s="684" t="s">
        <v>27</v>
      </c>
      <c r="H109" s="556" t="s">
        <v>30</v>
      </c>
      <c r="I109" s="556" t="s">
        <v>30</v>
      </c>
      <c r="J109" s="801" t="s">
        <v>691</v>
      </c>
    </row>
    <row r="110" spans="1:10" ht="11" customHeight="1">
      <c r="A110" s="682" t="s">
        <v>618</v>
      </c>
      <c r="B110" s="765" t="s">
        <v>30</v>
      </c>
      <c r="C110" s="301">
        <v>1880</v>
      </c>
      <c r="D110" s="684" t="s">
        <v>27</v>
      </c>
      <c r="E110" s="170" t="s">
        <v>30</v>
      </c>
      <c r="F110" s="301">
        <v>2250</v>
      </c>
      <c r="G110" s="684" t="s">
        <v>27</v>
      </c>
      <c r="H110" s="765" t="s">
        <v>30</v>
      </c>
      <c r="I110" s="765">
        <v>1090</v>
      </c>
      <c r="J110" s="801" t="s">
        <v>691</v>
      </c>
    </row>
    <row r="111" spans="1:10" ht="11" customHeight="1">
      <c r="A111" s="682" t="s">
        <v>94</v>
      </c>
      <c r="B111" s="301">
        <v>1832</v>
      </c>
      <c r="C111" s="301">
        <v>1920</v>
      </c>
      <c r="D111" s="593">
        <f>((C111/B111)-      1)*100</f>
        <v>4.8034934497816595</v>
      </c>
      <c r="E111" s="581">
        <v>1870</v>
      </c>
      <c r="F111" s="301">
        <v>2133</v>
      </c>
      <c r="G111" s="593">
        <f>((F111/E111)-      1)*100</f>
        <v>14.064171122994651</v>
      </c>
      <c r="H111" s="581">
        <v>1082</v>
      </c>
      <c r="I111" s="581">
        <v>1128</v>
      </c>
      <c r="J111" s="801">
        <f>((I111/H111) -             1)*100</f>
        <v>4.2513863216266268</v>
      </c>
    </row>
    <row r="112" spans="1:10" ht="11" customHeight="1">
      <c r="A112" s="772" t="s">
        <v>95</v>
      </c>
      <c r="B112" s="763">
        <f>AVERAGE(B113:B115)</f>
        <v>2014.3333333333333</v>
      </c>
      <c r="C112" s="763">
        <f>AVERAGE(C113:C115)</f>
        <v>2090</v>
      </c>
      <c r="D112" s="592">
        <f>((C112/B112)-1)*100</f>
        <v>3.7564123779579628</v>
      </c>
      <c r="E112" s="766">
        <f>AVERAGE(E113:E115)</f>
        <v>2039</v>
      </c>
      <c r="F112" s="763">
        <f>AVERAGE(F113:F115)</f>
        <v>2260</v>
      </c>
      <c r="G112" s="763">
        <f>((F112/E112)-1)*100</f>
        <v>10.838646395291818</v>
      </c>
      <c r="H112" s="763">
        <f>AVERAGE(H113:H115)</f>
        <v>1296.6666666666667</v>
      </c>
      <c r="I112" s="763">
        <f>AVERAGE(I113:I115)</f>
        <v>1335</v>
      </c>
      <c r="J112" s="801">
        <f>((I112/H112) -       1)*100</f>
        <v>2.9562982005141292</v>
      </c>
    </row>
    <row r="113" spans="1:10" ht="11" customHeight="1">
      <c r="A113" s="682" t="s">
        <v>96</v>
      </c>
      <c r="B113" s="301">
        <v>1995</v>
      </c>
      <c r="C113" s="301">
        <v>1975</v>
      </c>
      <c r="D113" s="593">
        <f>((C113/B113)-1)*100</f>
        <v>-1.0025062656641603</v>
      </c>
      <c r="E113" s="581">
        <v>1995</v>
      </c>
      <c r="F113" s="301">
        <v>2195</v>
      </c>
      <c r="G113" s="593">
        <f>((F113/E113)-1)*100</f>
        <v>10.025062656641603</v>
      </c>
      <c r="H113" s="301">
        <v>1245</v>
      </c>
      <c r="I113" s="301">
        <v>1270</v>
      </c>
      <c r="J113" s="801">
        <f>((I113/H113) -       1)*100</f>
        <v>2.008032128514059</v>
      </c>
    </row>
    <row r="114" spans="1:10" ht="11" customHeight="1">
      <c r="A114" s="682" t="s">
        <v>97</v>
      </c>
      <c r="B114" s="301">
        <v>2033</v>
      </c>
      <c r="C114" s="301">
        <v>2205</v>
      </c>
      <c r="D114" s="593">
        <f>((C114/B114)-1)*100</f>
        <v>8.4604033448106186</v>
      </c>
      <c r="E114" s="170">
        <v>2107</v>
      </c>
      <c r="F114" s="301">
        <v>2330</v>
      </c>
      <c r="G114" s="593">
        <f>((F114/E114)-1)*100</f>
        <v>10.583768391077353</v>
      </c>
      <c r="H114" s="581">
        <v>1380</v>
      </c>
      <c r="I114" s="581">
        <v>1410</v>
      </c>
      <c r="J114" s="801">
        <f>((I114/H114) -       1)*100</f>
        <v>2.1739130434782705</v>
      </c>
    </row>
    <row r="115" spans="1:10" ht="11" customHeight="1">
      <c r="A115" s="682" t="s">
        <v>98</v>
      </c>
      <c r="B115" s="301">
        <v>2015</v>
      </c>
      <c r="C115" s="301">
        <v>2090</v>
      </c>
      <c r="D115" s="593">
        <f>((C115/B115)-1)*100</f>
        <v>3.7220843672456594</v>
      </c>
      <c r="E115" s="170">
        <v>2015</v>
      </c>
      <c r="F115" s="301">
        <v>2255</v>
      </c>
      <c r="G115" s="593">
        <f>((F115/E115)-1)*100</f>
        <v>11.910669975186106</v>
      </c>
      <c r="H115" s="301">
        <v>1265</v>
      </c>
      <c r="I115" s="301">
        <v>1325</v>
      </c>
      <c r="J115" s="801">
        <f>((I115/H115) -       1)*100</f>
        <v>4.743083003952564</v>
      </c>
    </row>
    <row r="116" spans="1:10" ht="11" customHeight="1">
      <c r="A116" s="587" t="s">
        <v>99</v>
      </c>
      <c r="B116" s="763">
        <v>2080</v>
      </c>
      <c r="C116" s="763">
        <v>2076.6</v>
      </c>
      <c r="D116" s="592">
        <f>((C116/B116)-1)*100</f>
        <v>-0.1634615384615401</v>
      </c>
      <c r="E116" s="766">
        <v>2865</v>
      </c>
      <c r="F116" s="763">
        <v>2362</v>
      </c>
      <c r="G116" s="592">
        <f t="shared" ref="G116:G128" si="22">((F116/E116)-1)*100</f>
        <v>-17.556719022687606</v>
      </c>
      <c r="H116" s="763">
        <v>2230</v>
      </c>
      <c r="I116" s="763">
        <v>1390</v>
      </c>
      <c r="J116" s="800">
        <f>((I116/H116) -       1)*100</f>
        <v>-37.668161434977577</v>
      </c>
    </row>
    <row r="117" spans="1:10" ht="11" customHeight="1">
      <c r="A117" s="235"/>
      <c r="B117" s="236"/>
      <c r="C117" s="166"/>
      <c r="D117" s="166"/>
      <c r="E117" s="166"/>
      <c r="F117" s="166"/>
      <c r="G117" s="166"/>
      <c r="H117" s="166"/>
      <c r="I117" s="166"/>
      <c r="J117" s="167" t="s">
        <v>76</v>
      </c>
    </row>
    <row r="118" spans="1:10" ht="12" customHeight="1">
      <c r="A118" s="912" t="s">
        <v>587</v>
      </c>
      <c r="B118" s="912"/>
      <c r="C118" s="912"/>
      <c r="D118" s="912"/>
      <c r="E118" s="912"/>
      <c r="F118" s="912"/>
      <c r="G118" s="8"/>
      <c r="H118" s="8"/>
      <c r="I118" s="9"/>
      <c r="J118" s="28"/>
    </row>
    <row r="119" spans="1:10" ht="14" customHeight="1">
      <c r="A119" s="913" t="s">
        <v>19</v>
      </c>
      <c r="B119" s="915" t="s">
        <v>20</v>
      </c>
      <c r="C119" s="916"/>
      <c r="D119" s="917"/>
      <c r="E119" s="915" t="s">
        <v>21</v>
      </c>
      <c r="F119" s="916"/>
      <c r="G119" s="917"/>
      <c r="H119" s="915" t="s">
        <v>22</v>
      </c>
      <c r="I119" s="916"/>
      <c r="J119" s="917"/>
    </row>
    <row r="120" spans="1:10" ht="14" customHeight="1">
      <c r="A120" s="914"/>
      <c r="B120" s="354">
        <v>2023</v>
      </c>
      <c r="C120" s="354">
        <v>2024</v>
      </c>
      <c r="D120" s="354" t="s">
        <v>23</v>
      </c>
      <c r="E120" s="354">
        <v>2023</v>
      </c>
      <c r="F120" s="354">
        <v>2024</v>
      </c>
      <c r="G120" s="354" t="s">
        <v>23</v>
      </c>
      <c r="H120" s="354">
        <v>2023</v>
      </c>
      <c r="I120" s="354">
        <v>2024</v>
      </c>
      <c r="J120" s="354" t="s">
        <v>23</v>
      </c>
    </row>
    <row r="121" spans="1:10" ht="5" customHeight="1">
      <c r="A121" s="587"/>
      <c r="B121" s="763"/>
      <c r="C121" s="763"/>
      <c r="D121" s="592"/>
      <c r="E121" s="766"/>
      <c r="F121" s="763"/>
      <c r="G121" s="592"/>
      <c r="H121" s="763"/>
      <c r="I121" s="763"/>
      <c r="J121" s="800"/>
    </row>
    <row r="122" spans="1:10" ht="11" customHeight="1">
      <c r="A122" s="587" t="s">
        <v>100</v>
      </c>
      <c r="B122" s="763">
        <f>AVERAGE(B123:B128)</f>
        <v>2569.1666666666665</v>
      </c>
      <c r="C122" s="763">
        <f>AVERAGE(C123:C128)</f>
        <v>2144.1666666666665</v>
      </c>
      <c r="D122" s="592">
        <f t="shared" ref="D122:D139" si="23">((C122/B122)-1)*100</f>
        <v>-16.542328900421666</v>
      </c>
      <c r="E122" s="766">
        <f t="shared" ref="E122:F122" si="24">AVERAGE(E123:E128)</f>
        <v>2725</v>
      </c>
      <c r="F122" s="763">
        <f t="shared" si="24"/>
        <v>2565.8333333333335</v>
      </c>
      <c r="G122" s="592">
        <f t="shared" si="22"/>
        <v>-5.8409785932721618</v>
      </c>
      <c r="H122" s="763">
        <f t="shared" ref="H122:I122" si="25">AVERAGE(H123:H128)</f>
        <v>1910</v>
      </c>
      <c r="I122" s="763">
        <f t="shared" si="25"/>
        <v>1729.1666666666667</v>
      </c>
      <c r="J122" s="800">
        <f>((I122/H122) -       1)*100</f>
        <v>-9.4677137870855077</v>
      </c>
    </row>
    <row r="123" spans="1:10" ht="11" customHeight="1">
      <c r="A123" s="682" t="s">
        <v>141</v>
      </c>
      <c r="B123" s="301">
        <v>2430</v>
      </c>
      <c r="C123" s="301">
        <v>2110</v>
      </c>
      <c r="D123" s="593">
        <f t="shared" si="23"/>
        <v>-13.168724279835386</v>
      </c>
      <c r="E123" s="170">
        <v>2490</v>
      </c>
      <c r="F123" s="301">
        <v>2595</v>
      </c>
      <c r="G123" s="593">
        <f t="shared" si="22"/>
        <v>4.2168674698795261</v>
      </c>
      <c r="H123" s="556" t="s">
        <v>30</v>
      </c>
      <c r="I123" s="556">
        <v>1320</v>
      </c>
      <c r="J123" s="801" t="s">
        <v>691</v>
      </c>
    </row>
    <row r="124" spans="1:10" ht="11" customHeight="1">
      <c r="A124" s="682" t="s">
        <v>101</v>
      </c>
      <c r="B124" s="301">
        <v>2445</v>
      </c>
      <c r="C124" s="301">
        <v>2115</v>
      </c>
      <c r="D124" s="593">
        <f t="shared" si="23"/>
        <v>-13.496932515337424</v>
      </c>
      <c r="E124" s="170">
        <v>2460</v>
      </c>
      <c r="F124" s="301">
        <v>3115</v>
      </c>
      <c r="G124" s="593">
        <f t="shared" si="22"/>
        <v>26.626016260162611</v>
      </c>
      <c r="H124" s="301">
        <v>1455</v>
      </c>
      <c r="I124" s="301">
        <v>1490</v>
      </c>
      <c r="J124" s="801">
        <f t="shared" ref="J124:J132" si="26">((I124/H124) -       1)*100</f>
        <v>2.405498281786933</v>
      </c>
    </row>
    <row r="125" spans="1:10" ht="11" customHeight="1">
      <c r="A125" s="682" t="s">
        <v>102</v>
      </c>
      <c r="B125" s="301">
        <v>1800</v>
      </c>
      <c r="C125" s="301">
        <v>2120</v>
      </c>
      <c r="D125" s="593">
        <f t="shared" si="23"/>
        <v>17.777777777777782</v>
      </c>
      <c r="E125" s="170">
        <v>1800</v>
      </c>
      <c r="F125" s="301">
        <v>2720</v>
      </c>
      <c r="G125" s="593">
        <f t="shared" si="22"/>
        <v>51.111111111111107</v>
      </c>
      <c r="H125" s="581">
        <v>1080</v>
      </c>
      <c r="I125" s="581">
        <v>1320</v>
      </c>
      <c r="J125" s="801">
        <f t="shared" si="26"/>
        <v>22.222222222222232</v>
      </c>
    </row>
    <row r="126" spans="1:10" ht="11" customHeight="1">
      <c r="A126" s="682" t="s">
        <v>103</v>
      </c>
      <c r="B126" s="301">
        <v>1960</v>
      </c>
      <c r="C126" s="301">
        <v>2000</v>
      </c>
      <c r="D126" s="593">
        <f t="shared" si="23"/>
        <v>2.0408163265306145</v>
      </c>
      <c r="E126" s="170">
        <v>2035</v>
      </c>
      <c r="F126" s="301">
        <v>2165</v>
      </c>
      <c r="G126" s="593">
        <f t="shared" si="22"/>
        <v>6.3882063882063855</v>
      </c>
      <c r="H126" s="301">
        <v>1375</v>
      </c>
      <c r="I126" s="301">
        <v>1460</v>
      </c>
      <c r="J126" s="801">
        <f t="shared" si="26"/>
        <v>6.1818181818181772</v>
      </c>
    </row>
    <row r="127" spans="1:10" ht="11" customHeight="1">
      <c r="A127" s="682" t="s">
        <v>104</v>
      </c>
      <c r="B127" s="301">
        <v>1780</v>
      </c>
      <c r="C127" s="301">
        <v>1920</v>
      </c>
      <c r="D127" s="593">
        <f t="shared" si="23"/>
        <v>7.8651685393258397</v>
      </c>
      <c r="E127" s="170">
        <v>1765</v>
      </c>
      <c r="F127" s="301">
        <v>2200</v>
      </c>
      <c r="G127" s="593">
        <f t="shared" si="22"/>
        <v>24.645892351274789</v>
      </c>
      <c r="H127" s="301">
        <v>1240</v>
      </c>
      <c r="I127" s="301">
        <v>1285</v>
      </c>
      <c r="J127" s="801">
        <f t="shared" si="26"/>
        <v>3.629032258064524</v>
      </c>
    </row>
    <row r="128" spans="1:10" ht="11" customHeight="1">
      <c r="A128" s="682" t="s">
        <v>532</v>
      </c>
      <c r="B128" s="301">
        <v>5000</v>
      </c>
      <c r="C128" s="301">
        <v>2600</v>
      </c>
      <c r="D128" s="593">
        <f t="shared" si="23"/>
        <v>-48</v>
      </c>
      <c r="E128" s="170">
        <v>5800</v>
      </c>
      <c r="F128" s="301">
        <v>2600</v>
      </c>
      <c r="G128" s="593">
        <f t="shared" si="22"/>
        <v>-55.172413793103445</v>
      </c>
      <c r="H128" s="581">
        <v>4400</v>
      </c>
      <c r="I128" s="581">
        <v>3500</v>
      </c>
      <c r="J128" s="801">
        <f t="shared" si="26"/>
        <v>-20.45454545454546</v>
      </c>
    </row>
    <row r="129" spans="1:10" ht="11" customHeight="1">
      <c r="A129" s="587" t="s">
        <v>105</v>
      </c>
      <c r="B129" s="763">
        <f>AVERAGE(B130:B133)</f>
        <v>4360</v>
      </c>
      <c r="C129" s="763">
        <f>AVERAGE(C130:C133)</f>
        <v>3828.75</v>
      </c>
      <c r="D129" s="592">
        <f t="shared" si="23"/>
        <v>-12.18463302752294</v>
      </c>
      <c r="E129" s="766">
        <f>AVERAGE(E130:E133)</f>
        <v>3000</v>
      </c>
      <c r="F129" s="763">
        <f>AVERAGE(F130:F133)</f>
        <v>3787.5</v>
      </c>
      <c r="G129" s="681" t="s">
        <v>27</v>
      </c>
      <c r="H129" s="763">
        <f>AVERAGE(H130:H133)</f>
        <v>3166.6666666666665</v>
      </c>
      <c r="I129" s="763">
        <f>AVERAGE(I130:I133)</f>
        <v>3625</v>
      </c>
      <c r="J129" s="800">
        <f t="shared" si="26"/>
        <v>14.473684210526327</v>
      </c>
    </row>
    <row r="130" spans="1:10" ht="11" customHeight="1">
      <c r="A130" s="682" t="s">
        <v>106</v>
      </c>
      <c r="B130" s="301">
        <v>3200</v>
      </c>
      <c r="C130" s="301">
        <v>2515</v>
      </c>
      <c r="D130" s="593">
        <f t="shared" si="23"/>
        <v>-21.406250000000004</v>
      </c>
      <c r="E130" s="556" t="s">
        <v>30</v>
      </c>
      <c r="F130" s="301">
        <v>2825</v>
      </c>
      <c r="G130" s="684" t="s">
        <v>27</v>
      </c>
      <c r="H130" s="301">
        <v>1800</v>
      </c>
      <c r="I130" s="301">
        <v>1800</v>
      </c>
      <c r="J130" s="801">
        <f t="shared" si="26"/>
        <v>0</v>
      </c>
    </row>
    <row r="131" spans="1:10" ht="11" customHeight="1">
      <c r="A131" s="682" t="s">
        <v>107</v>
      </c>
      <c r="B131" s="301">
        <v>5090</v>
      </c>
      <c r="C131" s="301">
        <v>3650</v>
      </c>
      <c r="D131" s="593">
        <f t="shared" si="23"/>
        <v>-28.290766208251473</v>
      </c>
      <c r="E131" s="170">
        <v>3000</v>
      </c>
      <c r="F131" s="556" t="s">
        <v>30</v>
      </c>
      <c r="G131" s="684" t="s">
        <v>27</v>
      </c>
      <c r="H131" s="301">
        <v>4500</v>
      </c>
      <c r="I131" s="301">
        <v>4500</v>
      </c>
      <c r="J131" s="801">
        <f t="shared" si="26"/>
        <v>0</v>
      </c>
    </row>
    <row r="132" spans="1:10" ht="11" customHeight="1">
      <c r="A132" s="682" t="s">
        <v>108</v>
      </c>
      <c r="B132" s="301">
        <v>4800</v>
      </c>
      <c r="C132" s="301">
        <v>4800</v>
      </c>
      <c r="D132" s="593">
        <f t="shared" si="23"/>
        <v>0</v>
      </c>
      <c r="E132" s="556" t="s">
        <v>30</v>
      </c>
      <c r="F132" s="556" t="s">
        <v>30</v>
      </c>
      <c r="G132" s="684" t="s">
        <v>27</v>
      </c>
      <c r="H132" s="581">
        <v>3200</v>
      </c>
      <c r="I132" s="581">
        <v>3200</v>
      </c>
      <c r="J132" s="801">
        <f t="shared" si="26"/>
        <v>0</v>
      </c>
    </row>
    <row r="133" spans="1:10" ht="11" customHeight="1">
      <c r="A133" s="682" t="s">
        <v>109</v>
      </c>
      <c r="B133" s="301">
        <v>4350</v>
      </c>
      <c r="C133" s="301">
        <v>4350</v>
      </c>
      <c r="D133" s="593">
        <f t="shared" si="23"/>
        <v>0</v>
      </c>
      <c r="E133" s="556" t="s">
        <v>30</v>
      </c>
      <c r="F133" s="301">
        <v>4750</v>
      </c>
      <c r="G133" s="684" t="s">
        <v>27</v>
      </c>
      <c r="H133" s="556" t="s">
        <v>30</v>
      </c>
      <c r="I133" s="581">
        <v>5000</v>
      </c>
      <c r="J133" s="801" t="s">
        <v>691</v>
      </c>
    </row>
    <row r="134" spans="1:10" ht="11" customHeight="1">
      <c r="A134" s="587" t="s">
        <v>110</v>
      </c>
      <c r="B134" s="763">
        <f>AVERAGE(B135:B136)</f>
        <v>2691</v>
      </c>
      <c r="C134" s="763">
        <f>AVERAGE(C135:C136)</f>
        <v>2553</v>
      </c>
      <c r="D134" s="592">
        <f t="shared" si="23"/>
        <v>-5.1282051282051322</v>
      </c>
      <c r="E134" s="713">
        <f>AVERAGE(E135:E136)</f>
        <v>3005</v>
      </c>
      <c r="F134" s="763">
        <f>AVERAGE(F135:F136)</f>
        <v>2697.5</v>
      </c>
      <c r="G134" s="592">
        <f t="shared" ref="G134:G137" si="27">((F134/E134)-1)*100</f>
        <v>-10.232945091514145</v>
      </c>
      <c r="H134" s="763">
        <f>AVERAGE(H135:H136)</f>
        <v>1620.5</v>
      </c>
      <c r="I134" s="763">
        <f>AVERAGE(I135:I136)</f>
        <v>1635</v>
      </c>
      <c r="J134" s="800">
        <f>((I134/H134) -       1)*100</f>
        <v>0.89478556001234555</v>
      </c>
    </row>
    <row r="135" spans="1:10" ht="11" customHeight="1">
      <c r="A135" s="682" t="s">
        <v>111</v>
      </c>
      <c r="B135" s="301">
        <v>2662</v>
      </c>
      <c r="C135" s="301">
        <v>2476</v>
      </c>
      <c r="D135" s="593">
        <f t="shared" si="23"/>
        <v>-6.9872276483846747</v>
      </c>
      <c r="E135" s="170">
        <v>2750</v>
      </c>
      <c r="F135" s="301">
        <v>2695</v>
      </c>
      <c r="G135" s="593">
        <f t="shared" si="27"/>
        <v>-2.0000000000000018</v>
      </c>
      <c r="H135" s="301">
        <v>1611</v>
      </c>
      <c r="I135" s="301">
        <v>1600</v>
      </c>
      <c r="J135" s="801">
        <f>((I135/H135) -       1)*100</f>
        <v>-0.68280571073867646</v>
      </c>
    </row>
    <row r="136" spans="1:10" ht="11" customHeight="1">
      <c r="A136" s="682" t="s">
        <v>112</v>
      </c>
      <c r="B136" s="301">
        <v>2720</v>
      </c>
      <c r="C136" s="301">
        <v>2630</v>
      </c>
      <c r="D136" s="593">
        <f t="shared" si="23"/>
        <v>-3.3088235294117641</v>
      </c>
      <c r="E136" s="170">
        <v>3260</v>
      </c>
      <c r="F136" s="301">
        <v>2700</v>
      </c>
      <c r="G136" s="593">
        <f t="shared" si="27"/>
        <v>-17.177914110429448</v>
      </c>
      <c r="H136" s="301">
        <v>1630</v>
      </c>
      <c r="I136" s="301">
        <v>1670</v>
      </c>
      <c r="J136" s="801">
        <f>((I136/H136) -       1)*100</f>
        <v>2.4539877300613577</v>
      </c>
    </row>
    <row r="137" spans="1:10" ht="11" customHeight="1">
      <c r="A137" s="587" t="s">
        <v>113</v>
      </c>
      <c r="B137" s="763">
        <f>AVERAGE(B138:B139)</f>
        <v>2500</v>
      </c>
      <c r="C137" s="763">
        <f>AVERAGE(C138:C139)</f>
        <v>2400</v>
      </c>
      <c r="D137" s="592">
        <f t="shared" si="23"/>
        <v>-4.0000000000000036</v>
      </c>
      <c r="E137" s="713">
        <f>AVERAGE(E138:E139)</f>
        <v>2800</v>
      </c>
      <c r="F137" s="763">
        <f>AVERAGE(F138:F139)</f>
        <v>2760</v>
      </c>
      <c r="G137" s="592">
        <f t="shared" si="27"/>
        <v>-1.4285714285714235</v>
      </c>
      <c r="H137" s="763">
        <f>AVERAGE(H138:H139)</f>
        <v>1567</v>
      </c>
      <c r="I137" s="763">
        <f>AVERAGE(I138:I139)</f>
        <v>1800</v>
      </c>
      <c r="J137" s="800">
        <f>((I137/H137) -       1)*100</f>
        <v>14.869176770899806</v>
      </c>
    </row>
    <row r="138" spans="1:10" ht="11" customHeight="1">
      <c r="A138" s="682" t="s">
        <v>114</v>
      </c>
      <c r="B138" s="301">
        <v>2200</v>
      </c>
      <c r="C138" s="301">
        <v>2200</v>
      </c>
      <c r="D138" s="593">
        <f t="shared" si="23"/>
        <v>0</v>
      </c>
      <c r="E138" s="556" t="s">
        <v>30</v>
      </c>
      <c r="F138" s="301">
        <v>2720</v>
      </c>
      <c r="G138" s="684" t="s">
        <v>27</v>
      </c>
      <c r="H138" s="301">
        <v>1567</v>
      </c>
      <c r="I138" s="301">
        <v>1800</v>
      </c>
      <c r="J138" s="801">
        <f>((I138/H138) -       1)*100</f>
        <v>14.869176770899806</v>
      </c>
    </row>
    <row r="139" spans="1:10" ht="11" customHeight="1">
      <c r="A139" s="682" t="s">
        <v>143</v>
      </c>
      <c r="B139" s="301">
        <v>2800</v>
      </c>
      <c r="C139" s="301">
        <v>2600</v>
      </c>
      <c r="D139" s="593">
        <f t="shared" si="23"/>
        <v>-7.1428571428571397</v>
      </c>
      <c r="E139" s="170">
        <v>2800</v>
      </c>
      <c r="F139" s="301">
        <v>2800</v>
      </c>
      <c r="G139" s="593">
        <f t="shared" ref="G139" si="28">((F139/E139)-1)*100</f>
        <v>0</v>
      </c>
      <c r="H139" s="563" t="s">
        <v>589</v>
      </c>
      <c r="I139" s="563" t="s">
        <v>589</v>
      </c>
      <c r="J139" s="801" t="s">
        <v>691</v>
      </c>
    </row>
    <row r="140" spans="1:10" ht="11" customHeight="1">
      <c r="A140" s="587" t="s">
        <v>115</v>
      </c>
      <c r="B140" s="763">
        <f>AVERAGE(B141:B143)</f>
        <v>2910</v>
      </c>
      <c r="C140" s="763">
        <f>AVERAGE(C141:C143)</f>
        <v>2653.3333333333335</v>
      </c>
      <c r="D140" s="592">
        <f t="shared" ref="D140:D151" si="29">((C140/B140) -   1)*100</f>
        <v>-8.8201603665521091</v>
      </c>
      <c r="E140" s="713">
        <f>AVERAGE(E141:E143)</f>
        <v>3426</v>
      </c>
      <c r="F140" s="763">
        <f>AVERAGE(F141:F143)</f>
        <v>2787.5</v>
      </c>
      <c r="G140" s="592">
        <f>((F140/E140) -   1)*100</f>
        <v>-18.636894337419729</v>
      </c>
      <c r="H140" s="763">
        <f>AVERAGE(H141:H143)</f>
        <v>3409.5</v>
      </c>
      <c r="I140" s="763">
        <f>AVERAGE(I141:I143)</f>
        <v>3070</v>
      </c>
      <c r="J140" s="800">
        <f>((I140/H140)  -          1)*100</f>
        <v>-9.9574717700542603</v>
      </c>
    </row>
    <row r="141" spans="1:10" ht="11" customHeight="1">
      <c r="A141" s="682" t="s">
        <v>117</v>
      </c>
      <c r="B141" s="301">
        <v>2920</v>
      </c>
      <c r="C141" s="301">
        <v>2785</v>
      </c>
      <c r="D141" s="593">
        <f t="shared" si="29"/>
        <v>-4.6232876712328785</v>
      </c>
      <c r="E141" s="170">
        <v>3600</v>
      </c>
      <c r="F141" s="301">
        <v>2825</v>
      </c>
      <c r="G141" s="593">
        <f>((F141/E141) -   1)*100</f>
        <v>-21.527777777777779</v>
      </c>
      <c r="H141" s="301">
        <v>3443</v>
      </c>
      <c r="I141" s="301">
        <v>2745</v>
      </c>
      <c r="J141" s="801">
        <f>((I141/H141)  -          1)*100</f>
        <v>-20.273017717107177</v>
      </c>
    </row>
    <row r="142" spans="1:10" ht="11" customHeight="1">
      <c r="A142" s="682" t="s">
        <v>617</v>
      </c>
      <c r="B142" s="301">
        <v>3000</v>
      </c>
      <c r="C142" s="301">
        <v>2550</v>
      </c>
      <c r="D142" s="593">
        <f t="shared" si="29"/>
        <v>-15.000000000000002</v>
      </c>
      <c r="E142" s="170" t="s">
        <v>30</v>
      </c>
      <c r="F142" s="170" t="s">
        <v>30</v>
      </c>
      <c r="G142" s="684" t="s">
        <v>27</v>
      </c>
      <c r="H142" s="556" t="s">
        <v>30</v>
      </c>
      <c r="I142" s="556" t="s">
        <v>30</v>
      </c>
      <c r="J142" s="801" t="s">
        <v>691</v>
      </c>
    </row>
    <row r="143" spans="1:10" ht="11" customHeight="1">
      <c r="A143" s="682" t="s">
        <v>118</v>
      </c>
      <c r="B143" s="301">
        <v>2810</v>
      </c>
      <c r="C143" s="301">
        <v>2625</v>
      </c>
      <c r="D143" s="593">
        <f t="shared" si="29"/>
        <v>-6.5836298932384292</v>
      </c>
      <c r="E143" s="170">
        <v>3252</v>
      </c>
      <c r="F143" s="301">
        <v>2750</v>
      </c>
      <c r="G143" s="593">
        <f>((F143/E143) -   1)*100</f>
        <v>-15.436654366543667</v>
      </c>
      <c r="H143" s="301">
        <v>3376</v>
      </c>
      <c r="I143" s="301">
        <v>3395</v>
      </c>
      <c r="J143" s="801">
        <f t="shared" ref="J143:J151" si="30">((I143/H143)  -          1)*100</f>
        <v>0.56279620853081358</v>
      </c>
    </row>
    <row r="144" spans="1:10" ht="11" customHeight="1">
      <c r="A144" s="768" t="s">
        <v>119</v>
      </c>
      <c r="B144" s="763">
        <f>AVERAGE(B145:B149)</f>
        <v>2252.4</v>
      </c>
      <c r="C144" s="763">
        <f>AVERAGE(C145:C149)</f>
        <v>2271.6</v>
      </c>
      <c r="D144" s="592">
        <f t="shared" si="29"/>
        <v>0.85242408098027411</v>
      </c>
      <c r="E144" s="713">
        <f>AVERAGE(E145:E149)</f>
        <v>2175</v>
      </c>
      <c r="F144" s="763">
        <f>AVERAGE(F145:F149)</f>
        <v>2193.6666666666665</v>
      </c>
      <c r="G144" s="592">
        <f>((F144/E144) -   1)*100</f>
        <v>0.85823754789271511</v>
      </c>
      <c r="H144" s="763">
        <f>AVERAGE(H145:H149)</f>
        <v>1547.4</v>
      </c>
      <c r="I144" s="763">
        <f>AVERAGE(I145:I149)</f>
        <v>1431.4</v>
      </c>
      <c r="J144" s="800">
        <f t="shared" si="30"/>
        <v>-7.4964456507690347</v>
      </c>
    </row>
    <row r="145" spans="1:10" ht="11" customHeight="1">
      <c r="A145" s="682" t="s">
        <v>120</v>
      </c>
      <c r="B145" s="301">
        <v>2427</v>
      </c>
      <c r="C145" s="301">
        <v>2307</v>
      </c>
      <c r="D145" s="593">
        <f t="shared" si="29"/>
        <v>-4.9443757725587183</v>
      </c>
      <c r="E145" s="556" t="s">
        <v>30</v>
      </c>
      <c r="F145" s="556" t="s">
        <v>30</v>
      </c>
      <c r="G145" s="684" t="s">
        <v>27</v>
      </c>
      <c r="H145" s="301">
        <v>1533</v>
      </c>
      <c r="I145" s="301">
        <v>1480</v>
      </c>
      <c r="J145" s="801">
        <f t="shared" si="30"/>
        <v>-3.4572733202870243</v>
      </c>
    </row>
    <row r="146" spans="1:10" ht="11" customHeight="1">
      <c r="A146" s="682" t="s">
        <v>121</v>
      </c>
      <c r="B146" s="301">
        <v>3033</v>
      </c>
      <c r="C146" s="301">
        <v>2933</v>
      </c>
      <c r="D146" s="593">
        <f t="shared" si="29"/>
        <v>-3.2970656116056762</v>
      </c>
      <c r="E146" s="556" t="s">
        <v>30</v>
      </c>
      <c r="F146" s="556" t="s">
        <v>30</v>
      </c>
      <c r="G146" s="684" t="s">
        <v>27</v>
      </c>
      <c r="H146" s="581">
        <v>2870</v>
      </c>
      <c r="I146" s="581">
        <v>2200</v>
      </c>
      <c r="J146" s="801">
        <f t="shared" si="30"/>
        <v>-23.344947735191635</v>
      </c>
    </row>
    <row r="147" spans="1:10" ht="11" customHeight="1">
      <c r="A147" s="682" t="s">
        <v>122</v>
      </c>
      <c r="B147" s="301">
        <v>1820</v>
      </c>
      <c r="C147" s="301">
        <v>1893</v>
      </c>
      <c r="D147" s="593">
        <f t="shared" si="29"/>
        <v>4.0109890109890189</v>
      </c>
      <c r="E147" s="170">
        <v>1893</v>
      </c>
      <c r="F147" s="301">
        <v>2233</v>
      </c>
      <c r="G147" s="593">
        <f>((F147/E147) -   1)*100</f>
        <v>17.960908610670899</v>
      </c>
      <c r="H147" s="301">
        <v>1027</v>
      </c>
      <c r="I147" s="301">
        <v>1107</v>
      </c>
      <c r="J147" s="801">
        <f t="shared" si="30"/>
        <v>7.7896786757546188</v>
      </c>
    </row>
    <row r="148" spans="1:10" ht="11" customHeight="1">
      <c r="A148" s="682" t="s">
        <v>123</v>
      </c>
      <c r="B148" s="301">
        <v>1915</v>
      </c>
      <c r="C148" s="301">
        <v>2025</v>
      </c>
      <c r="D148" s="593">
        <f t="shared" si="29"/>
        <v>5.7441253263707637</v>
      </c>
      <c r="E148" s="170">
        <v>1965</v>
      </c>
      <c r="F148" s="301">
        <v>2215</v>
      </c>
      <c r="G148" s="593">
        <f>((F148/E148) -   1)*100</f>
        <v>12.722646310432562</v>
      </c>
      <c r="H148" s="301">
        <v>1140</v>
      </c>
      <c r="I148" s="301">
        <v>1170</v>
      </c>
      <c r="J148" s="801">
        <f t="shared" si="30"/>
        <v>2.6315789473684292</v>
      </c>
    </row>
    <row r="149" spans="1:10" ht="11" customHeight="1">
      <c r="A149" s="682" t="s">
        <v>124</v>
      </c>
      <c r="B149" s="301">
        <v>2067</v>
      </c>
      <c r="C149" s="301">
        <v>2200</v>
      </c>
      <c r="D149" s="593">
        <f t="shared" si="29"/>
        <v>6.4344460570875617</v>
      </c>
      <c r="E149" s="170">
        <v>2667</v>
      </c>
      <c r="F149" s="301">
        <v>2133</v>
      </c>
      <c r="G149" s="593">
        <f>((F149/E149) -   1)*100</f>
        <v>-20.022497187851517</v>
      </c>
      <c r="H149" s="301">
        <v>1167</v>
      </c>
      <c r="I149" s="301">
        <v>1200</v>
      </c>
      <c r="J149" s="801">
        <f t="shared" si="30"/>
        <v>2.8277634961439535</v>
      </c>
    </row>
    <row r="150" spans="1:10" ht="11" customHeight="1">
      <c r="A150" s="768" t="s">
        <v>297</v>
      </c>
      <c r="B150" s="763">
        <f>AVERAGE(B151:B160)</f>
        <v>2378.2857142857142</v>
      </c>
      <c r="C150" s="763">
        <f>AVERAGE(C151:C160)</f>
        <v>2304.9</v>
      </c>
      <c r="D150" s="592">
        <f t="shared" si="29"/>
        <v>-3.0856559346468027</v>
      </c>
      <c r="E150" s="713">
        <f>AVERAGE(E151:E160)</f>
        <v>2649.4</v>
      </c>
      <c r="F150" s="763">
        <f>AVERAGE(F151:F160)</f>
        <v>2292.1666666666665</v>
      </c>
      <c r="G150" s="592">
        <f>((F150/E150) -   1)*100</f>
        <v>-13.483556025263589</v>
      </c>
      <c r="H150" s="763">
        <f>AVERAGE(H151:H160)</f>
        <v>1750</v>
      </c>
      <c r="I150" s="763">
        <f>AVERAGE(I151:I160)</f>
        <v>1753</v>
      </c>
      <c r="J150" s="800">
        <f t="shared" si="30"/>
        <v>0.17142857142857792</v>
      </c>
    </row>
    <row r="151" spans="1:10" ht="11" customHeight="1">
      <c r="A151" s="682" t="s">
        <v>178</v>
      </c>
      <c r="B151" s="301">
        <v>2133</v>
      </c>
      <c r="C151" s="301">
        <v>2120</v>
      </c>
      <c r="D151" s="593">
        <f t="shared" si="29"/>
        <v>-0.60947022972339671</v>
      </c>
      <c r="E151" s="170">
        <v>1900</v>
      </c>
      <c r="F151" s="170" t="s">
        <v>30</v>
      </c>
      <c r="G151" s="684" t="s">
        <v>27</v>
      </c>
      <c r="H151" s="581">
        <v>1300</v>
      </c>
      <c r="I151" s="581">
        <v>1360</v>
      </c>
      <c r="J151" s="801">
        <f t="shared" si="30"/>
        <v>4.6153846153846212</v>
      </c>
    </row>
    <row r="152" spans="1:10" ht="11" customHeight="1">
      <c r="A152" s="682" t="s">
        <v>527</v>
      </c>
      <c r="B152" s="556" t="s">
        <v>30</v>
      </c>
      <c r="C152" s="301">
        <v>2330</v>
      </c>
      <c r="D152" s="684" t="s">
        <v>27</v>
      </c>
      <c r="E152" s="170" t="s">
        <v>30</v>
      </c>
      <c r="F152" s="301">
        <v>1880</v>
      </c>
      <c r="G152" s="684" t="s">
        <v>27</v>
      </c>
      <c r="H152" s="556" t="s">
        <v>30</v>
      </c>
      <c r="I152" s="581">
        <v>1450</v>
      </c>
      <c r="J152" s="801" t="s">
        <v>691</v>
      </c>
    </row>
    <row r="153" spans="1:10" ht="11" customHeight="1">
      <c r="A153" s="682" t="s">
        <v>300</v>
      </c>
      <c r="B153" s="556" t="s">
        <v>30</v>
      </c>
      <c r="C153" s="301">
        <v>2400</v>
      </c>
      <c r="D153" s="684" t="s">
        <v>27</v>
      </c>
      <c r="E153" s="170" t="s">
        <v>30</v>
      </c>
      <c r="F153" s="170" t="s">
        <v>30</v>
      </c>
      <c r="G153" s="684" t="s">
        <v>27</v>
      </c>
      <c r="H153" s="556" t="s">
        <v>30</v>
      </c>
      <c r="I153" s="556" t="s">
        <v>30</v>
      </c>
      <c r="J153" s="801" t="s">
        <v>691</v>
      </c>
    </row>
    <row r="154" spans="1:10" ht="11" customHeight="1">
      <c r="A154" s="682" t="s">
        <v>298</v>
      </c>
      <c r="B154" s="301">
        <v>2320</v>
      </c>
      <c r="C154" s="301">
        <v>2500</v>
      </c>
      <c r="D154" s="593">
        <f t="shared" ref="D154:D160" si="31">((C154/B154) -   1)*100</f>
        <v>7.7586206896551824</v>
      </c>
      <c r="E154" s="170" t="s">
        <v>30</v>
      </c>
      <c r="F154" s="170" t="s">
        <v>30</v>
      </c>
      <c r="G154" s="684" t="s">
        <v>27</v>
      </c>
      <c r="H154" s="301">
        <v>1560</v>
      </c>
      <c r="I154" s="301">
        <v>1680</v>
      </c>
      <c r="J154" s="801">
        <f>((I154/H154)  -          1)*100</f>
        <v>7.6923076923076872</v>
      </c>
    </row>
    <row r="155" spans="1:10" ht="11" customHeight="1">
      <c r="A155" s="682" t="s">
        <v>512</v>
      </c>
      <c r="B155" s="301">
        <v>2600</v>
      </c>
      <c r="C155" s="301">
        <v>2467</v>
      </c>
      <c r="D155" s="593">
        <f t="shared" si="31"/>
        <v>-5.1153846153846105</v>
      </c>
      <c r="E155" s="170" t="s">
        <v>30</v>
      </c>
      <c r="F155" s="170" t="s">
        <v>30</v>
      </c>
      <c r="G155" s="684" t="s">
        <v>27</v>
      </c>
      <c r="H155" s="301">
        <v>1300</v>
      </c>
      <c r="I155" s="301">
        <v>1700</v>
      </c>
      <c r="J155" s="801">
        <f>((I155/H155)  -          1)*100</f>
        <v>30.76923076923077</v>
      </c>
    </row>
    <row r="156" spans="1:10" ht="11" customHeight="1">
      <c r="A156" s="682" t="s">
        <v>180</v>
      </c>
      <c r="B156" s="301">
        <v>2200</v>
      </c>
      <c r="C156" s="301">
        <v>2300</v>
      </c>
      <c r="D156" s="593">
        <f t="shared" si="31"/>
        <v>4.5454545454545414</v>
      </c>
      <c r="E156" s="170">
        <v>3400</v>
      </c>
      <c r="F156" s="301">
        <v>2800</v>
      </c>
      <c r="G156" s="593">
        <f>((F156/E156) -   1)*100</f>
        <v>-17.647058823529417</v>
      </c>
      <c r="H156" s="301">
        <v>3600</v>
      </c>
      <c r="I156" s="301">
        <v>3400</v>
      </c>
      <c r="J156" s="801">
        <f>((I156/H156)  -          1)*100</f>
        <v>-5.555555555555558</v>
      </c>
    </row>
    <row r="157" spans="1:10" ht="11" customHeight="1">
      <c r="A157" s="682" t="s">
        <v>299</v>
      </c>
      <c r="B157" s="301">
        <v>2480</v>
      </c>
      <c r="C157" s="301">
        <v>2187</v>
      </c>
      <c r="D157" s="593">
        <f t="shared" si="31"/>
        <v>-11.81451612903226</v>
      </c>
      <c r="E157" s="170">
        <v>2077</v>
      </c>
      <c r="F157" s="301">
        <v>1893</v>
      </c>
      <c r="G157" s="593">
        <f t="shared" ref="G157:G158" si="32">((F157/E157) -   1)*100</f>
        <v>-8.8589311506981243</v>
      </c>
      <c r="H157" s="301">
        <v>1515</v>
      </c>
      <c r="I157" s="301">
        <v>1387</v>
      </c>
      <c r="J157" s="801">
        <f>((I157/H157)  -          1)*100</f>
        <v>-8.4488448844884481</v>
      </c>
    </row>
    <row r="158" spans="1:10" ht="11" customHeight="1">
      <c r="A158" s="682" t="s">
        <v>179</v>
      </c>
      <c r="B158" s="301">
        <v>1985</v>
      </c>
      <c r="C158" s="301">
        <v>2250</v>
      </c>
      <c r="D158" s="593">
        <f t="shared" si="31"/>
        <v>13.350125944584379</v>
      </c>
      <c r="E158" s="170">
        <v>2390</v>
      </c>
      <c r="F158" s="301">
        <v>2500</v>
      </c>
      <c r="G158" s="593">
        <f t="shared" si="32"/>
        <v>4.6025104602510414</v>
      </c>
      <c r="H158" s="581">
        <v>1305</v>
      </c>
      <c r="I158" s="581">
        <v>1525</v>
      </c>
      <c r="J158" s="801">
        <f>((I158/H158)  -          1)*100</f>
        <v>16.858237547892728</v>
      </c>
    </row>
    <row r="159" spans="1:10" ht="11" customHeight="1">
      <c r="A159" s="682" t="s">
        <v>518</v>
      </c>
      <c r="B159" s="556" t="s">
        <v>30</v>
      </c>
      <c r="C159" s="301">
        <v>2225</v>
      </c>
      <c r="D159" s="684" t="s">
        <v>27</v>
      </c>
      <c r="E159" s="170" t="s">
        <v>30</v>
      </c>
      <c r="F159" s="301">
        <v>2150</v>
      </c>
      <c r="G159" s="684" t="s">
        <v>27</v>
      </c>
      <c r="H159" s="556" t="s">
        <v>30</v>
      </c>
      <c r="I159" s="556">
        <v>1605</v>
      </c>
      <c r="J159" s="801" t="s">
        <v>691</v>
      </c>
    </row>
    <row r="160" spans="1:10" ht="11" customHeight="1">
      <c r="A160" s="682" t="s">
        <v>187</v>
      </c>
      <c r="B160" s="301">
        <v>2930</v>
      </c>
      <c r="C160" s="301">
        <v>2270</v>
      </c>
      <c r="D160" s="593">
        <f t="shared" si="31"/>
        <v>-22.525597269624576</v>
      </c>
      <c r="E160" s="170">
        <v>3480</v>
      </c>
      <c r="F160" s="301">
        <v>2530</v>
      </c>
      <c r="G160" s="593">
        <f>((F160/E160) -   1)*100</f>
        <v>-27.298850574712642</v>
      </c>
      <c r="H160" s="301">
        <v>1670</v>
      </c>
      <c r="I160" s="301">
        <v>1670</v>
      </c>
      <c r="J160" s="801">
        <f>((I160/H160)  -          1)*100</f>
        <v>0</v>
      </c>
    </row>
    <row r="161" spans="1:10" ht="11" customHeight="1">
      <c r="A161" s="554" t="s">
        <v>164</v>
      </c>
      <c r="B161" s="763">
        <f>AVERAGE(B162:B162)</f>
        <v>1933</v>
      </c>
      <c r="C161" s="763">
        <f>AVERAGE(C162:C162)</f>
        <v>2067</v>
      </c>
      <c r="D161" s="773">
        <f t="shared" ref="D161:D170" si="33">((C161/B161)-1)*100</f>
        <v>6.9322296947749606</v>
      </c>
      <c r="E161" s="713">
        <f>AVERAGE(E162:E162)</f>
        <v>1920</v>
      </c>
      <c r="F161" s="763">
        <f>AVERAGE(F162:F162)</f>
        <v>2233</v>
      </c>
      <c r="G161" s="592">
        <f>((F161/E161)-1)*100</f>
        <v>16.302083333333339</v>
      </c>
      <c r="H161" s="763">
        <f>AVERAGE(H162:H162)</f>
        <v>1533</v>
      </c>
      <c r="I161" s="763">
        <f>AVERAGE(I162:I162)</f>
        <v>1300</v>
      </c>
      <c r="J161" s="800">
        <f>((I161/H161) -       1)*100</f>
        <v>-15.19895629484671</v>
      </c>
    </row>
    <row r="162" spans="1:10" ht="11" customHeight="1">
      <c r="A162" s="682" t="s">
        <v>165</v>
      </c>
      <c r="B162" s="301">
        <v>1933</v>
      </c>
      <c r="C162" s="301">
        <v>2067</v>
      </c>
      <c r="D162" s="769">
        <f t="shared" si="33"/>
        <v>6.9322296947749606</v>
      </c>
      <c r="E162" s="170">
        <v>1920</v>
      </c>
      <c r="F162" s="301">
        <v>2233</v>
      </c>
      <c r="G162" s="593">
        <f>((F162/E162)-1)*100</f>
        <v>16.302083333333339</v>
      </c>
      <c r="H162" s="301">
        <v>1533</v>
      </c>
      <c r="I162" s="301">
        <v>1300</v>
      </c>
      <c r="J162" s="801">
        <f>((I162/H162) -       1)*100</f>
        <v>-15.19895629484671</v>
      </c>
    </row>
    <row r="163" spans="1:10" ht="11" customHeight="1">
      <c r="A163" s="554" t="s">
        <v>125</v>
      </c>
      <c r="B163" s="763">
        <f>AVERAGE(B164:B166)</f>
        <v>2109</v>
      </c>
      <c r="C163" s="763">
        <f>AVERAGE(C164:C166)</f>
        <v>2266.6666666666665</v>
      </c>
      <c r="D163" s="592">
        <f t="shared" si="33"/>
        <v>7.4758969495811511</v>
      </c>
      <c r="E163" s="713">
        <f>AVERAGE(E164:E166)</f>
        <v>1966.6666666666667</v>
      </c>
      <c r="F163" s="763">
        <f>AVERAGE(F164:F166)</f>
        <v>2270</v>
      </c>
      <c r="G163" s="592">
        <f>((F163/E163 -1)*100)</f>
        <v>15.423728813559311</v>
      </c>
      <c r="H163" s="766">
        <f>AVERAGE(H164:H166)</f>
        <v>1251</v>
      </c>
      <c r="I163" s="766">
        <f>AVERAGE(I164:I166)</f>
        <v>1381</v>
      </c>
      <c r="J163" s="800">
        <f>((I163/H163  -       1)*100)</f>
        <v>10.391686650679466</v>
      </c>
    </row>
    <row r="164" spans="1:10" ht="11" customHeight="1">
      <c r="A164" s="682" t="s">
        <v>126</v>
      </c>
      <c r="B164" s="301">
        <v>2240</v>
      </c>
      <c r="C164" s="301">
        <v>2200</v>
      </c>
      <c r="D164" s="593">
        <f t="shared" si="33"/>
        <v>-1.7857142857142905</v>
      </c>
      <c r="E164" s="170">
        <v>2000</v>
      </c>
      <c r="F164" s="301">
        <v>1960</v>
      </c>
      <c r="G164" s="593">
        <f>((F164/E164 -1)*100)</f>
        <v>-2.0000000000000018</v>
      </c>
      <c r="H164" s="301">
        <v>1360</v>
      </c>
      <c r="I164" s="301">
        <v>1360</v>
      </c>
      <c r="J164" s="801">
        <f>((I164/H164  -       1)*100)</f>
        <v>0</v>
      </c>
    </row>
    <row r="165" spans="1:10" ht="11" customHeight="1">
      <c r="A165" s="682" t="s">
        <v>127</v>
      </c>
      <c r="B165" s="301">
        <v>1887</v>
      </c>
      <c r="C165" s="301">
        <v>2200</v>
      </c>
      <c r="D165" s="593">
        <f t="shared" si="33"/>
        <v>16.587175410704823</v>
      </c>
      <c r="E165" s="170">
        <v>1700</v>
      </c>
      <c r="F165" s="301">
        <v>2350</v>
      </c>
      <c r="G165" s="593">
        <f>((F165/E165 -1)*100)</f>
        <v>38.235294117647058</v>
      </c>
      <c r="H165" s="301">
        <v>1093</v>
      </c>
      <c r="I165" s="301">
        <v>1333</v>
      </c>
      <c r="J165" s="801">
        <f>((I165/H165  -       1)*100)</f>
        <v>21.957913998170177</v>
      </c>
    </row>
    <row r="166" spans="1:10" ht="11" customHeight="1">
      <c r="A166" s="682" t="s">
        <v>128</v>
      </c>
      <c r="B166" s="301">
        <v>2200</v>
      </c>
      <c r="C166" s="301">
        <v>2400</v>
      </c>
      <c r="D166" s="593">
        <f t="shared" si="33"/>
        <v>9.0909090909090828</v>
      </c>
      <c r="E166" s="170">
        <v>2200</v>
      </c>
      <c r="F166" s="301">
        <v>2500</v>
      </c>
      <c r="G166" s="593">
        <f>((F166/E166 -1)*100)</f>
        <v>13.636363636363647</v>
      </c>
      <c r="H166" s="301">
        <v>1300</v>
      </c>
      <c r="I166" s="301">
        <v>1450</v>
      </c>
      <c r="J166" s="801">
        <f>((I166/H166  -       1)*100)</f>
        <v>11.538461538461542</v>
      </c>
    </row>
    <row r="167" spans="1:10" ht="11" customHeight="1">
      <c r="A167" s="587" t="s">
        <v>129</v>
      </c>
      <c r="B167" s="763">
        <f>AVERAGE(B169:B170)</f>
        <v>2270</v>
      </c>
      <c r="C167" s="763">
        <f>AVERAGE(C169:C170)</f>
        <v>2165</v>
      </c>
      <c r="D167" s="592">
        <f t="shared" si="33"/>
        <v>-4.6255506607929542</v>
      </c>
      <c r="E167" s="763">
        <f>AVERAGE(E169:E170)</f>
        <v>2650</v>
      </c>
      <c r="F167" s="763">
        <f>AVERAGE(F169:F170)</f>
        <v>2570</v>
      </c>
      <c r="G167" s="592">
        <f>((F167/E167 -1)*100)</f>
        <v>-3.0188679245283012</v>
      </c>
      <c r="H167" s="766">
        <f>AVERAGE(H169:H170)</f>
        <v>1576.5</v>
      </c>
      <c r="I167" s="766">
        <f>AVERAGE(I169:I170)</f>
        <v>1575</v>
      </c>
      <c r="J167" s="800">
        <f>((I167/H167  -       1)*100)</f>
        <v>-9.5147478591817158E-2</v>
      </c>
    </row>
    <row r="168" spans="1:10" ht="11" customHeight="1">
      <c r="A168" s="682" t="s">
        <v>130</v>
      </c>
      <c r="B168" s="301">
        <v>3325</v>
      </c>
      <c r="C168" s="301">
        <v>3660</v>
      </c>
      <c r="D168" s="593">
        <f t="shared" si="33"/>
        <v>10.075187969924816</v>
      </c>
      <c r="E168" s="556" t="s">
        <v>30</v>
      </c>
      <c r="F168" s="302" t="s">
        <v>30</v>
      </c>
      <c r="G168" s="684" t="s">
        <v>27</v>
      </c>
      <c r="H168" s="556" t="s">
        <v>30</v>
      </c>
      <c r="I168" s="556" t="s">
        <v>30</v>
      </c>
      <c r="J168" s="801" t="s">
        <v>691</v>
      </c>
    </row>
    <row r="169" spans="1:10" ht="11" customHeight="1">
      <c r="A169" s="682" t="s">
        <v>131</v>
      </c>
      <c r="B169" s="301">
        <v>2080</v>
      </c>
      <c r="C169" s="301">
        <v>2150</v>
      </c>
      <c r="D169" s="593">
        <f t="shared" si="33"/>
        <v>3.3653846153846256</v>
      </c>
      <c r="E169" s="170">
        <v>2600</v>
      </c>
      <c r="F169" s="301">
        <v>2540</v>
      </c>
      <c r="G169" s="593">
        <f>((F169/E169 -1)*100)</f>
        <v>-2.3076923076923106</v>
      </c>
      <c r="H169" s="301">
        <v>1420</v>
      </c>
      <c r="I169" s="301">
        <v>1400</v>
      </c>
      <c r="J169" s="801">
        <f>((I169/H169  -       1)*100)</f>
        <v>-1.4084507042253502</v>
      </c>
    </row>
    <row r="170" spans="1:10" ht="11" customHeight="1">
      <c r="A170" s="682" t="s">
        <v>132</v>
      </c>
      <c r="B170" s="774">
        <v>2460</v>
      </c>
      <c r="C170" s="774">
        <v>2180</v>
      </c>
      <c r="D170" s="593">
        <f t="shared" si="33"/>
        <v>-11.382113821138207</v>
      </c>
      <c r="E170" s="170">
        <v>2700</v>
      </c>
      <c r="F170" s="301">
        <v>2600</v>
      </c>
      <c r="G170" s="593">
        <f>((F170/E170 -1)*100)</f>
        <v>-3.703703703703709</v>
      </c>
      <c r="H170" s="301">
        <v>1733</v>
      </c>
      <c r="I170" s="301">
        <v>1750</v>
      </c>
      <c r="J170" s="801">
        <f>((I170/H170  -       1)*100)</f>
        <v>0.98095787651470978</v>
      </c>
    </row>
    <row r="171" spans="1:10" ht="11" customHeight="1">
      <c r="A171" s="437" t="s">
        <v>133</v>
      </c>
      <c r="B171" s="437"/>
      <c r="C171" s="437"/>
      <c r="D171" s="437"/>
      <c r="E171" s="438"/>
      <c r="F171" s="438"/>
      <c r="G171" s="439"/>
      <c r="H171" s="440"/>
      <c r="I171" s="441"/>
      <c r="J171" s="440"/>
    </row>
    <row r="172" spans="1:10" ht="9" customHeight="1">
      <c r="A172" s="775" t="s">
        <v>647</v>
      </c>
      <c r="B172" s="442"/>
      <c r="C172" s="442"/>
      <c r="D172" s="442"/>
      <c r="E172" s="434"/>
      <c r="F172" s="434"/>
      <c r="G172" s="443"/>
      <c r="H172" s="444"/>
      <c r="I172" s="445"/>
      <c r="J172" s="444"/>
    </row>
    <row r="173" spans="1:10" ht="9" customHeight="1">
      <c r="A173" s="776" t="s">
        <v>648</v>
      </c>
      <c r="B173" s="63"/>
      <c r="C173" s="63"/>
      <c r="D173" s="63"/>
      <c r="E173" s="63"/>
      <c r="F173" s="63"/>
      <c r="G173" s="63"/>
      <c r="H173" s="63"/>
      <c r="I173" s="63"/>
      <c r="J173" s="588"/>
    </row>
    <row r="174" spans="1:10" ht="11" customHeight="1"/>
    <row r="175" spans="1:10" ht="11" customHeight="1"/>
    <row r="176" spans="1:10" ht="11" customHeight="1"/>
    <row r="177" ht="11" customHeight="1"/>
    <row r="178" ht="11" customHeight="1"/>
    <row r="179" ht="11" customHeight="1"/>
    <row r="180" ht="11" customHeight="1"/>
    <row r="181" ht="11" customHeight="1"/>
    <row r="182" ht="11" customHeight="1"/>
    <row r="183" ht="10" customHeight="1"/>
    <row r="184" ht="10" customHeight="1"/>
    <row r="185" ht="10.5" customHeight="1"/>
    <row r="186" ht="10.5" customHeight="1"/>
    <row r="187" ht="10.5" customHeight="1"/>
    <row r="188" ht="10.5" customHeight="1"/>
    <row r="189" ht="10.5" customHeight="1"/>
    <row r="190" ht="10.5" customHeight="1"/>
    <row r="191" ht="10.5" customHeight="1"/>
    <row r="192" ht="10.5" customHeight="1"/>
    <row r="193" ht="10.5" customHeight="1"/>
    <row r="194" ht="10.5" customHeight="1"/>
    <row r="195" ht="10.5" customHeight="1"/>
    <row r="196" ht="10.5" customHeight="1"/>
    <row r="197" ht="10.5" customHeight="1"/>
    <row r="198" ht="10.5" customHeight="1"/>
    <row r="199" ht="10.5" customHeight="1"/>
    <row r="200" ht="10.5" customHeight="1"/>
    <row r="201" ht="10.5" customHeight="1"/>
    <row r="202" ht="10.5" customHeight="1"/>
    <row r="203" ht="10.5" customHeight="1"/>
    <row r="204" ht="10.5" customHeight="1"/>
    <row r="205" ht="10.5" customHeight="1"/>
    <row r="206" ht="10.5" customHeight="1"/>
    <row r="207" ht="10.5" customHeight="1"/>
    <row r="208" ht="10.5" customHeight="1"/>
    <row r="209" ht="10.5" customHeight="1"/>
    <row r="210" ht="10.5" customHeight="1"/>
    <row r="211" ht="10.5" customHeight="1"/>
    <row r="212" ht="10.5" customHeight="1"/>
    <row r="213" ht="10.5" customHeight="1"/>
    <row r="214" ht="13.5" customHeight="1"/>
    <row r="215" ht="9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  <row r="1001" ht="13.5" customHeight="1"/>
    <row r="1002" ht="13.5" customHeight="1"/>
    <row r="1003" ht="13.5" customHeight="1"/>
    <row r="1004" ht="13.5" customHeight="1"/>
    <row r="1005" ht="13.5" customHeight="1"/>
    <row r="1006" ht="13.5" customHeight="1"/>
    <row r="1007" ht="13.5" customHeight="1"/>
    <row r="1008" ht="13.5" customHeight="1"/>
    <row r="1009" ht="13.5" customHeight="1"/>
    <row r="1010" ht="13.5" customHeight="1"/>
    <row r="1011" ht="13.5" customHeight="1"/>
    <row r="1012" ht="13.5" customHeight="1"/>
    <row r="1013" ht="13.5" customHeight="1"/>
    <row r="1014" ht="13.5" customHeight="1"/>
    <row r="1015" ht="13.5" customHeight="1"/>
    <row r="1016" ht="13.5" customHeight="1"/>
    <row r="1017" ht="13.5" customHeight="1"/>
    <row r="1018" ht="13.5" customHeight="1"/>
    <row r="1019" ht="13.5" customHeight="1"/>
    <row r="1020" ht="13.5" customHeight="1"/>
    <row r="1021" ht="13.5" customHeight="1"/>
    <row r="1022" ht="13.5" customHeight="1"/>
    <row r="1023" ht="13.5" customHeight="1"/>
    <row r="1024" ht="13.5" customHeight="1"/>
    <row r="1025" ht="13.5" customHeight="1"/>
    <row r="1026" ht="13.5" customHeight="1"/>
    <row r="1027" ht="13.5" customHeight="1"/>
    <row r="1028" ht="13.5" customHeight="1"/>
    <row r="1029" ht="13.5" customHeight="1"/>
    <row r="1030" ht="13.5" customHeight="1"/>
    <row r="1031" ht="13.5" customHeight="1"/>
    <row r="1032" ht="13.5" customHeight="1"/>
    <row r="1033" ht="13.5" customHeight="1"/>
    <row r="1034" ht="13.5" customHeight="1"/>
    <row r="1035" ht="13.5" customHeight="1"/>
    <row r="1036" ht="13.5" customHeight="1"/>
    <row r="1037" ht="13.5" customHeight="1"/>
    <row r="1038" ht="13.5" customHeight="1"/>
    <row r="1039" ht="13.5" customHeight="1"/>
    <row r="1040" ht="13.5" customHeight="1"/>
    <row r="1041" ht="13.5" customHeight="1"/>
  </sheetData>
  <mergeCells count="14">
    <mergeCell ref="A63:A64"/>
    <mergeCell ref="B63:D63"/>
    <mergeCell ref="E63:G63"/>
    <mergeCell ref="H63:J63"/>
    <mergeCell ref="A5:A6"/>
    <mergeCell ref="B5:D5"/>
    <mergeCell ref="E5:G5"/>
    <mergeCell ref="H5:J5"/>
    <mergeCell ref="A62:F62"/>
    <mergeCell ref="A118:F118"/>
    <mergeCell ref="A119:A120"/>
    <mergeCell ref="B119:D119"/>
    <mergeCell ref="E119:G119"/>
    <mergeCell ref="H119:J119"/>
  </mergeCells>
  <conditionalFormatting sqref="A2:A4">
    <cfRule type="containsText" dxfId="0" priority="1" operator="containsText" text="C.86  PERÚ: PRECIO DE VENTA MINORISTA DE FERTILIZANTES NITROGENADOS POR DEPARTAMENTO Y PROVINCIA, ">
      <formula>NOT(ISERROR(SEARCH(("C.86  PERÚ: PRECIO DE VENTA MINORISTA DE FERTILIZANTES NITROGENADOS POR DEPARTAMENTO Y PROVINCIA, "),(A2))))</formula>
    </cfRule>
  </conditionalFormatting>
  <pageMargins left="0" right="0" top="0" bottom="0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041"/>
  <sheetViews>
    <sheetView showGridLines="0" topLeftCell="A108" zoomScaleNormal="100" workbookViewId="0">
      <selection activeCell="A113" sqref="A113:J168"/>
    </sheetView>
  </sheetViews>
  <sheetFormatPr baseColWidth="10" defaultColWidth="12.6640625" defaultRowHeight="15" customHeight="1"/>
  <cols>
    <col min="1" max="1" width="17.1640625" style="53" customWidth="1"/>
    <col min="2" max="10" width="7.6640625" style="53" customWidth="1"/>
    <col min="11" max="16384" width="12.6640625" style="53"/>
  </cols>
  <sheetData>
    <row r="1" spans="1:10" ht="18" customHeight="1">
      <c r="A1" s="589" t="s">
        <v>590</v>
      </c>
      <c r="B1" s="431"/>
      <c r="C1" s="431"/>
      <c r="D1" s="431"/>
      <c r="E1" s="431"/>
      <c r="F1" s="431"/>
      <c r="G1" s="431"/>
      <c r="H1" s="431"/>
      <c r="I1" s="432"/>
      <c r="J1" s="431"/>
    </row>
    <row r="2" spans="1:10" ht="12.75" customHeight="1">
      <c r="A2" s="446" t="s">
        <v>650</v>
      </c>
      <c r="B2" s="431"/>
      <c r="C2" s="431"/>
      <c r="D2" s="431"/>
      <c r="E2" s="431"/>
      <c r="F2" s="431"/>
      <c r="G2" s="431"/>
      <c r="H2" s="431"/>
      <c r="I2" s="432"/>
      <c r="J2" s="431"/>
    </row>
    <row r="3" spans="1:10" ht="12" customHeight="1">
      <c r="A3" s="590" t="s">
        <v>18</v>
      </c>
      <c r="B3" s="431"/>
      <c r="C3" s="431"/>
      <c r="D3" s="434"/>
      <c r="E3" s="434"/>
      <c r="F3" s="434"/>
      <c r="G3" s="434"/>
      <c r="H3" s="434"/>
      <c r="I3" s="435"/>
      <c r="J3" s="434"/>
    </row>
    <row r="4" spans="1:10" ht="6" customHeight="1">
      <c r="A4" s="434"/>
      <c r="B4" s="434"/>
      <c r="C4" s="434"/>
      <c r="D4" s="434"/>
      <c r="E4" s="434"/>
      <c r="F4" s="434"/>
      <c r="G4" s="434"/>
      <c r="H4" s="434"/>
      <c r="I4" s="435"/>
      <c r="J4" s="434"/>
    </row>
    <row r="5" spans="1:10" ht="14" customHeight="1">
      <c r="A5" s="913" t="s">
        <v>19</v>
      </c>
      <c r="B5" s="915" t="s">
        <v>134</v>
      </c>
      <c r="C5" s="916"/>
      <c r="D5" s="917"/>
      <c r="E5" s="915" t="s">
        <v>135</v>
      </c>
      <c r="F5" s="916"/>
      <c r="G5" s="917"/>
      <c r="H5" s="915" t="s">
        <v>136</v>
      </c>
      <c r="I5" s="916"/>
      <c r="J5" s="917"/>
    </row>
    <row r="6" spans="1:10" ht="14" customHeight="1">
      <c r="A6" s="914"/>
      <c r="B6" s="354">
        <v>2023</v>
      </c>
      <c r="C6" s="354">
        <v>2024</v>
      </c>
      <c r="D6" s="354" t="s">
        <v>23</v>
      </c>
      <c r="E6" s="354">
        <v>2023</v>
      </c>
      <c r="F6" s="354">
        <v>2024</v>
      </c>
      <c r="G6" s="354" t="s">
        <v>23</v>
      </c>
      <c r="H6" s="354">
        <v>2023</v>
      </c>
      <c r="I6" s="354">
        <v>2024</v>
      </c>
      <c r="J6" s="354" t="s">
        <v>23</v>
      </c>
    </row>
    <row r="7" spans="1:10" ht="3.75" customHeight="1">
      <c r="A7" s="7"/>
      <c r="B7" s="7"/>
      <c r="C7" s="7"/>
      <c r="D7" s="7"/>
      <c r="E7" s="7"/>
      <c r="F7" s="7"/>
      <c r="G7" s="58" t="s">
        <v>137</v>
      </c>
      <c r="H7" s="7"/>
      <c r="I7" s="7"/>
      <c r="J7" s="7"/>
    </row>
    <row r="8" spans="1:10" s="99" customFormat="1" ht="12" customHeight="1">
      <c r="A8" s="680" t="s">
        <v>544</v>
      </c>
      <c r="B8" s="492">
        <f>AVERAGE(B9:B14)</f>
        <v>3975.3333333333335</v>
      </c>
      <c r="C8" s="492">
        <f>AVERAGE(C9:C14)</f>
        <v>3534.6</v>
      </c>
      <c r="D8" s="704">
        <f t="shared" ref="D8:G20" si="0">((C8/B8) -      1)*100</f>
        <v>-11.086701324836501</v>
      </c>
      <c r="E8" s="492">
        <f>AVERAGE(E9:E14)</f>
        <v>3455.4</v>
      </c>
      <c r="F8" s="492">
        <f>AVERAGE(F9:F14)</f>
        <v>3103.3333333333335</v>
      </c>
      <c r="G8" s="704">
        <f t="shared" ref="G8:G11" si="1">((F8/E8) -      1)*100</f>
        <v>-10.188883100846979</v>
      </c>
      <c r="H8" s="696">
        <f>AVERAGE(H9:H14)</f>
        <v>855</v>
      </c>
      <c r="I8" s="696">
        <f>AVERAGE(I9:I14)</f>
        <v>872</v>
      </c>
      <c r="J8" s="697">
        <f t="shared" ref="J8:J15" si="2">((I8/H8) -      1)*100</f>
        <v>1.9883040935672502</v>
      </c>
    </row>
    <row r="9" spans="1:10" s="99" customFormat="1" ht="12" customHeight="1">
      <c r="A9" s="682" t="s">
        <v>547</v>
      </c>
      <c r="B9" s="717">
        <v>4230</v>
      </c>
      <c r="C9" s="717">
        <v>3400</v>
      </c>
      <c r="D9" s="699">
        <f t="shared" si="0"/>
        <v>-19.621749408983447</v>
      </c>
      <c r="E9" s="491">
        <v>3800</v>
      </c>
      <c r="F9" s="491">
        <v>3600</v>
      </c>
      <c r="G9" s="699">
        <f t="shared" si="1"/>
        <v>-5.2631578947368478</v>
      </c>
      <c r="H9" s="491">
        <v>800</v>
      </c>
      <c r="I9" s="692" t="s">
        <v>138</v>
      </c>
      <c r="J9" s="283" t="s">
        <v>137</v>
      </c>
    </row>
    <row r="10" spans="1:10" s="99" customFormat="1" ht="12" customHeight="1">
      <c r="A10" s="682" t="s">
        <v>545</v>
      </c>
      <c r="B10" s="717">
        <v>3745</v>
      </c>
      <c r="C10" s="717">
        <v>3030</v>
      </c>
      <c r="D10" s="699">
        <f t="shared" si="0"/>
        <v>-19.092122830440584</v>
      </c>
      <c r="E10" s="491">
        <v>3600</v>
      </c>
      <c r="F10" s="692" t="s">
        <v>138</v>
      </c>
      <c r="G10" s="283" t="s">
        <v>137</v>
      </c>
      <c r="H10" s="491">
        <v>960</v>
      </c>
      <c r="I10" s="491">
        <v>900</v>
      </c>
      <c r="J10" s="283">
        <f t="shared" si="2"/>
        <v>-6.25</v>
      </c>
    </row>
    <row r="11" spans="1:10" s="99" customFormat="1" ht="12" customHeight="1">
      <c r="A11" s="682" t="s">
        <v>556</v>
      </c>
      <c r="B11" s="491">
        <v>4267</v>
      </c>
      <c r="C11" s="491">
        <v>4353</v>
      </c>
      <c r="D11" s="699">
        <f t="shared" si="0"/>
        <v>2.0154675415983148</v>
      </c>
      <c r="E11" s="491">
        <v>2187</v>
      </c>
      <c r="F11" s="491">
        <v>2210</v>
      </c>
      <c r="G11" s="699">
        <f t="shared" si="1"/>
        <v>1.0516689529035173</v>
      </c>
      <c r="H11" s="491">
        <v>740</v>
      </c>
      <c r="I11" s="491">
        <v>720</v>
      </c>
      <c r="J11" s="283">
        <f t="shared" si="2"/>
        <v>-2.7027027027026973</v>
      </c>
    </row>
    <row r="12" spans="1:10" s="99" customFormat="1" ht="12" customHeight="1">
      <c r="A12" s="682" t="s">
        <v>549</v>
      </c>
      <c r="B12" s="491">
        <v>4190</v>
      </c>
      <c r="C12" s="491">
        <v>4000</v>
      </c>
      <c r="D12" s="699">
        <f t="shared" si="0"/>
        <v>-4.5346062052506024</v>
      </c>
      <c r="E12" s="491">
        <v>3820</v>
      </c>
      <c r="F12" s="692" t="s">
        <v>138</v>
      </c>
      <c r="G12" s="283" t="s">
        <v>137</v>
      </c>
      <c r="H12" s="491">
        <v>800</v>
      </c>
      <c r="I12" s="491">
        <v>900</v>
      </c>
      <c r="J12" s="283">
        <f t="shared" si="2"/>
        <v>12.5</v>
      </c>
    </row>
    <row r="13" spans="1:10" ht="12" customHeight="1">
      <c r="A13" s="682" t="s">
        <v>557</v>
      </c>
      <c r="B13" s="491">
        <v>4000</v>
      </c>
      <c r="C13" s="692" t="s">
        <v>138</v>
      </c>
      <c r="D13" s="283" t="s">
        <v>137</v>
      </c>
      <c r="E13" s="491">
        <v>3870</v>
      </c>
      <c r="F13" s="692" t="s">
        <v>138</v>
      </c>
      <c r="G13" s="283" t="s">
        <v>137</v>
      </c>
      <c r="H13" s="491">
        <v>900</v>
      </c>
      <c r="I13" s="491">
        <v>920</v>
      </c>
      <c r="J13" s="283">
        <f t="shared" si="2"/>
        <v>2.2222222222222143</v>
      </c>
    </row>
    <row r="14" spans="1:10" ht="12" customHeight="1">
      <c r="A14" s="682" t="s">
        <v>551</v>
      </c>
      <c r="B14" s="491">
        <v>3420</v>
      </c>
      <c r="C14" s="491">
        <v>2890</v>
      </c>
      <c r="D14" s="699">
        <f t="shared" si="0"/>
        <v>-15.497076023391809</v>
      </c>
      <c r="E14" s="692" t="s">
        <v>138</v>
      </c>
      <c r="F14" s="491">
        <v>3500</v>
      </c>
      <c r="G14" s="692" t="s">
        <v>139</v>
      </c>
      <c r="H14" s="491">
        <v>930</v>
      </c>
      <c r="I14" s="491">
        <v>920</v>
      </c>
      <c r="J14" s="283">
        <f t="shared" si="2"/>
        <v>-1.0752688172043001</v>
      </c>
    </row>
    <row r="15" spans="1:10" ht="12" customHeight="1">
      <c r="A15" s="680" t="s">
        <v>24</v>
      </c>
      <c r="B15" s="492">
        <f>AVERAGE(B16:B18)</f>
        <v>3537.6</v>
      </c>
      <c r="C15" s="492">
        <f>AVERAGE(C16:C18)</f>
        <v>3508.3333333333335</v>
      </c>
      <c r="D15" s="702">
        <f t="shared" si="0"/>
        <v>-0.82730287954168036</v>
      </c>
      <c r="E15" s="492">
        <f>AVERAGE(E16:E18)</f>
        <v>3515.8</v>
      </c>
      <c r="F15" s="492">
        <f>AVERAGE(F16:F18)</f>
        <v>3649.7333333333336</v>
      </c>
      <c r="G15" s="702">
        <f t="shared" si="0"/>
        <v>3.8094696323264454</v>
      </c>
      <c r="H15" s="492">
        <f>AVERAGE(H16:H18)</f>
        <v>982.6</v>
      </c>
      <c r="I15" s="696">
        <f>AVERAGE(I16:I18)</f>
        <v>1419.6</v>
      </c>
      <c r="J15" s="702">
        <f t="shared" si="2"/>
        <v>44.473844901282298</v>
      </c>
    </row>
    <row r="16" spans="1:10" ht="12" customHeight="1">
      <c r="A16" s="682" t="s">
        <v>25</v>
      </c>
      <c r="B16" s="692" t="s">
        <v>138</v>
      </c>
      <c r="C16" s="491">
        <v>3280.8</v>
      </c>
      <c r="D16" s="699" t="s">
        <v>137</v>
      </c>
      <c r="E16" s="692" t="s">
        <v>138</v>
      </c>
      <c r="F16" s="491">
        <v>2708.4</v>
      </c>
      <c r="G16" s="699" t="s">
        <v>137</v>
      </c>
      <c r="H16" s="692" t="s">
        <v>138</v>
      </c>
      <c r="I16" s="491">
        <v>1880.8</v>
      </c>
      <c r="J16" s="283" t="s">
        <v>137</v>
      </c>
    </row>
    <row r="17" spans="1:22" ht="12" customHeight="1">
      <c r="A17" s="682" t="s">
        <v>293</v>
      </c>
      <c r="B17" s="491">
        <v>3537.6</v>
      </c>
      <c r="C17" s="491">
        <v>3419.2</v>
      </c>
      <c r="D17" s="699">
        <f t="shared" si="0"/>
        <v>-3.3469018543645479</v>
      </c>
      <c r="E17" s="491">
        <v>3515.8</v>
      </c>
      <c r="F17" s="491">
        <v>3715.8</v>
      </c>
      <c r="G17" s="699">
        <f t="shared" si="0"/>
        <v>5.6886057227373499</v>
      </c>
      <c r="H17" s="491">
        <v>982.6</v>
      </c>
      <c r="I17" s="491">
        <v>958.4</v>
      </c>
      <c r="J17" s="283">
        <f t="shared" ref="J17" si="3">((I17/H17) -      1)*100</f>
        <v>-2.4628536535721612</v>
      </c>
    </row>
    <row r="18" spans="1:22" ht="12" customHeight="1">
      <c r="A18" s="682" t="s">
        <v>515</v>
      </c>
      <c r="B18" s="692" t="s">
        <v>138</v>
      </c>
      <c r="C18" s="491">
        <v>3825</v>
      </c>
      <c r="D18" s="699" t="s">
        <v>137</v>
      </c>
      <c r="E18" s="692" t="s">
        <v>138</v>
      </c>
      <c r="F18" s="491">
        <v>4525</v>
      </c>
      <c r="G18" s="699" t="s">
        <v>137</v>
      </c>
      <c r="H18" s="692" t="s">
        <v>138</v>
      </c>
      <c r="I18" s="692" t="s">
        <v>138</v>
      </c>
      <c r="J18" s="283" t="s">
        <v>137</v>
      </c>
    </row>
    <row r="19" spans="1:22" ht="12" customHeight="1">
      <c r="A19" s="688" t="s">
        <v>26</v>
      </c>
      <c r="B19" s="492">
        <f>AVERAGE(B20:B20)</f>
        <v>3150</v>
      </c>
      <c r="C19" s="492">
        <f>AVERAGE(C20:C26)</f>
        <v>3003</v>
      </c>
      <c r="D19" s="702">
        <f t="shared" si="0"/>
        <v>-4.6666666666666634</v>
      </c>
      <c r="E19" s="702" t="s">
        <v>139</v>
      </c>
      <c r="F19" s="702" t="s">
        <v>139</v>
      </c>
      <c r="G19" s="704" t="s">
        <v>137</v>
      </c>
      <c r="H19" s="702" t="s">
        <v>139</v>
      </c>
      <c r="I19" s="702" t="s">
        <v>139</v>
      </c>
      <c r="J19" s="697" t="s">
        <v>137</v>
      </c>
    </row>
    <row r="20" spans="1:22" ht="12" customHeight="1">
      <c r="A20" s="682" t="s">
        <v>29</v>
      </c>
      <c r="B20" s="491">
        <v>3150</v>
      </c>
      <c r="C20" s="491">
        <v>2870</v>
      </c>
      <c r="D20" s="703">
        <f t="shared" si="0"/>
        <v>-8.8888888888888911</v>
      </c>
      <c r="E20" s="692" t="s">
        <v>138</v>
      </c>
      <c r="F20" s="692" t="s">
        <v>138</v>
      </c>
      <c r="G20" s="699" t="s">
        <v>137</v>
      </c>
      <c r="H20" s="692" t="s">
        <v>138</v>
      </c>
      <c r="I20" s="692" t="s">
        <v>138</v>
      </c>
      <c r="J20" s="283" t="s">
        <v>137</v>
      </c>
    </row>
    <row r="21" spans="1:22" ht="12" customHeight="1">
      <c r="A21" s="682" t="s">
        <v>439</v>
      </c>
      <c r="B21" s="692" t="s">
        <v>138</v>
      </c>
      <c r="C21" s="491">
        <v>2890</v>
      </c>
      <c r="D21" s="699" t="s">
        <v>27</v>
      </c>
      <c r="E21" s="692" t="s">
        <v>138</v>
      </c>
      <c r="F21" s="692" t="s">
        <v>138</v>
      </c>
      <c r="G21" s="699" t="s">
        <v>27</v>
      </c>
      <c r="H21" s="692" t="s">
        <v>138</v>
      </c>
      <c r="I21" s="692" t="s">
        <v>138</v>
      </c>
      <c r="J21" s="283" t="s">
        <v>137</v>
      </c>
    </row>
    <row r="22" spans="1:22" ht="12" customHeight="1">
      <c r="A22" s="682" t="s">
        <v>301</v>
      </c>
      <c r="B22" s="692" t="s">
        <v>138</v>
      </c>
      <c r="C22" s="491">
        <v>3093.4</v>
      </c>
      <c r="D22" s="698" t="s">
        <v>27</v>
      </c>
      <c r="E22" s="692" t="s">
        <v>138</v>
      </c>
      <c r="F22" s="692" t="s">
        <v>138</v>
      </c>
      <c r="G22" s="306" t="s">
        <v>27</v>
      </c>
      <c r="H22" s="692" t="s">
        <v>138</v>
      </c>
      <c r="I22" s="692" t="s">
        <v>138</v>
      </c>
      <c r="J22" s="283" t="s">
        <v>137</v>
      </c>
    </row>
    <row r="23" spans="1:22" ht="12" customHeight="1">
      <c r="A23" s="682" t="s">
        <v>530</v>
      </c>
      <c r="B23" s="692" t="s">
        <v>138</v>
      </c>
      <c r="C23" s="491">
        <v>3345</v>
      </c>
      <c r="D23" s="699" t="s">
        <v>27</v>
      </c>
      <c r="E23" s="692" t="s">
        <v>138</v>
      </c>
      <c r="F23" s="692" t="s">
        <v>138</v>
      </c>
      <c r="G23" s="699" t="s">
        <v>27</v>
      </c>
      <c r="H23" s="692" t="s">
        <v>138</v>
      </c>
      <c r="I23" s="692" t="s">
        <v>138</v>
      </c>
      <c r="J23" s="283" t="s">
        <v>137</v>
      </c>
    </row>
    <row r="24" spans="1:22" ht="12" customHeight="1">
      <c r="A24" s="682" t="s">
        <v>303</v>
      </c>
      <c r="B24" s="692" t="s">
        <v>138</v>
      </c>
      <c r="C24" s="491">
        <v>3382.6</v>
      </c>
      <c r="D24" s="698" t="s">
        <v>27</v>
      </c>
      <c r="E24" s="692" t="s">
        <v>138</v>
      </c>
      <c r="F24" s="692" t="s">
        <v>138</v>
      </c>
      <c r="G24" s="699" t="s">
        <v>27</v>
      </c>
      <c r="H24" s="692" t="s">
        <v>138</v>
      </c>
      <c r="I24" s="692" t="s">
        <v>138</v>
      </c>
      <c r="J24" s="283" t="s">
        <v>137</v>
      </c>
    </row>
    <row r="25" spans="1:22" ht="12" customHeight="1">
      <c r="A25" s="682" t="s">
        <v>304</v>
      </c>
      <c r="B25" s="692" t="s">
        <v>138</v>
      </c>
      <c r="C25" s="491">
        <v>2600</v>
      </c>
      <c r="D25" s="699" t="s">
        <v>27</v>
      </c>
      <c r="E25" s="692" t="s">
        <v>138</v>
      </c>
      <c r="F25" s="692" t="s">
        <v>138</v>
      </c>
      <c r="G25" s="699" t="s">
        <v>27</v>
      </c>
      <c r="H25" s="692" t="s">
        <v>138</v>
      </c>
      <c r="I25" s="692" t="s">
        <v>138</v>
      </c>
      <c r="J25" s="283" t="s">
        <v>137</v>
      </c>
    </row>
    <row r="26" spans="1:22" ht="12" customHeight="1">
      <c r="A26" s="682" t="s">
        <v>305</v>
      </c>
      <c r="B26" s="692" t="s">
        <v>138</v>
      </c>
      <c r="C26" s="491">
        <v>2840</v>
      </c>
      <c r="D26" s="698" t="s">
        <v>27</v>
      </c>
      <c r="E26" s="692" t="s">
        <v>138</v>
      </c>
      <c r="F26" s="692" t="s">
        <v>138</v>
      </c>
      <c r="G26" s="306" t="s">
        <v>27</v>
      </c>
      <c r="H26" s="692" t="s">
        <v>138</v>
      </c>
      <c r="I26" s="692" t="s">
        <v>138</v>
      </c>
      <c r="J26" s="283" t="s">
        <v>137</v>
      </c>
    </row>
    <row r="27" spans="1:22" ht="12" customHeight="1">
      <c r="A27" s="688" t="s">
        <v>31</v>
      </c>
      <c r="B27" s="492">
        <f>AVERAGE(B28:B35)</f>
        <v>3837.2749999999996</v>
      </c>
      <c r="C27" s="492">
        <f>AVERAGE(C28:C35)</f>
        <v>3856.4749999999999</v>
      </c>
      <c r="D27" s="777">
        <f t="shared" ref="D27:G69" si="4">((C27/B27) -      1)*100</f>
        <v>0.50035506967835985</v>
      </c>
      <c r="E27" s="492">
        <f>AVERAGE(E28:E35)</f>
        <v>3924.6800000000003</v>
      </c>
      <c r="F27" s="492">
        <f>AVERAGE(F28:F35)</f>
        <v>3363.75</v>
      </c>
      <c r="G27" s="704">
        <f t="shared" ref="G27:G41" si="5">((F27/E27) -      1)*100</f>
        <v>-14.292375429334371</v>
      </c>
      <c r="H27" s="492">
        <f>AVERAGE(H28:H35)</f>
        <v>1443.3333333333333</v>
      </c>
      <c r="I27" s="696">
        <f>AVERAGE(I28:I35)</f>
        <v>994.4666666666667</v>
      </c>
      <c r="J27" s="704">
        <f>((I27/H27) -      1)*100</f>
        <v>-31.099307159353341</v>
      </c>
    </row>
    <row r="28" spans="1:22" ht="12" customHeight="1">
      <c r="A28" s="682" t="s">
        <v>33</v>
      </c>
      <c r="B28" s="491">
        <v>3180</v>
      </c>
      <c r="C28" s="491">
        <v>2933.4</v>
      </c>
      <c r="D28" s="703">
        <f t="shared" si="4"/>
        <v>-7.75471698113207</v>
      </c>
      <c r="E28" s="491">
        <v>3500</v>
      </c>
      <c r="F28" s="491">
        <v>3300</v>
      </c>
      <c r="G28" s="699">
        <f t="shared" si="5"/>
        <v>-5.7142857142857162</v>
      </c>
      <c r="H28" s="692" t="s">
        <v>138</v>
      </c>
      <c r="I28" s="692" t="s">
        <v>138</v>
      </c>
      <c r="J28" s="283" t="s">
        <v>137</v>
      </c>
      <c r="L28" s="808"/>
      <c r="M28" s="562"/>
      <c r="N28" s="809"/>
      <c r="O28" s="809"/>
      <c r="P28" s="809"/>
      <c r="Q28" s="809"/>
      <c r="R28" s="809"/>
      <c r="S28" s="809"/>
      <c r="T28" s="810"/>
      <c r="U28" s="484"/>
      <c r="V28" s="54"/>
    </row>
    <row r="29" spans="1:22" ht="12" customHeight="1">
      <c r="A29" s="682" t="s">
        <v>32</v>
      </c>
      <c r="B29" s="491">
        <v>3775</v>
      </c>
      <c r="C29" s="491">
        <v>3255</v>
      </c>
      <c r="D29" s="699">
        <f t="shared" si="4"/>
        <v>-13.774834437086092</v>
      </c>
      <c r="E29" s="692" t="s">
        <v>138</v>
      </c>
      <c r="F29" s="692" t="s">
        <v>138</v>
      </c>
      <c r="G29" s="699" t="s">
        <v>137</v>
      </c>
      <c r="H29" s="692" t="s">
        <v>138</v>
      </c>
      <c r="I29" s="692" t="s">
        <v>138</v>
      </c>
      <c r="J29" s="283" t="s">
        <v>137</v>
      </c>
      <c r="L29" s="921"/>
      <c r="M29" s="921"/>
      <c r="N29" s="921"/>
      <c r="O29" s="921"/>
      <c r="P29" s="921"/>
      <c r="Q29" s="921"/>
      <c r="R29" s="809"/>
      <c r="S29" s="809"/>
      <c r="T29" s="811"/>
      <c r="U29" s="812"/>
      <c r="V29" s="54"/>
    </row>
    <row r="30" spans="1:22" ht="12" customHeight="1">
      <c r="A30" s="682" t="s">
        <v>34</v>
      </c>
      <c r="B30" s="491">
        <v>3706.6</v>
      </c>
      <c r="C30" s="491">
        <v>3120</v>
      </c>
      <c r="D30" s="698">
        <f t="shared" si="4"/>
        <v>-15.825824205471317</v>
      </c>
      <c r="E30" s="692" t="s">
        <v>138</v>
      </c>
      <c r="F30" s="491">
        <v>3426.6</v>
      </c>
      <c r="G30" s="306" t="s">
        <v>137</v>
      </c>
      <c r="H30" s="692" t="s">
        <v>138</v>
      </c>
      <c r="I30" s="717">
        <v>1180</v>
      </c>
      <c r="J30" s="283" t="s">
        <v>137</v>
      </c>
      <c r="L30" s="919"/>
      <c r="M30" s="919"/>
      <c r="N30" s="920"/>
      <c r="O30" s="920"/>
      <c r="P30" s="919"/>
      <c r="Q30" s="920"/>
      <c r="R30" s="920"/>
      <c r="S30" s="919"/>
      <c r="T30" s="920"/>
      <c r="U30" s="920"/>
      <c r="V30" s="54"/>
    </row>
    <row r="31" spans="1:22" ht="12" customHeight="1">
      <c r="A31" s="682" t="s">
        <v>35</v>
      </c>
      <c r="B31" s="491">
        <v>3620</v>
      </c>
      <c r="C31" s="491">
        <v>3410</v>
      </c>
      <c r="D31" s="699">
        <f t="shared" si="4"/>
        <v>-5.8011049723756924</v>
      </c>
      <c r="E31" s="491">
        <v>3313.4</v>
      </c>
      <c r="F31" s="491">
        <v>3283.4</v>
      </c>
      <c r="G31" s="699">
        <f>((F31/E31) -      1)*100</f>
        <v>-0.9054143779803181</v>
      </c>
      <c r="H31" s="692">
        <v>1030</v>
      </c>
      <c r="I31" s="717">
        <v>873.4</v>
      </c>
      <c r="J31" s="283">
        <f>((I31/H31) -      1)*100</f>
        <v>-15.203883495145632</v>
      </c>
      <c r="L31" s="920"/>
      <c r="M31" s="805"/>
      <c r="N31" s="805"/>
      <c r="O31" s="805"/>
      <c r="P31" s="805"/>
      <c r="Q31" s="805"/>
      <c r="R31" s="805"/>
      <c r="S31" s="805"/>
      <c r="T31" s="805"/>
      <c r="U31" s="805"/>
      <c r="V31" s="54"/>
    </row>
    <row r="32" spans="1:22" ht="12" customHeight="1">
      <c r="A32" s="682" t="s">
        <v>36</v>
      </c>
      <c r="B32" s="491">
        <v>3500</v>
      </c>
      <c r="C32" s="491">
        <v>3613.4</v>
      </c>
      <c r="D32" s="698">
        <f t="shared" si="4"/>
        <v>3.2399999999999984</v>
      </c>
      <c r="E32" s="491">
        <v>3410</v>
      </c>
      <c r="F32" s="491">
        <v>3445</v>
      </c>
      <c r="G32" s="699">
        <f>((F32/E32) -      1)*100</f>
        <v>1.0263929618768319</v>
      </c>
      <c r="H32" s="692">
        <v>1900</v>
      </c>
      <c r="I32" s="717">
        <v>930</v>
      </c>
      <c r="J32" s="283">
        <f>((I32/H32) -      1)*100</f>
        <v>-51.05263157894737</v>
      </c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</row>
    <row r="33" spans="1:22" ht="12" customHeight="1">
      <c r="A33" s="682" t="s">
        <v>37</v>
      </c>
      <c r="B33" s="491">
        <v>4450</v>
      </c>
      <c r="C33" s="491">
        <v>5800</v>
      </c>
      <c r="D33" s="699">
        <f t="shared" si="4"/>
        <v>30.337078651685403</v>
      </c>
      <c r="E33" s="491">
        <v>4700</v>
      </c>
      <c r="F33" s="692" t="s">
        <v>138</v>
      </c>
      <c r="G33" s="699" t="s">
        <v>137</v>
      </c>
      <c r="H33" s="692">
        <v>1400</v>
      </c>
      <c r="I33" s="692" t="s">
        <v>138</v>
      </c>
      <c r="J33" s="283" t="s">
        <v>137</v>
      </c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</row>
    <row r="34" spans="1:22" ht="12" customHeight="1">
      <c r="A34" s="682" t="s">
        <v>38</v>
      </c>
      <c r="B34" s="491">
        <v>4700</v>
      </c>
      <c r="C34" s="491">
        <v>5400</v>
      </c>
      <c r="D34" s="698">
        <f t="shared" si="4"/>
        <v>14.893617021276606</v>
      </c>
      <c r="E34" s="491">
        <v>4700</v>
      </c>
      <c r="F34" s="692" t="s">
        <v>138</v>
      </c>
      <c r="G34" s="306" t="s">
        <v>137</v>
      </c>
      <c r="H34" s="692" t="s">
        <v>138</v>
      </c>
      <c r="I34" s="692" t="s">
        <v>138</v>
      </c>
      <c r="J34" s="283" t="s">
        <v>137</v>
      </c>
    </row>
    <row r="35" spans="1:22" ht="12" customHeight="1">
      <c r="A35" s="682" t="s">
        <v>39</v>
      </c>
      <c r="B35" s="491">
        <v>3766.6</v>
      </c>
      <c r="C35" s="491">
        <v>3320</v>
      </c>
      <c r="D35" s="699">
        <f t="shared" si="4"/>
        <v>-11.856847023841134</v>
      </c>
      <c r="E35" s="692" t="s">
        <v>138</v>
      </c>
      <c r="F35" s="692" t="s">
        <v>138</v>
      </c>
      <c r="G35" s="699" t="s">
        <v>137</v>
      </c>
      <c r="H35" s="692" t="s">
        <v>138</v>
      </c>
      <c r="I35" s="692" t="s">
        <v>138</v>
      </c>
      <c r="J35" s="283" t="s">
        <v>137</v>
      </c>
    </row>
    <row r="36" spans="1:22" ht="12" customHeight="1">
      <c r="A36" s="701" t="s">
        <v>41</v>
      </c>
      <c r="B36" s="492">
        <f>AVERAGE(B41:B42)</f>
        <v>3835.83</v>
      </c>
      <c r="C36" s="492">
        <f>AVERAGE(C37:C45)</f>
        <v>3301.2222222222222</v>
      </c>
      <c r="D36" s="702">
        <f t="shared" si="4"/>
        <v>-13.937212487982464</v>
      </c>
      <c r="E36" s="492">
        <f t="shared" ref="E36:F36" si="6">AVERAGE(E37:E45)</f>
        <v>3642.7750000000001</v>
      </c>
      <c r="F36" s="492">
        <f t="shared" si="6"/>
        <v>3422.8</v>
      </c>
      <c r="G36" s="704">
        <f t="shared" si="5"/>
        <v>-6.0386655777532212</v>
      </c>
      <c r="H36" s="696">
        <f t="shared" ref="H36:I36" si="7">AVERAGE(H37:H45)</f>
        <v>1437.22</v>
      </c>
      <c r="I36" s="696">
        <f t="shared" si="7"/>
        <v>1297.5</v>
      </c>
      <c r="J36" s="697">
        <f t="shared" ref="J36:J47" si="8">((I36/H36) -      1)*100</f>
        <v>-9.7215457619571168</v>
      </c>
    </row>
    <row r="37" spans="1:22" ht="12" customHeight="1">
      <c r="A37" s="686" t="s">
        <v>156</v>
      </c>
      <c r="B37" s="692" t="s">
        <v>138</v>
      </c>
      <c r="C37" s="491">
        <v>3300</v>
      </c>
      <c r="D37" s="548" t="s">
        <v>27</v>
      </c>
      <c r="E37" s="692" t="s">
        <v>138</v>
      </c>
      <c r="F37" s="491">
        <v>3100</v>
      </c>
      <c r="G37" s="548" t="s">
        <v>27</v>
      </c>
      <c r="H37" s="692" t="s">
        <v>138</v>
      </c>
      <c r="I37" s="692" t="s">
        <v>138</v>
      </c>
      <c r="J37" s="548" t="s">
        <v>137</v>
      </c>
    </row>
    <row r="38" spans="1:22" ht="12" customHeight="1">
      <c r="A38" s="686" t="s">
        <v>42</v>
      </c>
      <c r="B38" s="692" t="s">
        <v>138</v>
      </c>
      <c r="C38" s="491">
        <v>3400</v>
      </c>
      <c r="D38" s="548" t="s">
        <v>27</v>
      </c>
      <c r="E38" s="692" t="s">
        <v>138</v>
      </c>
      <c r="F38" s="491">
        <v>3200</v>
      </c>
      <c r="G38" s="548" t="s">
        <v>27</v>
      </c>
      <c r="H38" s="692" t="s">
        <v>138</v>
      </c>
      <c r="I38" s="692" t="s">
        <v>138</v>
      </c>
      <c r="J38" s="548" t="s">
        <v>137</v>
      </c>
    </row>
    <row r="39" spans="1:22" ht="12" customHeight="1">
      <c r="A39" s="686" t="s">
        <v>455</v>
      </c>
      <c r="B39" s="692" t="s">
        <v>138</v>
      </c>
      <c r="C39" s="491">
        <v>3100</v>
      </c>
      <c r="D39" s="548" t="s">
        <v>27</v>
      </c>
      <c r="E39" s="692" t="s">
        <v>138</v>
      </c>
      <c r="F39" s="692" t="s">
        <v>138</v>
      </c>
      <c r="G39" s="548" t="s">
        <v>27</v>
      </c>
      <c r="H39" s="692" t="s">
        <v>138</v>
      </c>
      <c r="I39" s="717">
        <v>2300</v>
      </c>
      <c r="J39" s="548" t="s">
        <v>137</v>
      </c>
    </row>
    <row r="40" spans="1:22" ht="12" customHeight="1">
      <c r="A40" s="686" t="s">
        <v>167</v>
      </c>
      <c r="B40" s="692" t="s">
        <v>138</v>
      </c>
      <c r="C40" s="491">
        <v>3680</v>
      </c>
      <c r="D40" s="548" t="s">
        <v>27</v>
      </c>
      <c r="E40" s="692" t="s">
        <v>138</v>
      </c>
      <c r="F40" s="491">
        <v>4000</v>
      </c>
      <c r="G40" s="548" t="s">
        <v>27</v>
      </c>
      <c r="H40" s="692" t="s">
        <v>138</v>
      </c>
      <c r="I40" s="692" t="s">
        <v>138</v>
      </c>
      <c r="J40" s="548" t="s">
        <v>137</v>
      </c>
    </row>
    <row r="41" spans="1:22" ht="12" customHeight="1">
      <c r="A41" s="682" t="s">
        <v>43</v>
      </c>
      <c r="B41" s="491">
        <v>4278.33</v>
      </c>
      <c r="C41" s="491">
        <v>3063</v>
      </c>
      <c r="D41" s="703">
        <f t="shared" si="4"/>
        <v>-28.406644648729763</v>
      </c>
      <c r="E41" s="491">
        <v>3705.55</v>
      </c>
      <c r="F41" s="491">
        <v>3314</v>
      </c>
      <c r="G41" s="699">
        <f t="shared" si="5"/>
        <v>-10.566582558594551</v>
      </c>
      <c r="H41" s="717">
        <v>2161.11</v>
      </c>
      <c r="I41" s="717">
        <v>1617</v>
      </c>
      <c r="J41" s="283">
        <f t="shared" si="8"/>
        <v>-25.177339422796617</v>
      </c>
    </row>
    <row r="42" spans="1:22" ht="12" customHeight="1">
      <c r="A42" s="682" t="s">
        <v>459</v>
      </c>
      <c r="B42" s="491">
        <v>3393.33</v>
      </c>
      <c r="C42" s="491">
        <v>3088</v>
      </c>
      <c r="D42" s="699">
        <f t="shared" si="4"/>
        <v>-8.9979459704773728</v>
      </c>
      <c r="E42" s="491">
        <v>3580</v>
      </c>
      <c r="F42" s="692" t="s">
        <v>138</v>
      </c>
      <c r="G42" s="699" t="s">
        <v>137</v>
      </c>
      <c r="H42" s="717">
        <v>713.33</v>
      </c>
      <c r="I42" s="717">
        <v>673</v>
      </c>
      <c r="J42" s="283">
        <f t="shared" si="8"/>
        <v>-5.6537647372184026</v>
      </c>
    </row>
    <row r="43" spans="1:22" ht="12" customHeight="1">
      <c r="A43" s="686" t="s">
        <v>44</v>
      </c>
      <c r="B43" s="692" t="s">
        <v>138</v>
      </c>
      <c r="C43" s="491">
        <v>3000</v>
      </c>
      <c r="D43" s="548" t="s">
        <v>27</v>
      </c>
      <c r="E43" s="692" t="s">
        <v>138</v>
      </c>
      <c r="F43" s="692" t="s">
        <v>138</v>
      </c>
      <c r="G43" s="548" t="s">
        <v>27</v>
      </c>
      <c r="H43" s="692" t="s">
        <v>138</v>
      </c>
      <c r="I43" s="692" t="s">
        <v>138</v>
      </c>
      <c r="J43" s="548" t="s">
        <v>137</v>
      </c>
    </row>
    <row r="44" spans="1:22" ht="12" customHeight="1">
      <c r="A44" s="686" t="s">
        <v>531</v>
      </c>
      <c r="B44" s="692" t="s">
        <v>138</v>
      </c>
      <c r="C44" s="491">
        <v>3480</v>
      </c>
      <c r="D44" s="548" t="s">
        <v>27</v>
      </c>
      <c r="E44" s="692" t="s">
        <v>138</v>
      </c>
      <c r="F44" s="692" t="s">
        <v>138</v>
      </c>
      <c r="G44" s="548" t="s">
        <v>27</v>
      </c>
      <c r="H44" s="692" t="s">
        <v>138</v>
      </c>
      <c r="I44" s="692" t="s">
        <v>138</v>
      </c>
      <c r="J44" s="548" t="s">
        <v>137</v>
      </c>
    </row>
    <row r="45" spans="1:22" ht="12" customHeight="1">
      <c r="A45" s="686" t="s">
        <v>45</v>
      </c>
      <c r="B45" s="692" t="s">
        <v>138</v>
      </c>
      <c r="C45" s="491">
        <v>3600</v>
      </c>
      <c r="D45" s="548" t="s">
        <v>27</v>
      </c>
      <c r="E45" s="692" t="s">
        <v>138</v>
      </c>
      <c r="F45" s="491">
        <v>3500</v>
      </c>
      <c r="G45" s="548" t="s">
        <v>27</v>
      </c>
      <c r="H45" s="692" t="s">
        <v>138</v>
      </c>
      <c r="I45" s="717">
        <v>600</v>
      </c>
      <c r="J45" s="548" t="s">
        <v>137</v>
      </c>
    </row>
    <row r="46" spans="1:22" ht="12" customHeight="1">
      <c r="A46" s="489" t="s">
        <v>46</v>
      </c>
      <c r="B46" s="492">
        <f>AVERAGE(B47:B59)</f>
        <v>4607.6923076923076</v>
      </c>
      <c r="C46" s="492">
        <f>AVERAGE(C47:C59)</f>
        <v>3622.8461538461538</v>
      </c>
      <c r="D46" s="702">
        <f t="shared" si="4"/>
        <v>-21.373956594323872</v>
      </c>
      <c r="E46" s="492">
        <f>AVERAGE(E47:E59)</f>
        <v>2729.4</v>
      </c>
      <c r="F46" s="492">
        <f>AVERAGE(F47:F59)</f>
        <v>2729.4</v>
      </c>
      <c r="G46" s="704">
        <f t="shared" si="4"/>
        <v>0</v>
      </c>
      <c r="H46" s="696">
        <f>AVERAGE(H47:H59)</f>
        <v>1271.3333333333333</v>
      </c>
      <c r="I46" s="696">
        <f>AVERAGE(I47:I59)</f>
        <v>1271.3333333333333</v>
      </c>
      <c r="J46" s="697">
        <f t="shared" si="8"/>
        <v>0</v>
      </c>
    </row>
    <row r="47" spans="1:22" ht="12" customHeight="1">
      <c r="A47" s="682" t="s">
        <v>47</v>
      </c>
      <c r="B47" s="491">
        <v>4487</v>
      </c>
      <c r="C47" s="491">
        <v>3627</v>
      </c>
      <c r="D47" s="703">
        <f t="shared" si="4"/>
        <v>-19.166480944952081</v>
      </c>
      <c r="E47" s="692" t="s">
        <v>138</v>
      </c>
      <c r="F47" s="692" t="s">
        <v>138</v>
      </c>
      <c r="G47" s="699" t="s">
        <v>137</v>
      </c>
      <c r="H47" s="717">
        <v>1293</v>
      </c>
      <c r="I47" s="717">
        <v>1293</v>
      </c>
      <c r="J47" s="283">
        <f t="shared" si="8"/>
        <v>0</v>
      </c>
    </row>
    <row r="48" spans="1:22" ht="12" customHeight="1">
      <c r="A48" s="682" t="s">
        <v>48</v>
      </c>
      <c r="B48" s="491">
        <v>4553</v>
      </c>
      <c r="C48" s="491">
        <v>3587</v>
      </c>
      <c r="D48" s="699">
        <f t="shared" si="4"/>
        <v>-21.216780144959369</v>
      </c>
      <c r="E48" s="692" t="s">
        <v>138</v>
      </c>
      <c r="F48" s="692" t="s">
        <v>138</v>
      </c>
      <c r="G48" s="699" t="s">
        <v>137</v>
      </c>
      <c r="H48" s="692" t="s">
        <v>138</v>
      </c>
      <c r="I48" s="692" t="s">
        <v>138</v>
      </c>
      <c r="J48" s="283" t="s">
        <v>137</v>
      </c>
    </row>
    <row r="49" spans="1:10" ht="12" customHeight="1">
      <c r="A49" s="682" t="s">
        <v>49</v>
      </c>
      <c r="B49" s="491">
        <v>4565</v>
      </c>
      <c r="C49" s="491">
        <v>3565</v>
      </c>
      <c r="D49" s="703">
        <f t="shared" si="4"/>
        <v>-21.905805038335156</v>
      </c>
      <c r="E49" s="692" t="s">
        <v>138</v>
      </c>
      <c r="F49" s="692" t="s">
        <v>138</v>
      </c>
      <c r="G49" s="699" t="s">
        <v>137</v>
      </c>
      <c r="H49" s="692" t="s">
        <v>138</v>
      </c>
      <c r="I49" s="692" t="s">
        <v>138</v>
      </c>
      <c r="J49" s="283" t="s">
        <v>137</v>
      </c>
    </row>
    <row r="50" spans="1:10" ht="12" customHeight="1">
      <c r="A50" s="682" t="s">
        <v>50</v>
      </c>
      <c r="B50" s="491">
        <v>4690</v>
      </c>
      <c r="C50" s="491">
        <v>3625</v>
      </c>
      <c r="D50" s="699">
        <f t="shared" si="4"/>
        <v>-22.707889125799575</v>
      </c>
      <c r="E50" s="692" t="s">
        <v>138</v>
      </c>
      <c r="F50" s="692" t="s">
        <v>138</v>
      </c>
      <c r="G50" s="699" t="s">
        <v>137</v>
      </c>
      <c r="H50" s="717">
        <v>1287</v>
      </c>
      <c r="I50" s="717">
        <v>1287</v>
      </c>
      <c r="J50" s="283">
        <f t="shared" ref="J50:J52" si="9">((I50/H50) -      1)*100</f>
        <v>0</v>
      </c>
    </row>
    <row r="51" spans="1:10" ht="12" customHeight="1">
      <c r="A51" s="682" t="s">
        <v>51</v>
      </c>
      <c r="B51" s="491">
        <v>4415</v>
      </c>
      <c r="C51" s="491">
        <v>3555</v>
      </c>
      <c r="D51" s="703">
        <f t="shared" si="4"/>
        <v>-19.479048697621749</v>
      </c>
      <c r="E51" s="692" t="s">
        <v>138</v>
      </c>
      <c r="F51" s="692" t="s">
        <v>138</v>
      </c>
      <c r="G51" s="699" t="s">
        <v>137</v>
      </c>
      <c r="H51" s="717">
        <v>1215</v>
      </c>
      <c r="I51" s="717">
        <v>1215</v>
      </c>
      <c r="J51" s="283">
        <f t="shared" si="9"/>
        <v>0</v>
      </c>
    </row>
    <row r="52" spans="1:10" ht="12" customHeight="1">
      <c r="A52" s="682" t="s">
        <v>52</v>
      </c>
      <c r="B52" s="491">
        <v>4245</v>
      </c>
      <c r="C52" s="491">
        <v>3475</v>
      </c>
      <c r="D52" s="699">
        <f t="shared" si="4"/>
        <v>-18.138987043580677</v>
      </c>
      <c r="E52" s="692" t="s">
        <v>138</v>
      </c>
      <c r="F52" s="692" t="s">
        <v>138</v>
      </c>
      <c r="G52" s="699" t="s">
        <v>137</v>
      </c>
      <c r="H52" s="717">
        <v>1227</v>
      </c>
      <c r="I52" s="717">
        <v>1227</v>
      </c>
      <c r="J52" s="283">
        <f t="shared" si="9"/>
        <v>0</v>
      </c>
    </row>
    <row r="53" spans="1:10" ht="12" customHeight="1">
      <c r="A53" s="682" t="s">
        <v>53</v>
      </c>
      <c r="B53" s="491">
        <v>4753</v>
      </c>
      <c r="C53" s="491">
        <v>3720</v>
      </c>
      <c r="D53" s="703">
        <f t="shared" si="4"/>
        <v>-21.733641910372391</v>
      </c>
      <c r="E53" s="692" t="s">
        <v>138</v>
      </c>
      <c r="F53" s="692" t="s">
        <v>138</v>
      </c>
      <c r="G53" s="699" t="s">
        <v>137</v>
      </c>
      <c r="H53" s="692" t="s">
        <v>138</v>
      </c>
      <c r="I53" s="692" t="s">
        <v>138</v>
      </c>
      <c r="J53" s="283" t="s">
        <v>137</v>
      </c>
    </row>
    <row r="54" spans="1:10" ht="12" customHeight="1">
      <c r="A54" s="682" t="s">
        <v>140</v>
      </c>
      <c r="B54" s="491">
        <v>4813</v>
      </c>
      <c r="C54" s="491">
        <v>3687</v>
      </c>
      <c r="D54" s="699">
        <f t="shared" si="4"/>
        <v>-23.394971950966138</v>
      </c>
      <c r="E54" s="491">
        <v>2830</v>
      </c>
      <c r="F54" s="491">
        <v>2830</v>
      </c>
      <c r="G54" s="699">
        <f t="shared" si="4"/>
        <v>0</v>
      </c>
      <c r="H54" s="717">
        <v>1247</v>
      </c>
      <c r="I54" s="717">
        <v>1247</v>
      </c>
      <c r="J54" s="283">
        <f t="shared" ref="J54:J55" si="10">((I54/H54) -      1)*100</f>
        <v>0</v>
      </c>
    </row>
    <row r="55" spans="1:10" ht="12" customHeight="1">
      <c r="A55" s="682" t="s">
        <v>54</v>
      </c>
      <c r="B55" s="491">
        <v>4740</v>
      </c>
      <c r="C55" s="491">
        <v>3633</v>
      </c>
      <c r="D55" s="703">
        <f t="shared" si="4"/>
        <v>-23.354430379746837</v>
      </c>
      <c r="E55" s="491">
        <v>2750</v>
      </c>
      <c r="F55" s="491">
        <v>2750</v>
      </c>
      <c r="G55" s="699">
        <f t="shared" si="4"/>
        <v>0</v>
      </c>
      <c r="H55" s="717">
        <v>1280</v>
      </c>
      <c r="I55" s="717">
        <v>1280</v>
      </c>
      <c r="J55" s="283">
        <f t="shared" si="10"/>
        <v>0</v>
      </c>
    </row>
    <row r="56" spans="1:10" ht="12" customHeight="1">
      <c r="A56" s="682" t="s">
        <v>55</v>
      </c>
      <c r="B56" s="491">
        <v>4720</v>
      </c>
      <c r="C56" s="491">
        <v>3660</v>
      </c>
      <c r="D56" s="699">
        <f t="shared" si="4"/>
        <v>-22.457627118644062</v>
      </c>
      <c r="E56" s="491">
        <v>2600</v>
      </c>
      <c r="F56" s="491">
        <v>2600</v>
      </c>
      <c r="G56" s="699">
        <f t="shared" si="4"/>
        <v>0</v>
      </c>
      <c r="H56" s="692" t="s">
        <v>138</v>
      </c>
      <c r="I56" s="692" t="s">
        <v>138</v>
      </c>
      <c r="J56" s="283" t="s">
        <v>137</v>
      </c>
    </row>
    <row r="57" spans="1:10" ht="12" customHeight="1">
      <c r="A57" s="682" t="s">
        <v>56</v>
      </c>
      <c r="B57" s="491">
        <v>4767</v>
      </c>
      <c r="C57" s="491">
        <v>3740</v>
      </c>
      <c r="D57" s="703">
        <f t="shared" si="4"/>
        <v>-21.543947975666033</v>
      </c>
      <c r="E57" s="491">
        <v>2800</v>
      </c>
      <c r="F57" s="491">
        <v>2800</v>
      </c>
      <c r="G57" s="699">
        <f t="shared" si="4"/>
        <v>0</v>
      </c>
      <c r="H57" s="717">
        <v>1340</v>
      </c>
      <c r="I57" s="717">
        <v>1340</v>
      </c>
      <c r="J57" s="283">
        <f t="shared" ref="J57:J59" si="11">((I57/H57) -      1)*100</f>
        <v>0</v>
      </c>
    </row>
    <row r="58" spans="1:10" ht="12" customHeight="1">
      <c r="A58" s="682" t="s">
        <v>57</v>
      </c>
      <c r="B58" s="491">
        <v>4567</v>
      </c>
      <c r="C58" s="491">
        <v>3593</v>
      </c>
      <c r="D58" s="699">
        <f t="shared" si="4"/>
        <v>-21.326910444493109</v>
      </c>
      <c r="E58" s="491">
        <v>2667</v>
      </c>
      <c r="F58" s="491">
        <v>2667</v>
      </c>
      <c r="G58" s="699">
        <f t="shared" si="4"/>
        <v>0</v>
      </c>
      <c r="H58" s="717">
        <v>1300</v>
      </c>
      <c r="I58" s="717">
        <v>1300</v>
      </c>
      <c r="J58" s="283">
        <f t="shared" si="11"/>
        <v>0</v>
      </c>
    </row>
    <row r="59" spans="1:10" ht="12" customHeight="1">
      <c r="A59" s="682" t="s">
        <v>58</v>
      </c>
      <c r="B59" s="491">
        <v>4585</v>
      </c>
      <c r="C59" s="491">
        <v>3630</v>
      </c>
      <c r="D59" s="703">
        <f t="shared" si="4"/>
        <v>-20.828789531079607</v>
      </c>
      <c r="E59" s="692" t="s">
        <v>138</v>
      </c>
      <c r="F59" s="692" t="s">
        <v>138</v>
      </c>
      <c r="G59" s="699" t="s">
        <v>137</v>
      </c>
      <c r="H59" s="717">
        <v>1253</v>
      </c>
      <c r="I59" s="717">
        <v>1253</v>
      </c>
      <c r="J59" s="283">
        <f t="shared" si="11"/>
        <v>0</v>
      </c>
    </row>
    <row r="60" spans="1:10" ht="16" customHeight="1">
      <c r="A60" s="235"/>
      <c r="B60" s="236"/>
      <c r="C60" s="166"/>
      <c r="D60" s="166"/>
      <c r="E60" s="166"/>
      <c r="F60" s="166"/>
      <c r="G60" s="166"/>
      <c r="H60" s="166"/>
      <c r="I60" s="778"/>
      <c r="J60" s="807" t="s">
        <v>76</v>
      </c>
    </row>
    <row r="61" spans="1:10" ht="16" customHeight="1">
      <c r="A61" s="918" t="s">
        <v>511</v>
      </c>
      <c r="B61" s="918"/>
      <c r="C61" s="918"/>
      <c r="D61" s="918"/>
      <c r="E61" s="918"/>
      <c r="F61" s="918"/>
      <c r="G61" s="8"/>
      <c r="H61" s="8"/>
      <c r="I61" s="28"/>
      <c r="J61" s="9"/>
    </row>
    <row r="62" spans="1:10" ht="16" customHeight="1">
      <c r="A62" s="913" t="s">
        <v>19</v>
      </c>
      <c r="B62" s="915" t="s">
        <v>134</v>
      </c>
      <c r="C62" s="916"/>
      <c r="D62" s="917"/>
      <c r="E62" s="915" t="s">
        <v>135</v>
      </c>
      <c r="F62" s="916"/>
      <c r="G62" s="917"/>
      <c r="H62" s="915" t="s">
        <v>136</v>
      </c>
      <c r="I62" s="916"/>
      <c r="J62" s="917"/>
    </row>
    <row r="63" spans="1:10" ht="16" customHeight="1">
      <c r="A63" s="914"/>
      <c r="B63" s="354">
        <v>2023</v>
      </c>
      <c r="C63" s="354">
        <v>2024</v>
      </c>
      <c r="D63" s="354" t="s">
        <v>23</v>
      </c>
      <c r="E63" s="354">
        <v>2023</v>
      </c>
      <c r="F63" s="354">
        <v>2024</v>
      </c>
      <c r="G63" s="354" t="s">
        <v>23</v>
      </c>
      <c r="H63" s="354">
        <v>2023</v>
      </c>
      <c r="I63" s="354">
        <v>2024</v>
      </c>
      <c r="J63" s="354" t="s">
        <v>23</v>
      </c>
    </row>
    <row r="64" spans="1:10" ht="5" customHeight="1">
      <c r="A64" s="682"/>
      <c r="B64" s="491"/>
      <c r="C64" s="491"/>
      <c r="D64" s="703"/>
      <c r="E64" s="692"/>
      <c r="F64" s="692"/>
      <c r="G64" s="699"/>
      <c r="H64" s="717"/>
      <c r="I64" s="717"/>
      <c r="J64" s="283"/>
    </row>
    <row r="65" spans="1:10" ht="12" customHeight="1">
      <c r="A65" s="688" t="s">
        <v>59</v>
      </c>
      <c r="B65" s="492">
        <f>AVERAGE(B66:B70)</f>
        <v>3878.6660000000002</v>
      </c>
      <c r="C65" s="492">
        <f>AVERAGE(C66:C70)</f>
        <v>3387.6400000000003</v>
      </c>
      <c r="D65" s="704">
        <f t="shared" si="4"/>
        <v>-12.659661852812276</v>
      </c>
      <c r="E65" s="702" t="s">
        <v>139</v>
      </c>
      <c r="F65" s="702" t="s">
        <v>139</v>
      </c>
      <c r="G65" s="704" t="s">
        <v>137</v>
      </c>
      <c r="H65" s="702" t="s">
        <v>139</v>
      </c>
      <c r="I65" s="702" t="s">
        <v>139</v>
      </c>
      <c r="J65" s="697" t="s">
        <v>137</v>
      </c>
    </row>
    <row r="66" spans="1:10" ht="12" customHeight="1">
      <c r="A66" s="682" t="s">
        <v>60</v>
      </c>
      <c r="B66" s="491">
        <v>3933.33</v>
      </c>
      <c r="C66" s="491">
        <v>3266.6</v>
      </c>
      <c r="D66" s="703">
        <f t="shared" si="4"/>
        <v>-16.950777076929725</v>
      </c>
      <c r="E66" s="692" t="s">
        <v>138</v>
      </c>
      <c r="F66" s="692" t="s">
        <v>138</v>
      </c>
      <c r="G66" s="699" t="s">
        <v>137</v>
      </c>
      <c r="H66" s="692" t="s">
        <v>138</v>
      </c>
      <c r="I66" s="692" t="s">
        <v>138</v>
      </c>
      <c r="J66" s="283" t="s">
        <v>137</v>
      </c>
    </row>
    <row r="67" spans="1:10" ht="12" customHeight="1">
      <c r="A67" s="682" t="s">
        <v>61</v>
      </c>
      <c r="B67" s="491">
        <v>4000</v>
      </c>
      <c r="C67" s="491">
        <v>3466.6</v>
      </c>
      <c r="D67" s="699">
        <f t="shared" si="4"/>
        <v>-13.334999999999997</v>
      </c>
      <c r="E67" s="692" t="s">
        <v>138</v>
      </c>
      <c r="F67" s="692" t="s">
        <v>138</v>
      </c>
      <c r="G67" s="699" t="s">
        <v>137</v>
      </c>
      <c r="H67" s="692" t="s">
        <v>138</v>
      </c>
      <c r="I67" s="692" t="s">
        <v>138</v>
      </c>
      <c r="J67" s="283" t="s">
        <v>137</v>
      </c>
    </row>
    <row r="68" spans="1:10" ht="12" customHeight="1">
      <c r="A68" s="682" t="s">
        <v>62</v>
      </c>
      <c r="B68" s="491">
        <v>4100</v>
      </c>
      <c r="C68" s="491">
        <v>3400</v>
      </c>
      <c r="D68" s="703">
        <f t="shared" si="4"/>
        <v>-17.073170731707322</v>
      </c>
      <c r="E68" s="692" t="s">
        <v>138</v>
      </c>
      <c r="F68" s="692" t="s">
        <v>138</v>
      </c>
      <c r="G68" s="699" t="s">
        <v>137</v>
      </c>
      <c r="H68" s="692" t="s">
        <v>138</v>
      </c>
      <c r="I68" s="692" t="s">
        <v>138</v>
      </c>
      <c r="J68" s="283" t="s">
        <v>137</v>
      </c>
    </row>
    <row r="69" spans="1:10" ht="12" customHeight="1">
      <c r="A69" s="682" t="s">
        <v>63</v>
      </c>
      <c r="B69" s="491">
        <v>4000</v>
      </c>
      <c r="C69" s="491">
        <v>3460</v>
      </c>
      <c r="D69" s="699">
        <f t="shared" si="4"/>
        <v>-13.5</v>
      </c>
      <c r="E69" s="692" t="s">
        <v>138</v>
      </c>
      <c r="F69" s="692" t="s">
        <v>138</v>
      </c>
      <c r="G69" s="699" t="s">
        <v>137</v>
      </c>
      <c r="H69" s="692" t="s">
        <v>138</v>
      </c>
      <c r="I69" s="692" t="s">
        <v>138</v>
      </c>
      <c r="J69" s="283" t="s">
        <v>137</v>
      </c>
    </row>
    <row r="70" spans="1:10" ht="12" customHeight="1">
      <c r="A70" s="682" t="s">
        <v>64</v>
      </c>
      <c r="B70" s="491">
        <v>3360</v>
      </c>
      <c r="C70" s="491">
        <v>3345</v>
      </c>
      <c r="D70" s="703">
        <f t="shared" ref="D70:G78" si="12">((C70/B70) -      1)*100</f>
        <v>-0.44642857142856984</v>
      </c>
      <c r="E70" s="692" t="s">
        <v>138</v>
      </c>
      <c r="F70" s="692" t="s">
        <v>138</v>
      </c>
      <c r="G70" s="699" t="s">
        <v>137</v>
      </c>
      <c r="H70" s="692" t="s">
        <v>138</v>
      </c>
      <c r="I70" s="692" t="s">
        <v>138</v>
      </c>
      <c r="J70" s="283" t="s">
        <v>137</v>
      </c>
    </row>
    <row r="71" spans="1:10" ht="12" customHeight="1">
      <c r="A71" s="688" t="s">
        <v>65</v>
      </c>
      <c r="B71" s="492">
        <f>AVERAGE(B72:B78)</f>
        <v>3623.3142857142857</v>
      </c>
      <c r="C71" s="492">
        <f>AVERAGE(C72:C79)</f>
        <v>3092.9</v>
      </c>
      <c r="D71" s="704">
        <f t="shared" si="12"/>
        <v>-14.638925687610394</v>
      </c>
      <c r="E71" s="492">
        <f>AVERAGE(E72:E78)</f>
        <v>3609</v>
      </c>
      <c r="F71" s="492">
        <f>AVERAGE(F72:F78)</f>
        <v>2995.68</v>
      </c>
      <c r="G71" s="704">
        <f>((F71/E71) -      1)*100</f>
        <v>-16.994181213632586</v>
      </c>
      <c r="H71" s="696">
        <f>AVERAGE(H72:H78)</f>
        <v>613.4</v>
      </c>
      <c r="I71" s="696">
        <f>AVERAGE(I72:I78)</f>
        <v>1005</v>
      </c>
      <c r="J71" s="697">
        <f>((I71/H71) -      1)*100</f>
        <v>63.840886860123902</v>
      </c>
    </row>
    <row r="72" spans="1:10" ht="12" customHeight="1">
      <c r="A72" s="682" t="s">
        <v>66</v>
      </c>
      <c r="B72" s="491">
        <v>3775</v>
      </c>
      <c r="C72" s="491">
        <v>2990</v>
      </c>
      <c r="D72" s="703">
        <f t="shared" si="12"/>
        <v>-20.794701986754973</v>
      </c>
      <c r="E72" s="491">
        <v>3575</v>
      </c>
      <c r="F72" s="491">
        <v>3165</v>
      </c>
      <c r="G72" s="699">
        <f>((F72/E72) -      1)*100</f>
        <v>-11.468531468531474</v>
      </c>
      <c r="H72" s="692" t="s">
        <v>138</v>
      </c>
      <c r="I72" s="692" t="s">
        <v>138</v>
      </c>
      <c r="J72" s="283" t="s">
        <v>137</v>
      </c>
    </row>
    <row r="73" spans="1:10" ht="12" customHeight="1">
      <c r="A73" s="682" t="s">
        <v>68</v>
      </c>
      <c r="B73" s="491">
        <v>3260</v>
      </c>
      <c r="C73" s="491">
        <v>2790</v>
      </c>
      <c r="D73" s="699">
        <f t="shared" si="12"/>
        <v>-14.417177914110423</v>
      </c>
      <c r="E73" s="692" t="s">
        <v>138</v>
      </c>
      <c r="F73" s="491">
        <v>3365</v>
      </c>
      <c r="G73" s="699" t="s">
        <v>137</v>
      </c>
      <c r="H73" s="692" t="s">
        <v>138</v>
      </c>
      <c r="I73" s="717">
        <v>1190</v>
      </c>
      <c r="J73" s="283" t="s">
        <v>137</v>
      </c>
    </row>
    <row r="74" spans="1:10" ht="12" customHeight="1">
      <c r="A74" s="682" t="s">
        <v>69</v>
      </c>
      <c r="B74" s="491">
        <v>4200</v>
      </c>
      <c r="C74" s="491">
        <v>3400</v>
      </c>
      <c r="D74" s="703">
        <f t="shared" si="12"/>
        <v>-19.047619047619047</v>
      </c>
      <c r="E74" s="491">
        <v>4000</v>
      </c>
      <c r="F74" s="491">
        <v>3200</v>
      </c>
      <c r="G74" s="699">
        <f t="shared" si="12"/>
        <v>-19.999999999999996</v>
      </c>
      <c r="H74" s="692" t="s">
        <v>138</v>
      </c>
      <c r="I74" s="692" t="s">
        <v>138</v>
      </c>
      <c r="J74" s="283" t="s">
        <v>137</v>
      </c>
    </row>
    <row r="75" spans="1:10" ht="12" customHeight="1">
      <c r="A75" s="682" t="s">
        <v>70</v>
      </c>
      <c r="B75" s="491">
        <v>3626.6</v>
      </c>
      <c r="C75" s="491">
        <v>3366.6</v>
      </c>
      <c r="D75" s="699">
        <f t="shared" si="12"/>
        <v>-7.1692494347322615</v>
      </c>
      <c r="E75" s="692" t="s">
        <v>138</v>
      </c>
      <c r="F75" s="692" t="s">
        <v>138</v>
      </c>
      <c r="G75" s="699" t="s">
        <v>137</v>
      </c>
      <c r="H75" s="692" t="s">
        <v>138</v>
      </c>
      <c r="I75" s="692" t="s">
        <v>138</v>
      </c>
      <c r="J75" s="283" t="s">
        <v>137</v>
      </c>
    </row>
    <row r="76" spans="1:10" ht="12" customHeight="1">
      <c r="A76" s="682" t="s">
        <v>71</v>
      </c>
      <c r="B76" s="491">
        <v>4186.6000000000004</v>
      </c>
      <c r="C76" s="491">
        <v>2440</v>
      </c>
      <c r="D76" s="703">
        <f t="shared" si="12"/>
        <v>-41.718817178617499</v>
      </c>
      <c r="E76" s="491">
        <v>3900</v>
      </c>
      <c r="F76" s="491">
        <v>2453.4</v>
      </c>
      <c r="G76" s="699">
        <f t="shared" si="12"/>
        <v>-37.092307692307692</v>
      </c>
      <c r="H76" s="717">
        <v>613.4</v>
      </c>
      <c r="I76" s="717">
        <v>820</v>
      </c>
      <c r="J76" s="283">
        <f t="shared" ref="J76" si="13">((I76/H76) -      1)*100</f>
        <v>33.681121617215524</v>
      </c>
    </row>
    <row r="77" spans="1:10" ht="12" customHeight="1">
      <c r="A77" s="682" t="s">
        <v>72</v>
      </c>
      <c r="B77" s="491">
        <v>3200</v>
      </c>
      <c r="C77" s="491">
        <v>3666.6</v>
      </c>
      <c r="D77" s="703">
        <f t="shared" si="12"/>
        <v>14.58124999999999</v>
      </c>
      <c r="E77" s="491">
        <v>3700</v>
      </c>
      <c r="F77" s="692" t="s">
        <v>138</v>
      </c>
      <c r="G77" s="699" t="s">
        <v>137</v>
      </c>
      <c r="H77" s="692" t="s">
        <v>138</v>
      </c>
      <c r="I77" s="692" t="s">
        <v>138</v>
      </c>
      <c r="J77" s="283" t="s">
        <v>137</v>
      </c>
    </row>
    <row r="78" spans="1:10" ht="12" customHeight="1">
      <c r="A78" s="682" t="s">
        <v>73</v>
      </c>
      <c r="B78" s="491">
        <v>3115</v>
      </c>
      <c r="C78" s="491">
        <v>2930</v>
      </c>
      <c r="D78" s="699">
        <f t="shared" si="12"/>
        <v>-5.9390048154093105</v>
      </c>
      <c r="E78" s="491">
        <v>2870</v>
      </c>
      <c r="F78" s="491">
        <v>2795</v>
      </c>
      <c r="G78" s="699">
        <f>((F78/E78) -      1)*100</f>
        <v>-2.6132404181184676</v>
      </c>
      <c r="H78" s="692" t="s">
        <v>138</v>
      </c>
      <c r="I78" s="692" t="s">
        <v>138</v>
      </c>
      <c r="J78" s="283" t="s">
        <v>137</v>
      </c>
    </row>
    <row r="79" spans="1:10" ht="12" customHeight="1">
      <c r="A79" s="682" t="s">
        <v>434</v>
      </c>
      <c r="B79" s="692" t="s">
        <v>138</v>
      </c>
      <c r="C79" s="491">
        <v>3160</v>
      </c>
      <c r="D79" s="699" t="s">
        <v>137</v>
      </c>
      <c r="E79" s="692" t="s">
        <v>138</v>
      </c>
      <c r="F79" s="692" t="s">
        <v>138</v>
      </c>
      <c r="G79" s="699" t="s">
        <v>137</v>
      </c>
      <c r="H79" s="692" t="s">
        <v>138</v>
      </c>
      <c r="I79" s="692" t="s">
        <v>138</v>
      </c>
      <c r="J79" s="283" t="s">
        <v>137</v>
      </c>
    </row>
    <row r="80" spans="1:10" ht="12" customHeight="1">
      <c r="A80" s="688" t="s">
        <v>74</v>
      </c>
      <c r="B80" s="492">
        <f>AVERAGE(B81:B85)</f>
        <v>3423</v>
      </c>
      <c r="C80" s="492">
        <f>AVERAGE(C81:C85)</f>
        <v>3140.3599999999997</v>
      </c>
      <c r="D80" s="702">
        <f>((C80/B80) -      1)*100</f>
        <v>-8.2570844288635818</v>
      </c>
      <c r="E80" s="492">
        <f>AVERAGE(E81:E85)</f>
        <v>3400</v>
      </c>
      <c r="F80" s="492">
        <f>AVERAGE(F81:F85)</f>
        <v>3000</v>
      </c>
      <c r="G80" s="702">
        <f>((F80/E80) -      1)*100</f>
        <v>-11.764705882352944</v>
      </c>
      <c r="H80" s="702" t="s">
        <v>139</v>
      </c>
      <c r="I80" s="696">
        <f>AVERAGE(I81:I85)</f>
        <v>1800</v>
      </c>
      <c r="J80" s="702" t="s">
        <v>137</v>
      </c>
    </row>
    <row r="81" spans="1:10" ht="12" customHeight="1">
      <c r="A81" s="682" t="s">
        <v>75</v>
      </c>
      <c r="B81" s="491">
        <v>3360</v>
      </c>
      <c r="C81" s="491">
        <v>3033.4</v>
      </c>
      <c r="D81" s="703">
        <f>((C81/B81) -      1)*100</f>
        <v>-9.7202380952380878</v>
      </c>
      <c r="E81" s="692" t="s">
        <v>138</v>
      </c>
      <c r="F81" s="491">
        <v>3000</v>
      </c>
      <c r="G81" s="699" t="s">
        <v>137</v>
      </c>
      <c r="H81" s="491" t="s">
        <v>138</v>
      </c>
      <c r="I81" s="717">
        <v>1800</v>
      </c>
      <c r="J81" s="283" t="s">
        <v>137</v>
      </c>
    </row>
    <row r="82" spans="1:10" ht="12" customHeight="1">
      <c r="A82" s="682" t="s">
        <v>182</v>
      </c>
      <c r="B82" s="491">
        <v>3290</v>
      </c>
      <c r="C82" s="491">
        <v>3625</v>
      </c>
      <c r="D82" s="699">
        <f>((C82/B82) -      1)*100</f>
        <v>10.182370820668684</v>
      </c>
      <c r="E82" s="692" t="s">
        <v>138</v>
      </c>
      <c r="F82" s="692" t="s">
        <v>138</v>
      </c>
      <c r="G82" s="699" t="s">
        <v>137</v>
      </c>
      <c r="H82" s="692" t="s">
        <v>138</v>
      </c>
      <c r="I82" s="692" t="s">
        <v>572</v>
      </c>
      <c r="J82" s="283" t="s">
        <v>137</v>
      </c>
    </row>
    <row r="83" spans="1:10" ht="12" customHeight="1">
      <c r="A83" s="682" t="s">
        <v>438</v>
      </c>
      <c r="B83" s="491">
        <v>3565</v>
      </c>
      <c r="C83" s="491">
        <v>3150</v>
      </c>
      <c r="D83" s="703">
        <f>((C83/B83) -      1)*100</f>
        <v>-11.640953716690039</v>
      </c>
      <c r="E83" s="692" t="s">
        <v>138</v>
      </c>
      <c r="F83" s="692" t="s">
        <v>138</v>
      </c>
      <c r="G83" s="699" t="s">
        <v>137</v>
      </c>
      <c r="H83" s="692" t="s">
        <v>138</v>
      </c>
      <c r="I83" s="692" t="s">
        <v>572</v>
      </c>
      <c r="J83" s="283" t="s">
        <v>137</v>
      </c>
    </row>
    <row r="84" spans="1:10" ht="12" customHeight="1">
      <c r="A84" s="682" t="s">
        <v>295</v>
      </c>
      <c r="B84" s="491">
        <v>3400</v>
      </c>
      <c r="C84" s="491">
        <v>3093.4</v>
      </c>
      <c r="D84" s="699">
        <f>((C84/B84) -      1)*100</f>
        <v>-9.0176470588235311</v>
      </c>
      <c r="E84" s="692" t="s">
        <v>138</v>
      </c>
      <c r="F84" s="692" t="s">
        <v>138</v>
      </c>
      <c r="G84" s="699" t="s">
        <v>137</v>
      </c>
      <c r="H84" s="692" t="s">
        <v>138</v>
      </c>
      <c r="I84" s="692" t="s">
        <v>572</v>
      </c>
      <c r="J84" s="283" t="s">
        <v>137</v>
      </c>
    </row>
    <row r="85" spans="1:10" ht="12" customHeight="1">
      <c r="A85" s="682" t="s">
        <v>294</v>
      </c>
      <c r="B85" s="491">
        <v>3500</v>
      </c>
      <c r="C85" s="491">
        <v>2800</v>
      </c>
      <c r="D85" s="703">
        <f t="shared" ref="D85" si="14">((C85/B85) -      1)*100</f>
        <v>-19.999999999999996</v>
      </c>
      <c r="E85" s="491">
        <v>3400</v>
      </c>
      <c r="F85" s="491">
        <v>3000</v>
      </c>
      <c r="G85" s="699">
        <f>((F85/E85) -      1)*100</f>
        <v>-11.764705882352944</v>
      </c>
      <c r="H85" s="692" t="s">
        <v>138</v>
      </c>
      <c r="I85" s="692" t="s">
        <v>572</v>
      </c>
      <c r="J85" s="283" t="s">
        <v>137</v>
      </c>
    </row>
    <row r="86" spans="1:10" ht="12" customHeight="1">
      <c r="A86" s="688" t="s">
        <v>77</v>
      </c>
      <c r="B86" s="492">
        <f>AVERAGE(B87:B88)</f>
        <v>3338.3</v>
      </c>
      <c r="C86" s="492">
        <f>AVERAGE(C87:C88)</f>
        <v>3030</v>
      </c>
      <c r="D86" s="704">
        <f>((C86/B86) -      1)*100</f>
        <v>-9.2352394931552002</v>
      </c>
      <c r="E86" s="492">
        <f>AVERAGE(E87:E88)</f>
        <v>3433.4</v>
      </c>
      <c r="F86" s="492">
        <f>AVERAGE(F87:F88)</f>
        <v>3500</v>
      </c>
      <c r="G86" s="704">
        <f>((F86/E86) -      1)*100</f>
        <v>1.9397681598415595</v>
      </c>
      <c r="H86" s="696">
        <f>AVERAGE(H87:H88)</f>
        <v>883.3</v>
      </c>
      <c r="I86" s="696">
        <f>AVERAGE(I87:I88)</f>
        <v>900</v>
      </c>
      <c r="J86" s="702">
        <f t="shared" ref="J86:J87" si="15">((I86/H86) -      1)*100</f>
        <v>1.8906373825427369</v>
      </c>
    </row>
    <row r="87" spans="1:10" ht="12" customHeight="1">
      <c r="A87" s="682" t="s">
        <v>78</v>
      </c>
      <c r="B87" s="491">
        <v>3486.6</v>
      </c>
      <c r="C87" s="491">
        <v>3060</v>
      </c>
      <c r="D87" s="703">
        <f>((C87/B87) -      1)*100</f>
        <v>-12.23541559112029</v>
      </c>
      <c r="E87" s="491">
        <v>3433.4</v>
      </c>
      <c r="F87" s="692" t="s">
        <v>138</v>
      </c>
      <c r="G87" s="699" t="s">
        <v>137</v>
      </c>
      <c r="H87" s="717">
        <v>866.6</v>
      </c>
      <c r="I87" s="717">
        <v>800</v>
      </c>
      <c r="J87" s="283">
        <f t="shared" si="15"/>
        <v>-7.6852065543503318</v>
      </c>
    </row>
    <row r="88" spans="1:10" ht="12" customHeight="1">
      <c r="A88" s="682" t="s">
        <v>79</v>
      </c>
      <c r="B88" s="491">
        <v>3190</v>
      </c>
      <c r="C88" s="491">
        <v>3000</v>
      </c>
      <c r="D88" s="699">
        <f>((C88/B88) -      1)*100</f>
        <v>-5.9561128526645746</v>
      </c>
      <c r="E88" s="692" t="s">
        <v>138</v>
      </c>
      <c r="F88" s="491">
        <v>3500</v>
      </c>
      <c r="G88" s="699" t="s">
        <v>137</v>
      </c>
      <c r="H88" s="717">
        <v>900</v>
      </c>
      <c r="I88" s="717">
        <v>1000</v>
      </c>
      <c r="J88" s="283">
        <f>((I88/H88) -      1)*100</f>
        <v>11.111111111111116</v>
      </c>
    </row>
    <row r="89" spans="1:10" ht="12" customHeight="1">
      <c r="A89" s="682" t="s">
        <v>80</v>
      </c>
      <c r="B89" s="491">
        <v>3300</v>
      </c>
      <c r="C89" s="491">
        <v>2940</v>
      </c>
      <c r="D89" s="703">
        <f>((C89/B89) -      1)*100</f>
        <v>-10.909090909090914</v>
      </c>
      <c r="E89" s="692" t="s">
        <v>138</v>
      </c>
      <c r="F89" s="491">
        <v>3500</v>
      </c>
      <c r="G89" s="699" t="s">
        <v>137</v>
      </c>
      <c r="H89" s="692" t="s">
        <v>138</v>
      </c>
      <c r="I89" s="692" t="s">
        <v>138</v>
      </c>
      <c r="J89" s="283" t="s">
        <v>137</v>
      </c>
    </row>
    <row r="90" spans="1:10" ht="12" customHeight="1">
      <c r="A90" s="682" t="s">
        <v>81</v>
      </c>
      <c r="B90" s="491">
        <v>3140</v>
      </c>
      <c r="C90" s="491">
        <v>2980</v>
      </c>
      <c r="D90" s="699">
        <f>((C90/B90) -      1)*100</f>
        <v>-5.0955414012738842</v>
      </c>
      <c r="E90" s="692" t="s">
        <v>138</v>
      </c>
      <c r="F90" s="692" t="s">
        <v>138</v>
      </c>
      <c r="G90" s="699" t="s">
        <v>137</v>
      </c>
      <c r="H90" s="692" t="s">
        <v>138</v>
      </c>
      <c r="I90" s="692" t="s">
        <v>138</v>
      </c>
      <c r="J90" s="283" t="s">
        <v>137</v>
      </c>
    </row>
    <row r="91" spans="1:10" ht="12" customHeight="1">
      <c r="A91" s="682" t="s">
        <v>82</v>
      </c>
      <c r="B91" s="491">
        <v>3000</v>
      </c>
      <c r="C91" s="491">
        <v>2900</v>
      </c>
      <c r="D91" s="703">
        <f t="shared" ref="D91:D93" si="16">((C91/B91) -      1)*100</f>
        <v>-3.3333333333333326</v>
      </c>
      <c r="E91" s="692" t="s">
        <v>138</v>
      </c>
      <c r="F91" s="692" t="s">
        <v>138</v>
      </c>
      <c r="G91" s="699" t="s">
        <v>137</v>
      </c>
      <c r="H91" s="692" t="s">
        <v>138</v>
      </c>
      <c r="I91" s="692" t="s">
        <v>138</v>
      </c>
      <c r="J91" s="283" t="s">
        <v>137</v>
      </c>
    </row>
    <row r="92" spans="1:10" ht="12" customHeight="1">
      <c r="A92" s="682" t="s">
        <v>83</v>
      </c>
      <c r="B92" s="491">
        <v>3400</v>
      </c>
      <c r="C92" s="491">
        <v>3200</v>
      </c>
      <c r="D92" s="703">
        <f t="shared" si="16"/>
        <v>-5.8823529411764719</v>
      </c>
      <c r="E92" s="692" t="s">
        <v>138</v>
      </c>
      <c r="F92" s="692" t="s">
        <v>138</v>
      </c>
      <c r="G92" s="699" t="s">
        <v>137</v>
      </c>
      <c r="H92" s="717">
        <v>860</v>
      </c>
      <c r="I92" s="717">
        <v>840</v>
      </c>
      <c r="J92" s="283">
        <f t="shared" ref="J92" si="17">((I92/H92) -      1)*100</f>
        <v>-2.3255813953488413</v>
      </c>
    </row>
    <row r="93" spans="1:10" ht="12" customHeight="1">
      <c r="A93" s="682" t="s">
        <v>84</v>
      </c>
      <c r="B93" s="491">
        <v>2700</v>
      </c>
      <c r="C93" s="491">
        <v>3400</v>
      </c>
      <c r="D93" s="699">
        <f t="shared" si="16"/>
        <v>25.925925925925931</v>
      </c>
      <c r="E93" s="692" t="s">
        <v>138</v>
      </c>
      <c r="F93" s="692" t="s">
        <v>138</v>
      </c>
      <c r="G93" s="699" t="s">
        <v>137</v>
      </c>
      <c r="H93" s="692" t="s">
        <v>138</v>
      </c>
      <c r="I93" s="692" t="s">
        <v>138</v>
      </c>
      <c r="J93" s="283" t="s">
        <v>137</v>
      </c>
    </row>
    <row r="94" spans="1:10" ht="12" customHeight="1">
      <c r="A94" s="688" t="s">
        <v>86</v>
      </c>
      <c r="B94" s="492">
        <f>AVERAGE(B97:B105)</f>
        <v>3206.8222222222221</v>
      </c>
      <c r="C94" s="492">
        <f>AVERAGE(C97:C105)</f>
        <v>3029.3333333333335</v>
      </c>
      <c r="D94" s="704">
        <f>((C94/B94)  -           1)*100</f>
        <v>-5.5347280450705689</v>
      </c>
      <c r="E94" s="694">
        <f>AVERAGE(E97:E105)</f>
        <v>2590</v>
      </c>
      <c r="F94" s="492">
        <f>AVERAGE(F97:F105)</f>
        <v>2700</v>
      </c>
      <c r="G94" s="695">
        <f>((F94/E94)  -           1)*100</f>
        <v>4.2471042471042386</v>
      </c>
      <c r="H94" s="696">
        <f>AVERAGE(H97:H105)</f>
        <v>2253.3000000000002</v>
      </c>
      <c r="I94" s="696">
        <f>AVERAGE(I97:I105)</f>
        <v>1300</v>
      </c>
      <c r="J94" s="704">
        <f>((I94/H94)  -           1)*100</f>
        <v>-42.306838858562998</v>
      </c>
    </row>
    <row r="95" spans="1:10" ht="12" customHeight="1">
      <c r="A95" s="682" t="s">
        <v>87</v>
      </c>
      <c r="B95" s="491">
        <v>3050</v>
      </c>
      <c r="C95" s="491">
        <v>2866.6</v>
      </c>
      <c r="D95" s="699">
        <f>((C95/B95)  -           1)*100</f>
        <v>-6.0131147540983587</v>
      </c>
      <c r="E95" s="692" t="s">
        <v>138</v>
      </c>
      <c r="F95" s="692" t="s">
        <v>138</v>
      </c>
      <c r="G95" s="699" t="s">
        <v>139</v>
      </c>
      <c r="H95" s="491" t="s">
        <v>138</v>
      </c>
      <c r="I95" s="491" t="s">
        <v>138</v>
      </c>
      <c r="J95" s="699" t="s">
        <v>139</v>
      </c>
    </row>
    <row r="96" spans="1:10" ht="12" customHeight="1">
      <c r="A96" s="682" t="s">
        <v>571</v>
      </c>
      <c r="B96" s="692" t="s">
        <v>138</v>
      </c>
      <c r="C96" s="491">
        <v>3200</v>
      </c>
      <c r="D96" s="699" t="s">
        <v>139</v>
      </c>
      <c r="E96" s="692" t="s">
        <v>138</v>
      </c>
      <c r="F96" s="692" t="s">
        <v>138</v>
      </c>
      <c r="G96" s="699" t="s">
        <v>139</v>
      </c>
      <c r="H96" s="491" t="s">
        <v>138</v>
      </c>
      <c r="I96" s="491" t="s">
        <v>138</v>
      </c>
      <c r="J96" s="703" t="s">
        <v>137</v>
      </c>
    </row>
    <row r="97" spans="1:10" ht="12" customHeight="1">
      <c r="A97" s="682" t="s">
        <v>88</v>
      </c>
      <c r="B97" s="491">
        <v>3115</v>
      </c>
      <c r="C97" s="491">
        <v>2890</v>
      </c>
      <c r="D97" s="699">
        <f>((C97/B97)  -           1)*100</f>
        <v>-7.2231139646870002</v>
      </c>
      <c r="E97" s="692" t="s">
        <v>138</v>
      </c>
      <c r="F97" s="692" t="s">
        <v>138</v>
      </c>
      <c r="G97" s="699" t="s">
        <v>139</v>
      </c>
      <c r="H97" s="491" t="s">
        <v>138</v>
      </c>
      <c r="I97" s="491" t="s">
        <v>138</v>
      </c>
      <c r="J97" s="699" t="s">
        <v>139</v>
      </c>
    </row>
    <row r="98" spans="1:10" ht="12" customHeight="1">
      <c r="A98" s="682" t="s">
        <v>89</v>
      </c>
      <c r="B98" s="491">
        <v>3370</v>
      </c>
      <c r="C98" s="491">
        <v>3370</v>
      </c>
      <c r="D98" s="699">
        <f>((C98/B98)  -           1)*100</f>
        <v>0</v>
      </c>
      <c r="E98" s="491">
        <v>2590</v>
      </c>
      <c r="F98" s="491">
        <v>2700</v>
      </c>
      <c r="G98" s="699">
        <f>((F98/E98)  -           1)*100</f>
        <v>4.2471042471042386</v>
      </c>
      <c r="H98" s="491" t="s">
        <v>138</v>
      </c>
      <c r="I98" s="491" t="s">
        <v>138</v>
      </c>
      <c r="J98" s="699" t="s">
        <v>139</v>
      </c>
    </row>
    <row r="99" spans="1:10" ht="12" customHeight="1">
      <c r="A99" s="682" t="s">
        <v>451</v>
      </c>
      <c r="B99" s="491">
        <v>3093.4</v>
      </c>
      <c r="C99" s="491">
        <v>2980</v>
      </c>
      <c r="D99" s="699">
        <f>((C99/B99)  -           1)*100</f>
        <v>-3.6658692700588413</v>
      </c>
      <c r="E99" s="692" t="s">
        <v>138</v>
      </c>
      <c r="F99" s="692" t="s">
        <v>138</v>
      </c>
      <c r="G99" s="699" t="s">
        <v>139</v>
      </c>
      <c r="H99" s="491" t="s">
        <v>138</v>
      </c>
      <c r="I99" s="491" t="s">
        <v>138</v>
      </c>
      <c r="J99" s="703" t="s">
        <v>137</v>
      </c>
    </row>
    <row r="100" spans="1:10" ht="12" customHeight="1">
      <c r="A100" s="682" t="s">
        <v>90</v>
      </c>
      <c r="B100" s="491">
        <v>3120</v>
      </c>
      <c r="C100" s="491">
        <v>2880</v>
      </c>
      <c r="D100" s="699">
        <f t="shared" ref="D100:D101" si="18">((C100/B100)  -           1)*100</f>
        <v>-7.6923076923076872</v>
      </c>
      <c r="E100" s="692" t="s">
        <v>138</v>
      </c>
      <c r="F100" s="692" t="s">
        <v>138</v>
      </c>
      <c r="G100" s="699" t="s">
        <v>139</v>
      </c>
      <c r="H100" s="491" t="s">
        <v>138</v>
      </c>
      <c r="I100" s="491" t="s">
        <v>138</v>
      </c>
      <c r="J100" s="703" t="s">
        <v>137</v>
      </c>
    </row>
    <row r="101" spans="1:10" ht="12" customHeight="1">
      <c r="A101" s="682" t="s">
        <v>186</v>
      </c>
      <c r="B101" s="491">
        <v>3093.4</v>
      </c>
      <c r="C101" s="491">
        <v>2846.6</v>
      </c>
      <c r="D101" s="699">
        <f t="shared" si="18"/>
        <v>-7.9782763302515107</v>
      </c>
      <c r="E101" s="692" t="s">
        <v>138</v>
      </c>
      <c r="F101" s="692" t="s">
        <v>138</v>
      </c>
      <c r="G101" s="699" t="s">
        <v>139</v>
      </c>
      <c r="H101" s="717">
        <v>2106.6</v>
      </c>
      <c r="I101" s="491" t="s">
        <v>138</v>
      </c>
      <c r="J101" s="703" t="s">
        <v>137</v>
      </c>
    </row>
    <row r="102" spans="1:10" ht="12" customHeight="1">
      <c r="A102" s="682" t="s">
        <v>91</v>
      </c>
      <c r="B102" s="491">
        <v>3600</v>
      </c>
      <c r="C102" s="491">
        <v>3300</v>
      </c>
      <c r="D102" s="700">
        <f>((C102/B102)  -           1)*100</f>
        <v>-8.3333333333333375</v>
      </c>
      <c r="E102" s="692" t="s">
        <v>138</v>
      </c>
      <c r="F102" s="692" t="s">
        <v>138</v>
      </c>
      <c r="G102" s="699" t="s">
        <v>139</v>
      </c>
      <c r="H102" s="491" t="s">
        <v>138</v>
      </c>
      <c r="I102" s="491" t="s">
        <v>138</v>
      </c>
      <c r="J102" s="703" t="s">
        <v>137</v>
      </c>
    </row>
    <row r="103" spans="1:10" ht="12" customHeight="1">
      <c r="A103" s="682" t="s">
        <v>92</v>
      </c>
      <c r="B103" s="491">
        <v>3106.6</v>
      </c>
      <c r="C103" s="491">
        <v>2913.4</v>
      </c>
      <c r="D103" s="700">
        <f>((C103/B103)  -           1)*100</f>
        <v>-6.2190175754844423</v>
      </c>
      <c r="E103" s="692" t="s">
        <v>138</v>
      </c>
      <c r="F103" s="692" t="s">
        <v>138</v>
      </c>
      <c r="G103" s="699" t="s">
        <v>139</v>
      </c>
      <c r="H103" s="491" t="s">
        <v>138</v>
      </c>
      <c r="I103" s="491" t="s">
        <v>138</v>
      </c>
      <c r="J103" s="703" t="s">
        <v>137</v>
      </c>
    </row>
    <row r="104" spans="1:10" ht="12" customHeight="1">
      <c r="A104" s="682" t="s">
        <v>93</v>
      </c>
      <c r="B104" s="491">
        <v>3266.6</v>
      </c>
      <c r="C104" s="491">
        <v>3180</v>
      </c>
      <c r="D104" s="700">
        <f>((C104/B104)  -           1)*100</f>
        <v>-2.651074511724727</v>
      </c>
      <c r="E104" s="692" t="s">
        <v>138</v>
      </c>
      <c r="F104" s="692" t="s">
        <v>138</v>
      </c>
      <c r="G104" s="699" t="s">
        <v>139</v>
      </c>
      <c r="H104" s="491" t="s">
        <v>138</v>
      </c>
      <c r="I104" s="491" t="s">
        <v>138</v>
      </c>
      <c r="J104" s="703" t="s">
        <v>137</v>
      </c>
    </row>
    <row r="105" spans="1:10" ht="12" customHeight="1">
      <c r="A105" s="682" t="s">
        <v>94</v>
      </c>
      <c r="B105" s="491">
        <v>3096.4</v>
      </c>
      <c r="C105" s="491">
        <v>2904</v>
      </c>
      <c r="D105" s="700">
        <f>((C105/B105)  -           1)*100</f>
        <v>-6.2136674848210838</v>
      </c>
      <c r="E105" s="692" t="s">
        <v>138</v>
      </c>
      <c r="F105" s="692" t="s">
        <v>138</v>
      </c>
      <c r="G105" s="699" t="s">
        <v>139</v>
      </c>
      <c r="H105" s="717">
        <v>2400</v>
      </c>
      <c r="I105" s="717">
        <v>1300</v>
      </c>
      <c r="J105" s="703">
        <f>((I105/H105)  -           1)*100</f>
        <v>-45.833333333333336</v>
      </c>
    </row>
    <row r="106" spans="1:10" ht="12" customHeight="1">
      <c r="A106" s="682" t="s">
        <v>517</v>
      </c>
      <c r="B106" s="692" t="s">
        <v>138</v>
      </c>
      <c r="C106" s="491">
        <v>2920</v>
      </c>
      <c r="D106" s="699" t="s">
        <v>139</v>
      </c>
      <c r="E106" s="692" t="s">
        <v>138</v>
      </c>
      <c r="F106" s="692" t="s">
        <v>138</v>
      </c>
      <c r="G106" s="699" t="s">
        <v>139</v>
      </c>
      <c r="H106" s="491" t="s">
        <v>138</v>
      </c>
      <c r="I106" s="491" t="s">
        <v>138</v>
      </c>
      <c r="J106" s="703" t="s">
        <v>137</v>
      </c>
    </row>
    <row r="107" spans="1:10" ht="12" customHeight="1">
      <c r="A107" s="689" t="s">
        <v>95</v>
      </c>
      <c r="B107" s="492">
        <f>AVERAGE(B108:B110)</f>
        <v>3177.2000000000003</v>
      </c>
      <c r="C107" s="492">
        <f>AVERAGE(C108:C110)</f>
        <v>3086.6666666666665</v>
      </c>
      <c r="D107" s="702">
        <f>((C107/B107) -     1)*100</f>
        <v>-2.8494691342481948</v>
      </c>
      <c r="E107" s="492">
        <f>AVERAGE(E108:E110)</f>
        <v>3440</v>
      </c>
      <c r="F107" s="492">
        <f>AVERAGE(F108:F110)</f>
        <v>3111.6666666666665</v>
      </c>
      <c r="G107" s="704">
        <f>((F107/E107) -     1)*100</f>
        <v>-9.5445736434108586</v>
      </c>
      <c r="H107" s="702" t="s">
        <v>139</v>
      </c>
      <c r="I107" s="702" t="s">
        <v>139</v>
      </c>
      <c r="J107" s="702" t="s">
        <v>137</v>
      </c>
    </row>
    <row r="108" spans="1:10" ht="12" customHeight="1">
      <c r="A108" s="682" t="s">
        <v>96</v>
      </c>
      <c r="B108" s="491">
        <v>3130</v>
      </c>
      <c r="C108" s="491">
        <v>2965</v>
      </c>
      <c r="D108" s="703">
        <f>((C108/B108) -     1)*100</f>
        <v>-5.271565495207664</v>
      </c>
      <c r="E108" s="692" t="s">
        <v>138</v>
      </c>
      <c r="F108" s="491">
        <v>2980</v>
      </c>
      <c r="G108" s="699" t="s">
        <v>139</v>
      </c>
      <c r="H108" s="491" t="s">
        <v>138</v>
      </c>
      <c r="I108" s="491" t="s">
        <v>138</v>
      </c>
      <c r="J108" s="703" t="s">
        <v>137</v>
      </c>
    </row>
    <row r="109" spans="1:10" ht="12" customHeight="1">
      <c r="A109" s="682" t="s">
        <v>97</v>
      </c>
      <c r="B109" s="491">
        <v>3266.6</v>
      </c>
      <c r="C109" s="491">
        <v>3215</v>
      </c>
      <c r="D109" s="703">
        <f>((C109/B109) -     1)*100</f>
        <v>-1.5796240739606948</v>
      </c>
      <c r="E109" s="692" t="s">
        <v>138</v>
      </c>
      <c r="F109" s="491">
        <v>3245</v>
      </c>
      <c r="G109" s="699" t="s">
        <v>139</v>
      </c>
      <c r="H109" s="491" t="s">
        <v>138</v>
      </c>
      <c r="I109" s="491" t="s">
        <v>138</v>
      </c>
      <c r="J109" s="703" t="s">
        <v>137</v>
      </c>
    </row>
    <row r="110" spans="1:10" ht="12" customHeight="1">
      <c r="A110" s="682" t="s">
        <v>98</v>
      </c>
      <c r="B110" s="491">
        <v>3135</v>
      </c>
      <c r="C110" s="491">
        <v>3080</v>
      </c>
      <c r="D110" s="703">
        <f>((C110/B110) -     1)*100</f>
        <v>-1.7543859649122862</v>
      </c>
      <c r="E110" s="491">
        <v>3440</v>
      </c>
      <c r="F110" s="491">
        <v>3110</v>
      </c>
      <c r="G110" s="699">
        <f t="shared" ref="G110:G117" si="19">((F110/E110) -     1)*100</f>
        <v>-9.5930232558139483</v>
      </c>
      <c r="H110" s="491" t="s">
        <v>138</v>
      </c>
      <c r="I110" s="491" t="s">
        <v>138</v>
      </c>
      <c r="J110" s="703" t="s">
        <v>137</v>
      </c>
    </row>
    <row r="111" spans="1:10" ht="12" customHeight="1">
      <c r="A111" s="689" t="s">
        <v>99</v>
      </c>
      <c r="B111" s="492">
        <v>4562.5</v>
      </c>
      <c r="C111" s="492">
        <v>3251.6</v>
      </c>
      <c r="D111" s="702">
        <f>((C111/B111) -     1)*100</f>
        <v>-28.732054794520543</v>
      </c>
      <c r="E111" s="492">
        <v>4400</v>
      </c>
      <c r="F111" s="492">
        <v>2937.6</v>
      </c>
      <c r="G111" s="704">
        <f t="shared" si="19"/>
        <v>-33.236363636363642</v>
      </c>
      <c r="H111" s="696">
        <v>666.66</v>
      </c>
      <c r="I111" s="696">
        <v>733.4</v>
      </c>
      <c r="J111" s="702">
        <f>((I111/H111) -     1)*100</f>
        <v>10.011100111001102</v>
      </c>
    </row>
    <row r="112" spans="1:10" ht="12" customHeight="1">
      <c r="A112" s="235"/>
      <c r="B112" s="236"/>
      <c r="C112" s="166"/>
      <c r="D112" s="166"/>
      <c r="E112" s="166"/>
      <c r="F112" s="166"/>
      <c r="G112" s="166"/>
      <c r="H112" s="166"/>
      <c r="I112" s="778"/>
      <c r="J112" s="807" t="s">
        <v>76</v>
      </c>
    </row>
    <row r="113" spans="1:10" ht="12" customHeight="1">
      <c r="A113" s="918" t="s">
        <v>511</v>
      </c>
      <c r="B113" s="918"/>
      <c r="C113" s="918"/>
      <c r="D113" s="918"/>
      <c r="E113" s="918"/>
      <c r="F113" s="918"/>
      <c r="G113" s="8"/>
      <c r="H113" s="8"/>
      <c r="I113" s="28"/>
      <c r="J113" s="9"/>
    </row>
    <row r="114" spans="1:10" ht="12" customHeight="1">
      <c r="A114" s="913" t="s">
        <v>19</v>
      </c>
      <c r="B114" s="915" t="s">
        <v>134</v>
      </c>
      <c r="C114" s="916"/>
      <c r="D114" s="917"/>
      <c r="E114" s="915" t="s">
        <v>135</v>
      </c>
      <c r="F114" s="916"/>
      <c r="G114" s="917"/>
      <c r="H114" s="915" t="s">
        <v>136</v>
      </c>
      <c r="I114" s="916"/>
      <c r="J114" s="917"/>
    </row>
    <row r="115" spans="1:10" ht="12" customHeight="1">
      <c r="A115" s="914"/>
      <c r="B115" s="354">
        <v>2023</v>
      </c>
      <c r="C115" s="354">
        <v>2024</v>
      </c>
      <c r="D115" s="354" t="s">
        <v>23</v>
      </c>
      <c r="E115" s="354">
        <v>2023</v>
      </c>
      <c r="F115" s="354">
        <v>2024</v>
      </c>
      <c r="G115" s="354" t="s">
        <v>23</v>
      </c>
      <c r="H115" s="354">
        <v>2023</v>
      </c>
      <c r="I115" s="354">
        <v>2024</v>
      </c>
      <c r="J115" s="354" t="s">
        <v>23</v>
      </c>
    </row>
    <row r="116" spans="1:10" ht="5" customHeight="1">
      <c r="A116" s="689"/>
      <c r="B116" s="492"/>
      <c r="C116" s="492"/>
      <c r="D116" s="702"/>
      <c r="E116" s="492"/>
      <c r="F116" s="492"/>
      <c r="G116" s="704"/>
      <c r="H116" s="696"/>
      <c r="I116" s="696"/>
      <c r="J116" s="702"/>
    </row>
    <row r="117" spans="1:10" ht="12" customHeight="1">
      <c r="A117" s="689" t="s">
        <v>100</v>
      </c>
      <c r="B117" s="492">
        <f>AVERAGE(B118:B123)</f>
        <v>3348.0666666666671</v>
      </c>
      <c r="C117" s="492">
        <f>AVERAGE(C118:C123)</f>
        <v>3142.5</v>
      </c>
      <c r="D117" s="704">
        <f t="shared" ref="D117:D127" si="20">((C117/B117) -     1)*100</f>
        <v>-6.1398618107962877</v>
      </c>
      <c r="E117" s="492">
        <f t="shared" ref="E117:F117" si="21">AVERAGE(E118:E123)</f>
        <v>3182</v>
      </c>
      <c r="F117" s="492">
        <f t="shared" si="21"/>
        <v>3085</v>
      </c>
      <c r="G117" s="704">
        <f t="shared" si="19"/>
        <v>-3.0483972344437449</v>
      </c>
      <c r="H117" s="696">
        <f t="shared" ref="H117:I117" si="22">AVERAGE(H118:H123)</f>
        <v>2100</v>
      </c>
      <c r="I117" s="696">
        <f t="shared" si="22"/>
        <v>2250</v>
      </c>
      <c r="J117" s="702">
        <f t="shared" ref="J117" si="23">((I117/H117) -     1)*100</f>
        <v>7.1428571428571397</v>
      </c>
    </row>
    <row r="118" spans="1:10" ht="12" customHeight="1">
      <c r="A118" s="682" t="s">
        <v>141</v>
      </c>
      <c r="B118" s="491">
        <v>3490</v>
      </c>
      <c r="C118" s="491">
        <v>3080</v>
      </c>
      <c r="D118" s="699">
        <f t="shared" si="20"/>
        <v>-11.747851002865328</v>
      </c>
      <c r="E118" s="692" t="s">
        <v>138</v>
      </c>
      <c r="F118" s="692" t="s">
        <v>138</v>
      </c>
      <c r="G118" s="699" t="s">
        <v>139</v>
      </c>
      <c r="H118" s="491" t="s">
        <v>138</v>
      </c>
      <c r="I118" s="491" t="s">
        <v>138</v>
      </c>
      <c r="J118" s="703" t="s">
        <v>137</v>
      </c>
    </row>
    <row r="119" spans="1:10" ht="12" customHeight="1">
      <c r="A119" s="682" t="s">
        <v>101</v>
      </c>
      <c r="B119" s="491">
        <v>1540</v>
      </c>
      <c r="C119" s="491">
        <v>3190</v>
      </c>
      <c r="D119" s="699">
        <f t="shared" si="20"/>
        <v>107.14285714285717</v>
      </c>
      <c r="E119" s="491">
        <v>1946</v>
      </c>
      <c r="F119" s="491">
        <v>2515</v>
      </c>
      <c r="G119" s="699">
        <f t="shared" ref="G119" si="24">((F119/E119) -     1)*100</f>
        <v>29.239465570400824</v>
      </c>
      <c r="H119" s="491" t="s">
        <v>138</v>
      </c>
      <c r="I119" s="491">
        <v>2440</v>
      </c>
      <c r="J119" s="703" t="s">
        <v>137</v>
      </c>
    </row>
    <row r="120" spans="1:10" ht="12" customHeight="1">
      <c r="A120" s="682" t="s">
        <v>102</v>
      </c>
      <c r="B120" s="491">
        <v>3060</v>
      </c>
      <c r="C120" s="491">
        <v>3115</v>
      </c>
      <c r="D120" s="699">
        <f t="shared" si="20"/>
        <v>1.7973856209150263</v>
      </c>
      <c r="E120" s="692" t="s">
        <v>138</v>
      </c>
      <c r="F120" s="491">
        <v>2800</v>
      </c>
      <c r="G120" s="699" t="s">
        <v>139</v>
      </c>
      <c r="H120" s="491">
        <v>2100</v>
      </c>
      <c r="I120" s="491">
        <v>2060</v>
      </c>
      <c r="J120" s="703" t="s">
        <v>137</v>
      </c>
    </row>
    <row r="121" spans="1:10" ht="12" customHeight="1">
      <c r="A121" s="682" t="s">
        <v>103</v>
      </c>
      <c r="B121" s="491">
        <v>3033.4</v>
      </c>
      <c r="C121" s="491">
        <v>2975</v>
      </c>
      <c r="D121" s="699">
        <f t="shared" si="20"/>
        <v>-1.9252324124744535</v>
      </c>
      <c r="E121" s="692" t="s">
        <v>138</v>
      </c>
      <c r="F121" s="692" t="s">
        <v>138</v>
      </c>
      <c r="G121" s="699" t="s">
        <v>139</v>
      </c>
      <c r="H121" s="491" t="s">
        <v>138</v>
      </c>
      <c r="I121" s="491" t="s">
        <v>138</v>
      </c>
      <c r="J121" s="703" t="s">
        <v>137</v>
      </c>
    </row>
    <row r="122" spans="1:10" ht="12" customHeight="1">
      <c r="A122" s="682" t="s">
        <v>104</v>
      </c>
      <c r="B122" s="491">
        <v>3365</v>
      </c>
      <c r="C122" s="491">
        <v>2995</v>
      </c>
      <c r="D122" s="699">
        <f t="shared" si="20"/>
        <v>-10.995542347696885</v>
      </c>
      <c r="E122" s="491">
        <v>2400</v>
      </c>
      <c r="F122" s="491">
        <v>3025</v>
      </c>
      <c r="G122" s="699">
        <f t="shared" ref="G122:G123" si="25">((F122/E122) -     1)*100</f>
        <v>26.041666666666675</v>
      </c>
      <c r="H122" s="692" t="s">
        <v>138</v>
      </c>
      <c r="I122" s="692" t="s">
        <v>138</v>
      </c>
      <c r="J122" s="703" t="s">
        <v>137</v>
      </c>
    </row>
    <row r="123" spans="1:10" ht="12" customHeight="1">
      <c r="A123" s="682" t="s">
        <v>142</v>
      </c>
      <c r="B123" s="491">
        <v>5600</v>
      </c>
      <c r="C123" s="491">
        <v>3500</v>
      </c>
      <c r="D123" s="699">
        <f t="shared" si="20"/>
        <v>-37.5</v>
      </c>
      <c r="E123" s="491">
        <v>5200</v>
      </c>
      <c r="F123" s="491">
        <v>4000</v>
      </c>
      <c r="G123" s="699">
        <f t="shared" si="25"/>
        <v>-23.076923076923073</v>
      </c>
      <c r="H123" s="491" t="s">
        <v>138</v>
      </c>
      <c r="I123" s="491" t="s">
        <v>138</v>
      </c>
      <c r="J123" s="703" t="s">
        <v>137</v>
      </c>
    </row>
    <row r="124" spans="1:10" ht="12" customHeight="1">
      <c r="A124" s="689" t="s">
        <v>105</v>
      </c>
      <c r="B124" s="492">
        <f>AVERAGE(B125:B127)</f>
        <v>4850</v>
      </c>
      <c r="C124" s="492">
        <f>AVERAGE(C125:C127)</f>
        <v>4250</v>
      </c>
      <c r="D124" s="704">
        <f t="shared" si="20"/>
        <v>-12.371134020618557</v>
      </c>
      <c r="E124" s="492">
        <f>AVERAGE(E125:E128)</f>
        <v>4173.333333333333</v>
      </c>
      <c r="F124" s="492">
        <f>AVERAGE(F125:F128)</f>
        <v>4066.6666666666665</v>
      </c>
      <c r="G124" s="704">
        <f>((F124/E124) -     1)*100</f>
        <v>-2.5559105431309903</v>
      </c>
      <c r="H124" s="492">
        <f>AVERAGE(H125:H128)</f>
        <v>1733.3333333333333</v>
      </c>
      <c r="I124" s="492">
        <f>AVERAGE(I125:I128)</f>
        <v>1833.3333333333333</v>
      </c>
      <c r="J124" s="702">
        <f t="shared" ref="J124:J128" si="26">((I124/H124) -     1)*100</f>
        <v>5.7692307692307709</v>
      </c>
    </row>
    <row r="125" spans="1:10" ht="12" customHeight="1">
      <c r="A125" s="682" t="s">
        <v>106</v>
      </c>
      <c r="B125" s="491">
        <v>4300</v>
      </c>
      <c r="C125" s="491">
        <v>3300</v>
      </c>
      <c r="D125" s="699">
        <f t="shared" si="20"/>
        <v>-23.255813953488371</v>
      </c>
      <c r="E125" s="491">
        <v>2600</v>
      </c>
      <c r="F125" s="491">
        <v>3100</v>
      </c>
      <c r="G125" s="699">
        <f>((F125/E125) -     1)*100</f>
        <v>19.23076923076923</v>
      </c>
      <c r="H125" s="491">
        <v>800</v>
      </c>
      <c r="I125" s="491">
        <v>900</v>
      </c>
      <c r="J125" s="703">
        <f t="shared" si="26"/>
        <v>12.5</v>
      </c>
    </row>
    <row r="126" spans="1:10" ht="12" customHeight="1">
      <c r="A126" s="682" t="s">
        <v>107</v>
      </c>
      <c r="B126" s="491">
        <v>6750</v>
      </c>
      <c r="C126" s="491">
        <v>5950</v>
      </c>
      <c r="D126" s="699">
        <f t="shared" si="20"/>
        <v>-11.851851851851848</v>
      </c>
      <c r="E126" s="491">
        <v>6060</v>
      </c>
      <c r="F126" s="491">
        <v>5100</v>
      </c>
      <c r="G126" s="699">
        <f>((F126/E126) -     1)*100</f>
        <v>-15.841584158415845</v>
      </c>
      <c r="H126" s="491">
        <v>2000</v>
      </c>
      <c r="I126" s="491">
        <v>2050</v>
      </c>
      <c r="J126" s="703">
        <f t="shared" si="26"/>
        <v>2.4999999999999911</v>
      </c>
    </row>
    <row r="127" spans="1:10" ht="12" customHeight="1">
      <c r="A127" s="682" t="s">
        <v>108</v>
      </c>
      <c r="B127" s="491">
        <v>3500</v>
      </c>
      <c r="C127" s="491">
        <v>3500</v>
      </c>
      <c r="D127" s="699">
        <f t="shared" si="20"/>
        <v>0</v>
      </c>
      <c r="E127" s="692" t="s">
        <v>138</v>
      </c>
      <c r="F127" s="692" t="s">
        <v>138</v>
      </c>
      <c r="G127" s="699" t="s">
        <v>139</v>
      </c>
      <c r="H127" s="491" t="s">
        <v>138</v>
      </c>
      <c r="I127" s="491" t="s">
        <v>138</v>
      </c>
      <c r="J127" s="703" t="s">
        <v>137</v>
      </c>
    </row>
    <row r="128" spans="1:10" ht="12" customHeight="1">
      <c r="A128" s="682" t="s">
        <v>109</v>
      </c>
      <c r="B128" s="692" t="s">
        <v>138</v>
      </c>
      <c r="C128" s="692">
        <v>5000</v>
      </c>
      <c r="D128" s="699" t="s">
        <v>139</v>
      </c>
      <c r="E128" s="491">
        <v>3860</v>
      </c>
      <c r="F128" s="491">
        <v>4000</v>
      </c>
      <c r="G128" s="699">
        <f>((F128/E128) -     1)*100</f>
        <v>3.6269430051813378</v>
      </c>
      <c r="H128" s="491">
        <v>2400</v>
      </c>
      <c r="I128" s="491">
        <v>2550</v>
      </c>
      <c r="J128" s="703">
        <f t="shared" si="26"/>
        <v>6.25</v>
      </c>
    </row>
    <row r="129" spans="1:10" ht="12" customHeight="1">
      <c r="A129" s="689" t="s">
        <v>110</v>
      </c>
      <c r="B129" s="492">
        <f>AVERAGE(B130:B131)</f>
        <v>3962.5</v>
      </c>
      <c r="C129" s="492">
        <f>AVERAGE(C130:C131)</f>
        <v>3489.4</v>
      </c>
      <c r="D129" s="695">
        <f t="shared" ref="D129:D134" si="27">((C129/B129) -     1)*100</f>
        <v>-11.939432176656151</v>
      </c>
      <c r="E129" s="492">
        <f>AVERAGE(E130:E131)</f>
        <v>4105.5550000000003</v>
      </c>
      <c r="F129" s="492">
        <f>AVERAGE(F130:F131)</f>
        <v>3617.8</v>
      </c>
      <c r="G129" s="695">
        <f>((F129/E129) -     1)*100</f>
        <v>-11.880366966220157</v>
      </c>
      <c r="H129" s="492">
        <f>AVERAGE(H130:H131)</f>
        <v>1123.33</v>
      </c>
      <c r="I129" s="492">
        <f>AVERAGE(I130:I131)</f>
        <v>1248.9000000000001</v>
      </c>
      <c r="J129" s="693">
        <f>((I129/H129) -     1)*100</f>
        <v>11.178371449173463</v>
      </c>
    </row>
    <row r="130" spans="1:10" ht="12" customHeight="1">
      <c r="A130" s="682" t="s">
        <v>111</v>
      </c>
      <c r="B130" s="491">
        <v>3875</v>
      </c>
      <c r="C130" s="491">
        <v>3428.8</v>
      </c>
      <c r="D130" s="700">
        <f t="shared" si="27"/>
        <v>-11.514838709677411</v>
      </c>
      <c r="E130" s="491">
        <v>4011.11</v>
      </c>
      <c r="F130" s="491">
        <v>3635.6</v>
      </c>
      <c r="G130" s="700">
        <f>((F130/E130) -     1)*100</f>
        <v>-9.3617477456364959</v>
      </c>
      <c r="H130" s="491">
        <v>1126.6600000000001</v>
      </c>
      <c r="I130" s="491">
        <v>1177.8</v>
      </c>
      <c r="J130" s="306">
        <f>((I130/H130) -     1)*100</f>
        <v>4.5390801129000735</v>
      </c>
    </row>
    <row r="131" spans="1:10" ht="12" customHeight="1">
      <c r="A131" s="682" t="s">
        <v>112</v>
      </c>
      <c r="B131" s="491">
        <v>4050</v>
      </c>
      <c r="C131" s="491">
        <v>3550</v>
      </c>
      <c r="D131" s="700">
        <f t="shared" si="27"/>
        <v>-12.345679012345679</v>
      </c>
      <c r="E131" s="491">
        <v>4200</v>
      </c>
      <c r="F131" s="491">
        <v>3600</v>
      </c>
      <c r="G131" s="700">
        <f>((F131/E131) -     1)*100</f>
        <v>-14.28571428571429</v>
      </c>
      <c r="H131" s="491">
        <v>1120</v>
      </c>
      <c r="I131" s="491">
        <v>1320</v>
      </c>
      <c r="J131" s="306">
        <f>((I131/H131) -     1)*100</f>
        <v>17.857142857142861</v>
      </c>
    </row>
    <row r="132" spans="1:10" ht="12" customHeight="1">
      <c r="A132" s="689" t="s">
        <v>113</v>
      </c>
      <c r="B132" s="492">
        <f>AVERAGE(B133:B134)</f>
        <v>3316.665</v>
      </c>
      <c r="C132" s="492">
        <f>AVERAGE(C133:C134)</f>
        <v>3273.3</v>
      </c>
      <c r="D132" s="695">
        <f t="shared" si="27"/>
        <v>-1.3074880942151146</v>
      </c>
      <c r="E132" s="702" t="s">
        <v>139</v>
      </c>
      <c r="F132" s="492">
        <f>AVERAGE(F133:F134)</f>
        <v>2480</v>
      </c>
      <c r="G132" s="704" t="s">
        <v>139</v>
      </c>
      <c r="H132" s="704" t="s">
        <v>139</v>
      </c>
      <c r="I132" s="704" t="s">
        <v>139</v>
      </c>
      <c r="J132" s="702" t="s">
        <v>137</v>
      </c>
    </row>
    <row r="133" spans="1:10" ht="12" customHeight="1">
      <c r="A133" s="682" t="s">
        <v>143</v>
      </c>
      <c r="B133" s="491">
        <v>3300</v>
      </c>
      <c r="C133" s="491">
        <v>3500</v>
      </c>
      <c r="D133" s="700">
        <f>((C133/B133) -     1)*100</f>
        <v>6.0606060606060552</v>
      </c>
      <c r="E133" s="692" t="s">
        <v>138</v>
      </c>
      <c r="F133" s="692" t="s">
        <v>138</v>
      </c>
      <c r="G133" s="699" t="s">
        <v>139</v>
      </c>
      <c r="H133" s="491" t="s">
        <v>138</v>
      </c>
      <c r="I133" s="491" t="s">
        <v>138</v>
      </c>
      <c r="J133" s="703" t="s">
        <v>137</v>
      </c>
    </row>
    <row r="134" spans="1:10" ht="12" customHeight="1">
      <c r="A134" s="682" t="s">
        <v>114</v>
      </c>
      <c r="B134" s="491">
        <v>3333.33</v>
      </c>
      <c r="C134" s="491">
        <v>3046.6</v>
      </c>
      <c r="D134" s="700">
        <f t="shared" si="27"/>
        <v>-8.6019086019086028</v>
      </c>
      <c r="E134" s="692" t="s">
        <v>138</v>
      </c>
      <c r="F134" s="491">
        <v>2480</v>
      </c>
      <c r="G134" s="699" t="s">
        <v>139</v>
      </c>
      <c r="H134" s="491" t="s">
        <v>138</v>
      </c>
      <c r="I134" s="491" t="s">
        <v>138</v>
      </c>
      <c r="J134" s="703" t="s">
        <v>137</v>
      </c>
    </row>
    <row r="135" spans="1:10" ht="12" customHeight="1">
      <c r="A135" s="689" t="s">
        <v>115</v>
      </c>
      <c r="B135" s="492">
        <f>AVERAGE(B136:B138)</f>
        <v>4056.5433333333335</v>
      </c>
      <c r="C135" s="492">
        <f>AVERAGE(C136:C138)</f>
        <v>3365</v>
      </c>
      <c r="D135" s="702">
        <f t="shared" ref="D135:D157" si="28">((C135/B135)  -           1)*100</f>
        <v>-17.047601282865632</v>
      </c>
      <c r="E135" s="492">
        <f>AVERAGE(E136:E138)</f>
        <v>4120</v>
      </c>
      <c r="F135" s="492">
        <f>AVERAGE(F136:F138)</f>
        <v>2826.6666666666665</v>
      </c>
      <c r="G135" s="704">
        <f>((F135/E135)  -           1)*100</f>
        <v>-31.391585760517803</v>
      </c>
      <c r="H135" s="492">
        <f>AVERAGE(H136:H138)</f>
        <v>931</v>
      </c>
      <c r="I135" s="492">
        <f>AVERAGE(I136:I138)</f>
        <v>900</v>
      </c>
      <c r="J135" s="695">
        <f>((I135/H135)  -           1)*100</f>
        <v>-3.3297529538131032</v>
      </c>
    </row>
    <row r="136" spans="1:10" ht="12" customHeight="1">
      <c r="A136" s="682" t="s">
        <v>117</v>
      </c>
      <c r="B136" s="491">
        <v>4323.63</v>
      </c>
      <c r="C136" s="491">
        <v>3750</v>
      </c>
      <c r="D136" s="703">
        <f t="shared" si="28"/>
        <v>-13.267323984707302</v>
      </c>
      <c r="E136" s="491">
        <v>4200</v>
      </c>
      <c r="F136" s="491">
        <v>2840</v>
      </c>
      <c r="G136" s="699">
        <f>((F136/E136)  -           1)*100</f>
        <v>-32.38095238095238</v>
      </c>
      <c r="H136" s="491">
        <v>931</v>
      </c>
      <c r="I136" s="491">
        <v>900</v>
      </c>
      <c r="J136" s="703">
        <f>((I136/H136)  -           1)*100</f>
        <v>-3.3297529538131032</v>
      </c>
    </row>
    <row r="137" spans="1:10" ht="12" customHeight="1">
      <c r="A137" s="682" t="s">
        <v>617</v>
      </c>
      <c r="B137" s="491">
        <v>4400</v>
      </c>
      <c r="C137" s="491">
        <v>3000</v>
      </c>
      <c r="D137" s="703">
        <f t="shared" si="28"/>
        <v>-31.818181818181824</v>
      </c>
      <c r="E137" s="692" t="s">
        <v>138</v>
      </c>
      <c r="F137" s="491">
        <v>2500</v>
      </c>
      <c r="G137" s="703" t="s">
        <v>137</v>
      </c>
      <c r="H137" s="491" t="s">
        <v>138</v>
      </c>
      <c r="I137" s="491" t="s">
        <v>138</v>
      </c>
      <c r="J137" s="703" t="s">
        <v>137</v>
      </c>
    </row>
    <row r="138" spans="1:10" ht="12" customHeight="1">
      <c r="A138" s="682" t="s">
        <v>118</v>
      </c>
      <c r="B138" s="491">
        <v>3446</v>
      </c>
      <c r="C138" s="491">
        <v>3345</v>
      </c>
      <c r="D138" s="703">
        <f t="shared" si="28"/>
        <v>-2.9309344167150364</v>
      </c>
      <c r="E138" s="491">
        <v>4040</v>
      </c>
      <c r="F138" s="491">
        <v>3140</v>
      </c>
      <c r="G138" s="699">
        <f>((F138/E138)  -           1)*100</f>
        <v>-22.277227722772274</v>
      </c>
      <c r="H138" s="491" t="s">
        <v>138</v>
      </c>
      <c r="I138" s="491" t="s">
        <v>138</v>
      </c>
      <c r="J138" s="703" t="s">
        <v>137</v>
      </c>
    </row>
    <row r="139" spans="1:10" ht="12" customHeight="1">
      <c r="A139" s="688" t="s">
        <v>119</v>
      </c>
      <c r="B139" s="492">
        <f>AVERAGE(B140:B144)</f>
        <v>3382</v>
      </c>
      <c r="C139" s="492">
        <f>AVERAGE(C140:C144)</f>
        <v>3369.3599999999997</v>
      </c>
      <c r="D139" s="702">
        <f t="shared" si="28"/>
        <v>-0.37374334713188295</v>
      </c>
      <c r="E139" s="492">
        <f>AVERAGE(E140:E144)</f>
        <v>2764.44</v>
      </c>
      <c r="F139" s="492">
        <f>AVERAGE(F140:F144)</f>
        <v>2722.2666666666664</v>
      </c>
      <c r="G139" s="704">
        <f>((F139/E139)  -           1)*100</f>
        <v>-1.5255651536417392</v>
      </c>
      <c r="H139" s="492">
        <f>AVERAGE(H140:H144)</f>
        <v>1810</v>
      </c>
      <c r="I139" s="492">
        <f>AVERAGE(I140:I144)</f>
        <v>1635</v>
      </c>
      <c r="J139" s="702">
        <f>((I139/H139)  -           1)*100</f>
        <v>-9.6685082872928199</v>
      </c>
    </row>
    <row r="140" spans="1:10" ht="12" customHeight="1">
      <c r="A140" s="682" t="s">
        <v>120</v>
      </c>
      <c r="B140" s="491">
        <v>3500</v>
      </c>
      <c r="C140" s="491">
        <v>3480</v>
      </c>
      <c r="D140" s="703">
        <f t="shared" si="28"/>
        <v>-0.57142857142856718</v>
      </c>
      <c r="E140" s="692" t="s">
        <v>138</v>
      </c>
      <c r="F140" s="692" t="s">
        <v>138</v>
      </c>
      <c r="G140" s="699" t="s">
        <v>139</v>
      </c>
      <c r="H140" s="491" t="s">
        <v>138</v>
      </c>
      <c r="I140" s="491" t="s">
        <v>138</v>
      </c>
      <c r="J140" s="703" t="s">
        <v>137</v>
      </c>
    </row>
    <row r="141" spans="1:10" ht="12" customHeight="1">
      <c r="A141" s="682" t="s">
        <v>121</v>
      </c>
      <c r="B141" s="491">
        <v>3560</v>
      </c>
      <c r="C141" s="491">
        <v>4133.3999999999996</v>
      </c>
      <c r="D141" s="703">
        <f t="shared" si="28"/>
        <v>16.106741573033688</v>
      </c>
      <c r="E141" s="692" t="s">
        <v>138</v>
      </c>
      <c r="F141" s="692" t="s">
        <v>138</v>
      </c>
      <c r="G141" s="699" t="s">
        <v>139</v>
      </c>
      <c r="H141" s="491" t="s">
        <v>138</v>
      </c>
      <c r="I141" s="491" t="s">
        <v>138</v>
      </c>
      <c r="J141" s="703" t="s">
        <v>137</v>
      </c>
    </row>
    <row r="142" spans="1:10" ht="12" customHeight="1">
      <c r="A142" s="682" t="s">
        <v>122</v>
      </c>
      <c r="B142" s="491">
        <v>3440</v>
      </c>
      <c r="C142" s="491">
        <v>3213.4</v>
      </c>
      <c r="D142" s="703">
        <f t="shared" si="28"/>
        <v>-6.5872093023255811</v>
      </c>
      <c r="E142" s="491">
        <v>3026.66</v>
      </c>
      <c r="F142" s="491">
        <v>3013.4</v>
      </c>
      <c r="G142" s="699">
        <f>((F142/E142) -           1)*100</f>
        <v>-0.43810669186494788</v>
      </c>
      <c r="H142" s="491">
        <v>2420</v>
      </c>
      <c r="I142" s="491">
        <v>2400</v>
      </c>
      <c r="J142" s="703">
        <f>((I142/H142)  -           1)*100</f>
        <v>-0.82644628099173278</v>
      </c>
    </row>
    <row r="143" spans="1:10" ht="12" customHeight="1">
      <c r="A143" s="682" t="s">
        <v>123</v>
      </c>
      <c r="B143" s="491">
        <v>3210</v>
      </c>
      <c r="C143" s="491">
        <v>3020</v>
      </c>
      <c r="D143" s="703">
        <f t="shared" si="28"/>
        <v>-5.9190031152647986</v>
      </c>
      <c r="E143" s="491">
        <v>2600</v>
      </c>
      <c r="F143" s="491">
        <v>3020</v>
      </c>
      <c r="G143" s="699">
        <f>((F143/E143) -           1)*100</f>
        <v>16.153846153846164</v>
      </c>
      <c r="H143" s="491">
        <v>1200</v>
      </c>
      <c r="I143" s="491">
        <v>870</v>
      </c>
      <c r="J143" s="703">
        <f>((I143/H143)  -           1)*100</f>
        <v>-27.500000000000004</v>
      </c>
    </row>
    <row r="144" spans="1:10" ht="12" customHeight="1">
      <c r="A144" s="682" t="s">
        <v>124</v>
      </c>
      <c r="B144" s="491">
        <v>3200</v>
      </c>
      <c r="C144" s="491">
        <v>3000</v>
      </c>
      <c r="D144" s="703">
        <f t="shared" si="28"/>
        <v>-6.25</v>
      </c>
      <c r="E144" s="491">
        <v>2666.66</v>
      </c>
      <c r="F144" s="491">
        <v>2133.4</v>
      </c>
      <c r="G144" s="699">
        <f>((F144/E144) -           1)*100</f>
        <v>-19.997299993249975</v>
      </c>
      <c r="H144" s="491" t="s">
        <v>138</v>
      </c>
      <c r="I144" s="491" t="s">
        <v>138</v>
      </c>
      <c r="J144" s="703" t="s">
        <v>137</v>
      </c>
    </row>
    <row r="145" spans="1:10" ht="12" customHeight="1">
      <c r="A145" s="688" t="s">
        <v>297</v>
      </c>
      <c r="B145" s="492">
        <f>AVERAGE(B146:B154)</f>
        <v>3555</v>
      </c>
      <c r="C145" s="492">
        <f>AVERAGE(C146:C154)</f>
        <v>3229.8222222222225</v>
      </c>
      <c r="D145" s="702">
        <f t="shared" si="28"/>
        <v>-9.1470542272229949</v>
      </c>
      <c r="E145" s="492">
        <f>AVERAGE(E146:E154)</f>
        <v>3120</v>
      </c>
      <c r="F145" s="492">
        <f>AVERAGE(F146:F154)</f>
        <v>3092.5</v>
      </c>
      <c r="G145" s="695">
        <f>((F145/E145)  -           1)*100</f>
        <v>-0.88141025641025328</v>
      </c>
      <c r="H145" s="492">
        <f>AVERAGE(H146:H154)</f>
        <v>862.19999999999993</v>
      </c>
      <c r="I145" s="492">
        <f>AVERAGE(I146:I154)</f>
        <v>870</v>
      </c>
      <c r="J145" s="704">
        <f>((I145/H145)  -           1)*100</f>
        <v>0.90466249130132237</v>
      </c>
    </row>
    <row r="146" spans="1:10" ht="12" customHeight="1">
      <c r="A146" s="682" t="s">
        <v>527</v>
      </c>
      <c r="B146" s="692" t="s">
        <v>138</v>
      </c>
      <c r="C146" s="717">
        <v>3450</v>
      </c>
      <c r="D146" s="699" t="s">
        <v>139</v>
      </c>
      <c r="E146" s="692" t="s">
        <v>138</v>
      </c>
      <c r="F146" s="491">
        <v>3330</v>
      </c>
      <c r="G146" s="699" t="s">
        <v>139</v>
      </c>
      <c r="H146" s="491" t="s">
        <v>138</v>
      </c>
      <c r="I146" s="491">
        <v>950</v>
      </c>
      <c r="J146" s="703" t="s">
        <v>137</v>
      </c>
    </row>
    <row r="147" spans="1:10" ht="12" customHeight="1">
      <c r="A147" s="682" t="s">
        <v>178</v>
      </c>
      <c r="B147" s="491">
        <v>3350</v>
      </c>
      <c r="C147" s="491">
        <v>3130</v>
      </c>
      <c r="D147" s="703">
        <f t="shared" si="28"/>
        <v>-6.5671641791044788</v>
      </c>
      <c r="E147" s="692" t="s">
        <v>138</v>
      </c>
      <c r="F147" s="692" t="s">
        <v>138</v>
      </c>
      <c r="G147" s="699" t="s">
        <v>139</v>
      </c>
      <c r="H147" s="491" t="s">
        <v>138</v>
      </c>
      <c r="I147" s="491" t="s">
        <v>138</v>
      </c>
      <c r="J147" s="703" t="s">
        <v>137</v>
      </c>
    </row>
    <row r="148" spans="1:10" ht="12" customHeight="1">
      <c r="A148" s="682" t="s">
        <v>298</v>
      </c>
      <c r="B148" s="491">
        <v>3620</v>
      </c>
      <c r="C148" s="491">
        <v>3360</v>
      </c>
      <c r="D148" s="703">
        <f t="shared" si="28"/>
        <v>-7.1823204419889546</v>
      </c>
      <c r="E148" s="692" t="s">
        <v>138</v>
      </c>
      <c r="F148" s="692" t="s">
        <v>138</v>
      </c>
      <c r="G148" s="699" t="s">
        <v>139</v>
      </c>
      <c r="H148" s="491">
        <v>960</v>
      </c>
      <c r="I148" s="491">
        <v>900</v>
      </c>
      <c r="J148" s="699">
        <f>((I148/H148)  -           1)*100</f>
        <v>-6.25</v>
      </c>
    </row>
    <row r="149" spans="1:10" ht="12" customHeight="1">
      <c r="A149" s="682" t="s">
        <v>512</v>
      </c>
      <c r="B149" s="491">
        <v>3400</v>
      </c>
      <c r="C149" s="491">
        <v>3000</v>
      </c>
      <c r="D149" s="703">
        <f>((C149/B149)  -           1)*100</f>
        <v>-11.764705882352944</v>
      </c>
      <c r="E149" s="692" t="s">
        <v>138</v>
      </c>
      <c r="F149" s="692" t="s">
        <v>138</v>
      </c>
      <c r="G149" s="699" t="s">
        <v>139</v>
      </c>
      <c r="H149" s="717">
        <v>800</v>
      </c>
      <c r="I149" s="717">
        <v>850</v>
      </c>
      <c r="J149" s="699">
        <f>((I149/H149)  -           1)*100</f>
        <v>6.25</v>
      </c>
    </row>
    <row r="150" spans="1:10" ht="12" customHeight="1">
      <c r="A150" s="682" t="s">
        <v>180</v>
      </c>
      <c r="B150" s="491">
        <v>3600</v>
      </c>
      <c r="C150" s="491">
        <v>3400</v>
      </c>
      <c r="D150" s="699">
        <f t="shared" si="28"/>
        <v>-5.555555555555558</v>
      </c>
      <c r="E150" s="692" t="s">
        <v>138</v>
      </c>
      <c r="F150" s="692" t="s">
        <v>138</v>
      </c>
      <c r="G150" s="699" t="s">
        <v>139</v>
      </c>
      <c r="H150" s="491" t="s">
        <v>138</v>
      </c>
      <c r="I150" s="491" t="s">
        <v>138</v>
      </c>
      <c r="J150" s="703" t="s">
        <v>137</v>
      </c>
    </row>
    <row r="151" spans="1:10" ht="12" customHeight="1">
      <c r="A151" s="682" t="s">
        <v>299</v>
      </c>
      <c r="B151" s="491">
        <v>3850</v>
      </c>
      <c r="C151" s="491">
        <v>3033.4</v>
      </c>
      <c r="D151" s="703">
        <f t="shared" si="28"/>
        <v>-21.210389610389612</v>
      </c>
      <c r="E151" s="692" t="s">
        <v>138</v>
      </c>
      <c r="F151" s="692" t="s">
        <v>138</v>
      </c>
      <c r="G151" s="699" t="s">
        <v>139</v>
      </c>
      <c r="H151" s="491" t="s">
        <v>138</v>
      </c>
      <c r="I151" s="491" t="s">
        <v>138</v>
      </c>
      <c r="J151" s="703" t="s">
        <v>137</v>
      </c>
    </row>
    <row r="152" spans="1:10" ht="12" customHeight="1">
      <c r="A152" s="682" t="s">
        <v>179</v>
      </c>
      <c r="B152" s="491">
        <v>3315</v>
      </c>
      <c r="C152" s="491">
        <v>3100</v>
      </c>
      <c r="D152" s="703">
        <f t="shared" si="28"/>
        <v>-6.4856711915535437</v>
      </c>
      <c r="E152" s="491">
        <v>2140</v>
      </c>
      <c r="F152" s="491">
        <v>3025</v>
      </c>
      <c r="G152" s="700">
        <f>((F152/E152)  -           1)*100</f>
        <v>41.355140186915882</v>
      </c>
      <c r="H152" s="491">
        <v>826.6</v>
      </c>
      <c r="I152" s="491">
        <v>800</v>
      </c>
      <c r="J152" s="699">
        <f>((I152/H152)  -           1)*100</f>
        <v>-3.2180014517299793</v>
      </c>
    </row>
    <row r="153" spans="1:10" ht="12" customHeight="1">
      <c r="A153" s="682" t="s">
        <v>518</v>
      </c>
      <c r="B153" s="692" t="s">
        <v>138</v>
      </c>
      <c r="C153" s="491">
        <v>3125</v>
      </c>
      <c r="D153" s="703" t="s">
        <v>139</v>
      </c>
      <c r="E153" s="692" t="s">
        <v>138</v>
      </c>
      <c r="F153" s="491">
        <v>3075</v>
      </c>
      <c r="G153" s="699" t="s">
        <v>139</v>
      </c>
      <c r="H153" s="491" t="s">
        <v>138</v>
      </c>
      <c r="I153" s="491">
        <v>850</v>
      </c>
      <c r="J153" s="699" t="s">
        <v>139</v>
      </c>
    </row>
    <row r="154" spans="1:10" ht="12" customHeight="1">
      <c r="A154" s="682" t="s">
        <v>187</v>
      </c>
      <c r="B154" s="491">
        <v>3750</v>
      </c>
      <c r="C154" s="491">
        <v>3470</v>
      </c>
      <c r="D154" s="699">
        <f t="shared" si="28"/>
        <v>-7.4666666666666659</v>
      </c>
      <c r="E154" s="491">
        <v>4100</v>
      </c>
      <c r="F154" s="491">
        <v>2940</v>
      </c>
      <c r="G154" s="700">
        <f>((F154/E154)  -           1)*100</f>
        <v>-28.292682926829272</v>
      </c>
      <c r="H154" s="491" t="s">
        <v>138</v>
      </c>
      <c r="I154" s="491" t="s">
        <v>138</v>
      </c>
      <c r="J154" s="703" t="s">
        <v>137</v>
      </c>
    </row>
    <row r="155" spans="1:10" ht="12" customHeight="1">
      <c r="A155" s="680" t="s">
        <v>164</v>
      </c>
      <c r="B155" s="492">
        <f>AVERAGE(B156:B156)</f>
        <v>3367</v>
      </c>
      <c r="C155" s="492">
        <f>AVERAGE(C156:C156)</f>
        <v>3067</v>
      </c>
      <c r="D155" s="704">
        <f t="shared" si="28"/>
        <v>-8.9100089100089157</v>
      </c>
      <c r="E155" s="702" t="s">
        <v>139</v>
      </c>
      <c r="F155" s="702" t="s">
        <v>139</v>
      </c>
      <c r="G155" s="704" t="s">
        <v>139</v>
      </c>
      <c r="H155" s="705" t="s">
        <v>139</v>
      </c>
      <c r="I155" s="492">
        <f>AVERAGE(I156:I156)</f>
        <v>1800</v>
      </c>
      <c r="J155" s="702" t="s">
        <v>137</v>
      </c>
    </row>
    <row r="156" spans="1:10" ht="12" customHeight="1">
      <c r="A156" s="682" t="s">
        <v>165</v>
      </c>
      <c r="B156" s="491">
        <v>3367</v>
      </c>
      <c r="C156" s="491">
        <v>3067</v>
      </c>
      <c r="D156" s="699">
        <f t="shared" si="28"/>
        <v>-8.9100089100089157</v>
      </c>
      <c r="E156" s="692" t="s">
        <v>138</v>
      </c>
      <c r="F156" s="692" t="s">
        <v>138</v>
      </c>
      <c r="G156" s="699" t="s">
        <v>139</v>
      </c>
      <c r="H156" s="491" t="s">
        <v>138</v>
      </c>
      <c r="I156" s="491">
        <v>1800</v>
      </c>
      <c r="J156" s="703" t="s">
        <v>137</v>
      </c>
    </row>
    <row r="157" spans="1:10" ht="12" customHeight="1">
      <c r="A157" s="680" t="s">
        <v>125</v>
      </c>
      <c r="B157" s="492">
        <f>AVERAGE(B158:B160)</f>
        <v>2920</v>
      </c>
      <c r="C157" s="492">
        <f>AVERAGE(C158:C160)</f>
        <v>3136.6666666666665</v>
      </c>
      <c r="D157" s="702">
        <f t="shared" si="28"/>
        <v>7.420091324200917</v>
      </c>
      <c r="E157" s="492">
        <f>AVERAGE(E160:E160)</f>
        <v>4000</v>
      </c>
      <c r="F157" s="492">
        <f>AVERAGE(F158:F160)</f>
        <v>3200</v>
      </c>
      <c r="G157" s="704">
        <f t="shared" ref="G157:G164" si="29">((F157/E157)  -           1)*100</f>
        <v>-19.999999999999996</v>
      </c>
      <c r="H157" s="705" t="s">
        <v>139</v>
      </c>
      <c r="I157" s="705" t="s">
        <v>139</v>
      </c>
      <c r="J157" s="703" t="s">
        <v>137</v>
      </c>
    </row>
    <row r="158" spans="1:10" ht="12" customHeight="1">
      <c r="A158" s="682" t="s">
        <v>126</v>
      </c>
      <c r="B158" s="491">
        <v>3460</v>
      </c>
      <c r="C158" s="491">
        <v>3360</v>
      </c>
      <c r="D158" s="699">
        <f>((C158/B158)  -           1)*100</f>
        <v>-2.8901734104046284</v>
      </c>
      <c r="E158" s="692" t="s">
        <v>138</v>
      </c>
      <c r="F158" s="692" t="s">
        <v>138</v>
      </c>
      <c r="G158" s="703" t="s">
        <v>137</v>
      </c>
      <c r="H158" s="491" t="s">
        <v>138</v>
      </c>
      <c r="I158" s="491" t="s">
        <v>138</v>
      </c>
      <c r="J158" s="703" t="s">
        <v>137</v>
      </c>
    </row>
    <row r="159" spans="1:10" ht="12" customHeight="1">
      <c r="A159" s="682" t="s">
        <v>127</v>
      </c>
      <c r="B159" s="491">
        <v>1800</v>
      </c>
      <c r="C159" s="491">
        <v>3050</v>
      </c>
      <c r="D159" s="699">
        <f>((C159/B159)  -           1)*100</f>
        <v>69.444444444444443</v>
      </c>
      <c r="E159" s="692" t="s">
        <v>138</v>
      </c>
      <c r="F159" s="491">
        <v>3200</v>
      </c>
      <c r="G159" s="703" t="s">
        <v>137</v>
      </c>
      <c r="H159" s="491" t="s">
        <v>138</v>
      </c>
      <c r="I159" s="491" t="s">
        <v>138</v>
      </c>
      <c r="J159" s="703" t="s">
        <v>137</v>
      </c>
    </row>
    <row r="160" spans="1:10" ht="12" customHeight="1">
      <c r="A160" s="682" t="s">
        <v>128</v>
      </c>
      <c r="B160" s="491">
        <v>3500</v>
      </c>
      <c r="C160" s="491">
        <v>3000</v>
      </c>
      <c r="D160" s="699">
        <f>((C160/B160)  -           1)*100</f>
        <v>-14.28571428571429</v>
      </c>
      <c r="E160" s="491">
        <v>4000</v>
      </c>
      <c r="F160" s="692" t="s">
        <v>138</v>
      </c>
      <c r="G160" s="703" t="s">
        <v>137</v>
      </c>
      <c r="H160" s="491" t="s">
        <v>138</v>
      </c>
      <c r="I160" s="491" t="s">
        <v>138</v>
      </c>
      <c r="J160" s="703" t="s">
        <v>137</v>
      </c>
    </row>
    <row r="161" spans="1:10" ht="12" customHeight="1">
      <c r="A161" s="680" t="s">
        <v>129</v>
      </c>
      <c r="B161" s="492">
        <f>AVERAGE(B162:B164)</f>
        <v>4000</v>
      </c>
      <c r="C161" s="492">
        <f>AVERAGE(C162:C164)</f>
        <v>3310</v>
      </c>
      <c r="D161" s="704">
        <f t="shared" ref="D161:D163" si="30">((C161/B161)  -           1)*100</f>
        <v>-17.25</v>
      </c>
      <c r="E161" s="492">
        <f>AVERAGE(E162:E164)</f>
        <v>3927.5</v>
      </c>
      <c r="F161" s="492">
        <f>AVERAGE(F162:F164)</f>
        <v>3450</v>
      </c>
      <c r="G161" s="704">
        <f t="shared" si="29"/>
        <v>-12.157861234882239</v>
      </c>
      <c r="H161" s="492">
        <f>AVERAGE(H162:H164)</f>
        <v>935.5333333333333</v>
      </c>
      <c r="I161" s="492">
        <f>AVERAGE(I162:I164)</f>
        <v>885</v>
      </c>
      <c r="J161" s="702">
        <f t="shared" ref="J161:J164" si="31">((I161/H161)  -           1)*100</f>
        <v>-5.4015534810803123</v>
      </c>
    </row>
    <row r="162" spans="1:10" ht="12" customHeight="1">
      <c r="A162" s="682" t="s">
        <v>144</v>
      </c>
      <c r="B162" s="491">
        <v>4550</v>
      </c>
      <c r="C162" s="491">
        <v>3660</v>
      </c>
      <c r="D162" s="699">
        <f t="shared" si="30"/>
        <v>-19.560439560439558</v>
      </c>
      <c r="E162" s="491">
        <v>4455</v>
      </c>
      <c r="F162" s="491">
        <v>4010</v>
      </c>
      <c r="G162" s="699">
        <f t="shared" si="29"/>
        <v>-9.9887766554433206</v>
      </c>
      <c r="H162" s="491">
        <v>1126.5999999999999</v>
      </c>
      <c r="I162" s="491">
        <v>1025</v>
      </c>
      <c r="J162" s="703">
        <f t="shared" si="31"/>
        <v>-9.0182851056275446</v>
      </c>
    </row>
    <row r="163" spans="1:10" ht="12" customHeight="1">
      <c r="A163" s="682" t="s">
        <v>131</v>
      </c>
      <c r="B163" s="491">
        <v>3450</v>
      </c>
      <c r="C163" s="491">
        <v>3070</v>
      </c>
      <c r="D163" s="699">
        <f t="shared" si="30"/>
        <v>-11.014492753623184</v>
      </c>
      <c r="E163" s="692" t="s">
        <v>138</v>
      </c>
      <c r="F163" s="491">
        <v>3340</v>
      </c>
      <c r="G163" s="699" t="s">
        <v>139</v>
      </c>
      <c r="H163" s="491">
        <v>910</v>
      </c>
      <c r="I163" s="491">
        <v>930</v>
      </c>
      <c r="J163" s="703">
        <f t="shared" si="31"/>
        <v>2.19780219780219</v>
      </c>
    </row>
    <row r="164" spans="1:10" ht="12" customHeight="1">
      <c r="A164" s="708" t="s">
        <v>132</v>
      </c>
      <c r="B164" s="813" t="s">
        <v>138</v>
      </c>
      <c r="C164" s="691">
        <v>3200</v>
      </c>
      <c r="D164" s="709" t="s">
        <v>139</v>
      </c>
      <c r="E164" s="691">
        <v>3400</v>
      </c>
      <c r="F164" s="691">
        <v>3000</v>
      </c>
      <c r="G164" s="709">
        <f t="shared" si="29"/>
        <v>-11.764705882352944</v>
      </c>
      <c r="H164" s="691">
        <v>770</v>
      </c>
      <c r="I164" s="691">
        <v>700</v>
      </c>
      <c r="J164" s="710">
        <f t="shared" si="31"/>
        <v>-9.0909090909090935</v>
      </c>
    </row>
    <row r="165" spans="1:10" ht="12" customHeight="1">
      <c r="A165" s="442" t="s">
        <v>133</v>
      </c>
      <c r="B165" s="447"/>
      <c r="C165" s="448"/>
      <c r="D165" s="449"/>
      <c r="E165" s="448"/>
      <c r="F165" s="448"/>
      <c r="G165" s="449"/>
      <c r="H165" s="448"/>
      <c r="I165" s="779"/>
      <c r="J165" s="449"/>
    </row>
    <row r="166" spans="1:10" ht="9" customHeight="1">
      <c r="A166" s="775" t="s">
        <v>647</v>
      </c>
      <c r="B166" s="442"/>
      <c r="C166" s="434"/>
      <c r="D166" s="449"/>
      <c r="E166" s="448"/>
      <c r="F166" s="448"/>
      <c r="G166" s="449"/>
      <c r="H166" s="448"/>
      <c r="I166" s="779"/>
      <c r="J166" s="449"/>
    </row>
    <row r="167" spans="1:10" ht="9" customHeight="1">
      <c r="A167" s="776" t="s">
        <v>648</v>
      </c>
      <c r="I167" s="493"/>
    </row>
    <row r="168" spans="1:10" ht="12" customHeight="1">
      <c r="I168" s="493"/>
    </row>
    <row r="169" spans="1:10" ht="12" customHeight="1">
      <c r="I169" s="493"/>
    </row>
    <row r="170" spans="1:10" ht="12" customHeight="1">
      <c r="I170" s="493"/>
    </row>
    <row r="171" spans="1:10" ht="12" customHeight="1">
      <c r="I171" s="493"/>
    </row>
    <row r="172" spans="1:10" ht="12" customHeight="1">
      <c r="I172" s="493"/>
    </row>
    <row r="173" spans="1:10" ht="10" customHeight="1">
      <c r="I173" s="493"/>
    </row>
    <row r="174" spans="1:10" ht="10" customHeight="1">
      <c r="I174" s="493"/>
    </row>
    <row r="175" spans="1:10" ht="12.75" customHeight="1">
      <c r="I175" s="493"/>
    </row>
    <row r="176" spans="1:10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</sheetData>
  <mergeCells count="19">
    <mergeCell ref="L30:L31"/>
    <mergeCell ref="M30:O30"/>
    <mergeCell ref="P30:R30"/>
    <mergeCell ref="S30:U30"/>
    <mergeCell ref="A5:A6"/>
    <mergeCell ref="B5:D5"/>
    <mergeCell ref="E5:G5"/>
    <mergeCell ref="H5:J5"/>
    <mergeCell ref="L29:Q29"/>
    <mergeCell ref="A61:F61"/>
    <mergeCell ref="A62:A63"/>
    <mergeCell ref="B62:D62"/>
    <mergeCell ref="E62:G62"/>
    <mergeCell ref="H62:J62"/>
    <mergeCell ref="A113:F113"/>
    <mergeCell ref="A114:A115"/>
    <mergeCell ref="B114:D114"/>
    <mergeCell ref="E114:G114"/>
    <mergeCell ref="H114:J114"/>
  </mergeCells>
  <pageMargins left="0" right="0" top="0" bottom="0" header="0" footer="0"/>
  <pageSetup paperSize="9" orientation="portrait" r:id="rId1"/>
  <rowBreaks count="2" manualBreakCount="2">
    <brk id="52" max="16383" man="1"/>
    <brk id="10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48"/>
  <sheetViews>
    <sheetView showGridLines="0" topLeftCell="A67" zoomScaleNormal="100" workbookViewId="0">
      <selection activeCell="A112" sqref="A112:J168"/>
    </sheetView>
  </sheetViews>
  <sheetFormatPr baseColWidth="10" defaultColWidth="12.6640625" defaultRowHeight="15" customHeight="1"/>
  <cols>
    <col min="1" max="1" width="16.83203125" style="53" customWidth="1"/>
    <col min="2" max="3" width="8.6640625" style="53" customWidth="1"/>
    <col min="4" max="4" width="6.83203125" style="53" customWidth="1"/>
    <col min="5" max="6" width="8.6640625" style="53" customWidth="1"/>
    <col min="7" max="7" width="6.83203125" style="53" customWidth="1"/>
    <col min="8" max="9" width="8.6640625" style="53" customWidth="1"/>
    <col min="10" max="10" width="6.83203125" style="53" customWidth="1"/>
    <col min="11" max="16384" width="12.6640625" style="53"/>
  </cols>
  <sheetData>
    <row r="1" spans="1:10" ht="21.75" customHeight="1">
      <c r="A1" s="584" t="s">
        <v>591</v>
      </c>
      <c r="B1" s="431"/>
      <c r="C1" s="431"/>
      <c r="D1" s="434"/>
      <c r="E1" s="436"/>
      <c r="F1" s="434"/>
      <c r="G1" s="434"/>
      <c r="H1" s="434"/>
      <c r="I1" s="434"/>
      <c r="J1" s="434"/>
    </row>
    <row r="2" spans="1:10" ht="12" customHeight="1">
      <c r="A2" s="597" t="s">
        <v>695</v>
      </c>
      <c r="B2" s="431"/>
      <c r="C2" s="431"/>
      <c r="D2" s="434"/>
      <c r="E2" s="436"/>
      <c r="F2" s="434"/>
      <c r="G2" s="434"/>
      <c r="H2" s="434"/>
      <c r="I2" s="434"/>
      <c r="J2" s="434"/>
    </row>
    <row r="3" spans="1:10" ht="12" customHeight="1">
      <c r="A3" s="816" t="s">
        <v>18</v>
      </c>
      <c r="B3" s="431"/>
      <c r="C3" s="431"/>
      <c r="D3" s="434"/>
      <c r="E3" s="436"/>
      <c r="F3" s="434"/>
      <c r="G3" s="434"/>
      <c r="H3" s="434"/>
      <c r="I3" s="434"/>
      <c r="J3" s="434"/>
    </row>
    <row r="4" spans="1:10" ht="5" customHeight="1">
      <c r="A4" s="434"/>
      <c r="B4" s="434"/>
      <c r="C4" s="434"/>
      <c r="D4" s="434"/>
      <c r="E4" s="436"/>
      <c r="F4" s="434"/>
      <c r="G4" s="434"/>
      <c r="H4" s="434"/>
      <c r="I4" s="434"/>
      <c r="J4" s="434"/>
    </row>
    <row r="5" spans="1:10" ht="14" customHeight="1">
      <c r="A5" s="913" t="s">
        <v>19</v>
      </c>
      <c r="B5" s="915" t="s">
        <v>145</v>
      </c>
      <c r="C5" s="916"/>
      <c r="D5" s="917"/>
      <c r="E5" s="915" t="s">
        <v>146</v>
      </c>
      <c r="F5" s="916"/>
      <c r="G5" s="917"/>
      <c r="H5" s="915" t="s">
        <v>147</v>
      </c>
      <c r="I5" s="916"/>
      <c r="J5" s="917"/>
    </row>
    <row r="6" spans="1:10" ht="14" customHeight="1">
      <c r="A6" s="914"/>
      <c r="B6" s="354">
        <v>2023</v>
      </c>
      <c r="C6" s="354">
        <v>2024</v>
      </c>
      <c r="D6" s="354" t="s">
        <v>23</v>
      </c>
      <c r="E6" s="354">
        <v>2023</v>
      </c>
      <c r="F6" s="354">
        <v>2024</v>
      </c>
      <c r="G6" s="354" t="s">
        <v>23</v>
      </c>
      <c r="H6" s="354">
        <v>2023</v>
      </c>
      <c r="I6" s="354">
        <v>2024</v>
      </c>
      <c r="J6" s="354" t="s">
        <v>23</v>
      </c>
    </row>
    <row r="7" spans="1:10" ht="5" customHeight="1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99" customFormat="1" ht="12" customHeight="1">
      <c r="A8" s="680" t="s">
        <v>544</v>
      </c>
      <c r="B8" s="594">
        <f>AVERAGE(B9:B14)</f>
        <v>3845.4</v>
      </c>
      <c r="C8" s="594">
        <f>AVERAGE(C9:C14)</f>
        <v>2353.3333333333335</v>
      </c>
      <c r="D8" s="704">
        <f>((C8/B8) -      1)*100</f>
        <v>-38.801338395658881</v>
      </c>
      <c r="E8" s="555">
        <f>AVERAGE(E9:E14)</f>
        <v>3972</v>
      </c>
      <c r="F8" s="555">
        <f>AVERAGE(F9:F14)</f>
        <v>2900</v>
      </c>
      <c r="G8" s="704">
        <f>((F8/E8) -      1)*100</f>
        <v>-26.988922457200403</v>
      </c>
      <c r="H8" s="555">
        <f>AVERAGE(H9:H14)</f>
        <v>3249</v>
      </c>
      <c r="I8" s="555">
        <f>AVERAGE(I9:I14)</f>
        <v>1220</v>
      </c>
      <c r="J8" s="697">
        <f>((I8/H8) -      1)*100</f>
        <v>-62.449984610649437</v>
      </c>
    </row>
    <row r="9" spans="1:10" s="99" customFormat="1" ht="12" customHeight="1">
      <c r="A9" s="712" t="s">
        <v>547</v>
      </c>
      <c r="B9" s="591">
        <v>2720</v>
      </c>
      <c r="C9" s="711">
        <v>2500</v>
      </c>
      <c r="D9" s="699">
        <f>((C9/B9) -      1)*100</f>
        <v>-8.0882352941176521</v>
      </c>
      <c r="E9" s="556">
        <v>3600</v>
      </c>
      <c r="F9" s="556">
        <v>2750</v>
      </c>
      <c r="G9" s="699">
        <f t="shared" ref="G9:G10" si="0">((F9/E9) -      1)*100</f>
        <v>-23.611111111111114</v>
      </c>
      <c r="H9" s="591" t="s">
        <v>30</v>
      </c>
      <c r="I9" s="591" t="s">
        <v>148</v>
      </c>
      <c r="J9" s="283" t="s">
        <v>137</v>
      </c>
    </row>
    <row r="10" spans="1:10" s="99" customFormat="1" ht="12" customHeight="1">
      <c r="A10" s="712" t="s">
        <v>545</v>
      </c>
      <c r="B10" s="711">
        <v>3960</v>
      </c>
      <c r="C10" s="711">
        <v>2250</v>
      </c>
      <c r="D10" s="699">
        <f>((C10/B10) -      1)*100</f>
        <v>-43.18181818181818</v>
      </c>
      <c r="E10" s="556">
        <v>4430</v>
      </c>
      <c r="F10" s="556">
        <v>3670</v>
      </c>
      <c r="G10" s="699">
        <f t="shared" si="0"/>
        <v>-17.155756207674944</v>
      </c>
      <c r="H10" s="556">
        <v>3300</v>
      </c>
      <c r="I10" s="556" t="s">
        <v>148</v>
      </c>
      <c r="J10" s="283" t="s">
        <v>137</v>
      </c>
    </row>
    <row r="11" spans="1:10" ht="12" customHeight="1">
      <c r="A11" s="712" t="s">
        <v>556</v>
      </c>
      <c r="B11" s="591">
        <v>3767</v>
      </c>
      <c r="C11" s="711" t="s">
        <v>30</v>
      </c>
      <c r="D11" s="699" t="s">
        <v>137</v>
      </c>
      <c r="E11" s="556">
        <v>2400</v>
      </c>
      <c r="F11" s="556">
        <v>2600</v>
      </c>
      <c r="G11" s="699">
        <f>((F11/E11) -      1)*100</f>
        <v>8.333333333333325</v>
      </c>
      <c r="H11" s="556">
        <v>2447</v>
      </c>
      <c r="I11" s="556" t="s">
        <v>148</v>
      </c>
      <c r="J11" s="283" t="s">
        <v>137</v>
      </c>
    </row>
    <row r="12" spans="1:10" ht="12" customHeight="1">
      <c r="A12" s="712" t="s">
        <v>549</v>
      </c>
      <c r="B12" s="591">
        <v>4780</v>
      </c>
      <c r="C12" s="711" t="s">
        <v>30</v>
      </c>
      <c r="D12" s="699" t="s">
        <v>137</v>
      </c>
      <c r="E12" s="556" t="s">
        <v>30</v>
      </c>
      <c r="F12" s="711" t="s">
        <v>30</v>
      </c>
      <c r="G12" s="699" t="s">
        <v>137</v>
      </c>
      <c r="H12" s="591" t="s">
        <v>30</v>
      </c>
      <c r="I12" s="591" t="s">
        <v>30</v>
      </c>
      <c r="J12" s="283" t="s">
        <v>137</v>
      </c>
    </row>
    <row r="13" spans="1:10" ht="12" customHeight="1">
      <c r="A13" s="712" t="s">
        <v>557</v>
      </c>
      <c r="B13" s="711">
        <v>4000</v>
      </c>
      <c r="C13" s="711" t="s">
        <v>30</v>
      </c>
      <c r="D13" s="699" t="s">
        <v>137</v>
      </c>
      <c r="E13" s="556">
        <v>4800</v>
      </c>
      <c r="F13" s="711" t="s">
        <v>30</v>
      </c>
      <c r="G13" s="699" t="s">
        <v>137</v>
      </c>
      <c r="H13" s="556">
        <v>4000</v>
      </c>
      <c r="I13" s="556" t="s">
        <v>30</v>
      </c>
      <c r="J13" s="283" t="s">
        <v>137</v>
      </c>
    </row>
    <row r="14" spans="1:10" ht="12" customHeight="1">
      <c r="A14" s="712" t="s">
        <v>551</v>
      </c>
      <c r="B14" s="591" t="s">
        <v>30</v>
      </c>
      <c r="C14" s="711">
        <v>2310</v>
      </c>
      <c r="D14" s="699" t="s">
        <v>137</v>
      </c>
      <c r="E14" s="556">
        <v>4630</v>
      </c>
      <c r="F14" s="556">
        <v>2580</v>
      </c>
      <c r="G14" s="699">
        <f>((F14/E14) -      1)*100</f>
        <v>-44.276457883369332</v>
      </c>
      <c r="H14" s="556" t="s">
        <v>30</v>
      </c>
      <c r="I14" s="556">
        <v>1220</v>
      </c>
      <c r="J14" s="283" t="s">
        <v>137</v>
      </c>
    </row>
    <row r="15" spans="1:10" ht="12" customHeight="1">
      <c r="A15" s="586" t="s">
        <v>24</v>
      </c>
      <c r="B15" s="594">
        <f>AVERAGE(B16:B18)</f>
        <v>2713</v>
      </c>
      <c r="C15" s="594">
        <f>AVERAGE(C16:C18)</f>
        <v>2964</v>
      </c>
      <c r="D15" s="704">
        <f t="shared" ref="D15:D28" si="1">((C15/B15) -      1)*100</f>
        <v>9.2517508293402209</v>
      </c>
      <c r="E15" s="595">
        <f t="shared" ref="E15:F15" si="2">AVERAGE(E16:E18)</f>
        <v>4417</v>
      </c>
      <c r="F15" s="555">
        <f t="shared" si="2"/>
        <v>4386.5</v>
      </c>
      <c r="G15" s="704">
        <f t="shared" ref="G15" si="3">((F15/E15) -      1)*100</f>
        <v>-0.69051392347747598</v>
      </c>
      <c r="H15" s="555">
        <f t="shared" ref="H15:I15" si="4">AVERAGE(H16:H18)</f>
        <v>3583</v>
      </c>
      <c r="I15" s="555">
        <f t="shared" si="4"/>
        <v>3785.5</v>
      </c>
      <c r="J15" s="697">
        <f t="shared" ref="J15" si="5">((I15/H15) -      1)*100</f>
        <v>5.6516885291655106</v>
      </c>
    </row>
    <row r="16" spans="1:10" ht="12" customHeight="1">
      <c r="A16" s="712" t="s">
        <v>25</v>
      </c>
      <c r="B16" s="591" t="s">
        <v>30</v>
      </c>
      <c r="C16" s="711">
        <v>3048</v>
      </c>
      <c r="D16" s="699" t="s">
        <v>137</v>
      </c>
      <c r="E16" s="591" t="s">
        <v>30</v>
      </c>
      <c r="F16" s="556">
        <v>4353</v>
      </c>
      <c r="G16" s="699" t="s">
        <v>137</v>
      </c>
      <c r="H16" s="591" t="s">
        <v>30</v>
      </c>
      <c r="I16" s="556">
        <v>3933</v>
      </c>
      <c r="J16" s="283" t="s">
        <v>137</v>
      </c>
    </row>
    <row r="17" spans="1:10" ht="12" customHeight="1">
      <c r="A17" s="712" t="s">
        <v>293</v>
      </c>
      <c r="B17" s="711">
        <v>2713</v>
      </c>
      <c r="C17" s="711">
        <v>2494</v>
      </c>
      <c r="D17" s="699">
        <f t="shared" si="1"/>
        <v>-8.0722447475119807</v>
      </c>
      <c r="E17" s="711">
        <v>4417</v>
      </c>
      <c r="F17" s="556">
        <v>4420</v>
      </c>
      <c r="G17" s="699">
        <f t="shared" ref="G17" si="6">((F17/E17) -      1)*100</f>
        <v>6.7919402309257748E-2</v>
      </c>
      <c r="H17" s="556">
        <v>3583</v>
      </c>
      <c r="I17" s="556">
        <v>3638</v>
      </c>
      <c r="J17" s="283">
        <f t="shared" ref="J17" si="7">((I17/H17) -      1)*100</f>
        <v>1.5350265140943398</v>
      </c>
    </row>
    <row r="18" spans="1:10" ht="12" customHeight="1">
      <c r="A18" s="712" t="s">
        <v>515</v>
      </c>
      <c r="B18" s="591" t="s">
        <v>30</v>
      </c>
      <c r="C18" s="711">
        <v>3350</v>
      </c>
      <c r="D18" s="699" t="s">
        <v>137</v>
      </c>
      <c r="E18" s="711" t="s">
        <v>30</v>
      </c>
      <c r="F18" s="711" t="s">
        <v>30</v>
      </c>
      <c r="G18" s="699" t="s">
        <v>137</v>
      </c>
      <c r="H18" s="556" t="s">
        <v>30</v>
      </c>
      <c r="I18" s="556" t="s">
        <v>30</v>
      </c>
      <c r="J18" s="283" t="s">
        <v>137</v>
      </c>
    </row>
    <row r="19" spans="1:10" ht="12" customHeight="1">
      <c r="A19" s="586" t="s">
        <v>26</v>
      </c>
      <c r="B19" s="594">
        <f>AVERAGE(B20:B20)</f>
        <v>2406</v>
      </c>
      <c r="C19" s="594">
        <f>AVERAGE(C20:C25)</f>
        <v>2457.5</v>
      </c>
      <c r="D19" s="549">
        <f t="shared" si="1"/>
        <v>2.1404821280132991</v>
      </c>
      <c r="E19" s="594" t="s">
        <v>28</v>
      </c>
      <c r="F19" s="555">
        <f>AVERAGE(F20:F25)</f>
        <v>3712.1666666666665</v>
      </c>
      <c r="G19" s="704" t="s">
        <v>137</v>
      </c>
      <c r="H19" s="555">
        <f>AVERAGE(H20:H20)</f>
        <v>3187</v>
      </c>
      <c r="I19" s="555">
        <f>AVERAGE(I20:I25)</f>
        <v>3311.6</v>
      </c>
      <c r="J19" s="283">
        <f t="shared" ref="J19:J20" si="8">((I19/H19) -      1)*100</f>
        <v>3.9096328835895866</v>
      </c>
    </row>
    <row r="20" spans="1:10" ht="12" customHeight="1">
      <c r="A20" s="712" t="s">
        <v>29</v>
      </c>
      <c r="B20" s="711">
        <v>2406</v>
      </c>
      <c r="C20" s="711">
        <v>2150</v>
      </c>
      <c r="D20" s="550">
        <f t="shared" si="1"/>
        <v>-10.640066500415625</v>
      </c>
      <c r="E20" s="591" t="s">
        <v>30</v>
      </c>
      <c r="F20" s="556">
        <v>3670</v>
      </c>
      <c r="G20" s="699" t="s">
        <v>137</v>
      </c>
      <c r="H20" s="556">
        <v>3187</v>
      </c>
      <c r="I20" s="556">
        <v>2640</v>
      </c>
      <c r="J20" s="283">
        <f t="shared" si="8"/>
        <v>-17.163476623784124</v>
      </c>
    </row>
    <row r="21" spans="1:10" ht="12" customHeight="1">
      <c r="A21" s="712" t="s">
        <v>439</v>
      </c>
      <c r="B21" s="711" t="s">
        <v>30</v>
      </c>
      <c r="C21" s="711">
        <v>2475</v>
      </c>
      <c r="D21" s="550" t="s">
        <v>27</v>
      </c>
      <c r="E21" s="711" t="s">
        <v>138</v>
      </c>
      <c r="F21" s="556">
        <v>2450</v>
      </c>
      <c r="G21" s="699" t="s">
        <v>27</v>
      </c>
      <c r="H21" s="591" t="s">
        <v>30</v>
      </c>
      <c r="I21" s="556">
        <v>2590</v>
      </c>
      <c r="J21" s="283" t="s">
        <v>137</v>
      </c>
    </row>
    <row r="22" spans="1:10" ht="12" customHeight="1">
      <c r="A22" s="712" t="s">
        <v>441</v>
      </c>
      <c r="B22" s="711" t="s">
        <v>30</v>
      </c>
      <c r="C22" s="711">
        <v>2367</v>
      </c>
      <c r="D22" s="550" t="s">
        <v>27</v>
      </c>
      <c r="E22" s="711" t="s">
        <v>138</v>
      </c>
      <c r="F22" s="556">
        <v>3233</v>
      </c>
      <c r="G22" s="699" t="s">
        <v>27</v>
      </c>
      <c r="H22" s="591" t="s">
        <v>30</v>
      </c>
      <c r="I22" s="556">
        <v>2433</v>
      </c>
      <c r="J22" s="283" t="s">
        <v>137</v>
      </c>
    </row>
    <row r="23" spans="1:10" ht="12" customHeight="1">
      <c r="A23" s="712" t="s">
        <v>530</v>
      </c>
      <c r="B23" s="711" t="s">
        <v>30</v>
      </c>
      <c r="C23" s="711">
        <v>3065</v>
      </c>
      <c r="D23" s="550" t="s">
        <v>27</v>
      </c>
      <c r="E23" s="711" t="s">
        <v>138</v>
      </c>
      <c r="F23" s="556">
        <v>4670</v>
      </c>
      <c r="G23" s="699" t="s">
        <v>27</v>
      </c>
      <c r="H23" s="556" t="s">
        <v>30</v>
      </c>
      <c r="I23" s="556">
        <v>5505</v>
      </c>
      <c r="J23" s="283" t="s">
        <v>137</v>
      </c>
    </row>
    <row r="24" spans="1:10" ht="12" customHeight="1">
      <c r="A24" s="712" t="s">
        <v>303</v>
      </c>
      <c r="B24" s="711" t="s">
        <v>30</v>
      </c>
      <c r="C24" s="711">
        <v>2588</v>
      </c>
      <c r="D24" s="699" t="s">
        <v>27</v>
      </c>
      <c r="E24" s="711" t="s">
        <v>138</v>
      </c>
      <c r="F24" s="556">
        <v>4870</v>
      </c>
      <c r="G24" s="699" t="s">
        <v>27</v>
      </c>
      <c r="H24" s="591" t="s">
        <v>30</v>
      </c>
      <c r="I24" s="556">
        <v>3390</v>
      </c>
      <c r="J24" s="283" t="s">
        <v>137</v>
      </c>
    </row>
    <row r="25" spans="1:10" ht="12" customHeight="1">
      <c r="A25" s="712" t="s">
        <v>305</v>
      </c>
      <c r="B25" s="711" t="s">
        <v>30</v>
      </c>
      <c r="C25" s="711">
        <v>2100</v>
      </c>
      <c r="D25" s="550" t="s">
        <v>27</v>
      </c>
      <c r="E25" s="711" t="s">
        <v>138</v>
      </c>
      <c r="F25" s="556">
        <v>3380</v>
      </c>
      <c r="G25" s="704" t="s">
        <v>27</v>
      </c>
      <c r="H25" s="556" t="s">
        <v>30</v>
      </c>
      <c r="I25" s="556" t="s">
        <v>30</v>
      </c>
      <c r="J25" s="283" t="s">
        <v>137</v>
      </c>
    </row>
    <row r="26" spans="1:10" ht="12" customHeight="1">
      <c r="A26" s="586" t="s">
        <v>31</v>
      </c>
      <c r="B26" s="713">
        <f>AVERAGE(B27:B34)</f>
        <v>3178</v>
      </c>
      <c r="C26" s="713">
        <f>AVERAGE(C27:C34)</f>
        <v>3239</v>
      </c>
      <c r="D26" s="549">
        <f t="shared" si="1"/>
        <v>1.919446192573937</v>
      </c>
      <c r="E26" s="713">
        <f>AVERAGE(E27:E34)</f>
        <v>4353.75</v>
      </c>
      <c r="F26" s="555">
        <f>AVERAGE(F27:F34)</f>
        <v>3995.2</v>
      </c>
      <c r="G26" s="549">
        <f>((F26/E26) -      1)*100</f>
        <v>-8.2354292276772938</v>
      </c>
      <c r="H26" s="555">
        <f>AVERAGE(H27:H34)</f>
        <v>4245</v>
      </c>
      <c r="I26" s="555">
        <f>AVERAGE(I27:I34)</f>
        <v>3546.25</v>
      </c>
      <c r="J26" s="549">
        <f>((I26/H26) -      1)*100</f>
        <v>-16.460541813898701</v>
      </c>
    </row>
    <row r="27" spans="1:10" ht="12" customHeight="1">
      <c r="A27" s="712" t="s">
        <v>33</v>
      </c>
      <c r="B27" s="711">
        <v>2480</v>
      </c>
      <c r="C27" s="711">
        <v>2133</v>
      </c>
      <c r="D27" s="550">
        <f t="shared" si="1"/>
        <v>-13.991935483870964</v>
      </c>
      <c r="E27" s="711">
        <v>4200</v>
      </c>
      <c r="F27" s="556">
        <v>3480</v>
      </c>
      <c r="G27" s="699">
        <f t="shared" ref="G27" si="9">((F27/E27) -      1)*100</f>
        <v>-17.142857142857139</v>
      </c>
      <c r="H27" s="591" t="s">
        <v>148</v>
      </c>
      <c r="I27" s="556">
        <v>3400</v>
      </c>
      <c r="J27" s="283" t="s">
        <v>137</v>
      </c>
    </row>
    <row r="28" spans="1:10" ht="12" customHeight="1">
      <c r="A28" s="712" t="s">
        <v>34</v>
      </c>
      <c r="B28" s="711">
        <v>3013</v>
      </c>
      <c r="C28" s="711">
        <v>2507</v>
      </c>
      <c r="D28" s="550">
        <f t="shared" si="1"/>
        <v>-16.793893129770986</v>
      </c>
      <c r="E28" s="711" t="s">
        <v>30</v>
      </c>
      <c r="F28" s="556">
        <v>3813</v>
      </c>
      <c r="G28" s="699" t="s">
        <v>137</v>
      </c>
      <c r="H28" s="591" t="s">
        <v>148</v>
      </c>
      <c r="I28" s="556">
        <v>3420</v>
      </c>
      <c r="J28" s="283" t="s">
        <v>137</v>
      </c>
    </row>
    <row r="29" spans="1:10" ht="12" customHeight="1">
      <c r="A29" s="712" t="s">
        <v>32</v>
      </c>
      <c r="B29" s="711">
        <v>3200</v>
      </c>
      <c r="C29" s="711">
        <v>3165</v>
      </c>
      <c r="D29" s="550">
        <f>((C29/B29) -      1)*100</f>
        <v>-1.0937500000000044</v>
      </c>
      <c r="E29" s="711" t="s">
        <v>30</v>
      </c>
      <c r="F29" s="711" t="s">
        <v>30</v>
      </c>
      <c r="G29" s="699" t="s">
        <v>137</v>
      </c>
      <c r="H29" s="556" t="s">
        <v>148</v>
      </c>
      <c r="I29" s="556" t="s">
        <v>148</v>
      </c>
      <c r="J29" s="283" t="s">
        <v>137</v>
      </c>
    </row>
    <row r="30" spans="1:10" ht="12" customHeight="1">
      <c r="A30" s="712" t="s">
        <v>35</v>
      </c>
      <c r="B30" s="711">
        <v>3310</v>
      </c>
      <c r="C30" s="711">
        <v>2468</v>
      </c>
      <c r="D30" s="699">
        <f>((C30/B30) -      1)*100</f>
        <v>-25.438066465256792</v>
      </c>
      <c r="E30" s="711">
        <v>4105</v>
      </c>
      <c r="F30" s="556">
        <v>3563</v>
      </c>
      <c r="G30" s="699">
        <f>((F30/E30) -      1)*100</f>
        <v>-13.203410475030452</v>
      </c>
      <c r="H30" s="591">
        <v>3500</v>
      </c>
      <c r="I30" s="556">
        <v>2965</v>
      </c>
      <c r="J30" s="283">
        <f>((I30/H30) -      1)*100</f>
        <v>-15.285714285714281</v>
      </c>
    </row>
    <row r="31" spans="1:10" ht="12" customHeight="1">
      <c r="A31" s="712" t="s">
        <v>36</v>
      </c>
      <c r="B31" s="711">
        <v>3310</v>
      </c>
      <c r="C31" s="711">
        <v>3413</v>
      </c>
      <c r="D31" s="550">
        <f>((C31/B31) -      1)*100</f>
        <v>3.1117824773413849</v>
      </c>
      <c r="E31" s="711">
        <v>4510</v>
      </c>
      <c r="F31" s="556">
        <v>4520</v>
      </c>
      <c r="G31" s="699" t="s">
        <v>137</v>
      </c>
      <c r="H31" s="591">
        <v>3580</v>
      </c>
      <c r="I31" s="591" t="s">
        <v>148</v>
      </c>
      <c r="J31" s="283" t="s">
        <v>137</v>
      </c>
    </row>
    <row r="32" spans="1:10" ht="12" customHeight="1">
      <c r="A32" s="712" t="s">
        <v>37</v>
      </c>
      <c r="B32" s="711" t="s">
        <v>30</v>
      </c>
      <c r="C32" s="711" t="s">
        <v>30</v>
      </c>
      <c r="D32" s="550" t="s">
        <v>137</v>
      </c>
      <c r="E32" s="711" t="s">
        <v>30</v>
      </c>
      <c r="F32" s="711" t="s">
        <v>30</v>
      </c>
      <c r="G32" s="704" t="s">
        <v>137</v>
      </c>
      <c r="H32" s="556">
        <v>4800</v>
      </c>
      <c r="I32" s="556" t="s">
        <v>148</v>
      </c>
      <c r="J32" s="283" t="s">
        <v>137</v>
      </c>
    </row>
    <row r="33" spans="1:10" ht="12" customHeight="1">
      <c r="A33" s="712" t="s">
        <v>38</v>
      </c>
      <c r="B33" s="711">
        <v>3600</v>
      </c>
      <c r="C33" s="711">
        <v>6400</v>
      </c>
      <c r="D33" s="550">
        <f t="shared" ref="D33:D41" si="10">((C33/B33) -      1)*100</f>
        <v>77.777777777777771</v>
      </c>
      <c r="E33" s="711">
        <v>4600</v>
      </c>
      <c r="F33" s="556">
        <v>4600</v>
      </c>
      <c r="G33" s="699">
        <f>((F33/E33) -      1)*100</f>
        <v>0</v>
      </c>
      <c r="H33" s="591">
        <v>5100</v>
      </c>
      <c r="I33" s="556">
        <v>4400</v>
      </c>
      <c r="J33" s="283">
        <f>((I33/H33) -      1)*100</f>
        <v>-13.725490196078427</v>
      </c>
    </row>
    <row r="34" spans="1:10" ht="12" customHeight="1">
      <c r="A34" s="712" t="s">
        <v>39</v>
      </c>
      <c r="B34" s="711">
        <v>3333</v>
      </c>
      <c r="C34" s="711">
        <v>2587</v>
      </c>
      <c r="D34" s="550">
        <f t="shared" si="10"/>
        <v>-22.38223822382238</v>
      </c>
      <c r="E34" s="711" t="s">
        <v>30</v>
      </c>
      <c r="F34" s="556" t="s">
        <v>30</v>
      </c>
      <c r="G34" s="699" t="s">
        <v>137</v>
      </c>
      <c r="H34" s="591" t="s">
        <v>148</v>
      </c>
      <c r="I34" s="556" t="s">
        <v>148</v>
      </c>
      <c r="J34" s="283" t="s">
        <v>137</v>
      </c>
    </row>
    <row r="35" spans="1:10" ht="12" customHeight="1">
      <c r="A35" s="587" t="s">
        <v>41</v>
      </c>
      <c r="B35" s="713">
        <f>AVERAGE(B36:B43)</f>
        <v>3603</v>
      </c>
      <c r="C35" s="555">
        <f>AVERAGE(C36:C43)</f>
        <v>2386.2857142857142</v>
      </c>
      <c r="D35" s="558">
        <f t="shared" si="10"/>
        <v>-33.769477816105628</v>
      </c>
      <c r="E35" s="713">
        <f t="shared" ref="E35:F35" si="11">AVERAGE(E36:E43)</f>
        <v>4340</v>
      </c>
      <c r="F35" s="555">
        <f t="shared" si="11"/>
        <v>2833</v>
      </c>
      <c r="G35" s="596">
        <f t="shared" ref="G35:G48" si="12">((F35/E35) -      1)*100</f>
        <v>-34.723502304147466</v>
      </c>
      <c r="H35" s="555">
        <f t="shared" ref="H35:I35" si="13">AVERAGE(H36:H43)</f>
        <v>3553.5</v>
      </c>
      <c r="I35" s="555">
        <f t="shared" si="13"/>
        <v>3700.8</v>
      </c>
      <c r="J35" s="558">
        <f>((I35/H35) -      1)*100</f>
        <v>4.1452089489236066</v>
      </c>
    </row>
    <row r="36" spans="1:10" ht="12" customHeight="1">
      <c r="A36" s="712" t="s">
        <v>156</v>
      </c>
      <c r="B36" s="105" t="s">
        <v>30</v>
      </c>
      <c r="C36" s="556">
        <v>2180</v>
      </c>
      <c r="D36" s="369" t="s">
        <v>27</v>
      </c>
      <c r="E36" s="105" t="s">
        <v>30</v>
      </c>
      <c r="F36" s="170">
        <v>3350</v>
      </c>
      <c r="G36" s="369" t="s">
        <v>27</v>
      </c>
      <c r="H36" s="105" t="s">
        <v>30</v>
      </c>
      <c r="I36" s="556">
        <v>3900</v>
      </c>
      <c r="J36" s="104" t="s">
        <v>137</v>
      </c>
    </row>
    <row r="37" spans="1:10" ht="12" customHeight="1">
      <c r="A37" s="712" t="s">
        <v>42</v>
      </c>
      <c r="B37" s="105" t="s">
        <v>30</v>
      </c>
      <c r="C37" s="556">
        <v>3000</v>
      </c>
      <c r="D37" s="369" t="s">
        <v>27</v>
      </c>
      <c r="E37" s="105" t="s">
        <v>30</v>
      </c>
      <c r="F37" s="100" t="s">
        <v>30</v>
      </c>
      <c r="G37" s="369" t="s">
        <v>27</v>
      </c>
      <c r="H37" s="105" t="s">
        <v>30</v>
      </c>
      <c r="I37" s="105" t="s">
        <v>30</v>
      </c>
      <c r="J37" s="104" t="s">
        <v>137</v>
      </c>
    </row>
    <row r="38" spans="1:10" ht="12" customHeight="1">
      <c r="A38" s="712" t="s">
        <v>306</v>
      </c>
      <c r="B38" s="105" t="s">
        <v>30</v>
      </c>
      <c r="C38" s="556">
        <v>2600</v>
      </c>
      <c r="D38" s="369" t="s">
        <v>27</v>
      </c>
      <c r="E38" s="105" t="s">
        <v>30</v>
      </c>
      <c r="F38" s="100" t="s">
        <v>30</v>
      </c>
      <c r="G38" s="369" t="s">
        <v>27</v>
      </c>
      <c r="H38" s="105" t="s">
        <v>30</v>
      </c>
      <c r="I38" s="556">
        <v>3200</v>
      </c>
      <c r="J38" s="104" t="s">
        <v>137</v>
      </c>
    </row>
    <row r="39" spans="1:10" ht="12" customHeight="1">
      <c r="A39" s="712" t="s">
        <v>167</v>
      </c>
      <c r="B39" s="105" t="s">
        <v>30</v>
      </c>
      <c r="C39" s="556">
        <v>1600</v>
      </c>
      <c r="D39" s="369" t="s">
        <v>27</v>
      </c>
      <c r="E39" s="105" t="s">
        <v>30</v>
      </c>
      <c r="F39" s="170">
        <v>1500</v>
      </c>
      <c r="G39" s="369" t="s">
        <v>27</v>
      </c>
      <c r="H39" s="105" t="s">
        <v>30</v>
      </c>
      <c r="I39" s="105" t="s">
        <v>30</v>
      </c>
      <c r="J39" s="104" t="s">
        <v>137</v>
      </c>
    </row>
    <row r="40" spans="1:10" ht="12" customHeight="1">
      <c r="A40" s="712" t="s">
        <v>43</v>
      </c>
      <c r="B40" s="711">
        <v>3713</v>
      </c>
      <c r="C40" s="711">
        <v>2854</v>
      </c>
      <c r="D40" s="550">
        <f t="shared" si="10"/>
        <v>-23.134931322380826</v>
      </c>
      <c r="E40" s="711">
        <v>4350</v>
      </c>
      <c r="F40" s="556">
        <v>3515</v>
      </c>
      <c r="G40" s="699">
        <f t="shared" si="12"/>
        <v>-19.195402298850574</v>
      </c>
      <c r="H40" s="591">
        <v>5000</v>
      </c>
      <c r="I40" s="556">
        <v>4700</v>
      </c>
      <c r="J40" s="283">
        <f>((I40/H40) -      1)*100</f>
        <v>-6.0000000000000053</v>
      </c>
    </row>
    <row r="41" spans="1:10" ht="12" customHeight="1">
      <c r="A41" s="712" t="s">
        <v>459</v>
      </c>
      <c r="B41" s="711">
        <v>3493</v>
      </c>
      <c r="C41" s="711">
        <v>2870</v>
      </c>
      <c r="D41" s="550">
        <f t="shared" si="10"/>
        <v>-17.835671342685366</v>
      </c>
      <c r="E41" s="711">
        <v>4330</v>
      </c>
      <c r="F41" s="556">
        <v>3600</v>
      </c>
      <c r="G41" s="699">
        <f t="shared" si="12"/>
        <v>-16.859122401847571</v>
      </c>
      <c r="H41" s="591">
        <v>2107</v>
      </c>
      <c r="I41" s="556">
        <v>3104</v>
      </c>
      <c r="J41" s="283">
        <f>((I41/H41) -      1)*100</f>
        <v>47.318462268628394</v>
      </c>
    </row>
    <row r="42" spans="1:10" ht="12" customHeight="1">
      <c r="A42" s="712" t="s">
        <v>531</v>
      </c>
      <c r="B42" s="105" t="s">
        <v>30</v>
      </c>
      <c r="C42" s="556" t="s">
        <v>138</v>
      </c>
      <c r="D42" s="369" t="s">
        <v>27</v>
      </c>
      <c r="E42" s="105" t="s">
        <v>30</v>
      </c>
      <c r="F42" s="170" t="s">
        <v>30</v>
      </c>
      <c r="G42" s="369" t="s">
        <v>27</v>
      </c>
      <c r="H42" s="105" t="s">
        <v>30</v>
      </c>
      <c r="I42" s="556">
        <v>3600</v>
      </c>
      <c r="J42" s="104" t="s">
        <v>137</v>
      </c>
    </row>
    <row r="43" spans="1:10" ht="12" customHeight="1">
      <c r="A43" s="712" t="s">
        <v>45</v>
      </c>
      <c r="B43" s="105" t="s">
        <v>30</v>
      </c>
      <c r="C43" s="556">
        <v>1600</v>
      </c>
      <c r="D43" s="369" t="s">
        <v>27</v>
      </c>
      <c r="E43" s="105" t="s">
        <v>30</v>
      </c>
      <c r="F43" s="170">
        <v>2200</v>
      </c>
      <c r="G43" s="369" t="s">
        <v>27</v>
      </c>
      <c r="H43" s="105" t="s">
        <v>30</v>
      </c>
      <c r="I43" s="105" t="s">
        <v>30</v>
      </c>
      <c r="J43" s="104" t="s">
        <v>137</v>
      </c>
    </row>
    <row r="44" spans="1:10" ht="12" customHeight="1">
      <c r="A44" s="489" t="s">
        <v>46</v>
      </c>
      <c r="B44" s="98">
        <f>AVERAGE(B45:B57)</f>
        <v>2979</v>
      </c>
      <c r="C44" s="98">
        <f>AVERAGE(C45:C57)</f>
        <v>2979</v>
      </c>
      <c r="D44" s="702">
        <f>((C44/B44) -      1)*100</f>
        <v>0</v>
      </c>
      <c r="E44" s="98">
        <f>AVERAGE(E45:E57)</f>
        <v>4629.2857142857147</v>
      </c>
      <c r="F44" s="555">
        <f>AVERAGE(F45:F57)</f>
        <v>4629.2857142857147</v>
      </c>
      <c r="G44" s="704">
        <f t="shared" si="12"/>
        <v>0</v>
      </c>
      <c r="H44" s="544">
        <f>AVERAGE(H45:H57)</f>
        <v>2475</v>
      </c>
      <c r="I44" s="544">
        <f>AVERAGE(I45:I57)</f>
        <v>2475</v>
      </c>
      <c r="J44" s="697">
        <f t="shared" ref="J44:J57" si="14">((I44/H44) -      1)*100</f>
        <v>0</v>
      </c>
    </row>
    <row r="45" spans="1:10" ht="12" customHeight="1">
      <c r="A45" s="712" t="s">
        <v>47</v>
      </c>
      <c r="B45" s="711">
        <v>3087</v>
      </c>
      <c r="C45" s="711">
        <v>3087</v>
      </c>
      <c r="D45" s="550">
        <f>((C45/B45) -      1)*100</f>
        <v>0</v>
      </c>
      <c r="E45" s="711">
        <v>4580</v>
      </c>
      <c r="F45" s="556">
        <v>4580</v>
      </c>
      <c r="G45" s="699">
        <f t="shared" si="12"/>
        <v>0</v>
      </c>
      <c r="H45" s="591">
        <v>2400</v>
      </c>
      <c r="I45" s="556">
        <v>2400</v>
      </c>
      <c r="J45" s="283">
        <f t="shared" si="14"/>
        <v>0</v>
      </c>
    </row>
    <row r="46" spans="1:10" ht="12" customHeight="1">
      <c r="A46" s="712" t="s">
        <v>48</v>
      </c>
      <c r="B46" s="711">
        <v>3033</v>
      </c>
      <c r="C46" s="711">
        <v>3033</v>
      </c>
      <c r="D46" s="550">
        <f>((C46/B46) -      1)*100</f>
        <v>0</v>
      </c>
      <c r="E46" s="711">
        <v>4550</v>
      </c>
      <c r="F46" s="556">
        <v>4550</v>
      </c>
      <c r="G46" s="699">
        <f t="shared" si="12"/>
        <v>0</v>
      </c>
      <c r="H46" s="591">
        <v>2433</v>
      </c>
      <c r="I46" s="556">
        <v>2433</v>
      </c>
      <c r="J46" s="283">
        <f t="shared" si="14"/>
        <v>0</v>
      </c>
    </row>
    <row r="47" spans="1:10" ht="12" customHeight="1">
      <c r="A47" s="712" t="s">
        <v>49</v>
      </c>
      <c r="B47" s="711">
        <v>3050</v>
      </c>
      <c r="C47" s="711">
        <v>3050</v>
      </c>
      <c r="D47" s="550">
        <f t="shared" ref="D47:D77" si="15">((C47/B47) -      1)*100</f>
        <v>0</v>
      </c>
      <c r="E47" s="711">
        <v>4600</v>
      </c>
      <c r="F47" s="556">
        <v>4600</v>
      </c>
      <c r="G47" s="699">
        <f t="shared" si="12"/>
        <v>0</v>
      </c>
      <c r="H47" s="591">
        <v>2445</v>
      </c>
      <c r="I47" s="556">
        <v>2445</v>
      </c>
      <c r="J47" s="283">
        <f t="shared" si="14"/>
        <v>0</v>
      </c>
    </row>
    <row r="48" spans="1:10" ht="12" customHeight="1">
      <c r="A48" s="712" t="s">
        <v>50</v>
      </c>
      <c r="B48" s="711">
        <v>3065</v>
      </c>
      <c r="C48" s="711">
        <v>3065</v>
      </c>
      <c r="D48" s="550">
        <f t="shared" si="15"/>
        <v>0</v>
      </c>
      <c r="E48" s="711">
        <v>4650</v>
      </c>
      <c r="F48" s="556">
        <v>4650</v>
      </c>
      <c r="G48" s="699">
        <f t="shared" si="12"/>
        <v>0</v>
      </c>
      <c r="H48" s="591">
        <v>2500</v>
      </c>
      <c r="I48" s="556">
        <v>2500</v>
      </c>
      <c r="J48" s="283">
        <f t="shared" si="14"/>
        <v>0</v>
      </c>
    </row>
    <row r="49" spans="1:10" ht="12" customHeight="1">
      <c r="A49" s="712" t="s">
        <v>51</v>
      </c>
      <c r="B49" s="711">
        <v>3200</v>
      </c>
      <c r="C49" s="711">
        <v>3200</v>
      </c>
      <c r="D49" s="550">
        <f t="shared" si="15"/>
        <v>0</v>
      </c>
      <c r="E49" s="711" t="s">
        <v>138</v>
      </c>
      <c r="F49" s="711" t="s">
        <v>138</v>
      </c>
      <c r="G49" s="699" t="s">
        <v>137</v>
      </c>
      <c r="H49" s="591">
        <v>2600</v>
      </c>
      <c r="I49" s="556">
        <v>2600</v>
      </c>
      <c r="J49" s="283">
        <f t="shared" si="14"/>
        <v>0</v>
      </c>
    </row>
    <row r="50" spans="1:10" ht="12" customHeight="1">
      <c r="A50" s="712" t="s">
        <v>52</v>
      </c>
      <c r="B50" s="711">
        <v>2940</v>
      </c>
      <c r="C50" s="711">
        <v>2940</v>
      </c>
      <c r="D50" s="550">
        <f t="shared" si="15"/>
        <v>0</v>
      </c>
      <c r="E50" s="711" t="s">
        <v>138</v>
      </c>
      <c r="F50" s="711" t="s">
        <v>138</v>
      </c>
      <c r="G50" s="699" t="s">
        <v>137</v>
      </c>
      <c r="H50" s="591">
        <v>2350</v>
      </c>
      <c r="I50" s="556">
        <v>2350</v>
      </c>
      <c r="J50" s="283">
        <f t="shared" si="14"/>
        <v>0</v>
      </c>
    </row>
    <row r="51" spans="1:10" ht="12" customHeight="1">
      <c r="A51" s="712" t="s">
        <v>53</v>
      </c>
      <c r="B51" s="711">
        <v>2953</v>
      </c>
      <c r="C51" s="711">
        <v>2953</v>
      </c>
      <c r="D51" s="550">
        <f t="shared" si="15"/>
        <v>0</v>
      </c>
      <c r="E51" s="711" t="s">
        <v>138</v>
      </c>
      <c r="F51" s="711" t="s">
        <v>138</v>
      </c>
      <c r="G51" s="699" t="s">
        <v>137</v>
      </c>
      <c r="H51" s="591">
        <v>2467</v>
      </c>
      <c r="I51" s="556">
        <v>2467</v>
      </c>
      <c r="J51" s="283">
        <f t="shared" si="14"/>
        <v>0</v>
      </c>
    </row>
    <row r="52" spans="1:10" ht="12" customHeight="1">
      <c r="A52" s="712" t="s">
        <v>140</v>
      </c>
      <c r="B52" s="711">
        <v>2930</v>
      </c>
      <c r="C52" s="711">
        <v>2930</v>
      </c>
      <c r="D52" s="550">
        <f t="shared" si="15"/>
        <v>0</v>
      </c>
      <c r="E52" s="711">
        <v>4733</v>
      </c>
      <c r="F52" s="556">
        <v>4733</v>
      </c>
      <c r="G52" s="699">
        <f>((F52/E52) -      1)*100</f>
        <v>0</v>
      </c>
      <c r="H52" s="591">
        <v>2550</v>
      </c>
      <c r="I52" s="556">
        <v>2550</v>
      </c>
      <c r="J52" s="283">
        <f t="shared" si="14"/>
        <v>0</v>
      </c>
    </row>
    <row r="53" spans="1:10" ht="12" customHeight="1">
      <c r="A53" s="712" t="s">
        <v>54</v>
      </c>
      <c r="B53" s="711">
        <v>2933</v>
      </c>
      <c r="C53" s="711">
        <v>2933</v>
      </c>
      <c r="D53" s="550">
        <f t="shared" si="15"/>
        <v>0</v>
      </c>
      <c r="E53" s="711" t="s">
        <v>30</v>
      </c>
      <c r="F53" s="711" t="s">
        <v>30</v>
      </c>
      <c r="G53" s="699" t="s">
        <v>137</v>
      </c>
      <c r="H53" s="591">
        <v>2400</v>
      </c>
      <c r="I53" s="556">
        <v>2400</v>
      </c>
      <c r="J53" s="283">
        <f t="shared" si="14"/>
        <v>0</v>
      </c>
    </row>
    <row r="54" spans="1:10" ht="12" customHeight="1">
      <c r="A54" s="712" t="s">
        <v>55</v>
      </c>
      <c r="B54" s="711">
        <v>2920</v>
      </c>
      <c r="C54" s="711">
        <v>2920</v>
      </c>
      <c r="D54" s="550">
        <f t="shared" si="15"/>
        <v>0</v>
      </c>
      <c r="E54" s="711" t="s">
        <v>30</v>
      </c>
      <c r="F54" s="711" t="s">
        <v>30</v>
      </c>
      <c r="G54" s="699" t="s">
        <v>137</v>
      </c>
      <c r="H54" s="591">
        <v>2400</v>
      </c>
      <c r="I54" s="556">
        <v>2400</v>
      </c>
      <c r="J54" s="283">
        <f t="shared" si="14"/>
        <v>0</v>
      </c>
    </row>
    <row r="55" spans="1:10" ht="12" customHeight="1">
      <c r="A55" s="712" t="s">
        <v>56</v>
      </c>
      <c r="B55" s="711">
        <v>2933</v>
      </c>
      <c r="C55" s="711">
        <v>2933</v>
      </c>
      <c r="D55" s="550">
        <f t="shared" si="15"/>
        <v>0</v>
      </c>
      <c r="E55" s="711">
        <v>4667</v>
      </c>
      <c r="F55" s="556">
        <v>4667</v>
      </c>
      <c r="G55" s="699">
        <f>((F55/E55) -      1)*100</f>
        <v>0</v>
      </c>
      <c r="H55" s="591">
        <v>2430</v>
      </c>
      <c r="I55" s="556">
        <v>2430</v>
      </c>
      <c r="J55" s="283">
        <f t="shared" si="14"/>
        <v>0</v>
      </c>
    </row>
    <row r="56" spans="1:10" ht="12" customHeight="1">
      <c r="A56" s="712" t="s">
        <v>57</v>
      </c>
      <c r="B56" s="711">
        <v>2833</v>
      </c>
      <c r="C56" s="711">
        <v>2833</v>
      </c>
      <c r="D56" s="550">
        <f t="shared" si="15"/>
        <v>0</v>
      </c>
      <c r="E56" s="711" t="s">
        <v>30</v>
      </c>
      <c r="F56" s="711" t="s">
        <v>30</v>
      </c>
      <c r="G56" s="699" t="s">
        <v>137</v>
      </c>
      <c r="H56" s="591">
        <v>2400</v>
      </c>
      <c r="I56" s="556">
        <v>2400</v>
      </c>
      <c r="J56" s="283">
        <f t="shared" si="14"/>
        <v>0</v>
      </c>
    </row>
    <row r="57" spans="1:10" ht="12" customHeight="1">
      <c r="A57" s="712" t="s">
        <v>58</v>
      </c>
      <c r="B57" s="711">
        <v>2850</v>
      </c>
      <c r="C57" s="711">
        <v>2850</v>
      </c>
      <c r="D57" s="550">
        <f t="shared" si="15"/>
        <v>0</v>
      </c>
      <c r="E57" s="711">
        <v>4625</v>
      </c>
      <c r="F57" s="556">
        <v>4625</v>
      </c>
      <c r="G57" s="699">
        <f>((F57/E57) -      1)*100</f>
        <v>0</v>
      </c>
      <c r="H57" s="591">
        <v>2800</v>
      </c>
      <c r="I57" s="556">
        <v>2800</v>
      </c>
      <c r="J57" s="283">
        <f t="shared" si="14"/>
        <v>0</v>
      </c>
    </row>
    <row r="58" spans="1:10" ht="14" customHeight="1">
      <c r="A58" s="235"/>
      <c r="B58" s="236"/>
      <c r="C58" s="166"/>
      <c r="D58" s="166"/>
      <c r="E58" s="166"/>
      <c r="F58" s="166"/>
      <c r="G58" s="166"/>
      <c r="H58" s="166"/>
      <c r="I58" s="166"/>
      <c r="J58" s="807" t="s">
        <v>76</v>
      </c>
    </row>
    <row r="59" spans="1:10" ht="14" customHeight="1">
      <c r="A59" s="918" t="s">
        <v>619</v>
      </c>
      <c r="B59" s="918"/>
      <c r="C59" s="918"/>
      <c r="D59" s="918"/>
      <c r="E59" s="918"/>
      <c r="F59" s="918"/>
      <c r="G59" s="8"/>
      <c r="H59" s="8"/>
      <c r="I59" s="9"/>
      <c r="J59" s="9"/>
    </row>
    <row r="60" spans="1:10" ht="14" customHeight="1">
      <c r="A60" s="913" t="s">
        <v>19</v>
      </c>
      <c r="B60" s="915" t="s">
        <v>145</v>
      </c>
      <c r="C60" s="916"/>
      <c r="D60" s="917"/>
      <c r="E60" s="915" t="s">
        <v>146</v>
      </c>
      <c r="F60" s="916"/>
      <c r="G60" s="917"/>
      <c r="H60" s="915" t="s">
        <v>147</v>
      </c>
      <c r="I60" s="916"/>
      <c r="J60" s="917"/>
    </row>
    <row r="61" spans="1:10" ht="14" customHeight="1">
      <c r="A61" s="914"/>
      <c r="B61" s="354">
        <v>2023</v>
      </c>
      <c r="C61" s="354">
        <v>2024</v>
      </c>
      <c r="D61" s="354" t="s">
        <v>23</v>
      </c>
      <c r="E61" s="354">
        <v>2023</v>
      </c>
      <c r="F61" s="354">
        <v>2024</v>
      </c>
      <c r="G61" s="354" t="s">
        <v>23</v>
      </c>
      <c r="H61" s="354">
        <v>2023</v>
      </c>
      <c r="I61" s="354">
        <v>2024</v>
      </c>
      <c r="J61" s="354" t="s">
        <v>23</v>
      </c>
    </row>
    <row r="62" spans="1:10" ht="5" customHeight="1">
      <c r="A62" s="712"/>
      <c r="B62" s="711"/>
      <c r="C62" s="711"/>
      <c r="D62" s="550"/>
      <c r="E62" s="711"/>
      <c r="F62" s="556"/>
      <c r="G62" s="699"/>
      <c r="H62" s="591"/>
      <c r="I62" s="556"/>
      <c r="J62" s="283"/>
    </row>
    <row r="63" spans="1:10" ht="12" customHeight="1">
      <c r="A63" s="586" t="s">
        <v>59</v>
      </c>
      <c r="B63" s="713">
        <f>AVERAGE(B64:B68)</f>
        <v>3483.6</v>
      </c>
      <c r="C63" s="713">
        <f>AVERAGE(C64:C68)</f>
        <v>2882.6</v>
      </c>
      <c r="D63" s="549">
        <f t="shared" si="15"/>
        <v>-17.252267768974626</v>
      </c>
      <c r="E63" s="555" t="s">
        <v>28</v>
      </c>
      <c r="F63" s="555" t="s">
        <v>28</v>
      </c>
      <c r="G63" s="549" t="s">
        <v>137</v>
      </c>
      <c r="H63" s="714" t="s">
        <v>28</v>
      </c>
      <c r="I63" s="714" t="s">
        <v>28</v>
      </c>
      <c r="J63" s="549" t="s">
        <v>137</v>
      </c>
    </row>
    <row r="64" spans="1:10" ht="12" customHeight="1">
      <c r="A64" s="712" t="s">
        <v>60</v>
      </c>
      <c r="B64" s="711">
        <v>3240</v>
      </c>
      <c r="C64" s="711">
        <v>2613</v>
      </c>
      <c r="D64" s="550">
        <f t="shared" si="15"/>
        <v>-19.351851851851855</v>
      </c>
      <c r="E64" s="711" t="s">
        <v>30</v>
      </c>
      <c r="F64" s="711" t="s">
        <v>30</v>
      </c>
      <c r="G64" s="699" t="s">
        <v>137</v>
      </c>
      <c r="H64" s="591" t="s">
        <v>148</v>
      </c>
      <c r="I64" s="556" t="s">
        <v>148</v>
      </c>
      <c r="J64" s="283" t="s">
        <v>137</v>
      </c>
    </row>
    <row r="65" spans="1:10" ht="12" customHeight="1">
      <c r="A65" s="712" t="s">
        <v>61</v>
      </c>
      <c r="B65" s="711">
        <v>3633</v>
      </c>
      <c r="C65" s="711">
        <v>2963</v>
      </c>
      <c r="D65" s="550">
        <f t="shared" si="15"/>
        <v>-18.442058904486647</v>
      </c>
      <c r="E65" s="711" t="s">
        <v>30</v>
      </c>
      <c r="F65" s="711" t="s">
        <v>30</v>
      </c>
      <c r="G65" s="699" t="s">
        <v>137</v>
      </c>
      <c r="H65" s="591" t="s">
        <v>148</v>
      </c>
      <c r="I65" s="556" t="s">
        <v>148</v>
      </c>
      <c r="J65" s="283" t="s">
        <v>137</v>
      </c>
    </row>
    <row r="66" spans="1:10" ht="12" customHeight="1">
      <c r="A66" s="712" t="s">
        <v>62</v>
      </c>
      <c r="B66" s="711">
        <v>3400</v>
      </c>
      <c r="C66" s="711">
        <v>2820</v>
      </c>
      <c r="D66" s="550">
        <f t="shared" si="15"/>
        <v>-17.058823529411761</v>
      </c>
      <c r="E66" s="711" t="s">
        <v>30</v>
      </c>
      <c r="F66" s="711" t="s">
        <v>30</v>
      </c>
      <c r="G66" s="699" t="s">
        <v>137</v>
      </c>
      <c r="H66" s="591" t="s">
        <v>148</v>
      </c>
      <c r="I66" s="556" t="s">
        <v>148</v>
      </c>
      <c r="J66" s="283" t="s">
        <v>137</v>
      </c>
    </row>
    <row r="67" spans="1:10" ht="12" customHeight="1">
      <c r="A67" s="712" t="s">
        <v>63</v>
      </c>
      <c r="B67" s="711">
        <v>3860</v>
      </c>
      <c r="C67" s="711">
        <v>3167</v>
      </c>
      <c r="D67" s="550">
        <f t="shared" si="15"/>
        <v>-17.953367875647665</v>
      </c>
      <c r="E67" s="711" t="s">
        <v>30</v>
      </c>
      <c r="F67" s="711" t="s">
        <v>30</v>
      </c>
      <c r="G67" s="699" t="s">
        <v>137</v>
      </c>
      <c r="H67" s="591" t="s">
        <v>148</v>
      </c>
      <c r="I67" s="556" t="s">
        <v>148</v>
      </c>
      <c r="J67" s="283" t="s">
        <v>137</v>
      </c>
    </row>
    <row r="68" spans="1:10" ht="12" customHeight="1">
      <c r="A68" s="712" t="s">
        <v>64</v>
      </c>
      <c r="B68" s="711">
        <v>3285</v>
      </c>
      <c r="C68" s="711">
        <v>2850</v>
      </c>
      <c r="D68" s="550">
        <f t="shared" si="15"/>
        <v>-13.242009132420096</v>
      </c>
      <c r="E68" s="711" t="s">
        <v>30</v>
      </c>
      <c r="F68" s="711" t="s">
        <v>30</v>
      </c>
      <c r="G68" s="699" t="s">
        <v>137</v>
      </c>
      <c r="H68" s="591" t="s">
        <v>148</v>
      </c>
      <c r="I68" s="556" t="s">
        <v>148</v>
      </c>
      <c r="J68" s="283" t="s">
        <v>137</v>
      </c>
    </row>
    <row r="69" spans="1:10" ht="12" customHeight="1">
      <c r="A69" s="554" t="s">
        <v>65</v>
      </c>
      <c r="B69" s="713">
        <f>AVERAGE(B70:B77)</f>
        <v>3229.375</v>
      </c>
      <c r="C69" s="713">
        <f>AVERAGE(C70:C77)</f>
        <v>2546.75</v>
      </c>
      <c r="D69" s="549">
        <f t="shared" si="15"/>
        <v>-21.137991097348564</v>
      </c>
      <c r="E69" s="713">
        <f>AVERAGE(E70:E77)</f>
        <v>3860</v>
      </c>
      <c r="F69" s="555">
        <f>AVERAGE(F70:F77)</f>
        <v>3263.6</v>
      </c>
      <c r="G69" s="549">
        <f>((F69/E69) -      1)*100</f>
        <v>-15.45077720207254</v>
      </c>
      <c r="H69" s="555">
        <f>AVERAGE(H70:H77)</f>
        <v>3566.5</v>
      </c>
      <c r="I69" s="555">
        <f>AVERAGE(I70:I77)</f>
        <v>2902.5</v>
      </c>
      <c r="J69" s="549">
        <f>((I69/H69) -      1)*100</f>
        <v>-18.617692415533437</v>
      </c>
    </row>
    <row r="70" spans="1:10" ht="12" customHeight="1">
      <c r="A70" s="712" t="s">
        <v>66</v>
      </c>
      <c r="B70" s="711">
        <v>3675</v>
      </c>
      <c r="C70" s="711">
        <v>2240</v>
      </c>
      <c r="D70" s="550">
        <f t="shared" si="15"/>
        <v>-39.047619047619044</v>
      </c>
      <c r="E70" s="711">
        <v>4525</v>
      </c>
      <c r="F70" s="556">
        <v>3575</v>
      </c>
      <c r="G70" s="699">
        <f>((F70/E70) -      1)*100</f>
        <v>-20.994475138121548</v>
      </c>
      <c r="H70" s="556">
        <v>3533</v>
      </c>
      <c r="I70" s="556">
        <v>3325</v>
      </c>
      <c r="J70" s="283">
        <f>((I70/H70) -      1)*100</f>
        <v>-5.8873478630059424</v>
      </c>
    </row>
    <row r="71" spans="1:10" ht="12" customHeight="1">
      <c r="A71" s="712" t="s">
        <v>67</v>
      </c>
      <c r="B71" s="711">
        <v>4300</v>
      </c>
      <c r="C71" s="711">
        <v>2687</v>
      </c>
      <c r="D71" s="550">
        <f t="shared" si="15"/>
        <v>-37.511627906976742</v>
      </c>
      <c r="E71" s="711" t="s">
        <v>30</v>
      </c>
      <c r="F71" s="711" t="s">
        <v>30</v>
      </c>
      <c r="G71" s="699" t="s">
        <v>137</v>
      </c>
      <c r="H71" s="591" t="s">
        <v>148</v>
      </c>
      <c r="I71" s="556" t="s">
        <v>30</v>
      </c>
      <c r="J71" s="283" t="s">
        <v>137</v>
      </c>
    </row>
    <row r="72" spans="1:10" ht="12" customHeight="1">
      <c r="A72" s="712" t="s">
        <v>69</v>
      </c>
      <c r="B72" s="711">
        <v>2100</v>
      </c>
      <c r="C72" s="711">
        <v>2100</v>
      </c>
      <c r="D72" s="550">
        <f t="shared" si="15"/>
        <v>0</v>
      </c>
      <c r="E72" s="711" t="s">
        <v>30</v>
      </c>
      <c r="F72" s="711" t="s">
        <v>30</v>
      </c>
      <c r="G72" s="699" t="s">
        <v>137</v>
      </c>
      <c r="H72" s="591" t="s">
        <v>148</v>
      </c>
      <c r="I72" s="556" t="s">
        <v>30</v>
      </c>
      <c r="J72" s="283" t="s">
        <v>137</v>
      </c>
    </row>
    <row r="73" spans="1:10" ht="12" customHeight="1">
      <c r="A73" s="712" t="s">
        <v>70</v>
      </c>
      <c r="B73" s="711">
        <v>3150</v>
      </c>
      <c r="C73" s="711">
        <v>2650</v>
      </c>
      <c r="D73" s="550">
        <f t="shared" si="15"/>
        <v>-15.873015873015872</v>
      </c>
      <c r="E73" s="711" t="s">
        <v>30</v>
      </c>
      <c r="F73" s="711" t="s">
        <v>30</v>
      </c>
      <c r="G73" s="699" t="s">
        <v>137</v>
      </c>
      <c r="H73" s="591" t="s">
        <v>148</v>
      </c>
      <c r="I73" s="556">
        <v>3150</v>
      </c>
      <c r="J73" s="283" t="s">
        <v>137</v>
      </c>
    </row>
    <row r="74" spans="1:10" ht="12" customHeight="1">
      <c r="A74" s="712" t="s">
        <v>68</v>
      </c>
      <c r="B74" s="711">
        <v>3147</v>
      </c>
      <c r="C74" s="711">
        <v>2187</v>
      </c>
      <c r="D74" s="550">
        <f t="shared" si="15"/>
        <v>-30.505243088655863</v>
      </c>
      <c r="E74" s="711">
        <v>4480</v>
      </c>
      <c r="F74" s="556">
        <v>3313</v>
      </c>
      <c r="G74" s="699">
        <f>((F74/E74) -      1)*100</f>
        <v>-26.049107142857142</v>
      </c>
      <c r="H74" s="591" t="s">
        <v>148</v>
      </c>
      <c r="I74" s="556">
        <v>2455</v>
      </c>
      <c r="J74" s="283" t="s">
        <v>137</v>
      </c>
    </row>
    <row r="75" spans="1:10" ht="12" customHeight="1">
      <c r="A75" s="712" t="s">
        <v>71</v>
      </c>
      <c r="B75" s="711">
        <v>3213</v>
      </c>
      <c r="C75" s="711">
        <v>2700</v>
      </c>
      <c r="D75" s="550">
        <f t="shared" si="15"/>
        <v>-15.966386554621847</v>
      </c>
      <c r="E75" s="711">
        <v>4100</v>
      </c>
      <c r="F75" s="556">
        <v>3700</v>
      </c>
      <c r="G75" s="699">
        <f>((F75/E75) -      1)*100</f>
        <v>-9.7560975609756078</v>
      </c>
      <c r="H75" s="556">
        <v>3600</v>
      </c>
      <c r="I75" s="556">
        <v>2680</v>
      </c>
      <c r="J75" s="283">
        <f>((I75/H75) -      1)*100</f>
        <v>-25.555555555555554</v>
      </c>
    </row>
    <row r="76" spans="1:10" ht="12" customHeight="1">
      <c r="A76" s="712" t="s">
        <v>72</v>
      </c>
      <c r="B76" s="711">
        <v>3400</v>
      </c>
      <c r="C76" s="711">
        <v>3000</v>
      </c>
      <c r="D76" s="550">
        <f t="shared" si="15"/>
        <v>-11.764705882352944</v>
      </c>
      <c r="E76" s="711">
        <v>3200</v>
      </c>
      <c r="F76" s="556">
        <v>2900</v>
      </c>
      <c r="G76" s="699">
        <f>((F76/E76) -      1)*100</f>
        <v>-9.375</v>
      </c>
      <c r="H76" s="591" t="s">
        <v>148</v>
      </c>
      <c r="I76" s="556" t="s">
        <v>30</v>
      </c>
      <c r="J76" s="283" t="s">
        <v>137</v>
      </c>
    </row>
    <row r="77" spans="1:10" ht="12" customHeight="1">
      <c r="A77" s="712" t="s">
        <v>73</v>
      </c>
      <c r="B77" s="711">
        <v>2850</v>
      </c>
      <c r="C77" s="711">
        <v>2810</v>
      </c>
      <c r="D77" s="550">
        <f t="shared" si="15"/>
        <v>-1.4035087719298289</v>
      </c>
      <c r="E77" s="711">
        <v>2995</v>
      </c>
      <c r="F77" s="556">
        <v>2830</v>
      </c>
      <c r="G77" s="699">
        <f>((F77/E77) -      1)*100</f>
        <v>-5.5091819699499167</v>
      </c>
      <c r="H77" s="591" t="s">
        <v>148</v>
      </c>
      <c r="I77" s="556" t="s">
        <v>30</v>
      </c>
      <c r="J77" s="283" t="s">
        <v>137</v>
      </c>
    </row>
    <row r="78" spans="1:10" ht="12" customHeight="1">
      <c r="A78" s="712" t="s">
        <v>183</v>
      </c>
      <c r="B78" s="556" t="s">
        <v>30</v>
      </c>
      <c r="C78" s="711">
        <v>3650</v>
      </c>
      <c r="D78" s="559" t="s">
        <v>137</v>
      </c>
      <c r="E78" s="556" t="s">
        <v>30</v>
      </c>
      <c r="F78" s="556">
        <v>3250</v>
      </c>
      <c r="G78" s="559" t="s">
        <v>137</v>
      </c>
      <c r="H78" s="556" t="s">
        <v>30</v>
      </c>
      <c r="I78" s="556">
        <v>3060</v>
      </c>
      <c r="J78" s="559" t="s">
        <v>137</v>
      </c>
    </row>
    <row r="79" spans="1:10" ht="12" customHeight="1">
      <c r="A79" s="712" t="s">
        <v>434</v>
      </c>
      <c r="B79" s="711" t="s">
        <v>30</v>
      </c>
      <c r="C79" s="711">
        <v>2160</v>
      </c>
      <c r="D79" s="699" t="s">
        <v>137</v>
      </c>
      <c r="E79" s="711" t="s">
        <v>30</v>
      </c>
      <c r="F79" s="556">
        <v>2440</v>
      </c>
      <c r="G79" s="699" t="s">
        <v>137</v>
      </c>
      <c r="H79" s="711" t="s">
        <v>30</v>
      </c>
      <c r="I79" s="711" t="s">
        <v>30</v>
      </c>
      <c r="J79" s="699" t="s">
        <v>137</v>
      </c>
    </row>
    <row r="80" spans="1:10" ht="12" customHeight="1">
      <c r="A80" s="586" t="s">
        <v>74</v>
      </c>
      <c r="B80" s="713">
        <f>AVERAGE(B81:B85)</f>
        <v>2849.6</v>
      </c>
      <c r="C80" s="713">
        <f>AVERAGE(C81:C85)</f>
        <v>2684.6</v>
      </c>
      <c r="D80" s="549">
        <f t="shared" ref="D80:D85" si="16">((C80/B80) -      1)*100</f>
        <v>-5.7902863559797897</v>
      </c>
      <c r="E80" s="594">
        <f>AVERAGE(E81:E85)</f>
        <v>4431.6000000000004</v>
      </c>
      <c r="F80" s="555">
        <f>AVERAGE(F81:F85)</f>
        <v>3788.6</v>
      </c>
      <c r="G80" s="592">
        <f t="shared" ref="G80:G85" si="17">((F80/E80) -      1)*100</f>
        <v>-14.509432259229182</v>
      </c>
      <c r="H80" s="555">
        <f>AVERAGE(H81:H85)</f>
        <v>3310.4</v>
      </c>
      <c r="I80" s="555">
        <f>AVERAGE(I81:I85)</f>
        <v>3109.5</v>
      </c>
      <c r="J80" s="558">
        <f t="shared" ref="J80:J85" si="18">((I80/H80) -      1)*100</f>
        <v>-6.0687530207829905</v>
      </c>
    </row>
    <row r="81" spans="1:10" ht="12" customHeight="1">
      <c r="A81" s="712" t="s">
        <v>75</v>
      </c>
      <c r="B81" s="170">
        <v>2733</v>
      </c>
      <c r="C81" s="170">
        <v>2233</v>
      </c>
      <c r="D81" s="559">
        <f t="shared" si="16"/>
        <v>-18.29491401390414</v>
      </c>
      <c r="E81" s="170">
        <v>4480</v>
      </c>
      <c r="F81" s="556">
        <v>2680</v>
      </c>
      <c r="G81" s="593">
        <f t="shared" si="17"/>
        <v>-40.178571428571431</v>
      </c>
      <c r="H81" s="556">
        <v>3066.6</v>
      </c>
      <c r="I81" s="556">
        <v>2700</v>
      </c>
      <c r="J81" s="559">
        <f t="shared" si="18"/>
        <v>-11.954607708863229</v>
      </c>
    </row>
    <row r="82" spans="1:10" ht="12" customHeight="1">
      <c r="A82" s="712" t="s">
        <v>182</v>
      </c>
      <c r="B82" s="170">
        <v>2810</v>
      </c>
      <c r="C82" s="170">
        <v>3130</v>
      </c>
      <c r="D82" s="559">
        <f t="shared" si="16"/>
        <v>11.387900355871894</v>
      </c>
      <c r="E82" s="170">
        <v>4350</v>
      </c>
      <c r="F82" s="556">
        <v>4480</v>
      </c>
      <c r="G82" s="593">
        <f t="shared" si="17"/>
        <v>2.9885057471264354</v>
      </c>
      <c r="H82" s="556">
        <v>3250</v>
      </c>
      <c r="I82" s="556">
        <v>3270</v>
      </c>
      <c r="J82" s="559">
        <f t="shared" si="18"/>
        <v>0.61538461538461764</v>
      </c>
    </row>
    <row r="83" spans="1:10" ht="12" customHeight="1">
      <c r="A83" s="712" t="s">
        <v>438</v>
      </c>
      <c r="B83" s="170">
        <v>2900</v>
      </c>
      <c r="C83" s="170">
        <v>2400</v>
      </c>
      <c r="D83" s="559">
        <f t="shared" si="16"/>
        <v>-17.241379310344829</v>
      </c>
      <c r="E83" s="170">
        <v>4620</v>
      </c>
      <c r="F83" s="556">
        <v>3590</v>
      </c>
      <c r="G83" s="593">
        <f t="shared" si="17"/>
        <v>-22.294372294372288</v>
      </c>
      <c r="H83" s="556">
        <v>3400</v>
      </c>
      <c r="I83" s="556">
        <v>2755</v>
      </c>
      <c r="J83" s="559">
        <f t="shared" si="18"/>
        <v>-18.970588235294116</v>
      </c>
    </row>
    <row r="84" spans="1:10" ht="12" customHeight="1">
      <c r="A84" s="712" t="s">
        <v>295</v>
      </c>
      <c r="B84" s="170">
        <v>2920</v>
      </c>
      <c r="C84" s="170">
        <v>2647</v>
      </c>
      <c r="D84" s="559">
        <f t="shared" si="16"/>
        <v>-9.3493150684931479</v>
      </c>
      <c r="E84" s="170">
        <v>4233</v>
      </c>
      <c r="F84" s="556">
        <v>3760</v>
      </c>
      <c r="G84" s="593">
        <f t="shared" si="17"/>
        <v>-11.174108197495869</v>
      </c>
      <c r="H84" s="556" t="s">
        <v>30</v>
      </c>
      <c r="I84" s="556" t="s">
        <v>30</v>
      </c>
      <c r="J84" s="550" t="s">
        <v>137</v>
      </c>
    </row>
    <row r="85" spans="1:10" ht="12" customHeight="1">
      <c r="A85" s="712" t="s">
        <v>294</v>
      </c>
      <c r="B85" s="170">
        <v>2885</v>
      </c>
      <c r="C85" s="170">
        <v>3013</v>
      </c>
      <c r="D85" s="559">
        <f t="shared" si="16"/>
        <v>4.4367417677642962</v>
      </c>
      <c r="E85" s="170">
        <v>4475</v>
      </c>
      <c r="F85" s="556">
        <v>4433</v>
      </c>
      <c r="G85" s="593">
        <f t="shared" si="17"/>
        <v>-0.93854748603351412</v>
      </c>
      <c r="H85" s="556">
        <v>3525</v>
      </c>
      <c r="I85" s="556">
        <v>3713</v>
      </c>
      <c r="J85" s="559">
        <f t="shared" si="18"/>
        <v>5.3333333333333233</v>
      </c>
    </row>
    <row r="86" spans="1:10" ht="12" customHeight="1">
      <c r="A86" s="554" t="s">
        <v>77</v>
      </c>
      <c r="B86" s="555">
        <f>AVERAGE(B87:B93)</f>
        <v>2642.8571428571427</v>
      </c>
      <c r="C86" s="555">
        <f>AVERAGE(C87:C93)</f>
        <v>2202.8571428571427</v>
      </c>
      <c r="D86" s="549">
        <f t="shared" ref="D86:D105" si="19">((C86/B86) -      1)*100</f>
        <v>-16.648648648648646</v>
      </c>
      <c r="E86" s="555">
        <f>AVERAGE(E87:E93)</f>
        <v>4488.8666666666668</v>
      </c>
      <c r="F86" s="555">
        <f>AVERAGE(F87:F93)</f>
        <v>3565</v>
      </c>
      <c r="G86" s="549">
        <f>((F86/E86) -      1)*100</f>
        <v>-20.581290006386176</v>
      </c>
      <c r="H86" s="555">
        <f>AVERAGE(H87:H93)</f>
        <v>3647.7999999999997</v>
      </c>
      <c r="I86" s="555">
        <f>AVERAGE(I87:I93)</f>
        <v>3015</v>
      </c>
      <c r="J86" s="549">
        <f>((I86/H86) -      1)*100</f>
        <v>-17.347442293985406</v>
      </c>
    </row>
    <row r="87" spans="1:10" ht="12" customHeight="1">
      <c r="A87" s="712" t="s">
        <v>78</v>
      </c>
      <c r="B87" s="556">
        <v>2720</v>
      </c>
      <c r="C87" s="556">
        <v>2100</v>
      </c>
      <c r="D87" s="550">
        <f t="shared" si="19"/>
        <v>-22.794117647058819</v>
      </c>
      <c r="E87" s="556">
        <v>4300</v>
      </c>
      <c r="F87" s="556">
        <v>3800</v>
      </c>
      <c r="G87" s="550">
        <f>((F87/E87) -      1)*100</f>
        <v>-11.627906976744185</v>
      </c>
      <c r="H87" s="556">
        <v>3443.4</v>
      </c>
      <c r="I87" s="556">
        <v>2640</v>
      </c>
      <c r="J87" s="550">
        <f>((I87/H87) -      1)*100</f>
        <v>-23.33159086948946</v>
      </c>
    </row>
    <row r="88" spans="1:10" ht="12" customHeight="1">
      <c r="A88" s="712" t="s">
        <v>79</v>
      </c>
      <c r="B88" s="556">
        <v>2480</v>
      </c>
      <c r="C88" s="556">
        <v>2300</v>
      </c>
      <c r="D88" s="550">
        <f t="shared" si="19"/>
        <v>-7.2580645161290374</v>
      </c>
      <c r="E88" s="556">
        <v>4700</v>
      </c>
      <c r="F88" s="556">
        <v>3700</v>
      </c>
      <c r="G88" s="550">
        <f>((F88/E88) -      1)*100</f>
        <v>-21.276595744680847</v>
      </c>
      <c r="H88" s="556" t="s">
        <v>651</v>
      </c>
      <c r="I88" s="556">
        <v>3500</v>
      </c>
      <c r="J88" s="550" t="s">
        <v>137</v>
      </c>
    </row>
    <row r="89" spans="1:10" ht="12" customHeight="1">
      <c r="A89" s="712" t="s">
        <v>80</v>
      </c>
      <c r="B89" s="556">
        <v>2700</v>
      </c>
      <c r="C89" s="556">
        <v>2060</v>
      </c>
      <c r="D89" s="550">
        <f t="shared" si="19"/>
        <v>-23.703703703703706</v>
      </c>
      <c r="E89" s="556" t="s">
        <v>30</v>
      </c>
      <c r="F89" s="556" t="s">
        <v>30</v>
      </c>
      <c r="G89" s="550" t="s">
        <v>137</v>
      </c>
      <c r="H89" s="556" t="s">
        <v>651</v>
      </c>
      <c r="I89" s="556" t="s">
        <v>651</v>
      </c>
      <c r="J89" s="550" t="s">
        <v>137</v>
      </c>
    </row>
    <row r="90" spans="1:10" ht="12" customHeight="1">
      <c r="A90" s="712" t="s">
        <v>81</v>
      </c>
      <c r="B90" s="556">
        <v>2420</v>
      </c>
      <c r="C90" s="556">
        <v>2080</v>
      </c>
      <c r="D90" s="550">
        <f t="shared" si="19"/>
        <v>-14.049586776859503</v>
      </c>
      <c r="E90" s="556" t="s">
        <v>30</v>
      </c>
      <c r="F90" s="556">
        <v>3360</v>
      </c>
      <c r="G90" s="550" t="s">
        <v>137</v>
      </c>
      <c r="H90" s="556">
        <v>3900</v>
      </c>
      <c r="I90" s="556">
        <v>3220</v>
      </c>
      <c r="J90" s="550">
        <f t="shared" ref="J90" si="20">((I90/H90) -      1)*100</f>
        <v>-17.435897435897441</v>
      </c>
    </row>
    <row r="91" spans="1:10" ht="12" customHeight="1">
      <c r="A91" s="712" t="s">
        <v>592</v>
      </c>
      <c r="B91" s="556">
        <v>3000</v>
      </c>
      <c r="C91" s="556">
        <v>2180</v>
      </c>
      <c r="D91" s="550">
        <f t="shared" si="19"/>
        <v>-27.333333333333332</v>
      </c>
      <c r="E91" s="556" t="s">
        <v>30</v>
      </c>
      <c r="F91" s="556" t="s">
        <v>30</v>
      </c>
      <c r="G91" s="550" t="s">
        <v>137</v>
      </c>
      <c r="H91" s="556" t="s">
        <v>651</v>
      </c>
      <c r="I91" s="556" t="s">
        <v>651</v>
      </c>
      <c r="J91" s="550" t="s">
        <v>137</v>
      </c>
    </row>
    <row r="92" spans="1:10" ht="12" customHeight="1">
      <c r="A92" s="712" t="s">
        <v>83</v>
      </c>
      <c r="B92" s="556">
        <v>2980</v>
      </c>
      <c r="C92" s="556">
        <v>2500</v>
      </c>
      <c r="D92" s="550">
        <f t="shared" si="19"/>
        <v>-16.107382550335569</v>
      </c>
      <c r="E92" s="556">
        <v>4466.6000000000004</v>
      </c>
      <c r="F92" s="556">
        <v>3400</v>
      </c>
      <c r="G92" s="550">
        <f>((F92/E92) -      1)*100</f>
        <v>-23.879460887475933</v>
      </c>
      <c r="H92" s="556">
        <v>3600</v>
      </c>
      <c r="I92" s="556">
        <v>2700</v>
      </c>
      <c r="J92" s="550">
        <f>((I92/H92) -      1)*100</f>
        <v>-25</v>
      </c>
    </row>
    <row r="93" spans="1:10" ht="12" customHeight="1">
      <c r="A93" s="712" t="s">
        <v>84</v>
      </c>
      <c r="B93" s="556">
        <v>2200</v>
      </c>
      <c r="C93" s="556">
        <v>2200</v>
      </c>
      <c r="D93" s="550">
        <f t="shared" si="19"/>
        <v>0</v>
      </c>
      <c r="E93" s="556" t="s">
        <v>30</v>
      </c>
      <c r="F93" s="556" t="s">
        <v>30</v>
      </c>
      <c r="G93" s="550" t="s">
        <v>137</v>
      </c>
      <c r="H93" s="556" t="s">
        <v>651</v>
      </c>
      <c r="I93" s="556" t="s">
        <v>651</v>
      </c>
      <c r="J93" s="550" t="s">
        <v>137</v>
      </c>
    </row>
    <row r="94" spans="1:10" ht="12" customHeight="1">
      <c r="A94" s="554" t="s">
        <v>86</v>
      </c>
      <c r="B94" s="555">
        <f t="shared" ref="B94:C94" si="21">AVERAGE(B95:B105)</f>
        <v>2538.3599999999997</v>
      </c>
      <c r="C94" s="555">
        <f t="shared" si="21"/>
        <v>2351.16</v>
      </c>
      <c r="D94" s="549">
        <f t="shared" si="19"/>
        <v>-7.3748404481633774</v>
      </c>
      <c r="E94" s="555">
        <f t="shared" ref="E94:F94" si="22">AVERAGE(E95:E105)</f>
        <v>4017.9</v>
      </c>
      <c r="F94" s="555">
        <f t="shared" si="22"/>
        <v>3573</v>
      </c>
      <c r="G94" s="549">
        <f>((F94/E94) -      1)*100</f>
        <v>-11.072948555215412</v>
      </c>
      <c r="H94" s="555">
        <f>AVERAGE(H95:H105)</f>
        <v>2839.4333333333329</v>
      </c>
      <c r="I94" s="555">
        <f>AVERAGE(I95:I105)</f>
        <v>2550</v>
      </c>
      <c r="J94" s="549">
        <f>((I94/H94) -      1)*100</f>
        <v>-10.193348438068616</v>
      </c>
    </row>
    <row r="95" spans="1:10" ht="12" customHeight="1">
      <c r="A95" s="712" t="s">
        <v>87</v>
      </c>
      <c r="B95" s="556">
        <v>2290</v>
      </c>
      <c r="C95" s="556">
        <v>2086.6</v>
      </c>
      <c r="D95" s="550">
        <f t="shared" si="19"/>
        <v>-8.8820960698689948</v>
      </c>
      <c r="E95" s="556">
        <v>4090</v>
      </c>
      <c r="F95" s="556">
        <v>3750</v>
      </c>
      <c r="G95" s="550">
        <f>((F95/E95) -      1)*100</f>
        <v>-8.312958435207829</v>
      </c>
      <c r="H95" s="556">
        <v>3230</v>
      </c>
      <c r="I95" s="556">
        <v>2500</v>
      </c>
      <c r="J95" s="550">
        <f>((I95/H95) -      1)*100</f>
        <v>-22.600619195046434</v>
      </c>
    </row>
    <row r="96" spans="1:10" ht="12" customHeight="1">
      <c r="A96" s="712" t="s">
        <v>571</v>
      </c>
      <c r="B96" s="556" t="s">
        <v>30</v>
      </c>
      <c r="C96" s="556">
        <v>2700</v>
      </c>
      <c r="D96" s="550" t="s">
        <v>137</v>
      </c>
      <c r="E96" s="556" t="s">
        <v>30</v>
      </c>
      <c r="F96" s="556" t="s">
        <v>30</v>
      </c>
      <c r="G96" s="550" t="s">
        <v>137</v>
      </c>
      <c r="H96" s="556" t="s">
        <v>651</v>
      </c>
      <c r="I96" s="556" t="s">
        <v>651</v>
      </c>
      <c r="J96" s="550" t="s">
        <v>137</v>
      </c>
    </row>
    <row r="97" spans="1:10" ht="12" customHeight="1">
      <c r="A97" s="712" t="s">
        <v>88</v>
      </c>
      <c r="B97" s="556">
        <v>2325</v>
      </c>
      <c r="C97" s="556">
        <v>2010</v>
      </c>
      <c r="D97" s="550">
        <f t="shared" si="19"/>
        <v>-13.548387096774196</v>
      </c>
      <c r="E97" s="556">
        <v>3885</v>
      </c>
      <c r="F97" s="556">
        <v>3215</v>
      </c>
      <c r="G97" s="550">
        <f>((F97/E97) -      1)*100</f>
        <v>-17.245817245817243</v>
      </c>
      <c r="H97" s="556">
        <v>3230</v>
      </c>
      <c r="I97" s="556">
        <v>2400</v>
      </c>
      <c r="J97" s="550">
        <f>((I97/H97) -      1)*100</f>
        <v>-25.69659442724458</v>
      </c>
    </row>
    <row r="98" spans="1:10" ht="12" customHeight="1">
      <c r="A98" s="712" t="s">
        <v>89</v>
      </c>
      <c r="B98" s="556">
        <v>2605</v>
      </c>
      <c r="C98" s="556">
        <v>2480</v>
      </c>
      <c r="D98" s="550">
        <f t="shared" si="19"/>
        <v>-4.7984644913627639</v>
      </c>
      <c r="E98" s="556">
        <v>4050</v>
      </c>
      <c r="F98" s="556">
        <v>4053.4</v>
      </c>
      <c r="G98" s="550">
        <f>((F98/E98) -      1)*100</f>
        <v>8.3950617283945483E-2</v>
      </c>
      <c r="H98" s="556">
        <v>3010</v>
      </c>
      <c r="I98" s="556">
        <v>3000</v>
      </c>
      <c r="J98" s="550">
        <f>((I98/H98) -      1)*100</f>
        <v>-0.33222591362126463</v>
      </c>
    </row>
    <row r="99" spans="1:10" ht="12" customHeight="1">
      <c r="A99" s="712" t="s">
        <v>451</v>
      </c>
      <c r="B99" s="556">
        <v>2566.6</v>
      </c>
      <c r="C99" s="556">
        <v>2150</v>
      </c>
      <c r="D99" s="550">
        <f t="shared" si="19"/>
        <v>-16.231590430920285</v>
      </c>
      <c r="E99" s="556" t="s">
        <v>30</v>
      </c>
      <c r="F99" s="556" t="s">
        <v>30</v>
      </c>
      <c r="G99" s="550" t="s">
        <v>137</v>
      </c>
      <c r="H99" s="556" t="s">
        <v>651</v>
      </c>
      <c r="I99" s="556" t="s">
        <v>651</v>
      </c>
      <c r="J99" s="550" t="s">
        <v>137</v>
      </c>
    </row>
    <row r="100" spans="1:10" ht="12" customHeight="1">
      <c r="A100" s="712" t="s">
        <v>90</v>
      </c>
      <c r="B100" s="556">
        <v>2400</v>
      </c>
      <c r="C100" s="556">
        <v>2100</v>
      </c>
      <c r="D100" s="550">
        <f t="shared" si="19"/>
        <v>-12.5</v>
      </c>
      <c r="E100" s="556" t="s">
        <v>30</v>
      </c>
      <c r="F100" s="556" t="s">
        <v>30</v>
      </c>
      <c r="G100" s="550" t="s">
        <v>137</v>
      </c>
      <c r="H100" s="556" t="s">
        <v>651</v>
      </c>
      <c r="I100" s="556" t="s">
        <v>651</v>
      </c>
      <c r="J100" s="550" t="s">
        <v>137</v>
      </c>
    </row>
    <row r="101" spans="1:10" ht="12" customHeight="1">
      <c r="A101" s="712" t="s">
        <v>186</v>
      </c>
      <c r="B101" s="556">
        <v>2500</v>
      </c>
      <c r="C101" s="556" t="s">
        <v>30</v>
      </c>
      <c r="D101" s="550" t="s">
        <v>137</v>
      </c>
      <c r="E101" s="556" t="s">
        <v>30</v>
      </c>
      <c r="F101" s="556">
        <v>3246.6</v>
      </c>
      <c r="G101" s="550" t="s">
        <v>137</v>
      </c>
      <c r="H101" s="556">
        <v>2566.6</v>
      </c>
      <c r="I101" s="556">
        <v>2400</v>
      </c>
      <c r="J101" s="550">
        <f>((I101/H101) -      1)*100</f>
        <v>-6.4910776903296163</v>
      </c>
    </row>
    <row r="102" spans="1:10" ht="12" customHeight="1">
      <c r="A102" s="712" t="s">
        <v>91</v>
      </c>
      <c r="B102" s="556">
        <v>3200</v>
      </c>
      <c r="C102" s="556">
        <v>3000</v>
      </c>
      <c r="D102" s="550">
        <f t="shared" si="19"/>
        <v>-6.25</v>
      </c>
      <c r="E102" s="556" t="s">
        <v>30</v>
      </c>
      <c r="F102" s="556" t="s">
        <v>30</v>
      </c>
      <c r="G102" s="550" t="s">
        <v>137</v>
      </c>
      <c r="H102" s="556">
        <v>2400</v>
      </c>
      <c r="I102" s="556">
        <v>2400</v>
      </c>
      <c r="J102" s="550">
        <f>((I102/H102) -      1)*100</f>
        <v>0</v>
      </c>
    </row>
    <row r="103" spans="1:10" ht="12" customHeight="1">
      <c r="A103" s="712" t="s">
        <v>92</v>
      </c>
      <c r="B103" s="556">
        <v>2540</v>
      </c>
      <c r="C103" s="556">
        <v>2240</v>
      </c>
      <c r="D103" s="550">
        <f t="shared" si="19"/>
        <v>-11.811023622047244</v>
      </c>
      <c r="E103" s="556" t="s">
        <v>30</v>
      </c>
      <c r="F103" s="556" t="s">
        <v>30</v>
      </c>
      <c r="G103" s="550" t="s">
        <v>137</v>
      </c>
      <c r="H103" s="556" t="s">
        <v>651</v>
      </c>
      <c r="I103" s="556" t="s">
        <v>651</v>
      </c>
      <c r="J103" s="550" t="s">
        <v>137</v>
      </c>
    </row>
    <row r="104" spans="1:10" ht="12" customHeight="1">
      <c r="A104" s="712" t="s">
        <v>93</v>
      </c>
      <c r="B104" s="556">
        <v>2400</v>
      </c>
      <c r="C104" s="556">
        <v>2550</v>
      </c>
      <c r="D104" s="550">
        <f t="shared" si="19"/>
        <v>6.25</v>
      </c>
      <c r="E104" s="556" t="s">
        <v>30</v>
      </c>
      <c r="F104" s="556" t="s">
        <v>30</v>
      </c>
      <c r="G104" s="550" t="s">
        <v>137</v>
      </c>
      <c r="H104" s="556" t="s">
        <v>651</v>
      </c>
      <c r="I104" s="556" t="s">
        <v>651</v>
      </c>
      <c r="J104" s="550" t="s">
        <v>137</v>
      </c>
    </row>
    <row r="105" spans="1:10" ht="12" customHeight="1">
      <c r="A105" s="712" t="s">
        <v>94</v>
      </c>
      <c r="B105" s="556">
        <v>2557</v>
      </c>
      <c r="C105" s="556">
        <v>2195</v>
      </c>
      <c r="D105" s="550">
        <f t="shared" si="19"/>
        <v>-14.157215486898711</v>
      </c>
      <c r="E105" s="556">
        <v>4046.6</v>
      </c>
      <c r="F105" s="556">
        <v>3600</v>
      </c>
      <c r="G105" s="550">
        <f>((F105/E105) -      1)*100</f>
        <v>-11.036425641279102</v>
      </c>
      <c r="H105" s="556">
        <v>2600</v>
      </c>
      <c r="I105" s="556">
        <v>2600</v>
      </c>
      <c r="J105" s="550">
        <f>((I105/H105) -      1)*100</f>
        <v>0</v>
      </c>
    </row>
    <row r="106" spans="1:10" ht="12" customHeight="1">
      <c r="A106" s="712" t="s">
        <v>517</v>
      </c>
      <c r="B106" s="556" t="s">
        <v>30</v>
      </c>
      <c r="C106" s="556">
        <v>2150</v>
      </c>
      <c r="D106" s="550" t="s">
        <v>137</v>
      </c>
      <c r="E106" s="556" t="s">
        <v>30</v>
      </c>
      <c r="F106" s="556">
        <v>3510</v>
      </c>
      <c r="G106" s="550" t="s">
        <v>137</v>
      </c>
      <c r="H106" s="556" t="s">
        <v>651</v>
      </c>
      <c r="I106" s="556" t="s">
        <v>651</v>
      </c>
      <c r="J106" s="550" t="s">
        <v>137</v>
      </c>
    </row>
    <row r="107" spans="1:10" ht="12" customHeight="1">
      <c r="A107" s="554" t="s">
        <v>95</v>
      </c>
      <c r="B107" s="555">
        <f>AVERAGE(B108:B110)</f>
        <v>2463.8666666666668</v>
      </c>
      <c r="C107" s="555">
        <f>AVERAGE(C108:C110)</f>
        <v>2220</v>
      </c>
      <c r="D107" s="549">
        <f t="shared" ref="D107:D131" si="23">((C107/B107)-    1)*100</f>
        <v>-9.8977217381893023</v>
      </c>
      <c r="E107" s="555">
        <f>AVERAGE(E108:E110)</f>
        <v>3916.5</v>
      </c>
      <c r="F107" s="555">
        <f>AVERAGE(F108:F110)</f>
        <v>3499</v>
      </c>
      <c r="G107" s="549">
        <f>((F107/E107)-    1)*100</f>
        <v>-10.660028086301542</v>
      </c>
      <c r="H107" s="555">
        <f>AVERAGE(H108:H110)</f>
        <v>3255</v>
      </c>
      <c r="I107" s="555">
        <f>AVERAGE(I108:I110)</f>
        <v>2870</v>
      </c>
      <c r="J107" s="549">
        <f t="shared" ref="J107:J117" si="24">((I107/H107)-    1)*100</f>
        <v>-11.827956989247312</v>
      </c>
    </row>
    <row r="108" spans="1:10" ht="12" customHeight="1">
      <c r="A108" s="712" t="s">
        <v>96</v>
      </c>
      <c r="B108" s="556">
        <v>2405</v>
      </c>
      <c r="C108" s="556">
        <v>2110</v>
      </c>
      <c r="D108" s="550">
        <f t="shared" si="23"/>
        <v>-12.266112266112261</v>
      </c>
      <c r="E108" s="556">
        <v>3893</v>
      </c>
      <c r="F108" s="556">
        <v>3390</v>
      </c>
      <c r="G108" s="550">
        <f>((F108/E108)-    1)*100</f>
        <v>-12.920626765990239</v>
      </c>
      <c r="H108" s="556">
        <v>3205</v>
      </c>
      <c r="I108" s="556">
        <v>2715</v>
      </c>
      <c r="J108" s="550">
        <f t="shared" si="24"/>
        <v>-15.288611544461784</v>
      </c>
    </row>
    <row r="109" spans="1:10" ht="12" customHeight="1">
      <c r="A109" s="712" t="s">
        <v>97</v>
      </c>
      <c r="B109" s="556">
        <v>2540</v>
      </c>
      <c r="C109" s="556">
        <v>2320</v>
      </c>
      <c r="D109" s="550">
        <f t="shared" si="23"/>
        <v>-8.6614173228346409</v>
      </c>
      <c r="E109" s="556" t="s">
        <v>30</v>
      </c>
      <c r="F109" s="556">
        <v>3620</v>
      </c>
      <c r="G109" s="550" t="s">
        <v>137</v>
      </c>
      <c r="H109" s="556">
        <v>3320</v>
      </c>
      <c r="I109" s="556">
        <v>3035</v>
      </c>
      <c r="J109" s="550">
        <f t="shared" si="24"/>
        <v>-8.5843373493975861</v>
      </c>
    </row>
    <row r="110" spans="1:10" ht="12" customHeight="1">
      <c r="A110" s="712" t="s">
        <v>98</v>
      </c>
      <c r="B110" s="556">
        <v>2446.6</v>
      </c>
      <c r="C110" s="556">
        <v>2230</v>
      </c>
      <c r="D110" s="550">
        <f t="shared" si="23"/>
        <v>-8.8531022643668749</v>
      </c>
      <c r="E110" s="556">
        <v>3940</v>
      </c>
      <c r="F110" s="556">
        <v>3487</v>
      </c>
      <c r="G110" s="550">
        <f>((F110/E110)-    1)*100</f>
        <v>-11.497461928934005</v>
      </c>
      <c r="H110" s="556">
        <v>3240</v>
      </c>
      <c r="I110" s="556">
        <v>2860</v>
      </c>
      <c r="J110" s="550">
        <f t="shared" si="24"/>
        <v>-11.728395061728392</v>
      </c>
    </row>
    <row r="111" spans="1:10" ht="14" customHeight="1">
      <c r="A111" s="235"/>
      <c r="B111" s="236"/>
      <c r="C111" s="166"/>
      <c r="D111" s="166"/>
      <c r="E111" s="166"/>
      <c r="F111" s="166"/>
      <c r="G111" s="166"/>
      <c r="H111" s="166"/>
      <c r="I111" s="166"/>
      <c r="J111" s="807" t="s">
        <v>76</v>
      </c>
    </row>
    <row r="112" spans="1:10" ht="14" customHeight="1">
      <c r="A112" s="918" t="s">
        <v>619</v>
      </c>
      <c r="B112" s="918"/>
      <c r="C112" s="918"/>
      <c r="D112" s="918"/>
      <c r="E112" s="918"/>
      <c r="F112" s="918"/>
      <c r="G112" s="8"/>
      <c r="H112" s="8"/>
      <c r="I112" s="9"/>
      <c r="J112" s="9"/>
    </row>
    <row r="113" spans="1:10" ht="14" customHeight="1">
      <c r="A113" s="913" t="s">
        <v>19</v>
      </c>
      <c r="B113" s="915" t="s">
        <v>145</v>
      </c>
      <c r="C113" s="916"/>
      <c r="D113" s="917"/>
      <c r="E113" s="915" t="s">
        <v>146</v>
      </c>
      <c r="F113" s="916"/>
      <c r="G113" s="917"/>
      <c r="H113" s="915" t="s">
        <v>147</v>
      </c>
      <c r="I113" s="916"/>
      <c r="J113" s="917"/>
    </row>
    <row r="114" spans="1:10" ht="14" customHeight="1">
      <c r="A114" s="914"/>
      <c r="B114" s="354">
        <v>2023</v>
      </c>
      <c r="C114" s="354">
        <v>2024</v>
      </c>
      <c r="D114" s="354" t="s">
        <v>23</v>
      </c>
      <c r="E114" s="354">
        <v>2023</v>
      </c>
      <c r="F114" s="354">
        <v>2024</v>
      </c>
      <c r="G114" s="354" t="s">
        <v>23</v>
      </c>
      <c r="H114" s="354">
        <v>2023</v>
      </c>
      <c r="I114" s="354">
        <v>2024</v>
      </c>
      <c r="J114" s="354" t="s">
        <v>23</v>
      </c>
    </row>
    <row r="115" spans="1:10" ht="5" customHeight="1">
      <c r="A115" s="712"/>
      <c r="B115" s="556"/>
      <c r="C115" s="556"/>
      <c r="D115" s="550"/>
      <c r="E115" s="556"/>
      <c r="F115" s="556"/>
      <c r="G115" s="550"/>
      <c r="H115" s="556"/>
      <c r="I115" s="556"/>
      <c r="J115" s="550"/>
    </row>
    <row r="116" spans="1:10" ht="12" customHeight="1">
      <c r="A116" s="680" t="s">
        <v>99</v>
      </c>
      <c r="B116" s="544">
        <v>3713</v>
      </c>
      <c r="C116" s="544">
        <v>2487</v>
      </c>
      <c r="D116" s="704">
        <f t="shared" si="23"/>
        <v>-33.019122003770541</v>
      </c>
      <c r="E116" s="544">
        <v>4200</v>
      </c>
      <c r="F116" s="555">
        <v>3502</v>
      </c>
      <c r="G116" s="549">
        <f t="shared" ref="G116:G126" si="25">((F116/E116)-    1)*100</f>
        <v>-16.61904761904762</v>
      </c>
      <c r="H116" s="544">
        <v>2500</v>
      </c>
      <c r="I116" s="544">
        <v>2794</v>
      </c>
      <c r="J116" s="704">
        <f t="shared" si="24"/>
        <v>11.759999999999993</v>
      </c>
    </row>
    <row r="117" spans="1:10" ht="12" customHeight="1">
      <c r="A117" s="554" t="s">
        <v>100</v>
      </c>
      <c r="B117" s="555">
        <f>AVERAGE(B118:B123)</f>
        <v>3099.1666666666665</v>
      </c>
      <c r="C117" s="555">
        <f>AVERAGE(C118:C123)</f>
        <v>2407.5</v>
      </c>
      <c r="D117" s="558">
        <f t="shared" si="23"/>
        <v>-22.317827372949715</v>
      </c>
      <c r="E117" s="555">
        <f t="shared" ref="E117:F117" si="26">AVERAGE(E118:E123)</f>
        <v>4230</v>
      </c>
      <c r="F117" s="555">
        <f t="shared" si="26"/>
        <v>3662.1666666666665</v>
      </c>
      <c r="G117" s="549">
        <f t="shared" si="25"/>
        <v>-13.423955870764381</v>
      </c>
      <c r="H117" s="555">
        <f t="shared" ref="H117:I117" si="27">AVERAGE(H118:H123)</f>
        <v>3257.5</v>
      </c>
      <c r="I117" s="555">
        <f t="shared" si="27"/>
        <v>3428.75</v>
      </c>
      <c r="J117" s="549">
        <f t="shared" si="24"/>
        <v>5.2570990023023789</v>
      </c>
    </row>
    <row r="118" spans="1:10" ht="12" customHeight="1">
      <c r="A118" s="712" t="s">
        <v>141</v>
      </c>
      <c r="B118" s="556">
        <v>3160</v>
      </c>
      <c r="C118" s="556">
        <v>2145</v>
      </c>
      <c r="D118" s="559">
        <f t="shared" si="23"/>
        <v>-32.120253164556964</v>
      </c>
      <c r="E118" s="556">
        <v>4570</v>
      </c>
      <c r="F118" s="556">
        <v>3410</v>
      </c>
      <c r="G118" s="550">
        <f t="shared" si="25"/>
        <v>-25.382932166301973</v>
      </c>
      <c r="H118" s="556" t="s">
        <v>651</v>
      </c>
      <c r="I118" s="556" t="s">
        <v>651</v>
      </c>
      <c r="J118" s="550" t="s">
        <v>137</v>
      </c>
    </row>
    <row r="119" spans="1:10" ht="12" customHeight="1">
      <c r="A119" s="712" t="s">
        <v>101</v>
      </c>
      <c r="B119" s="556">
        <v>3295</v>
      </c>
      <c r="C119" s="556">
        <v>2400</v>
      </c>
      <c r="D119" s="559">
        <f t="shared" si="23"/>
        <v>-27.162367223065253</v>
      </c>
      <c r="E119" s="556">
        <v>4655</v>
      </c>
      <c r="F119" s="556">
        <v>3715</v>
      </c>
      <c r="G119" s="550">
        <f t="shared" si="25"/>
        <v>-20.193340494092372</v>
      </c>
      <c r="H119" s="556">
        <v>3245</v>
      </c>
      <c r="I119" s="556">
        <v>3165</v>
      </c>
      <c r="J119" s="550">
        <f>((I119/H119)-    1)*100</f>
        <v>-2.4653312788906034</v>
      </c>
    </row>
    <row r="120" spans="1:10" ht="12" customHeight="1">
      <c r="A120" s="712" t="s">
        <v>102</v>
      </c>
      <c r="B120" s="556">
        <v>2400</v>
      </c>
      <c r="C120" s="556">
        <v>2215</v>
      </c>
      <c r="D120" s="559">
        <f t="shared" si="23"/>
        <v>-7.7083333333333286</v>
      </c>
      <c r="E120" s="556">
        <v>4300</v>
      </c>
      <c r="F120" s="556">
        <v>3603</v>
      </c>
      <c r="G120" s="550">
        <f t="shared" si="25"/>
        <v>-16.209302325581397</v>
      </c>
      <c r="H120" s="556">
        <v>2500</v>
      </c>
      <c r="I120" s="556">
        <v>2765</v>
      </c>
      <c r="J120" s="550">
        <f>((I120/H120)-    1)*100</f>
        <v>10.600000000000009</v>
      </c>
    </row>
    <row r="121" spans="1:10" ht="12" customHeight="1">
      <c r="A121" s="712" t="s">
        <v>103</v>
      </c>
      <c r="B121" s="556">
        <v>2550</v>
      </c>
      <c r="C121" s="556">
        <v>2245</v>
      </c>
      <c r="D121" s="559">
        <f t="shared" si="23"/>
        <v>-11.960784313725492</v>
      </c>
      <c r="E121" s="556">
        <v>3965</v>
      </c>
      <c r="F121" s="556">
        <v>3440</v>
      </c>
      <c r="G121" s="550">
        <f t="shared" si="25"/>
        <v>-13.240857503152581</v>
      </c>
      <c r="H121" s="556" t="s">
        <v>651</v>
      </c>
      <c r="I121" s="556" t="s">
        <v>651</v>
      </c>
      <c r="J121" s="550" t="s">
        <v>137</v>
      </c>
    </row>
    <row r="122" spans="1:10" ht="12" customHeight="1">
      <c r="A122" s="712" t="s">
        <v>104</v>
      </c>
      <c r="B122" s="556">
        <v>2790</v>
      </c>
      <c r="C122" s="556">
        <v>2240</v>
      </c>
      <c r="D122" s="559">
        <f t="shared" si="23"/>
        <v>-19.713261648745515</v>
      </c>
      <c r="E122" s="556">
        <v>4090</v>
      </c>
      <c r="F122" s="556">
        <v>3605</v>
      </c>
      <c r="G122" s="550">
        <f t="shared" si="25"/>
        <v>-11.858190709046458</v>
      </c>
      <c r="H122" s="556">
        <v>3085</v>
      </c>
      <c r="I122" s="556">
        <v>3585</v>
      </c>
      <c r="J122" s="550">
        <f t="shared" ref="J122:J127" si="28">((I122/H122)-    1)*100</f>
        <v>16.207455429497575</v>
      </c>
    </row>
    <row r="123" spans="1:10" ht="12" customHeight="1">
      <c r="A123" s="712" t="s">
        <v>149</v>
      </c>
      <c r="B123" s="556">
        <v>4400</v>
      </c>
      <c r="C123" s="556">
        <v>3200</v>
      </c>
      <c r="D123" s="559">
        <f t="shared" si="23"/>
        <v>-27.27272727272727</v>
      </c>
      <c r="E123" s="556">
        <v>3800</v>
      </c>
      <c r="F123" s="556">
        <v>4200</v>
      </c>
      <c r="G123" s="550">
        <f t="shared" si="25"/>
        <v>10.526315789473696</v>
      </c>
      <c r="H123" s="556">
        <v>4200</v>
      </c>
      <c r="I123" s="556">
        <v>4200</v>
      </c>
      <c r="J123" s="550">
        <f t="shared" si="28"/>
        <v>0</v>
      </c>
    </row>
    <row r="124" spans="1:10" ht="12" customHeight="1">
      <c r="A124" s="554" t="s">
        <v>105</v>
      </c>
      <c r="B124" s="555">
        <f>AVERAGE(B125:B127)</f>
        <v>4233.333333333333</v>
      </c>
      <c r="C124" s="555">
        <f>AVERAGE(C125:C127)</f>
        <v>3238.3333333333335</v>
      </c>
      <c r="D124" s="558">
        <f t="shared" si="23"/>
        <v>-23.503937007874008</v>
      </c>
      <c r="E124" s="555">
        <f>AVERAGE(E125:E127)</f>
        <v>5450</v>
      </c>
      <c r="F124" s="555">
        <f>AVERAGE(F125:F127)</f>
        <v>4300</v>
      </c>
      <c r="G124" s="549">
        <f t="shared" si="25"/>
        <v>-21.100917431192656</v>
      </c>
      <c r="H124" s="555">
        <f>AVERAGE(H125:H127)</f>
        <v>3733.3333333333335</v>
      </c>
      <c r="I124" s="555">
        <f>AVERAGE(I125:I127)</f>
        <v>3060</v>
      </c>
      <c r="J124" s="549">
        <f t="shared" si="28"/>
        <v>-18.035714285714288</v>
      </c>
    </row>
    <row r="125" spans="1:10" ht="12" customHeight="1">
      <c r="A125" s="712" t="s">
        <v>106</v>
      </c>
      <c r="B125" s="556">
        <v>3700</v>
      </c>
      <c r="C125" s="556">
        <v>2415</v>
      </c>
      <c r="D125" s="550">
        <f t="shared" si="23"/>
        <v>-34.729729729729733</v>
      </c>
      <c r="E125" s="556">
        <v>4600</v>
      </c>
      <c r="F125" s="556">
        <v>2800</v>
      </c>
      <c r="G125" s="550">
        <f t="shared" si="25"/>
        <v>-39.130434782608688</v>
      </c>
      <c r="H125" s="556">
        <v>3700</v>
      </c>
      <c r="I125" s="556">
        <v>3120</v>
      </c>
      <c r="J125" s="550">
        <f t="shared" si="28"/>
        <v>-15.67567567567567</v>
      </c>
    </row>
    <row r="126" spans="1:10" ht="12" customHeight="1">
      <c r="A126" s="712" t="s">
        <v>107</v>
      </c>
      <c r="B126" s="556">
        <v>5850</v>
      </c>
      <c r="C126" s="556">
        <v>4150</v>
      </c>
      <c r="D126" s="550">
        <f t="shared" si="23"/>
        <v>-29.059829059829056</v>
      </c>
      <c r="E126" s="556">
        <v>6300</v>
      </c>
      <c r="F126" s="556">
        <v>5800</v>
      </c>
      <c r="G126" s="550">
        <f t="shared" si="25"/>
        <v>-7.9365079365079421</v>
      </c>
      <c r="H126" s="556">
        <v>4500</v>
      </c>
      <c r="I126" s="556" t="s">
        <v>651</v>
      </c>
      <c r="J126" s="550" t="s">
        <v>137</v>
      </c>
    </row>
    <row r="127" spans="1:10" ht="12" customHeight="1">
      <c r="A127" s="712" t="s">
        <v>108</v>
      </c>
      <c r="B127" s="556">
        <v>3150</v>
      </c>
      <c r="C127" s="556">
        <v>3150</v>
      </c>
      <c r="D127" s="550">
        <f t="shared" si="23"/>
        <v>0</v>
      </c>
      <c r="E127" s="556" t="s">
        <v>30</v>
      </c>
      <c r="F127" s="556" t="s">
        <v>30</v>
      </c>
      <c r="G127" s="550" t="s">
        <v>137</v>
      </c>
      <c r="H127" s="556">
        <v>3000</v>
      </c>
      <c r="I127" s="556">
        <v>3000</v>
      </c>
      <c r="J127" s="550">
        <f t="shared" si="28"/>
        <v>0</v>
      </c>
    </row>
    <row r="128" spans="1:10" ht="12" customHeight="1">
      <c r="A128" s="712" t="s">
        <v>109</v>
      </c>
      <c r="B128" s="556">
        <v>4200</v>
      </c>
      <c r="C128" s="556">
        <v>2500</v>
      </c>
      <c r="D128" s="550">
        <f t="shared" si="23"/>
        <v>-40.476190476190474</v>
      </c>
      <c r="E128" s="556" t="s">
        <v>30</v>
      </c>
      <c r="F128" s="556" t="s">
        <v>30</v>
      </c>
      <c r="G128" s="550" t="s">
        <v>137</v>
      </c>
      <c r="H128" s="556" t="s">
        <v>651</v>
      </c>
      <c r="I128" s="556" t="s">
        <v>651</v>
      </c>
      <c r="J128" s="550" t="s">
        <v>137</v>
      </c>
    </row>
    <row r="129" spans="1:10" ht="12" customHeight="1">
      <c r="A129" s="560" t="s">
        <v>110</v>
      </c>
      <c r="B129" s="555">
        <f>AVERAGE(B130:B131)</f>
        <v>3605.5550000000003</v>
      </c>
      <c r="C129" s="555">
        <f>AVERAGE(C130:C131)</f>
        <v>2746.1</v>
      </c>
      <c r="D129" s="549">
        <f t="shared" si="23"/>
        <v>-23.836968233739331</v>
      </c>
      <c r="E129" s="555">
        <f>AVERAGE(E130:E131)</f>
        <v>5000</v>
      </c>
      <c r="F129" s="555">
        <f>AVERAGE(F130:F131)</f>
        <v>3931.5</v>
      </c>
      <c r="G129" s="549">
        <f>((F129/E129)-    1)*100</f>
        <v>-21.37</v>
      </c>
      <c r="H129" s="555">
        <f>AVERAGE(H130:H131)</f>
        <v>3866</v>
      </c>
      <c r="I129" s="555">
        <f>AVERAGE(I130:I131)</f>
        <v>3128</v>
      </c>
      <c r="J129" s="549">
        <f>((I129/H129)-    1)*100</f>
        <v>-19.08949818934299</v>
      </c>
    </row>
    <row r="130" spans="1:10" ht="12" customHeight="1">
      <c r="A130" s="712" t="s">
        <v>111</v>
      </c>
      <c r="B130" s="556">
        <v>3211.11</v>
      </c>
      <c r="C130" s="556">
        <v>2762.2</v>
      </c>
      <c r="D130" s="550">
        <f t="shared" si="23"/>
        <v>-13.979901031107634</v>
      </c>
      <c r="E130" s="556">
        <v>5000</v>
      </c>
      <c r="F130" s="556">
        <v>3863</v>
      </c>
      <c r="G130" s="550">
        <f>((F130/E130)-    1)*100</f>
        <v>-22.740000000000006</v>
      </c>
      <c r="H130" s="556">
        <v>3732</v>
      </c>
      <c r="I130" s="556">
        <v>3096</v>
      </c>
      <c r="J130" s="550">
        <f>((I130/H130)-    1)*100</f>
        <v>-17.041800643086813</v>
      </c>
    </row>
    <row r="131" spans="1:10" ht="12" customHeight="1">
      <c r="A131" s="712" t="s">
        <v>112</v>
      </c>
      <c r="B131" s="556">
        <v>4000</v>
      </c>
      <c r="C131" s="556">
        <v>2730</v>
      </c>
      <c r="D131" s="550">
        <f t="shared" si="23"/>
        <v>-31.75</v>
      </c>
      <c r="E131" s="556">
        <v>5000</v>
      </c>
      <c r="F131" s="556">
        <v>4000</v>
      </c>
      <c r="G131" s="550">
        <f>((F131/E131)-    1)*100</f>
        <v>-19.999999999999996</v>
      </c>
      <c r="H131" s="556">
        <v>4000</v>
      </c>
      <c r="I131" s="556">
        <v>3160</v>
      </c>
      <c r="J131" s="550">
        <f>((I131/H131)-    1)*100</f>
        <v>-20.999999999999996</v>
      </c>
    </row>
    <row r="132" spans="1:10" ht="12" customHeight="1">
      <c r="A132" s="689" t="s">
        <v>113</v>
      </c>
      <c r="B132" s="544">
        <f>AVERAGE(B133:B134)</f>
        <v>2716.665</v>
      </c>
      <c r="C132" s="544">
        <f>AVERAGE(C133:C134)</f>
        <v>2500</v>
      </c>
      <c r="D132" s="695">
        <f>((C132/B132) -     1)*100</f>
        <v>-7.9754036658918226</v>
      </c>
      <c r="E132" s="555">
        <f>AVERAGE(E133:E134)</f>
        <v>4136.665</v>
      </c>
      <c r="F132" s="555">
        <f>AVERAGE(F133:F134)</f>
        <v>3600</v>
      </c>
      <c r="G132" s="704">
        <f>((F132/E132) -     1)*100</f>
        <v>-12.973373478393825</v>
      </c>
      <c r="H132" s="555">
        <f>AVERAGE(H133:H134)</f>
        <v>3600</v>
      </c>
      <c r="I132" s="555">
        <f>AVERAGE(I133:I134)</f>
        <v>3233</v>
      </c>
      <c r="J132" s="704">
        <f>((I132/H132) -     1)*100</f>
        <v>-10.194444444444439</v>
      </c>
    </row>
    <row r="133" spans="1:10" ht="12" customHeight="1">
      <c r="A133" s="712" t="s">
        <v>114</v>
      </c>
      <c r="B133" s="190">
        <v>3033.33</v>
      </c>
      <c r="C133" s="190">
        <v>2500</v>
      </c>
      <c r="D133" s="700">
        <f>((C133/B133) -     1)*100</f>
        <v>-17.582327013546163</v>
      </c>
      <c r="E133" s="556">
        <v>4673.33</v>
      </c>
      <c r="F133" s="556">
        <v>3600</v>
      </c>
      <c r="G133" s="699">
        <f>((F133/E133) -     1)*100</f>
        <v>-22.967134783976306</v>
      </c>
      <c r="H133" s="556">
        <v>3600</v>
      </c>
      <c r="I133" s="556">
        <v>3233</v>
      </c>
      <c r="J133" s="703">
        <f>((I133/H133) -     1)*100</f>
        <v>-10.194444444444439</v>
      </c>
    </row>
    <row r="134" spans="1:10" ht="12" customHeight="1">
      <c r="A134" s="712" t="s">
        <v>143</v>
      </c>
      <c r="B134" s="556">
        <v>2400</v>
      </c>
      <c r="C134" s="556" t="s">
        <v>30</v>
      </c>
      <c r="D134" s="550" t="s">
        <v>137</v>
      </c>
      <c r="E134" s="556">
        <v>3600</v>
      </c>
      <c r="F134" s="556" t="s">
        <v>30</v>
      </c>
      <c r="G134" s="550" t="s">
        <v>137</v>
      </c>
      <c r="H134" s="556" t="s">
        <v>651</v>
      </c>
      <c r="I134" s="556" t="s">
        <v>651</v>
      </c>
      <c r="J134" s="703" t="s">
        <v>139</v>
      </c>
    </row>
    <row r="135" spans="1:10" ht="12" customHeight="1">
      <c r="A135" s="554" t="s">
        <v>115</v>
      </c>
      <c r="B135" s="555">
        <f>AVERAGE(B136:B138)</f>
        <v>3721.3333333333335</v>
      </c>
      <c r="C135" s="555">
        <f>AVERAGE(C136:C138)</f>
        <v>2718.3333333333335</v>
      </c>
      <c r="D135" s="549">
        <f t="shared" ref="D135:D149" si="29">((C135/B135) -      1)*100</f>
        <v>-26.952705123611608</v>
      </c>
      <c r="E135" s="555">
        <f>AVERAGE(E136:E138)</f>
        <v>4645</v>
      </c>
      <c r="F135" s="555">
        <f>AVERAGE(F136:F138)</f>
        <v>2970</v>
      </c>
      <c r="G135" s="549">
        <f>((F135/E135) -      1)*100</f>
        <v>-36.06027987082885</v>
      </c>
      <c r="H135" s="555">
        <f>AVERAGE(H136:H138)</f>
        <v>3633.5</v>
      </c>
      <c r="I135" s="555">
        <f>AVERAGE(I136:I138)</f>
        <v>3525</v>
      </c>
      <c r="J135" s="549">
        <f>((I135/H135) -      1)*100</f>
        <v>-2.9861015549745407</v>
      </c>
    </row>
    <row r="136" spans="1:10" ht="12" customHeight="1">
      <c r="A136" s="712" t="s">
        <v>117</v>
      </c>
      <c r="B136" s="556">
        <v>4000</v>
      </c>
      <c r="C136" s="556">
        <v>2800</v>
      </c>
      <c r="D136" s="550">
        <f t="shared" si="29"/>
        <v>-30.000000000000004</v>
      </c>
      <c r="E136" s="556">
        <v>4490</v>
      </c>
      <c r="F136" s="556">
        <v>3440</v>
      </c>
      <c r="G136" s="550">
        <f>((F136/E136) -      1)*100</f>
        <v>-23.385300668151444</v>
      </c>
      <c r="H136" s="556">
        <v>4067</v>
      </c>
      <c r="I136" s="556">
        <v>3750</v>
      </c>
      <c r="J136" s="550">
        <f>((I136/H136) -      1)*100</f>
        <v>-7.7944430784361973</v>
      </c>
    </row>
    <row r="137" spans="1:10" ht="12" customHeight="1">
      <c r="A137" s="712" t="s">
        <v>617</v>
      </c>
      <c r="B137" s="190">
        <v>4200</v>
      </c>
      <c r="C137" s="190">
        <v>2500</v>
      </c>
      <c r="D137" s="550">
        <f t="shared" si="29"/>
        <v>-40.476190476190474</v>
      </c>
      <c r="E137" s="556" t="s">
        <v>30</v>
      </c>
      <c r="F137" s="556" t="s">
        <v>30</v>
      </c>
      <c r="G137" s="683" t="s">
        <v>570</v>
      </c>
      <c r="H137" s="556" t="s">
        <v>651</v>
      </c>
      <c r="I137" s="556" t="s">
        <v>651</v>
      </c>
      <c r="J137" s="683" t="s">
        <v>570</v>
      </c>
    </row>
    <row r="138" spans="1:10" ht="12" customHeight="1">
      <c r="A138" s="712" t="s">
        <v>118</v>
      </c>
      <c r="B138" s="556">
        <v>2964</v>
      </c>
      <c r="C138" s="556">
        <v>2855</v>
      </c>
      <c r="D138" s="550">
        <f t="shared" si="29"/>
        <v>-3.6774628879892024</v>
      </c>
      <c r="E138" s="556">
        <v>4800</v>
      </c>
      <c r="F138" s="556">
        <v>2500</v>
      </c>
      <c r="G138" s="550">
        <f t="shared" ref="G138" si="30">((F138/E138) -      1)*100</f>
        <v>-47.916666666666664</v>
      </c>
      <c r="H138" s="556">
        <v>3200</v>
      </c>
      <c r="I138" s="556">
        <v>3300</v>
      </c>
      <c r="J138" s="550">
        <f>((I138/H138) -      1)*100</f>
        <v>3.125</v>
      </c>
    </row>
    <row r="139" spans="1:10" ht="12" customHeight="1">
      <c r="A139" s="554" t="s">
        <v>119</v>
      </c>
      <c r="B139" s="555">
        <f>AVERAGE(B140:B144)</f>
        <v>3270</v>
      </c>
      <c r="C139" s="555">
        <f>AVERAGE(C140:C144)</f>
        <v>2785.8</v>
      </c>
      <c r="D139" s="549">
        <f t="shared" si="29"/>
        <v>-14.80733944954128</v>
      </c>
      <c r="E139" s="555">
        <f>AVERAGE(E140:E144)</f>
        <v>3341.3333333333335</v>
      </c>
      <c r="F139" s="555">
        <f>AVERAGE(F140:F144)</f>
        <v>3289</v>
      </c>
      <c r="G139" s="549">
        <f>((F139/E139) -      1)*100</f>
        <v>-1.5662410215482869</v>
      </c>
      <c r="H139" s="555">
        <f>AVERAGE(H140:H144)</f>
        <v>2680.6666666666665</v>
      </c>
      <c r="I139" s="555">
        <f>AVERAGE(I140:I144)</f>
        <v>2433.3333333333335</v>
      </c>
      <c r="J139" s="549">
        <f>((I139/H139) -      1)*100</f>
        <v>-9.2265605570753468</v>
      </c>
    </row>
    <row r="140" spans="1:10" ht="12" customHeight="1">
      <c r="A140" s="712" t="s">
        <v>120</v>
      </c>
      <c r="B140" s="556">
        <v>2967</v>
      </c>
      <c r="C140" s="556">
        <v>2533</v>
      </c>
      <c r="D140" s="550">
        <f t="shared" si="29"/>
        <v>-14.627569935962248</v>
      </c>
      <c r="E140" s="556" t="s">
        <v>30</v>
      </c>
      <c r="F140" s="556" t="s">
        <v>30</v>
      </c>
      <c r="G140" s="550" t="s">
        <v>137</v>
      </c>
      <c r="H140" s="556" t="s">
        <v>651</v>
      </c>
      <c r="I140" s="556" t="s">
        <v>651</v>
      </c>
      <c r="J140" s="550" t="s">
        <v>137</v>
      </c>
    </row>
    <row r="141" spans="1:10" ht="12" customHeight="1">
      <c r="A141" s="712" t="s">
        <v>121</v>
      </c>
      <c r="B141" s="556">
        <v>3853</v>
      </c>
      <c r="C141" s="556">
        <v>3633</v>
      </c>
      <c r="D141" s="550">
        <f t="shared" si="29"/>
        <v>-5.7098364910459392</v>
      </c>
      <c r="E141" s="556" t="s">
        <v>30</v>
      </c>
      <c r="F141" s="556" t="s">
        <v>30</v>
      </c>
      <c r="G141" s="550" t="s">
        <v>137</v>
      </c>
      <c r="H141" s="556" t="s">
        <v>651</v>
      </c>
      <c r="I141" s="556" t="s">
        <v>651</v>
      </c>
      <c r="J141" s="550" t="s">
        <v>137</v>
      </c>
    </row>
    <row r="142" spans="1:10" ht="12" customHeight="1">
      <c r="A142" s="712" t="s">
        <v>122</v>
      </c>
      <c r="B142" s="556">
        <v>3213</v>
      </c>
      <c r="C142" s="556">
        <v>2293</v>
      </c>
      <c r="D142" s="550">
        <f t="shared" si="29"/>
        <v>-28.633675692499217</v>
      </c>
      <c r="E142" s="556">
        <v>4107</v>
      </c>
      <c r="F142" s="556">
        <v>3407</v>
      </c>
      <c r="G142" s="550">
        <f>((F142/E142) -      1)*100</f>
        <v>-17.044071098125158</v>
      </c>
      <c r="H142" s="556">
        <v>3100</v>
      </c>
      <c r="I142" s="556">
        <v>3110</v>
      </c>
      <c r="J142" s="550">
        <f>((I142/H142) -      1)*100</f>
        <v>0.3225806451612856</v>
      </c>
    </row>
    <row r="143" spans="1:10" ht="12" customHeight="1">
      <c r="A143" s="712" t="s">
        <v>123</v>
      </c>
      <c r="B143" s="556">
        <v>3250</v>
      </c>
      <c r="C143" s="556">
        <v>2670</v>
      </c>
      <c r="D143" s="550">
        <f t="shared" si="29"/>
        <v>-17.846153846153847</v>
      </c>
      <c r="E143" s="556">
        <v>3450</v>
      </c>
      <c r="F143" s="556">
        <v>3293</v>
      </c>
      <c r="G143" s="550">
        <f>((F143/E143) -      1)*100</f>
        <v>-4.5507246376811583</v>
      </c>
      <c r="H143" s="556">
        <v>2275</v>
      </c>
      <c r="I143" s="556">
        <v>1923</v>
      </c>
      <c r="J143" s="550">
        <f>((I143/H143) -      1)*100</f>
        <v>-15.472527472527474</v>
      </c>
    </row>
    <row r="144" spans="1:10" ht="12" customHeight="1">
      <c r="A144" s="712" t="s">
        <v>124</v>
      </c>
      <c r="B144" s="190">
        <v>3067</v>
      </c>
      <c r="C144" s="190">
        <v>2800</v>
      </c>
      <c r="D144" s="550">
        <f t="shared" si="29"/>
        <v>-8.7055754809259867</v>
      </c>
      <c r="E144" s="556">
        <v>2467</v>
      </c>
      <c r="F144" s="556">
        <v>3167</v>
      </c>
      <c r="G144" s="550">
        <f>((F144/E144) -      1)*100</f>
        <v>28.374543980543177</v>
      </c>
      <c r="H144" s="556">
        <v>2667</v>
      </c>
      <c r="I144" s="556">
        <v>2267</v>
      </c>
      <c r="J144" s="550">
        <f>((I144/H144) -      1)*100</f>
        <v>-14.998125234345705</v>
      </c>
    </row>
    <row r="145" spans="1:10" ht="12" customHeight="1">
      <c r="A145" s="553" t="s">
        <v>297</v>
      </c>
      <c r="B145" s="555">
        <f>AVERAGE(B146:B154)</f>
        <v>2867.6285714285718</v>
      </c>
      <c r="C145" s="555">
        <f>AVERAGE(C146:C154)</f>
        <v>2403.7111111111112</v>
      </c>
      <c r="D145" s="551">
        <f t="shared" si="29"/>
        <v>-16.1777388096796</v>
      </c>
      <c r="E145" s="555">
        <f>AVERAGE(E146:E154)</f>
        <v>4113.1428571428569</v>
      </c>
      <c r="F145" s="555">
        <f>AVERAGE(F146:F154)</f>
        <v>3706.4888888888891</v>
      </c>
      <c r="G145" s="551">
        <f>((F145/E145) -      1)*100</f>
        <v>-9.8866969219844947</v>
      </c>
      <c r="H145" s="555">
        <f>AVERAGE(H146:H154)</f>
        <v>3575.6</v>
      </c>
      <c r="I145" s="555">
        <f>AVERAGE(I146:I154)</f>
        <v>3152.5</v>
      </c>
      <c r="J145" s="551">
        <f>((I145/H145) -      1)*100</f>
        <v>-11.832979080434047</v>
      </c>
    </row>
    <row r="146" spans="1:10" ht="12" customHeight="1">
      <c r="A146" s="712" t="s">
        <v>178</v>
      </c>
      <c r="B146" s="556">
        <v>2350</v>
      </c>
      <c r="C146" s="556">
        <v>2080</v>
      </c>
      <c r="D146" s="552">
        <f t="shared" si="29"/>
        <v>-11.489361702127665</v>
      </c>
      <c r="E146" s="556">
        <v>3460</v>
      </c>
      <c r="F146" s="556">
        <v>3520</v>
      </c>
      <c r="G146" s="552">
        <f t="shared" ref="G146:G156" si="31">((F146/E146) -      1)*100</f>
        <v>1.7341040462427681</v>
      </c>
      <c r="H146" s="556">
        <v>3520</v>
      </c>
      <c r="I146" s="561" t="s">
        <v>30</v>
      </c>
      <c r="J146" s="552" t="s">
        <v>137</v>
      </c>
    </row>
    <row r="147" spans="1:10" ht="12" customHeight="1">
      <c r="A147" s="712" t="s">
        <v>527</v>
      </c>
      <c r="B147" s="561" t="s">
        <v>30</v>
      </c>
      <c r="C147" s="561">
        <v>2450</v>
      </c>
      <c r="D147" s="552" t="s">
        <v>137</v>
      </c>
      <c r="E147" s="561" t="s">
        <v>30</v>
      </c>
      <c r="F147" s="561">
        <v>3850</v>
      </c>
      <c r="G147" s="552" t="s">
        <v>137</v>
      </c>
      <c r="H147" s="556" t="s">
        <v>651</v>
      </c>
      <c r="I147" s="556">
        <v>3200</v>
      </c>
      <c r="J147" s="552" t="s">
        <v>137</v>
      </c>
    </row>
    <row r="148" spans="1:10" ht="12" customHeight="1">
      <c r="A148" s="712" t="s">
        <v>298</v>
      </c>
      <c r="B148" s="556">
        <v>2880</v>
      </c>
      <c r="C148" s="556">
        <v>2440</v>
      </c>
      <c r="D148" s="552">
        <f t="shared" si="29"/>
        <v>-15.277777777777779</v>
      </c>
      <c r="E148" s="556">
        <v>4520</v>
      </c>
      <c r="F148" s="556">
        <v>3520</v>
      </c>
      <c r="G148" s="552">
        <f t="shared" si="31"/>
        <v>-22.123893805309734</v>
      </c>
      <c r="H148" s="561" t="s">
        <v>30</v>
      </c>
      <c r="I148" s="561" t="s">
        <v>30</v>
      </c>
      <c r="J148" s="552" t="s">
        <v>137</v>
      </c>
    </row>
    <row r="149" spans="1:10" ht="12" customHeight="1">
      <c r="A149" s="712" t="s">
        <v>512</v>
      </c>
      <c r="B149" s="556">
        <v>3300</v>
      </c>
      <c r="C149" s="556">
        <v>2550</v>
      </c>
      <c r="D149" s="552">
        <f t="shared" si="29"/>
        <v>-22.72727272727273</v>
      </c>
      <c r="E149" s="556">
        <v>3533</v>
      </c>
      <c r="F149" s="556">
        <v>3333.4</v>
      </c>
      <c r="G149" s="552">
        <f t="shared" si="31"/>
        <v>-5.6495895839230093</v>
      </c>
      <c r="H149" s="561">
        <v>3700</v>
      </c>
      <c r="I149" s="561">
        <v>3500</v>
      </c>
      <c r="J149" s="552">
        <f t="shared" ref="J149" si="32">((I149/H149) -      1)*100</f>
        <v>-5.4054054054054053</v>
      </c>
    </row>
    <row r="150" spans="1:10" ht="12" customHeight="1">
      <c r="A150" s="712" t="s">
        <v>180</v>
      </c>
      <c r="B150" s="561">
        <v>2600</v>
      </c>
      <c r="C150" s="561">
        <v>2250</v>
      </c>
      <c r="D150" s="552">
        <f>((C150/B150) -      1)*100</f>
        <v>-13.461538461538458</v>
      </c>
      <c r="E150" s="561">
        <v>4200</v>
      </c>
      <c r="F150" s="561">
        <v>4400</v>
      </c>
      <c r="G150" s="552">
        <f t="shared" si="31"/>
        <v>4.7619047619047672</v>
      </c>
      <c r="H150" s="556" t="s">
        <v>651</v>
      </c>
      <c r="I150" s="556" t="s">
        <v>651</v>
      </c>
      <c r="J150" s="552" t="s">
        <v>137</v>
      </c>
    </row>
    <row r="151" spans="1:10" ht="12" customHeight="1">
      <c r="A151" s="712" t="s">
        <v>299</v>
      </c>
      <c r="B151" s="561">
        <v>3073.4</v>
      </c>
      <c r="C151" s="561">
        <v>2273.4</v>
      </c>
      <c r="D151" s="552">
        <f>((C151/B151) -      1)*100</f>
        <v>-26.029804125723956</v>
      </c>
      <c r="E151" s="561">
        <v>4549</v>
      </c>
      <c r="F151" s="561">
        <v>3460</v>
      </c>
      <c r="G151" s="552">
        <f t="shared" si="31"/>
        <v>-23.939327324686744</v>
      </c>
      <c r="H151" s="561">
        <v>3458</v>
      </c>
      <c r="I151" s="561">
        <v>2853.4</v>
      </c>
      <c r="J151" s="552">
        <f>((I151/H151) -      1)*100</f>
        <v>-17.484094852515909</v>
      </c>
    </row>
    <row r="152" spans="1:10" ht="12" customHeight="1">
      <c r="A152" s="712" t="s">
        <v>179</v>
      </c>
      <c r="B152" s="690">
        <v>2320</v>
      </c>
      <c r="C152" s="690">
        <v>2375</v>
      </c>
      <c r="D152" s="552">
        <f>((C152/B152) -      1)*100</f>
        <v>2.3706896551724199</v>
      </c>
      <c r="E152" s="561">
        <v>3880</v>
      </c>
      <c r="F152" s="561">
        <v>3725</v>
      </c>
      <c r="G152" s="552">
        <f t="shared" si="31"/>
        <v>-3.9948453608247392</v>
      </c>
      <c r="H152" s="561">
        <v>2650</v>
      </c>
      <c r="I152" s="561">
        <v>3125</v>
      </c>
      <c r="J152" s="552">
        <f>((I152/H152) -      1)*100</f>
        <v>17.924528301886799</v>
      </c>
    </row>
    <row r="153" spans="1:10" ht="12" customHeight="1">
      <c r="A153" s="712" t="s">
        <v>187</v>
      </c>
      <c r="B153" s="561">
        <v>3550</v>
      </c>
      <c r="C153" s="561">
        <v>2750</v>
      </c>
      <c r="D153" s="552">
        <f>((C153/B153) -      1)*100</f>
        <v>-22.535211267605636</v>
      </c>
      <c r="E153" s="561">
        <v>4650</v>
      </c>
      <c r="F153" s="561">
        <v>4250</v>
      </c>
      <c r="G153" s="552">
        <f>((F153/E153) -      1)*100</f>
        <v>-8.6021505376344116</v>
      </c>
      <c r="H153" s="561">
        <v>4550</v>
      </c>
      <c r="I153" s="561">
        <v>3270</v>
      </c>
      <c r="J153" s="552">
        <f t="shared" ref="J153" si="33">((I153/H153) -      1)*100</f>
        <v>-28.131868131868131</v>
      </c>
    </row>
    <row r="154" spans="1:10" ht="12" customHeight="1">
      <c r="A154" s="712" t="s">
        <v>518</v>
      </c>
      <c r="B154" s="561" t="s">
        <v>30</v>
      </c>
      <c r="C154" s="561">
        <v>2465</v>
      </c>
      <c r="D154" s="552" t="s">
        <v>137</v>
      </c>
      <c r="E154" s="561" t="s">
        <v>30</v>
      </c>
      <c r="F154" s="561">
        <v>3300</v>
      </c>
      <c r="G154" s="552" t="s">
        <v>137</v>
      </c>
      <c r="H154" s="556" t="s">
        <v>651</v>
      </c>
      <c r="I154" s="556">
        <v>2966.6</v>
      </c>
      <c r="J154" s="552" t="s">
        <v>137</v>
      </c>
    </row>
    <row r="155" spans="1:10" ht="12" customHeight="1">
      <c r="A155" s="680" t="s">
        <v>164</v>
      </c>
      <c r="B155" s="544">
        <f>AVERAGE(B156:B156)</f>
        <v>3000</v>
      </c>
      <c r="C155" s="544">
        <f>AVERAGE(C156:C156)</f>
        <v>3400</v>
      </c>
      <c r="D155" s="558">
        <f t="shared" ref="D155:D156" si="34">((C155/B155) -      1)*100</f>
        <v>13.33333333333333</v>
      </c>
      <c r="E155" s="544">
        <f>AVERAGE(E156:E156)</f>
        <v>4700</v>
      </c>
      <c r="F155" s="544">
        <f>AVERAGE(F156:F156)</f>
        <v>3433</v>
      </c>
      <c r="G155" s="558">
        <f t="shared" si="31"/>
        <v>-26.957446808510642</v>
      </c>
      <c r="H155" s="594" t="s">
        <v>28</v>
      </c>
      <c r="I155" s="555">
        <f>AVERAGE(I156:I156)</f>
        <v>2600</v>
      </c>
      <c r="J155" s="551" t="s">
        <v>137</v>
      </c>
    </row>
    <row r="156" spans="1:10" ht="12" customHeight="1">
      <c r="A156" s="712" t="s">
        <v>165</v>
      </c>
      <c r="B156" s="190">
        <v>3000</v>
      </c>
      <c r="C156" s="190">
        <v>3400</v>
      </c>
      <c r="D156" s="559">
        <f t="shared" si="34"/>
        <v>13.33333333333333</v>
      </c>
      <c r="E156" s="190">
        <v>4700</v>
      </c>
      <c r="F156" s="190">
        <v>3433</v>
      </c>
      <c r="G156" s="559">
        <f t="shared" si="31"/>
        <v>-26.957446808510642</v>
      </c>
      <c r="H156" s="556" t="s">
        <v>651</v>
      </c>
      <c r="I156" s="556">
        <v>2600</v>
      </c>
      <c r="J156" s="552" t="s">
        <v>137</v>
      </c>
    </row>
    <row r="157" spans="1:10" ht="12" customHeight="1">
      <c r="A157" s="554" t="s">
        <v>125</v>
      </c>
      <c r="B157" s="555">
        <f>AVERAGE(B159:B160)</f>
        <v>3200</v>
      </c>
      <c r="C157" s="555">
        <f>AVERAGE(C159:C160)</f>
        <v>2400</v>
      </c>
      <c r="D157" s="549">
        <f>((C157/B157) -      1)*100</f>
        <v>-25</v>
      </c>
      <c r="E157" s="555">
        <f>AVERAGE(E158:E160)</f>
        <v>4150</v>
      </c>
      <c r="F157" s="555">
        <f>AVERAGE(F158:F160)</f>
        <v>3579</v>
      </c>
      <c r="G157" s="549">
        <f>((F157/E157) -      1)*100</f>
        <v>-13.759036144578317</v>
      </c>
      <c r="H157" s="555">
        <f>AVERAGE(H158:H160)</f>
        <v>3330</v>
      </c>
      <c r="I157" s="555">
        <f>AVERAGE(I158:I160)</f>
        <v>3198.3333333333335</v>
      </c>
      <c r="J157" s="549">
        <f>((I157/H157) -      1)*100</f>
        <v>-3.9539539539539481</v>
      </c>
    </row>
    <row r="158" spans="1:10" ht="12" customHeight="1">
      <c r="A158" s="712" t="s">
        <v>126</v>
      </c>
      <c r="B158" s="556" t="s">
        <v>30</v>
      </c>
      <c r="C158" s="556" t="s">
        <v>30</v>
      </c>
      <c r="D158" s="559" t="s">
        <v>137</v>
      </c>
      <c r="E158" s="556" t="s">
        <v>30</v>
      </c>
      <c r="F158" s="556" t="s">
        <v>30</v>
      </c>
      <c r="G158" s="550" t="s">
        <v>137</v>
      </c>
      <c r="H158" s="556">
        <v>3460</v>
      </c>
      <c r="I158" s="556">
        <v>3000</v>
      </c>
      <c r="J158" s="550">
        <f>((I158/H158) -      1)*100</f>
        <v>-13.294797687861271</v>
      </c>
    </row>
    <row r="159" spans="1:10" ht="12" customHeight="1">
      <c r="A159" s="712" t="s">
        <v>127</v>
      </c>
      <c r="B159" s="556" t="s">
        <v>30</v>
      </c>
      <c r="C159" s="556">
        <v>2400</v>
      </c>
      <c r="D159" s="559" t="s">
        <v>137</v>
      </c>
      <c r="E159" s="190">
        <v>3900</v>
      </c>
      <c r="F159" s="190">
        <v>3433</v>
      </c>
      <c r="G159" s="550">
        <f t="shared" ref="G159:G164" si="35">((F159/E159) -      1)*100</f>
        <v>-11.974358974358978</v>
      </c>
      <c r="H159" s="556" t="s">
        <v>651</v>
      </c>
      <c r="I159" s="556">
        <v>3220</v>
      </c>
      <c r="J159" s="550" t="s">
        <v>137</v>
      </c>
    </row>
    <row r="160" spans="1:10" ht="12" customHeight="1">
      <c r="A160" s="712" t="s">
        <v>128</v>
      </c>
      <c r="B160" s="556">
        <v>3200</v>
      </c>
      <c r="C160" s="556">
        <v>2400</v>
      </c>
      <c r="D160" s="550">
        <f>((C160/B160) -      1)*100</f>
        <v>-25</v>
      </c>
      <c r="E160" s="556">
        <v>4400</v>
      </c>
      <c r="F160" s="556">
        <v>3725</v>
      </c>
      <c r="G160" s="550">
        <f t="shared" si="35"/>
        <v>-15.340909090909093</v>
      </c>
      <c r="H160" s="556">
        <v>3200</v>
      </c>
      <c r="I160" s="556">
        <v>3375</v>
      </c>
      <c r="J160" s="550">
        <f>((I160/H160) -      1)*100</f>
        <v>5.46875</v>
      </c>
    </row>
    <row r="161" spans="1:10" ht="12" customHeight="1">
      <c r="A161" s="554" t="s">
        <v>129</v>
      </c>
      <c r="B161" s="555">
        <f>AVERAGE(B162:B164)</f>
        <v>3694.3333333333335</v>
      </c>
      <c r="C161" s="555">
        <f>AVERAGE(C162:C164)</f>
        <v>2475</v>
      </c>
      <c r="D161" s="549">
        <f t="shared" ref="D161:D164" si="36">((C161/B161) -      1)*100</f>
        <v>-33.005503924930082</v>
      </c>
      <c r="E161" s="555">
        <f>AVERAGE(E162:E164)</f>
        <v>4279</v>
      </c>
      <c r="F161" s="555">
        <f>AVERAGE(F162:F164)</f>
        <v>3859</v>
      </c>
      <c r="G161" s="549">
        <f t="shared" si="35"/>
        <v>-9.8153774246319223</v>
      </c>
      <c r="H161" s="555">
        <f>AVERAGE(H162:H164)</f>
        <v>2883.3333333333335</v>
      </c>
      <c r="I161" s="555">
        <f>AVERAGE(I162:I164)</f>
        <v>2880</v>
      </c>
      <c r="J161" s="549">
        <f t="shared" ref="J161:J162" si="37">((I161/H161) -      1)*100</f>
        <v>-0.11560693641619046</v>
      </c>
    </row>
    <row r="162" spans="1:10" ht="12" customHeight="1">
      <c r="A162" s="712" t="s">
        <v>144</v>
      </c>
      <c r="B162" s="556">
        <v>5733</v>
      </c>
      <c r="C162" s="556">
        <v>2815</v>
      </c>
      <c r="D162" s="550">
        <f t="shared" si="36"/>
        <v>-50.898308041165187</v>
      </c>
      <c r="E162" s="190">
        <v>5790</v>
      </c>
      <c r="F162" s="190">
        <v>4150</v>
      </c>
      <c r="G162" s="550">
        <f t="shared" si="35"/>
        <v>-28.324697754749572</v>
      </c>
      <c r="H162" s="556">
        <v>3700</v>
      </c>
      <c r="I162" s="556">
        <v>2880</v>
      </c>
      <c r="J162" s="550">
        <f t="shared" si="37"/>
        <v>-22.162162162162158</v>
      </c>
    </row>
    <row r="163" spans="1:10" ht="12" customHeight="1">
      <c r="A163" s="712" t="s">
        <v>131</v>
      </c>
      <c r="B163" s="556">
        <v>2650</v>
      </c>
      <c r="C163" s="556">
        <v>2230</v>
      </c>
      <c r="D163" s="550">
        <f t="shared" si="36"/>
        <v>-15.849056603773581</v>
      </c>
      <c r="E163" s="556">
        <v>2780</v>
      </c>
      <c r="F163" s="556">
        <v>3760</v>
      </c>
      <c r="G163" s="550">
        <f t="shared" si="35"/>
        <v>35.251798561151084</v>
      </c>
      <c r="H163" s="556">
        <v>1600</v>
      </c>
      <c r="I163" s="556" t="s">
        <v>30</v>
      </c>
      <c r="J163" s="550" t="s">
        <v>137</v>
      </c>
    </row>
    <row r="164" spans="1:10" ht="12" customHeight="1">
      <c r="A164" s="712" t="s">
        <v>132</v>
      </c>
      <c r="B164" s="715">
        <v>2700</v>
      </c>
      <c r="C164" s="556">
        <v>2380</v>
      </c>
      <c r="D164" s="550">
        <f t="shared" si="36"/>
        <v>-11.851851851851848</v>
      </c>
      <c r="E164" s="556">
        <v>4267</v>
      </c>
      <c r="F164" s="556">
        <v>3667</v>
      </c>
      <c r="G164" s="550">
        <f t="shared" si="35"/>
        <v>-14.061401453011479</v>
      </c>
      <c r="H164" s="715">
        <v>3350</v>
      </c>
      <c r="I164" s="556" t="s">
        <v>30</v>
      </c>
      <c r="J164" s="550" t="s">
        <v>137</v>
      </c>
    </row>
    <row r="165" spans="1:10" ht="12" customHeight="1">
      <c r="A165" s="437" t="s">
        <v>133</v>
      </c>
      <c r="B165" s="447"/>
      <c r="C165" s="450"/>
      <c r="D165" s="451"/>
      <c r="E165" s="452"/>
      <c r="F165" s="814"/>
      <c r="G165" s="453"/>
      <c r="H165" s="814"/>
      <c r="I165" s="815"/>
      <c r="J165" s="454"/>
    </row>
    <row r="166" spans="1:10" ht="9" customHeight="1">
      <c r="A166" s="775" t="s">
        <v>647</v>
      </c>
      <c r="B166" s="447"/>
      <c r="C166" s="447"/>
      <c r="D166" s="449"/>
      <c r="E166" s="455"/>
      <c r="F166" s="779"/>
      <c r="G166" s="59"/>
      <c r="H166" s="779"/>
      <c r="I166" s="779"/>
      <c r="J166" s="449"/>
    </row>
    <row r="167" spans="1:10" ht="9" customHeight="1">
      <c r="A167" s="776" t="s">
        <v>648</v>
      </c>
      <c r="E167" s="493"/>
      <c r="F167" s="493"/>
      <c r="H167" s="493"/>
      <c r="I167" s="493"/>
    </row>
    <row r="168" spans="1:10" ht="9" customHeight="1">
      <c r="E168" s="493"/>
      <c r="F168" s="493"/>
      <c r="H168" s="493"/>
      <c r="I168" s="493"/>
    </row>
    <row r="169" spans="1:10" ht="9" customHeight="1">
      <c r="E169" s="493"/>
      <c r="F169" s="493"/>
      <c r="H169" s="493"/>
      <c r="I169" s="493"/>
    </row>
    <row r="170" spans="1:10" ht="10.5" customHeight="1">
      <c r="E170" s="493"/>
      <c r="F170" s="493"/>
      <c r="H170" s="493"/>
      <c r="I170" s="493"/>
    </row>
    <row r="171" spans="1:10" ht="10.5" customHeight="1">
      <c r="E171" s="493"/>
      <c r="F171" s="493"/>
      <c r="H171" s="493"/>
      <c r="I171" s="493"/>
    </row>
    <row r="172" spans="1:10" ht="10.5" customHeight="1">
      <c r="E172" s="493"/>
      <c r="F172" s="493"/>
      <c r="H172" s="493"/>
      <c r="I172" s="493"/>
    </row>
    <row r="173" spans="1:10" ht="10.5" customHeight="1">
      <c r="E173" s="493"/>
      <c r="F173" s="493"/>
      <c r="H173" s="493"/>
      <c r="I173" s="493"/>
    </row>
    <row r="174" spans="1:10" ht="10.5" customHeight="1">
      <c r="E174" s="493"/>
      <c r="F174" s="493"/>
      <c r="H174" s="493"/>
      <c r="I174" s="493"/>
    </row>
    <row r="175" spans="1:10" ht="10.5" customHeight="1">
      <c r="E175" s="493"/>
      <c r="F175" s="493"/>
      <c r="H175" s="493"/>
      <c r="I175" s="493"/>
    </row>
    <row r="176" spans="1:10" ht="10.5" customHeight="1">
      <c r="E176" s="493"/>
      <c r="F176" s="493"/>
      <c r="H176" s="493"/>
      <c r="I176" s="493"/>
    </row>
    <row r="177" spans="5:9" ht="10.5" customHeight="1">
      <c r="E177" s="493"/>
      <c r="F177" s="493"/>
      <c r="H177" s="493"/>
      <c r="I177" s="493"/>
    </row>
    <row r="178" spans="5:9" ht="10.5" customHeight="1">
      <c r="E178" s="493"/>
      <c r="F178" s="493"/>
      <c r="H178" s="493"/>
      <c r="I178" s="493"/>
    </row>
    <row r="179" spans="5:9" ht="10.5" customHeight="1">
      <c r="E179" s="493"/>
      <c r="F179" s="493"/>
      <c r="H179" s="493"/>
      <c r="I179" s="493"/>
    </row>
    <row r="180" spans="5:9" ht="10.5" customHeight="1">
      <c r="E180" s="493"/>
      <c r="F180" s="493"/>
      <c r="H180" s="493"/>
      <c r="I180" s="493"/>
    </row>
    <row r="181" spans="5:9" ht="10.5" customHeight="1">
      <c r="E181" s="493"/>
      <c r="F181" s="493"/>
      <c r="H181" s="493"/>
      <c r="I181" s="493"/>
    </row>
    <row r="182" spans="5:9" ht="10.5" customHeight="1">
      <c r="E182" s="493"/>
      <c r="F182" s="493"/>
      <c r="H182" s="493"/>
      <c r="I182" s="493"/>
    </row>
    <row r="183" spans="5:9" ht="10.5" customHeight="1">
      <c r="E183" s="493"/>
      <c r="F183" s="493"/>
      <c r="H183" s="493"/>
      <c r="I183" s="493"/>
    </row>
    <row r="184" spans="5:9" ht="10.5" customHeight="1">
      <c r="E184" s="493"/>
      <c r="F184" s="493"/>
      <c r="H184" s="493"/>
      <c r="I184" s="493"/>
    </row>
    <row r="185" spans="5:9" ht="10.5" customHeight="1">
      <c r="E185" s="493"/>
      <c r="F185" s="493"/>
      <c r="H185" s="493"/>
      <c r="I185" s="493"/>
    </row>
    <row r="186" spans="5:9" ht="10.5" customHeight="1">
      <c r="E186" s="493"/>
      <c r="F186" s="493"/>
      <c r="H186" s="493"/>
      <c r="I186" s="493"/>
    </row>
    <row r="187" spans="5:9" ht="10.5" customHeight="1">
      <c r="E187" s="493"/>
      <c r="F187" s="493"/>
      <c r="H187" s="493"/>
      <c r="I187" s="493"/>
    </row>
    <row r="188" spans="5:9" ht="10.5" customHeight="1">
      <c r="E188" s="493"/>
      <c r="F188" s="493"/>
      <c r="H188" s="493"/>
      <c r="I188" s="493"/>
    </row>
    <row r="189" spans="5:9" ht="10.5" customHeight="1">
      <c r="H189" s="493"/>
      <c r="I189" s="493"/>
    </row>
    <row r="190" spans="5:9" ht="10.5" customHeight="1">
      <c r="H190" s="493"/>
      <c r="I190" s="493"/>
    </row>
    <row r="191" spans="5:9" ht="10.5" customHeight="1">
      <c r="H191" s="493"/>
      <c r="I191" s="493"/>
    </row>
    <row r="192" spans="5:9" ht="10.5" customHeight="1">
      <c r="H192" s="493"/>
      <c r="I192" s="493"/>
    </row>
    <row r="193" spans="8:9" ht="10.5" customHeight="1">
      <c r="H193" s="493"/>
      <c r="I193" s="493"/>
    </row>
    <row r="194" spans="8:9" ht="10.5" customHeight="1">
      <c r="H194" s="493"/>
      <c r="I194" s="493"/>
    </row>
    <row r="195" spans="8:9" ht="10.5" customHeight="1">
      <c r="H195" s="493"/>
      <c r="I195" s="493"/>
    </row>
    <row r="196" spans="8:9" ht="10.5" customHeight="1">
      <c r="H196" s="493"/>
      <c r="I196" s="493"/>
    </row>
    <row r="197" spans="8:9" ht="12.75" customHeight="1">
      <c r="H197" s="493"/>
      <c r="I197" s="493"/>
    </row>
    <row r="198" spans="8:9" ht="12.75" customHeight="1">
      <c r="H198" s="493"/>
      <c r="I198" s="493"/>
    </row>
    <row r="199" spans="8:9" ht="12.75" customHeight="1">
      <c r="H199" s="493"/>
      <c r="I199" s="493"/>
    </row>
    <row r="200" spans="8:9" ht="10.5" customHeight="1">
      <c r="H200" s="493"/>
      <c r="I200" s="493"/>
    </row>
    <row r="201" spans="8:9" ht="10.5" customHeight="1">
      <c r="H201" s="493"/>
      <c r="I201" s="493"/>
    </row>
    <row r="202" spans="8:9" ht="10.5" customHeight="1">
      <c r="H202" s="493"/>
      <c r="I202" s="493"/>
    </row>
    <row r="203" spans="8:9" ht="10.5" customHeight="1">
      <c r="H203" s="493"/>
      <c r="I203" s="493"/>
    </row>
    <row r="204" spans="8:9" ht="10.5" customHeight="1">
      <c r="H204" s="493"/>
      <c r="I204" s="493"/>
    </row>
    <row r="205" spans="8:9" ht="10.5" customHeight="1">
      <c r="H205" s="493"/>
      <c r="I205" s="493"/>
    </row>
    <row r="206" spans="8:9" ht="10.5" customHeight="1">
      <c r="H206" s="493"/>
      <c r="I206" s="493"/>
    </row>
    <row r="207" spans="8:9" ht="10.5" customHeight="1">
      <c r="H207" s="493"/>
      <c r="I207" s="493"/>
    </row>
    <row r="208" spans="8:9" ht="10.5" customHeight="1">
      <c r="H208" s="493"/>
      <c r="I208" s="493"/>
    </row>
    <row r="209" spans="8:9" ht="10.5" customHeight="1">
      <c r="H209" s="493"/>
      <c r="I209" s="493"/>
    </row>
    <row r="210" spans="8:9" ht="10.5" customHeight="1">
      <c r="H210" s="493"/>
      <c r="I210" s="493"/>
    </row>
    <row r="211" spans="8:9" ht="10.5" customHeight="1">
      <c r="H211" s="493"/>
      <c r="I211" s="493"/>
    </row>
    <row r="212" spans="8:9" ht="10.5" customHeight="1">
      <c r="H212" s="493"/>
      <c r="I212" s="493"/>
    </row>
    <row r="213" spans="8:9" ht="10.5" customHeight="1">
      <c r="H213" s="493"/>
      <c r="I213" s="493"/>
    </row>
    <row r="214" spans="8:9" ht="10.5" customHeight="1">
      <c r="H214" s="493"/>
      <c r="I214" s="493"/>
    </row>
    <row r="215" spans="8:9" ht="10.5" customHeight="1">
      <c r="H215" s="493"/>
      <c r="I215" s="493"/>
    </row>
    <row r="216" spans="8:9" ht="10.5" customHeight="1">
      <c r="H216" s="493"/>
      <c r="I216" s="493"/>
    </row>
    <row r="217" spans="8:9" ht="10.5" customHeight="1">
      <c r="H217" s="493"/>
      <c r="I217" s="493"/>
    </row>
    <row r="218" spans="8:9" ht="10.5" customHeight="1">
      <c r="H218" s="493"/>
      <c r="I218" s="493"/>
    </row>
    <row r="219" spans="8:9" ht="10.5" customHeight="1">
      <c r="H219" s="493"/>
      <c r="I219" s="493"/>
    </row>
    <row r="220" spans="8:9" ht="10.5" customHeight="1">
      <c r="H220" s="493"/>
      <c r="I220" s="493"/>
    </row>
    <row r="221" spans="8:9" ht="10.5" customHeight="1">
      <c r="H221" s="493"/>
      <c r="I221" s="493"/>
    </row>
    <row r="222" spans="8:9" ht="10.5" customHeight="1">
      <c r="H222" s="493"/>
      <c r="I222" s="493"/>
    </row>
    <row r="223" spans="8:9" ht="10.5" customHeight="1">
      <c r="H223" s="493"/>
      <c r="I223" s="493"/>
    </row>
    <row r="224" spans="8:9" ht="10.5" customHeight="1">
      <c r="H224" s="493"/>
      <c r="I224" s="493"/>
    </row>
    <row r="225" spans="8:9" ht="10.5" customHeight="1">
      <c r="H225" s="493"/>
      <c r="I225" s="493"/>
    </row>
    <row r="226" spans="8:9" ht="10.5" customHeight="1">
      <c r="H226" s="493"/>
      <c r="I226" s="493"/>
    </row>
    <row r="227" spans="8:9" ht="10.5" customHeight="1">
      <c r="H227" s="493"/>
      <c r="I227" s="493"/>
    </row>
    <row r="228" spans="8:9" ht="10.5" customHeight="1">
      <c r="H228" s="493"/>
      <c r="I228" s="493"/>
    </row>
    <row r="229" spans="8:9" ht="12.75" customHeight="1">
      <c r="H229" s="493"/>
      <c r="I229" s="493"/>
    </row>
    <row r="230" spans="8:9" ht="12.75" customHeight="1">
      <c r="H230" s="493"/>
      <c r="I230" s="493"/>
    </row>
    <row r="231" spans="8:9" ht="12.75" customHeight="1">
      <c r="H231" s="493"/>
      <c r="I231" s="493"/>
    </row>
    <row r="232" spans="8:9" ht="12.75" customHeight="1">
      <c r="H232" s="493"/>
      <c r="I232" s="493"/>
    </row>
    <row r="233" spans="8:9" ht="12.75" customHeight="1">
      <c r="H233" s="493"/>
      <c r="I233" s="493"/>
    </row>
    <row r="234" spans="8:9" ht="12.75" customHeight="1">
      <c r="H234" s="493"/>
      <c r="I234" s="493"/>
    </row>
    <row r="235" spans="8:9" ht="12.75" customHeight="1">
      <c r="H235" s="493"/>
      <c r="I235" s="493"/>
    </row>
    <row r="236" spans="8:9" ht="12.75" customHeight="1">
      <c r="H236" s="493"/>
      <c r="I236" s="493"/>
    </row>
    <row r="237" spans="8:9" ht="12.75" customHeight="1">
      <c r="H237" s="493"/>
      <c r="I237" s="493"/>
    </row>
    <row r="238" spans="8:9" ht="12.75" customHeight="1">
      <c r="H238" s="493"/>
      <c r="I238" s="493"/>
    </row>
    <row r="239" spans="8:9" ht="12.75" customHeight="1">
      <c r="H239" s="493"/>
      <c r="I239" s="493"/>
    </row>
    <row r="240" spans="8:9" ht="12.75" customHeight="1">
      <c r="H240" s="493"/>
      <c r="I240" s="493"/>
    </row>
    <row r="241" spans="8:9" ht="12.75" customHeight="1">
      <c r="H241" s="493"/>
      <c r="I241" s="493"/>
    </row>
    <row r="242" spans="8:9" ht="12.75" customHeight="1">
      <c r="H242" s="493"/>
      <c r="I242" s="493"/>
    </row>
    <row r="243" spans="8:9" ht="12.75" customHeight="1">
      <c r="H243" s="493"/>
      <c r="I243" s="493"/>
    </row>
    <row r="244" spans="8:9" ht="12.75" customHeight="1">
      <c r="H244" s="493"/>
      <c r="I244" s="493"/>
    </row>
    <row r="245" spans="8:9" ht="12.75" customHeight="1">
      <c r="H245" s="493"/>
      <c r="I245" s="493"/>
    </row>
    <row r="246" spans="8:9" ht="12.75" customHeight="1">
      <c r="H246" s="493"/>
      <c r="I246" s="493"/>
    </row>
    <row r="247" spans="8:9" ht="12.75" customHeight="1">
      <c r="H247" s="493"/>
      <c r="I247" s="493"/>
    </row>
    <row r="248" spans="8:9" ht="12.75" customHeight="1">
      <c r="H248" s="493"/>
      <c r="I248" s="493"/>
    </row>
    <row r="249" spans="8:9" ht="12.75" customHeight="1">
      <c r="H249" s="493"/>
      <c r="I249" s="493"/>
    </row>
    <row r="250" spans="8:9" ht="12.75" customHeight="1">
      <c r="H250" s="493"/>
      <c r="I250" s="493"/>
    </row>
    <row r="251" spans="8:9" ht="12.75" customHeight="1">
      <c r="H251" s="493"/>
      <c r="I251" s="493"/>
    </row>
    <row r="252" spans="8:9" ht="12.75" customHeight="1">
      <c r="H252" s="493"/>
      <c r="I252" s="493"/>
    </row>
    <row r="253" spans="8:9" ht="12.75" customHeight="1">
      <c r="H253" s="493"/>
      <c r="I253" s="493"/>
    </row>
    <row r="254" spans="8:9" ht="12.75" customHeight="1">
      <c r="H254" s="493"/>
      <c r="I254" s="493"/>
    </row>
    <row r="255" spans="8:9" ht="12.75" customHeight="1">
      <c r="H255" s="493"/>
      <c r="I255" s="493"/>
    </row>
    <row r="256" spans="8:9" ht="12.75" customHeight="1">
      <c r="H256" s="493"/>
      <c r="I256" s="493"/>
    </row>
    <row r="257" spans="8:9" ht="12.75" customHeight="1">
      <c r="H257" s="493"/>
      <c r="I257" s="493"/>
    </row>
    <row r="258" spans="8:9" ht="12.75" customHeight="1">
      <c r="H258" s="493"/>
      <c r="I258" s="493"/>
    </row>
    <row r="259" spans="8:9" ht="12.75" customHeight="1">
      <c r="H259" s="493"/>
      <c r="I259" s="493"/>
    </row>
    <row r="260" spans="8:9" ht="12.75" customHeight="1">
      <c r="H260" s="493"/>
      <c r="I260" s="493"/>
    </row>
    <row r="261" spans="8:9" ht="12.75" customHeight="1">
      <c r="H261" s="493"/>
      <c r="I261" s="493"/>
    </row>
    <row r="262" spans="8:9" ht="12.75" customHeight="1">
      <c r="H262" s="493"/>
      <c r="I262" s="493"/>
    </row>
    <row r="263" spans="8:9" ht="12.75" customHeight="1">
      <c r="H263" s="493"/>
      <c r="I263" s="493"/>
    </row>
    <row r="264" spans="8:9" ht="12.75" customHeight="1">
      <c r="H264" s="493"/>
      <c r="I264" s="493"/>
    </row>
    <row r="265" spans="8:9" ht="12.75" customHeight="1">
      <c r="H265" s="493"/>
      <c r="I265" s="493"/>
    </row>
    <row r="266" spans="8:9" ht="12.75" customHeight="1">
      <c r="H266" s="493"/>
      <c r="I266" s="493"/>
    </row>
    <row r="267" spans="8:9" ht="12.75" customHeight="1">
      <c r="H267" s="493"/>
      <c r="I267" s="493"/>
    </row>
    <row r="268" spans="8:9" ht="12.75" customHeight="1">
      <c r="H268" s="493"/>
      <c r="I268" s="493"/>
    </row>
    <row r="269" spans="8:9" ht="12.75" customHeight="1">
      <c r="H269" s="493"/>
      <c r="I269" s="493"/>
    </row>
    <row r="270" spans="8:9" ht="12.75" customHeight="1">
      <c r="H270" s="493"/>
      <c r="I270" s="493"/>
    </row>
    <row r="271" spans="8:9" ht="12.75" customHeight="1">
      <c r="H271" s="493"/>
      <c r="I271" s="493"/>
    </row>
    <row r="272" spans="8:9" ht="12.75" customHeight="1">
      <c r="H272" s="493"/>
      <c r="I272" s="493"/>
    </row>
    <row r="273" spans="8:9" ht="12.75" customHeight="1">
      <c r="H273" s="493"/>
      <c r="I273" s="493"/>
    </row>
    <row r="274" spans="8:9" ht="12.75" customHeight="1">
      <c r="H274" s="493"/>
      <c r="I274" s="493"/>
    </row>
    <row r="275" spans="8:9" ht="12.75" customHeight="1">
      <c r="H275" s="493"/>
      <c r="I275" s="493"/>
    </row>
    <row r="276" spans="8:9" ht="12.75" customHeight="1">
      <c r="H276" s="493"/>
      <c r="I276" s="493"/>
    </row>
    <row r="277" spans="8:9" ht="12.75" customHeight="1">
      <c r="H277" s="493"/>
      <c r="I277" s="493"/>
    </row>
    <row r="278" spans="8:9" ht="12.75" customHeight="1">
      <c r="H278" s="493"/>
      <c r="I278" s="493"/>
    </row>
    <row r="279" spans="8:9" ht="12.75" customHeight="1">
      <c r="H279" s="493"/>
      <c r="I279" s="493"/>
    </row>
    <row r="280" spans="8:9" ht="12.75" customHeight="1">
      <c r="H280" s="493"/>
      <c r="I280" s="493"/>
    </row>
    <row r="281" spans="8:9" ht="12.75" customHeight="1">
      <c r="H281" s="493"/>
      <c r="I281" s="493"/>
    </row>
    <row r="282" spans="8:9" ht="12.75" customHeight="1">
      <c r="H282" s="493"/>
      <c r="I282" s="493"/>
    </row>
    <row r="283" spans="8:9" ht="12.75" customHeight="1">
      <c r="H283" s="493"/>
      <c r="I283" s="493"/>
    </row>
    <row r="284" spans="8:9" ht="12.75" customHeight="1">
      <c r="H284" s="493"/>
      <c r="I284" s="493"/>
    </row>
    <row r="285" spans="8:9" ht="12.75" customHeight="1">
      <c r="H285" s="493"/>
      <c r="I285" s="493"/>
    </row>
    <row r="286" spans="8:9" ht="12.75" customHeight="1">
      <c r="H286" s="493"/>
      <c r="I286" s="493"/>
    </row>
    <row r="287" spans="8:9" ht="12.75" customHeight="1">
      <c r="H287" s="493"/>
      <c r="I287" s="493"/>
    </row>
    <row r="288" spans="8:9" ht="12.75" customHeight="1">
      <c r="H288" s="493"/>
      <c r="I288" s="493"/>
    </row>
    <row r="289" spans="8:9" ht="12.75" customHeight="1">
      <c r="H289" s="493"/>
      <c r="I289" s="493"/>
    </row>
    <row r="290" spans="8:9" ht="12.75" customHeight="1">
      <c r="H290" s="493"/>
      <c r="I290" s="493"/>
    </row>
    <row r="291" spans="8:9" ht="12.75" customHeight="1">
      <c r="H291" s="493"/>
      <c r="I291" s="493"/>
    </row>
    <row r="292" spans="8:9" ht="12.75" customHeight="1">
      <c r="H292" s="493"/>
      <c r="I292" s="493"/>
    </row>
    <row r="293" spans="8:9" ht="12.75" customHeight="1">
      <c r="H293" s="493"/>
      <c r="I293" s="493"/>
    </row>
    <row r="294" spans="8:9" ht="12.75" customHeight="1">
      <c r="H294" s="493"/>
      <c r="I294" s="493"/>
    </row>
    <row r="295" spans="8:9" ht="12.75" customHeight="1">
      <c r="H295" s="493"/>
      <c r="I295" s="493"/>
    </row>
    <row r="296" spans="8:9" ht="12.75" customHeight="1">
      <c r="H296" s="493"/>
      <c r="I296" s="493"/>
    </row>
    <row r="297" spans="8:9" ht="12.75" customHeight="1">
      <c r="H297" s="493"/>
      <c r="I297" s="493"/>
    </row>
    <row r="298" spans="8:9" ht="12.75" customHeight="1">
      <c r="H298" s="493"/>
      <c r="I298" s="493"/>
    </row>
    <row r="299" spans="8:9" ht="12.75" customHeight="1">
      <c r="H299" s="493"/>
      <c r="I299" s="493"/>
    </row>
    <row r="300" spans="8:9" ht="12.75" customHeight="1">
      <c r="H300" s="493"/>
      <c r="I300" s="493"/>
    </row>
    <row r="301" spans="8:9" ht="12.75" customHeight="1">
      <c r="H301" s="493"/>
      <c r="I301" s="493"/>
    </row>
    <row r="302" spans="8:9" ht="12.75" customHeight="1">
      <c r="H302" s="493"/>
      <c r="I302" s="493"/>
    </row>
    <row r="303" spans="8:9" ht="12.75" customHeight="1">
      <c r="H303" s="493"/>
      <c r="I303" s="493"/>
    </row>
    <row r="304" spans="8:9" ht="12.75" customHeight="1">
      <c r="H304" s="493"/>
      <c r="I304" s="493"/>
    </row>
    <row r="305" spans="8:9" ht="12.75" customHeight="1">
      <c r="H305" s="493"/>
      <c r="I305" s="493"/>
    </row>
    <row r="306" spans="8:9" ht="12.75" customHeight="1">
      <c r="H306" s="493"/>
      <c r="I306" s="493"/>
    </row>
    <row r="307" spans="8:9" ht="12.75" customHeight="1">
      <c r="H307" s="493"/>
      <c r="I307" s="493"/>
    </row>
    <row r="308" spans="8:9" ht="12.75" customHeight="1">
      <c r="H308" s="493"/>
      <c r="I308" s="493"/>
    </row>
    <row r="309" spans="8:9" ht="12.75" customHeight="1">
      <c r="H309" s="493"/>
      <c r="I309" s="493"/>
    </row>
    <row r="310" spans="8:9" ht="12.75" customHeight="1">
      <c r="H310" s="493"/>
      <c r="I310" s="493"/>
    </row>
    <row r="311" spans="8:9" ht="12.75" customHeight="1">
      <c r="H311" s="493"/>
      <c r="I311" s="493"/>
    </row>
    <row r="312" spans="8:9" ht="12.75" customHeight="1">
      <c r="H312" s="493"/>
      <c r="I312" s="493"/>
    </row>
    <row r="313" spans="8:9" ht="12.75" customHeight="1">
      <c r="H313" s="493"/>
      <c r="I313" s="493"/>
    </row>
    <row r="314" spans="8:9" ht="12.75" customHeight="1">
      <c r="H314" s="493"/>
      <c r="I314" s="493"/>
    </row>
    <row r="315" spans="8:9" ht="12.75" customHeight="1">
      <c r="H315" s="493"/>
      <c r="I315" s="493"/>
    </row>
    <row r="316" spans="8:9" ht="12.75" customHeight="1">
      <c r="H316" s="493"/>
      <c r="I316" s="493"/>
    </row>
    <row r="317" spans="8:9" ht="12.75" customHeight="1">
      <c r="H317" s="493"/>
      <c r="I317" s="493"/>
    </row>
    <row r="318" spans="8:9" ht="12.75" customHeight="1">
      <c r="H318" s="493"/>
      <c r="I318" s="493"/>
    </row>
    <row r="319" spans="8:9" ht="12.75" customHeight="1">
      <c r="H319" s="493"/>
      <c r="I319" s="493"/>
    </row>
    <row r="320" spans="8:9" ht="12.75" customHeight="1">
      <c r="H320" s="493"/>
      <c r="I320" s="493"/>
    </row>
    <row r="321" spans="8:9" ht="12.75" customHeight="1">
      <c r="H321" s="493"/>
      <c r="I321" s="493"/>
    </row>
    <row r="322" spans="8:9" ht="12.75" customHeight="1">
      <c r="H322" s="493"/>
      <c r="I322" s="493"/>
    </row>
    <row r="323" spans="8:9" ht="12.75" customHeight="1">
      <c r="H323" s="493"/>
      <c r="I323" s="493"/>
    </row>
    <row r="324" spans="8:9" ht="12.75" customHeight="1">
      <c r="H324" s="493"/>
      <c r="I324" s="493"/>
    </row>
    <row r="325" spans="8:9" ht="12.75" customHeight="1">
      <c r="H325" s="493"/>
      <c r="I325" s="493"/>
    </row>
    <row r="326" spans="8:9" ht="12.75" customHeight="1">
      <c r="H326" s="493"/>
      <c r="I326" s="493"/>
    </row>
    <row r="327" spans="8:9" ht="12.75" customHeight="1">
      <c r="H327" s="493"/>
      <c r="I327" s="493"/>
    </row>
    <row r="328" spans="8:9" ht="12.75" customHeight="1">
      <c r="H328" s="493"/>
      <c r="I328" s="493"/>
    </row>
    <row r="329" spans="8:9" ht="12.75" customHeight="1">
      <c r="H329" s="493"/>
      <c r="I329" s="493"/>
    </row>
    <row r="330" spans="8:9" ht="12.75" customHeight="1">
      <c r="H330" s="493"/>
      <c r="I330" s="493"/>
    </row>
    <row r="331" spans="8:9" ht="12.75" customHeight="1">
      <c r="H331" s="493"/>
      <c r="I331" s="493"/>
    </row>
    <row r="332" spans="8:9" ht="12.75" customHeight="1">
      <c r="H332" s="493"/>
      <c r="I332" s="493"/>
    </row>
    <row r="333" spans="8:9" ht="12.75" customHeight="1">
      <c r="H333" s="493"/>
      <c r="I333" s="493"/>
    </row>
    <row r="334" spans="8:9" ht="12.75" customHeight="1">
      <c r="H334" s="493"/>
      <c r="I334" s="493"/>
    </row>
    <row r="335" spans="8:9" ht="12.75" customHeight="1">
      <c r="H335" s="493"/>
      <c r="I335" s="493"/>
    </row>
    <row r="336" spans="8:9" ht="12.75" customHeight="1">
      <c r="H336" s="493"/>
      <c r="I336" s="493"/>
    </row>
    <row r="337" spans="8:9" ht="12.75" customHeight="1">
      <c r="H337" s="493"/>
      <c r="I337" s="493"/>
    </row>
    <row r="338" spans="8:9" ht="12.75" customHeight="1">
      <c r="H338" s="493"/>
      <c r="I338" s="493"/>
    </row>
    <row r="339" spans="8:9" ht="12.75" customHeight="1">
      <c r="H339" s="493"/>
      <c r="I339" s="493"/>
    </row>
    <row r="340" spans="8:9" ht="12.75" customHeight="1">
      <c r="H340" s="493"/>
      <c r="I340" s="493"/>
    </row>
    <row r="341" spans="8:9" ht="12.75" customHeight="1">
      <c r="H341" s="493"/>
      <c r="I341" s="493"/>
    </row>
    <row r="342" spans="8:9" ht="12.75" customHeight="1">
      <c r="H342" s="493"/>
      <c r="I342" s="493"/>
    </row>
    <row r="343" spans="8:9" ht="12.75" customHeight="1"/>
    <row r="344" spans="8:9" ht="12.75" customHeight="1"/>
    <row r="345" spans="8:9" ht="12.75" customHeight="1"/>
    <row r="346" spans="8:9" ht="12.75" customHeight="1"/>
    <row r="347" spans="8:9" ht="12.75" customHeight="1"/>
    <row r="348" spans="8:9" ht="12.75" customHeight="1"/>
    <row r="349" spans="8:9" ht="12.75" customHeight="1"/>
    <row r="350" spans="8:9" ht="12.75" customHeight="1"/>
    <row r="351" spans="8:9" ht="12.75" customHeight="1"/>
    <row r="352" spans="8:9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</sheetData>
  <mergeCells count="14">
    <mergeCell ref="A60:A61"/>
    <mergeCell ref="B60:D60"/>
    <mergeCell ref="E60:G60"/>
    <mergeCell ref="H60:J60"/>
    <mergeCell ref="A5:A6"/>
    <mergeCell ref="B5:D5"/>
    <mergeCell ref="E5:G5"/>
    <mergeCell ref="H5:J5"/>
    <mergeCell ref="A59:F59"/>
    <mergeCell ref="A112:F112"/>
    <mergeCell ref="A113:A114"/>
    <mergeCell ref="B113:D113"/>
    <mergeCell ref="E113:G113"/>
    <mergeCell ref="H113:J113"/>
  </mergeCells>
  <pageMargins left="0" right="0" top="0" bottom="0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16"/>
  <sheetViews>
    <sheetView showGridLines="0" topLeftCell="A43" zoomScaleNormal="100" workbookViewId="0">
      <selection activeCell="J65" sqref="J65"/>
    </sheetView>
  </sheetViews>
  <sheetFormatPr baseColWidth="10" defaultColWidth="12.6640625" defaultRowHeight="15" customHeight="1"/>
  <cols>
    <col min="1" max="1" width="16.33203125" style="53" customWidth="1"/>
    <col min="2" max="10" width="6.83203125" style="53" customWidth="1"/>
    <col min="11" max="16384" width="12.6640625" style="53"/>
  </cols>
  <sheetData>
    <row r="1" spans="1:10" ht="21.75" customHeight="1">
      <c r="A1" s="589" t="s">
        <v>652</v>
      </c>
      <c r="B1" s="432"/>
      <c r="C1" s="432"/>
      <c r="D1" s="434"/>
      <c r="E1" s="434"/>
      <c r="F1" s="434"/>
      <c r="G1" s="434"/>
      <c r="H1" s="434"/>
      <c r="I1" s="434"/>
      <c r="J1" s="434"/>
    </row>
    <row r="2" spans="1:10" ht="13.5" customHeight="1">
      <c r="A2" s="446" t="s">
        <v>696</v>
      </c>
      <c r="B2" s="432"/>
      <c r="C2" s="432"/>
      <c r="D2" s="434"/>
      <c r="E2" s="434"/>
      <c r="F2" s="434"/>
      <c r="G2" s="434"/>
      <c r="H2" s="434"/>
      <c r="I2" s="434"/>
      <c r="J2" s="434"/>
    </row>
    <row r="3" spans="1:10" ht="10.5" customHeight="1">
      <c r="A3" s="446" t="s">
        <v>18</v>
      </c>
      <c r="B3" s="432"/>
      <c r="C3" s="432"/>
      <c r="D3" s="434"/>
      <c r="E3" s="434"/>
      <c r="F3" s="434"/>
      <c r="G3" s="434"/>
      <c r="H3" s="434"/>
      <c r="I3" s="434"/>
      <c r="J3" s="434"/>
    </row>
    <row r="4" spans="1:10" ht="5" customHeight="1">
      <c r="A4" s="434"/>
      <c r="B4" s="435"/>
      <c r="C4" s="435"/>
      <c r="D4" s="434"/>
      <c r="E4" s="434"/>
      <c r="F4" s="434"/>
      <c r="G4" s="434"/>
      <c r="H4" s="434"/>
      <c r="I4" s="434"/>
      <c r="J4" s="434"/>
    </row>
    <row r="5" spans="1:10" ht="14" customHeight="1">
      <c r="A5" s="913" t="s">
        <v>19</v>
      </c>
      <c r="B5" s="915" t="s">
        <v>150</v>
      </c>
      <c r="C5" s="923"/>
      <c r="D5" s="924"/>
      <c r="E5" s="915" t="s">
        <v>151</v>
      </c>
      <c r="F5" s="923"/>
      <c r="G5" s="924"/>
      <c r="H5" s="915" t="s">
        <v>152</v>
      </c>
      <c r="I5" s="923"/>
      <c r="J5" s="924"/>
    </row>
    <row r="6" spans="1:10" ht="14" customHeight="1">
      <c r="A6" s="922"/>
      <c r="B6" s="354">
        <v>2023</v>
      </c>
      <c r="C6" s="354">
        <v>2024</v>
      </c>
      <c r="D6" s="354" t="s">
        <v>23</v>
      </c>
      <c r="E6" s="354">
        <v>2023</v>
      </c>
      <c r="F6" s="354">
        <v>2024</v>
      </c>
      <c r="G6" s="354" t="s">
        <v>23</v>
      </c>
      <c r="H6" s="354">
        <v>2023</v>
      </c>
      <c r="I6" s="354">
        <v>2024</v>
      </c>
      <c r="J6" s="354" t="s">
        <v>23</v>
      </c>
    </row>
    <row r="7" spans="1:10" s="99" customFormat="1" ht="5" customHeight="1">
      <c r="A7" s="7"/>
      <c r="B7" s="7"/>
      <c r="C7" s="7"/>
      <c r="D7" s="7"/>
      <c r="E7" s="7"/>
      <c r="F7" s="11"/>
      <c r="G7" s="7"/>
      <c r="H7" s="7"/>
      <c r="I7" s="7"/>
      <c r="J7" s="29"/>
    </row>
    <row r="8" spans="1:10" s="99" customFormat="1" ht="11" customHeight="1">
      <c r="A8" s="680" t="s">
        <v>544</v>
      </c>
      <c r="B8" s="492">
        <f>AVERAGE(B9:B13)</f>
        <v>1503.25</v>
      </c>
      <c r="C8" s="492">
        <f>AVERAGE(C9:C13)</f>
        <v>1106.6666666666667</v>
      </c>
      <c r="D8" s="704">
        <f t="shared" ref="D8:D10" si="0">((C8/B8) -      1)*100</f>
        <v>-26.381728477188304</v>
      </c>
      <c r="E8" s="492">
        <f t="shared" ref="E8:F8" si="1">AVERAGE(E9:E13)</f>
        <v>599</v>
      </c>
      <c r="F8" s="492">
        <f t="shared" si="1"/>
        <v>583.33333333333337</v>
      </c>
      <c r="G8" s="704">
        <f t="shared" ref="G8" si="2">((F8/E8) -      1)*100</f>
        <v>-2.6154702281580344</v>
      </c>
      <c r="H8" s="492">
        <f t="shared" ref="H8:I8" si="3">AVERAGE(H9:H13)</f>
        <v>1050</v>
      </c>
      <c r="I8" s="492">
        <f t="shared" si="3"/>
        <v>1135</v>
      </c>
      <c r="J8" s="693">
        <f t="shared" ref="J8" si="4">((I8/H8) -      1)*100</f>
        <v>8.0952380952380878</v>
      </c>
    </row>
    <row r="9" spans="1:10" s="99" customFormat="1" ht="11" customHeight="1">
      <c r="A9" s="682" t="s">
        <v>547</v>
      </c>
      <c r="B9" s="491">
        <v>1900</v>
      </c>
      <c r="C9" s="100" t="s">
        <v>154</v>
      </c>
      <c r="D9" s="699" t="s">
        <v>137</v>
      </c>
      <c r="E9" s="100" t="s">
        <v>153</v>
      </c>
      <c r="F9" s="100" t="s">
        <v>154</v>
      </c>
      <c r="G9" s="699" t="s">
        <v>137</v>
      </c>
      <c r="H9" s="100" t="s">
        <v>154</v>
      </c>
      <c r="I9" s="491">
        <v>1570</v>
      </c>
      <c r="J9" s="283" t="s">
        <v>137</v>
      </c>
    </row>
    <row r="10" spans="1:10" s="99" customFormat="1" ht="11" customHeight="1">
      <c r="A10" s="682" t="s">
        <v>545</v>
      </c>
      <c r="B10" s="491">
        <v>1800</v>
      </c>
      <c r="C10" s="491">
        <v>1100</v>
      </c>
      <c r="D10" s="699">
        <f t="shared" si="0"/>
        <v>-38.888888888888886</v>
      </c>
      <c r="E10" s="491">
        <v>800</v>
      </c>
      <c r="F10" s="491">
        <v>960</v>
      </c>
      <c r="G10" s="699">
        <f t="shared" ref="G10:G12" si="5">((F10/E10) -      1)*100</f>
        <v>19.999999999999996</v>
      </c>
      <c r="H10" s="491">
        <v>1400</v>
      </c>
      <c r="I10" s="100" t="s">
        <v>154</v>
      </c>
      <c r="J10" s="283" t="s">
        <v>137</v>
      </c>
    </row>
    <row r="11" spans="1:10" s="99" customFormat="1" ht="11" customHeight="1">
      <c r="A11" s="682" t="s">
        <v>558</v>
      </c>
      <c r="B11" s="491">
        <v>1013</v>
      </c>
      <c r="C11" s="100" t="s">
        <v>154</v>
      </c>
      <c r="D11" s="699" t="s">
        <v>137</v>
      </c>
      <c r="E11" s="491">
        <v>427</v>
      </c>
      <c r="F11" s="491">
        <v>390</v>
      </c>
      <c r="G11" s="699">
        <f t="shared" si="5"/>
        <v>-8.6651053864168599</v>
      </c>
      <c r="H11" s="491">
        <v>700</v>
      </c>
      <c r="I11" s="491">
        <v>700</v>
      </c>
      <c r="J11" s="283">
        <f t="shared" ref="J11" si="6">((I11/H11) -      1)*100</f>
        <v>0</v>
      </c>
    </row>
    <row r="12" spans="1:10" ht="11" customHeight="1">
      <c r="A12" s="682" t="s">
        <v>549</v>
      </c>
      <c r="B12" s="491">
        <v>1300</v>
      </c>
      <c r="C12" s="491">
        <v>1200</v>
      </c>
      <c r="D12" s="699">
        <f>((C12/B12) -      1)*100</f>
        <v>-7.6923076923076872</v>
      </c>
      <c r="E12" s="491">
        <v>570</v>
      </c>
      <c r="F12" s="491">
        <v>400</v>
      </c>
      <c r="G12" s="699">
        <f t="shared" si="5"/>
        <v>-29.824561403508774</v>
      </c>
      <c r="H12" s="100" t="s">
        <v>154</v>
      </c>
      <c r="I12" s="100" t="s">
        <v>154</v>
      </c>
      <c r="J12" s="283" t="s">
        <v>137</v>
      </c>
    </row>
    <row r="13" spans="1:10" ht="11" customHeight="1">
      <c r="A13" s="682" t="s">
        <v>551</v>
      </c>
      <c r="B13" s="100" t="s">
        <v>154</v>
      </c>
      <c r="C13" s="491">
        <v>1020</v>
      </c>
      <c r="D13" s="699" t="s">
        <v>137</v>
      </c>
      <c r="E13" s="100" t="s">
        <v>154</v>
      </c>
      <c r="F13" s="100" t="s">
        <v>154</v>
      </c>
      <c r="G13" s="283" t="s">
        <v>137</v>
      </c>
      <c r="H13" s="100" t="s">
        <v>154</v>
      </c>
      <c r="I13" s="100" t="s">
        <v>154</v>
      </c>
      <c r="J13" s="283" t="s">
        <v>137</v>
      </c>
    </row>
    <row r="14" spans="1:10" ht="11" customHeight="1">
      <c r="A14" s="680" t="s">
        <v>24</v>
      </c>
      <c r="B14" s="492">
        <f>AVERAGE(B15:B18)</f>
        <v>1283</v>
      </c>
      <c r="C14" s="492">
        <f>AVERAGE(C15:C18)</f>
        <v>1492.25</v>
      </c>
      <c r="D14" s="492">
        <f t="shared" ref="D14" si="7">((C14/B14) -      1)*100</f>
        <v>16.309431021044428</v>
      </c>
      <c r="E14" s="492">
        <f t="shared" ref="E14:F14" si="8">AVERAGE(E15:E18)</f>
        <v>1265.4000000000001</v>
      </c>
      <c r="F14" s="492">
        <f t="shared" si="8"/>
        <v>892.33333333333337</v>
      </c>
      <c r="G14" s="492">
        <f t="shared" ref="G14" si="9">((F14/E14) -      1)*100</f>
        <v>-29.482113692640009</v>
      </c>
      <c r="H14" s="492">
        <f t="shared" ref="H14:I14" si="10">AVERAGE(H15:H18)</f>
        <v>585.79999999999995</v>
      </c>
      <c r="I14" s="492">
        <f t="shared" si="10"/>
        <v>543.5</v>
      </c>
      <c r="J14" s="697">
        <f t="shared" ref="J14" si="11">((I14/H14) -      1)*100</f>
        <v>-7.2208945032434251</v>
      </c>
    </row>
    <row r="15" spans="1:10" ht="11" customHeight="1">
      <c r="A15" s="682" t="s">
        <v>25</v>
      </c>
      <c r="B15" s="100" t="s">
        <v>153</v>
      </c>
      <c r="C15" s="491">
        <v>1200</v>
      </c>
      <c r="D15" s="699" t="s">
        <v>137</v>
      </c>
      <c r="E15" s="100" t="s">
        <v>154</v>
      </c>
      <c r="F15" s="491">
        <v>540</v>
      </c>
      <c r="G15" s="699" t="s">
        <v>137</v>
      </c>
      <c r="H15" s="100" t="s">
        <v>154</v>
      </c>
      <c r="I15" s="491">
        <v>487</v>
      </c>
      <c r="J15" s="699" t="s">
        <v>137</v>
      </c>
    </row>
    <row r="16" spans="1:10" ht="11" customHeight="1">
      <c r="A16" s="682" t="s">
        <v>293</v>
      </c>
      <c r="B16" s="491">
        <v>1346</v>
      </c>
      <c r="C16" s="491">
        <v>1419</v>
      </c>
      <c r="D16" s="699">
        <f t="shared" ref="D16" si="12">((C16/B16) -      1)*100</f>
        <v>5.4234769687964368</v>
      </c>
      <c r="E16" s="491">
        <v>680.8</v>
      </c>
      <c r="F16" s="491">
        <v>787</v>
      </c>
      <c r="G16" s="699">
        <f t="shared" ref="G16" si="13">((F16/E16) -      1)*100</f>
        <v>15.599294947121045</v>
      </c>
      <c r="H16" s="491">
        <v>585.79999999999995</v>
      </c>
      <c r="I16" s="491">
        <v>600</v>
      </c>
      <c r="J16" s="283">
        <f t="shared" ref="J16" si="14">((I16/H16) -      1)*100</f>
        <v>2.4240355069989894</v>
      </c>
    </row>
    <row r="17" spans="1:10" ht="11" customHeight="1">
      <c r="A17" s="682" t="s">
        <v>292</v>
      </c>
      <c r="B17" s="100" t="s">
        <v>153</v>
      </c>
      <c r="C17" s="491">
        <v>1500</v>
      </c>
      <c r="D17" s="699" t="s">
        <v>137</v>
      </c>
      <c r="E17" s="100" t="s">
        <v>154</v>
      </c>
      <c r="F17" s="100" t="s">
        <v>154</v>
      </c>
      <c r="G17" s="283" t="s">
        <v>137</v>
      </c>
      <c r="H17" s="100" t="s">
        <v>154</v>
      </c>
      <c r="I17" s="100" t="s">
        <v>154</v>
      </c>
      <c r="J17" s="283" t="s">
        <v>137</v>
      </c>
    </row>
    <row r="18" spans="1:10" ht="11" customHeight="1">
      <c r="A18" s="682" t="s">
        <v>559</v>
      </c>
      <c r="B18" s="491">
        <v>1220</v>
      </c>
      <c r="C18" s="491">
        <v>1850</v>
      </c>
      <c r="D18" s="283">
        <f t="shared" ref="D18" si="15">((C18/B18) -      1)*100</f>
        <v>51.639344262295083</v>
      </c>
      <c r="E18" s="491">
        <v>1850</v>
      </c>
      <c r="F18" s="491">
        <v>1350</v>
      </c>
      <c r="G18" s="283">
        <f>((F18/E18) -      1)*100</f>
        <v>-27.027027027027028</v>
      </c>
      <c r="H18" s="100" t="s">
        <v>154</v>
      </c>
      <c r="I18" s="100" t="s">
        <v>154</v>
      </c>
      <c r="J18" s="283" t="s">
        <v>137</v>
      </c>
    </row>
    <row r="19" spans="1:10" ht="11" customHeight="1">
      <c r="A19" s="680" t="s">
        <v>26</v>
      </c>
      <c r="B19" s="492" t="s">
        <v>27</v>
      </c>
      <c r="C19" s="492">
        <f>AVERAGE(C20:C23)</f>
        <v>1155</v>
      </c>
      <c r="D19" s="697" t="s">
        <v>137</v>
      </c>
      <c r="E19" s="492" t="s">
        <v>27</v>
      </c>
      <c r="F19" s="492">
        <f>AVERAGE(F20:F23)</f>
        <v>1000</v>
      </c>
      <c r="G19" s="697" t="s">
        <v>137</v>
      </c>
      <c r="H19" s="492" t="s">
        <v>27</v>
      </c>
      <c r="I19" s="492">
        <f>AVERAGE(I20:I23)</f>
        <v>870</v>
      </c>
      <c r="J19" s="697" t="s">
        <v>137</v>
      </c>
    </row>
    <row r="20" spans="1:10" ht="11" customHeight="1">
      <c r="A20" s="682" t="s">
        <v>29</v>
      </c>
      <c r="B20" s="100" t="s">
        <v>154</v>
      </c>
      <c r="C20" s="491">
        <v>980</v>
      </c>
      <c r="D20" s="283" t="s">
        <v>137</v>
      </c>
      <c r="E20" s="100" t="s">
        <v>154</v>
      </c>
      <c r="F20" s="100" t="s">
        <v>154</v>
      </c>
      <c r="G20" s="283" t="s">
        <v>137</v>
      </c>
      <c r="H20" s="100" t="s">
        <v>154</v>
      </c>
      <c r="I20" s="491">
        <v>870</v>
      </c>
      <c r="J20" s="283" t="s">
        <v>137</v>
      </c>
    </row>
    <row r="21" spans="1:10" ht="11" customHeight="1">
      <c r="A21" s="682" t="s">
        <v>439</v>
      </c>
      <c r="B21" s="100" t="s">
        <v>154</v>
      </c>
      <c r="C21" s="491">
        <v>1200</v>
      </c>
      <c r="D21" s="699" t="s">
        <v>137</v>
      </c>
      <c r="E21" s="100" t="s">
        <v>154</v>
      </c>
      <c r="F21" s="100" t="s">
        <v>154</v>
      </c>
      <c r="G21" s="283" t="s">
        <v>137</v>
      </c>
      <c r="H21" s="100" t="s">
        <v>154</v>
      </c>
      <c r="I21" s="100" t="s">
        <v>154</v>
      </c>
      <c r="J21" s="283" t="s">
        <v>137</v>
      </c>
    </row>
    <row r="22" spans="1:10" ht="11" customHeight="1">
      <c r="A22" s="682" t="s">
        <v>301</v>
      </c>
      <c r="B22" s="100" t="s">
        <v>154</v>
      </c>
      <c r="C22" s="491">
        <v>1240</v>
      </c>
      <c r="D22" s="699" t="s">
        <v>137</v>
      </c>
      <c r="E22" s="100" t="s">
        <v>154</v>
      </c>
      <c r="F22" s="100" t="s">
        <v>154</v>
      </c>
      <c r="G22" s="283" t="s">
        <v>137</v>
      </c>
      <c r="H22" s="100" t="s">
        <v>154</v>
      </c>
      <c r="I22" s="100" t="s">
        <v>154</v>
      </c>
      <c r="J22" s="283" t="s">
        <v>137</v>
      </c>
    </row>
    <row r="23" spans="1:10" ht="11" customHeight="1">
      <c r="A23" s="682" t="s">
        <v>304</v>
      </c>
      <c r="B23" s="100" t="s">
        <v>154</v>
      </c>
      <c r="C23" s="491">
        <v>1200</v>
      </c>
      <c r="D23" s="283" t="s">
        <v>137</v>
      </c>
      <c r="E23" s="100" t="s">
        <v>154</v>
      </c>
      <c r="F23" s="491">
        <v>1000</v>
      </c>
      <c r="G23" s="283" t="s">
        <v>137</v>
      </c>
      <c r="H23" s="100" t="s">
        <v>154</v>
      </c>
      <c r="I23" s="100" t="s">
        <v>154</v>
      </c>
      <c r="J23" s="283" t="s">
        <v>137</v>
      </c>
    </row>
    <row r="24" spans="1:10" ht="11" customHeight="1">
      <c r="A24" s="680" t="s">
        <v>31</v>
      </c>
      <c r="B24" s="492">
        <f>AVERAGE(B25:B31)</f>
        <v>1659.2857142857142</v>
      </c>
      <c r="C24" s="492">
        <f>AVERAGE(C25:C31)</f>
        <v>1602.8571428571429</v>
      </c>
      <c r="D24" s="693">
        <f t="shared" ref="D24:D31" si="16">((C24/B24) -      1)*100</f>
        <v>-3.4007748600947019</v>
      </c>
      <c r="E24" s="492">
        <f>AVERAGE(E25:E31)</f>
        <v>895.16666666666663</v>
      </c>
      <c r="F24" s="492">
        <f>AVERAGE(F25:F31)</f>
        <v>657.6</v>
      </c>
      <c r="G24" s="693">
        <f>((F24/E24) -      1)*100</f>
        <v>-26.538819586669149</v>
      </c>
      <c r="H24" s="492">
        <f>AVERAGE(H25:H31)</f>
        <v>1170</v>
      </c>
      <c r="I24" s="492">
        <f>AVERAGE(I25:I31)</f>
        <v>916.66666666666663</v>
      </c>
      <c r="J24" s="693">
        <f>((I24/H24) -      1)*100</f>
        <v>-21.652421652421662</v>
      </c>
    </row>
    <row r="25" spans="1:10" ht="11" customHeight="1">
      <c r="A25" s="682" t="s">
        <v>34</v>
      </c>
      <c r="B25" s="491">
        <v>1387</v>
      </c>
      <c r="C25" s="491">
        <v>1520</v>
      </c>
      <c r="D25" s="283">
        <f t="shared" si="16"/>
        <v>9.5890410958904049</v>
      </c>
      <c r="E25" s="491">
        <v>833</v>
      </c>
      <c r="F25" s="491">
        <v>453</v>
      </c>
      <c r="G25" s="283">
        <f>((F25/E25) -      1)*100</f>
        <v>-45.61824729891957</v>
      </c>
      <c r="H25" s="100" t="s">
        <v>154</v>
      </c>
      <c r="I25" s="100" t="s">
        <v>154</v>
      </c>
      <c r="J25" s="283" t="s">
        <v>137</v>
      </c>
    </row>
    <row r="26" spans="1:10" ht="11" customHeight="1">
      <c r="A26" s="682" t="s">
        <v>35</v>
      </c>
      <c r="B26" s="491">
        <v>1463</v>
      </c>
      <c r="C26" s="491">
        <v>1550</v>
      </c>
      <c r="D26" s="699">
        <f t="shared" si="16"/>
        <v>5.9466848940533223</v>
      </c>
      <c r="E26" s="491">
        <v>988</v>
      </c>
      <c r="F26" s="491">
        <v>635</v>
      </c>
      <c r="G26" s="283" t="s">
        <v>137</v>
      </c>
      <c r="H26" s="100">
        <v>700</v>
      </c>
      <c r="I26" s="491">
        <v>730</v>
      </c>
      <c r="J26" s="283">
        <f>((I26/H26) -      1)*100</f>
        <v>4.2857142857142927</v>
      </c>
    </row>
    <row r="27" spans="1:10" ht="11" customHeight="1">
      <c r="A27" s="682" t="s">
        <v>36</v>
      </c>
      <c r="B27" s="491">
        <v>1865</v>
      </c>
      <c r="C27" s="491">
        <v>1507</v>
      </c>
      <c r="D27" s="699">
        <f t="shared" si="16"/>
        <v>-19.195710455764072</v>
      </c>
      <c r="E27" s="100" t="s">
        <v>154</v>
      </c>
      <c r="F27" s="100" t="s">
        <v>154</v>
      </c>
      <c r="G27" s="699" t="s">
        <v>137</v>
      </c>
      <c r="H27" s="100">
        <v>1410</v>
      </c>
      <c r="I27" s="491">
        <v>1020</v>
      </c>
      <c r="J27" s="283">
        <f>((I27/H27) -      1)*100</f>
        <v>-27.659574468085101</v>
      </c>
    </row>
    <row r="28" spans="1:10" ht="11" customHeight="1">
      <c r="A28" s="682" t="s">
        <v>37</v>
      </c>
      <c r="B28" s="491">
        <v>1850</v>
      </c>
      <c r="C28" s="491">
        <v>1650</v>
      </c>
      <c r="D28" s="283">
        <f t="shared" si="16"/>
        <v>-10.810810810810811</v>
      </c>
      <c r="E28" s="491">
        <v>850</v>
      </c>
      <c r="F28" s="100" t="s">
        <v>154</v>
      </c>
      <c r="G28" s="699" t="s">
        <v>137</v>
      </c>
      <c r="H28" s="100" t="s">
        <v>154</v>
      </c>
      <c r="I28" s="100" t="s">
        <v>154</v>
      </c>
      <c r="J28" s="283" t="s">
        <v>137</v>
      </c>
    </row>
    <row r="29" spans="1:10" ht="11" customHeight="1">
      <c r="A29" s="682" t="s">
        <v>38</v>
      </c>
      <c r="B29" s="491">
        <v>1950</v>
      </c>
      <c r="C29" s="491">
        <v>2000</v>
      </c>
      <c r="D29" s="283">
        <f t="shared" si="16"/>
        <v>2.564102564102555</v>
      </c>
      <c r="E29" s="491">
        <v>1100</v>
      </c>
      <c r="F29" s="491">
        <v>1200</v>
      </c>
      <c r="G29" s="283">
        <f t="shared" ref="G29:G30" si="17">((F29/E29) -      1)*100</f>
        <v>9.0909090909090828</v>
      </c>
      <c r="H29" s="100">
        <v>1400</v>
      </c>
      <c r="I29" s="491">
        <v>1000</v>
      </c>
      <c r="J29" s="283">
        <f t="shared" ref="J29" si="18">((I29/H29) -      1)*100</f>
        <v>-28.571428571428569</v>
      </c>
    </row>
    <row r="30" spans="1:10" ht="11" customHeight="1">
      <c r="A30" s="682" t="s">
        <v>155</v>
      </c>
      <c r="B30" s="491">
        <v>1800</v>
      </c>
      <c r="C30" s="491">
        <v>1600</v>
      </c>
      <c r="D30" s="283">
        <f t="shared" si="16"/>
        <v>-11.111111111111116</v>
      </c>
      <c r="E30" s="491">
        <v>900</v>
      </c>
      <c r="F30" s="491">
        <v>600</v>
      </c>
      <c r="G30" s="283">
        <f t="shared" si="17"/>
        <v>-33.333333333333336</v>
      </c>
      <c r="H30" s="100" t="s">
        <v>154</v>
      </c>
      <c r="I30" s="100" t="s">
        <v>154</v>
      </c>
      <c r="J30" s="283" t="s">
        <v>137</v>
      </c>
    </row>
    <row r="31" spans="1:10" ht="11" customHeight="1">
      <c r="A31" s="682" t="s">
        <v>39</v>
      </c>
      <c r="B31" s="491">
        <v>1300</v>
      </c>
      <c r="C31" s="491">
        <v>1393</v>
      </c>
      <c r="D31" s="699">
        <f t="shared" si="16"/>
        <v>7.1538461538461551</v>
      </c>
      <c r="E31" s="491">
        <v>700</v>
      </c>
      <c r="F31" s="491">
        <v>400</v>
      </c>
      <c r="G31" s="283">
        <f>((F31/E31) -      1)*100</f>
        <v>-42.857142857142861</v>
      </c>
      <c r="H31" s="100" t="s">
        <v>154</v>
      </c>
      <c r="I31" s="100" t="s">
        <v>154</v>
      </c>
      <c r="J31" s="283" t="s">
        <v>137</v>
      </c>
    </row>
    <row r="32" spans="1:10" ht="11" customHeight="1">
      <c r="A32" s="689" t="s">
        <v>41</v>
      </c>
      <c r="B32" s="492">
        <f>AVERAGE(B33:B37)</f>
        <v>1569.165</v>
      </c>
      <c r="C32" s="492">
        <f>AVERAGE(C33:C37)</f>
        <v>1358.2</v>
      </c>
      <c r="D32" s="697">
        <f t="shared" ref="D32:D56" si="19">((C32/B32 -1)*100)</f>
        <v>-13.444411518227838</v>
      </c>
      <c r="E32" s="492">
        <f t="shared" ref="E32:F32" si="20">AVERAGE(E33:E37)</f>
        <v>430.83300000000003</v>
      </c>
      <c r="F32" s="492">
        <f t="shared" si="20"/>
        <v>413.65</v>
      </c>
      <c r="G32" s="697">
        <f t="shared" ref="G32:G35" si="21">((F32/E32 -1)*100)</f>
        <v>-3.9883203004412504</v>
      </c>
      <c r="H32" s="492">
        <f t="shared" ref="H32:I32" si="22">AVERAGE(H33:H37)</f>
        <v>600</v>
      </c>
      <c r="I32" s="492">
        <f t="shared" si="22"/>
        <v>800</v>
      </c>
      <c r="J32" s="697">
        <f t="shared" ref="J32:J35" si="23">((I32/H32 -1)*100)</f>
        <v>33.333333333333329</v>
      </c>
    </row>
    <row r="33" spans="1:10" ht="11" customHeight="1">
      <c r="A33" s="682" t="s">
        <v>156</v>
      </c>
      <c r="B33" s="591" t="s">
        <v>154</v>
      </c>
      <c r="C33" s="563">
        <v>1050</v>
      </c>
      <c r="D33" s="593" t="s">
        <v>137</v>
      </c>
      <c r="E33" s="100" t="s">
        <v>154</v>
      </c>
      <c r="F33" s="563">
        <v>326.60000000000002</v>
      </c>
      <c r="G33" s="369" t="s">
        <v>27</v>
      </c>
      <c r="H33" s="100" t="s">
        <v>154</v>
      </c>
      <c r="I33" s="563">
        <v>1000</v>
      </c>
      <c r="J33" s="559" t="s">
        <v>137</v>
      </c>
    </row>
    <row r="34" spans="1:10" ht="11" customHeight="1">
      <c r="A34" s="682" t="s">
        <v>167</v>
      </c>
      <c r="B34" s="591" t="s">
        <v>154</v>
      </c>
      <c r="C34" s="563">
        <v>1200</v>
      </c>
      <c r="D34" s="593" t="s">
        <v>137</v>
      </c>
      <c r="E34" s="100" t="s">
        <v>154</v>
      </c>
      <c r="F34" s="563">
        <v>280</v>
      </c>
      <c r="G34" s="369" t="s">
        <v>27</v>
      </c>
      <c r="H34" s="100" t="s">
        <v>154</v>
      </c>
      <c r="I34" s="100" t="s">
        <v>154</v>
      </c>
      <c r="J34" s="559" t="s">
        <v>137</v>
      </c>
    </row>
    <row r="35" spans="1:10" ht="11" customHeight="1">
      <c r="A35" s="682" t="s">
        <v>43</v>
      </c>
      <c r="B35" s="491">
        <v>1813.33</v>
      </c>
      <c r="C35" s="491">
        <v>1541</v>
      </c>
      <c r="D35" s="283">
        <f t="shared" si="19"/>
        <v>-15.018226136445101</v>
      </c>
      <c r="E35" s="491">
        <v>430.83300000000003</v>
      </c>
      <c r="F35" s="491">
        <v>448</v>
      </c>
      <c r="G35" s="283">
        <f t="shared" si="21"/>
        <v>3.9846065644925099</v>
      </c>
      <c r="H35" s="100">
        <v>600</v>
      </c>
      <c r="I35" s="491">
        <v>600</v>
      </c>
      <c r="J35" s="283">
        <f t="shared" si="23"/>
        <v>0</v>
      </c>
    </row>
    <row r="36" spans="1:10" ht="11" customHeight="1">
      <c r="A36" s="682" t="s">
        <v>688</v>
      </c>
      <c r="B36" s="491">
        <v>1325</v>
      </c>
      <c r="C36" s="491">
        <v>1800</v>
      </c>
      <c r="D36" s="283">
        <f t="shared" si="19"/>
        <v>35.849056603773576</v>
      </c>
      <c r="E36" s="100" t="s">
        <v>154</v>
      </c>
      <c r="F36" s="100" t="s">
        <v>153</v>
      </c>
      <c r="G36" s="283" t="s">
        <v>137</v>
      </c>
      <c r="H36" s="100" t="s">
        <v>154</v>
      </c>
      <c r="I36" s="100" t="s">
        <v>154</v>
      </c>
      <c r="J36" s="283" t="s">
        <v>137</v>
      </c>
    </row>
    <row r="37" spans="1:10" ht="11" customHeight="1">
      <c r="A37" s="682" t="s">
        <v>45</v>
      </c>
      <c r="B37" s="591" t="s">
        <v>154</v>
      </c>
      <c r="C37" s="563">
        <v>1200</v>
      </c>
      <c r="D37" s="593" t="s">
        <v>137</v>
      </c>
      <c r="E37" s="100" t="s">
        <v>154</v>
      </c>
      <c r="F37" s="563">
        <v>600</v>
      </c>
      <c r="G37" s="550" t="s">
        <v>137</v>
      </c>
      <c r="H37" s="100" t="s">
        <v>154</v>
      </c>
      <c r="I37" s="100" t="s">
        <v>154</v>
      </c>
      <c r="J37" s="559" t="s">
        <v>137</v>
      </c>
    </row>
    <row r="38" spans="1:10" ht="11" customHeight="1">
      <c r="A38" s="489" t="s">
        <v>46</v>
      </c>
      <c r="B38" s="492">
        <f>AVERAGE(B39:B51)</f>
        <v>1350.6923076923076</v>
      </c>
      <c r="C38" s="492">
        <f>AVERAGE(C39:C51)</f>
        <v>1334.9230769230769</v>
      </c>
      <c r="D38" s="702">
        <f t="shared" si="19"/>
        <v>-1.1674924540121867</v>
      </c>
      <c r="E38" s="492">
        <f>AVERAGE(E39:E51)</f>
        <v>686.66666666666663</v>
      </c>
      <c r="F38" s="492">
        <f>AVERAGE(F39:F51)</f>
        <v>686.66666666666663</v>
      </c>
      <c r="G38" s="704">
        <f t="shared" ref="G38" si="24">((F38/E38 -1)*100)</f>
        <v>0</v>
      </c>
      <c r="H38" s="696">
        <f>AVERAGE(H39:H51)</f>
        <v>863.33333333333337</v>
      </c>
      <c r="I38" s="696">
        <f>AVERAGE(I39:I51)</f>
        <v>863.33333333333337</v>
      </c>
      <c r="J38" s="697">
        <f t="shared" ref="J38" si="25">((I38/H38 -1)*100)</f>
        <v>0</v>
      </c>
    </row>
    <row r="39" spans="1:10" ht="11" customHeight="1">
      <c r="A39" s="682" t="s">
        <v>47</v>
      </c>
      <c r="B39" s="491">
        <v>1287</v>
      </c>
      <c r="C39" s="491">
        <v>1320</v>
      </c>
      <c r="D39" s="283">
        <f t="shared" si="19"/>
        <v>2.564102564102555</v>
      </c>
      <c r="E39" s="100" t="s">
        <v>154</v>
      </c>
      <c r="F39" s="100" t="s">
        <v>154</v>
      </c>
      <c r="G39" s="283" t="s">
        <v>137</v>
      </c>
      <c r="H39" s="100" t="s">
        <v>154</v>
      </c>
      <c r="I39" s="100" t="s">
        <v>154</v>
      </c>
      <c r="J39" s="283" t="s">
        <v>137</v>
      </c>
    </row>
    <row r="40" spans="1:10" ht="11" customHeight="1">
      <c r="A40" s="682" t="s">
        <v>48</v>
      </c>
      <c r="B40" s="491">
        <v>1287</v>
      </c>
      <c r="C40" s="491">
        <v>1287</v>
      </c>
      <c r="D40" s="699">
        <f t="shared" si="19"/>
        <v>0</v>
      </c>
      <c r="E40" s="100" t="s">
        <v>154</v>
      </c>
      <c r="F40" s="100" t="s">
        <v>154</v>
      </c>
      <c r="G40" s="283" t="s">
        <v>137</v>
      </c>
      <c r="H40" s="100" t="s">
        <v>154</v>
      </c>
      <c r="I40" s="100" t="s">
        <v>154</v>
      </c>
      <c r="J40" s="283" t="s">
        <v>137</v>
      </c>
    </row>
    <row r="41" spans="1:10" ht="11" customHeight="1">
      <c r="A41" s="682" t="s">
        <v>49</v>
      </c>
      <c r="B41" s="491">
        <v>1315</v>
      </c>
      <c r="C41" s="491">
        <v>1315</v>
      </c>
      <c r="D41" s="283">
        <f t="shared" si="19"/>
        <v>0</v>
      </c>
      <c r="E41" s="100" t="s">
        <v>154</v>
      </c>
      <c r="F41" s="100" t="s">
        <v>154</v>
      </c>
      <c r="G41" s="283" t="s">
        <v>137</v>
      </c>
      <c r="H41" s="100" t="s">
        <v>154</v>
      </c>
      <c r="I41" s="100" t="s">
        <v>154</v>
      </c>
      <c r="J41" s="283" t="s">
        <v>137</v>
      </c>
    </row>
    <row r="42" spans="1:10" ht="11" customHeight="1">
      <c r="A42" s="682" t="s">
        <v>50</v>
      </c>
      <c r="B42" s="491">
        <v>1360</v>
      </c>
      <c r="C42" s="491">
        <v>1360</v>
      </c>
      <c r="D42" s="699">
        <f t="shared" si="19"/>
        <v>0</v>
      </c>
      <c r="E42" s="100" t="s">
        <v>154</v>
      </c>
      <c r="F42" s="100" t="s">
        <v>154</v>
      </c>
      <c r="G42" s="283" t="s">
        <v>137</v>
      </c>
      <c r="H42" s="100" t="s">
        <v>154</v>
      </c>
      <c r="I42" s="100" t="s">
        <v>154</v>
      </c>
      <c r="J42" s="283" t="s">
        <v>137</v>
      </c>
    </row>
    <row r="43" spans="1:10" ht="11" customHeight="1">
      <c r="A43" s="682" t="s">
        <v>51</v>
      </c>
      <c r="B43" s="491">
        <v>1287</v>
      </c>
      <c r="C43" s="491">
        <v>1287</v>
      </c>
      <c r="D43" s="283">
        <f t="shared" si="19"/>
        <v>0</v>
      </c>
      <c r="E43" s="491">
        <v>710</v>
      </c>
      <c r="F43" s="491">
        <v>710</v>
      </c>
      <c r="G43" s="283">
        <f t="shared" ref="G43" si="26">((F43/E43 -1)*100)</f>
        <v>0</v>
      </c>
      <c r="H43" s="100">
        <v>700</v>
      </c>
      <c r="I43" s="491">
        <v>700</v>
      </c>
      <c r="J43" s="283">
        <f t="shared" ref="J43" si="27">((I43/H43 -1)*100)</f>
        <v>0</v>
      </c>
    </row>
    <row r="44" spans="1:10" ht="11" customHeight="1">
      <c r="A44" s="682" t="s">
        <v>52</v>
      </c>
      <c r="B44" s="491">
        <v>1200</v>
      </c>
      <c r="C44" s="491">
        <v>1167</v>
      </c>
      <c r="D44" s="699">
        <f t="shared" si="19"/>
        <v>-2.7499999999999969</v>
      </c>
      <c r="E44" s="100" t="s">
        <v>154</v>
      </c>
      <c r="F44" s="100" t="s">
        <v>154</v>
      </c>
      <c r="G44" s="283" t="s">
        <v>137</v>
      </c>
      <c r="H44" s="100" t="s">
        <v>154</v>
      </c>
      <c r="I44" s="100" t="s">
        <v>154</v>
      </c>
      <c r="J44" s="283" t="s">
        <v>137</v>
      </c>
    </row>
    <row r="45" spans="1:10" ht="11" customHeight="1">
      <c r="A45" s="682" t="s">
        <v>53</v>
      </c>
      <c r="B45" s="491">
        <v>1320</v>
      </c>
      <c r="C45" s="491">
        <v>1320</v>
      </c>
      <c r="D45" s="283">
        <f t="shared" si="19"/>
        <v>0</v>
      </c>
      <c r="E45" s="100" t="s">
        <v>154</v>
      </c>
      <c r="F45" s="100" t="s">
        <v>154</v>
      </c>
      <c r="G45" s="283" t="s">
        <v>137</v>
      </c>
      <c r="H45" s="100" t="s">
        <v>154</v>
      </c>
      <c r="I45" s="100" t="s">
        <v>154</v>
      </c>
      <c r="J45" s="283" t="s">
        <v>137</v>
      </c>
    </row>
    <row r="46" spans="1:10" ht="11" customHeight="1">
      <c r="A46" s="682" t="s">
        <v>140</v>
      </c>
      <c r="B46" s="491">
        <v>1280</v>
      </c>
      <c r="C46" s="491">
        <v>1280</v>
      </c>
      <c r="D46" s="699">
        <f t="shared" si="19"/>
        <v>0</v>
      </c>
      <c r="E46" s="491">
        <v>600</v>
      </c>
      <c r="F46" s="491">
        <v>600</v>
      </c>
      <c r="G46" s="283">
        <f t="shared" ref="G46" si="28">((F46/E46 -1)*100)</f>
        <v>0</v>
      </c>
      <c r="H46" s="100">
        <v>900</v>
      </c>
      <c r="I46" s="491">
        <v>900</v>
      </c>
      <c r="J46" s="283">
        <f t="shared" ref="J46" si="29">((I46/H46 -1)*100)</f>
        <v>0</v>
      </c>
    </row>
    <row r="47" spans="1:10" ht="11" customHeight="1">
      <c r="A47" s="682" t="s">
        <v>54</v>
      </c>
      <c r="B47" s="491">
        <v>1300</v>
      </c>
      <c r="C47" s="491">
        <v>1300</v>
      </c>
      <c r="D47" s="283">
        <f t="shared" si="19"/>
        <v>0</v>
      </c>
      <c r="E47" s="100" t="s">
        <v>154</v>
      </c>
      <c r="F47" s="100" t="s">
        <v>154</v>
      </c>
      <c r="G47" s="283" t="s">
        <v>137</v>
      </c>
      <c r="H47" s="100" t="s">
        <v>154</v>
      </c>
      <c r="I47" s="100" t="s">
        <v>653</v>
      </c>
      <c r="J47" s="283" t="s">
        <v>137</v>
      </c>
    </row>
    <row r="48" spans="1:10" ht="11" customHeight="1">
      <c r="A48" s="682" t="s">
        <v>55</v>
      </c>
      <c r="B48" s="491">
        <v>1300</v>
      </c>
      <c r="C48" s="491">
        <v>1300</v>
      </c>
      <c r="D48" s="699">
        <f t="shared" si="19"/>
        <v>0</v>
      </c>
      <c r="E48" s="100" t="s">
        <v>154</v>
      </c>
      <c r="F48" s="100" t="s">
        <v>154</v>
      </c>
      <c r="G48" s="283" t="s">
        <v>137</v>
      </c>
      <c r="H48" s="100" t="s">
        <v>154</v>
      </c>
      <c r="I48" s="100" t="s">
        <v>653</v>
      </c>
      <c r="J48" s="283" t="s">
        <v>137</v>
      </c>
    </row>
    <row r="49" spans="1:10" ht="11" customHeight="1">
      <c r="A49" s="682" t="s">
        <v>56</v>
      </c>
      <c r="B49" s="491">
        <v>1333</v>
      </c>
      <c r="C49" s="491">
        <v>1333</v>
      </c>
      <c r="D49" s="283">
        <f t="shared" si="19"/>
        <v>0</v>
      </c>
      <c r="E49" s="491">
        <v>750</v>
      </c>
      <c r="F49" s="491">
        <v>750</v>
      </c>
      <c r="G49" s="283">
        <f t="shared" ref="G49" si="30">((F49/E49 -1)*100)</f>
        <v>0</v>
      </c>
      <c r="H49" s="100" t="s">
        <v>154</v>
      </c>
      <c r="I49" s="100" t="s">
        <v>154</v>
      </c>
      <c r="J49" s="283" t="s">
        <v>137</v>
      </c>
    </row>
    <row r="50" spans="1:10" ht="11" customHeight="1">
      <c r="A50" s="682" t="s">
        <v>57</v>
      </c>
      <c r="B50" s="491">
        <v>1400</v>
      </c>
      <c r="C50" s="491">
        <v>1400</v>
      </c>
      <c r="D50" s="699">
        <f t="shared" si="19"/>
        <v>0</v>
      </c>
      <c r="E50" s="100" t="s">
        <v>154</v>
      </c>
      <c r="F50" s="100" t="s">
        <v>154</v>
      </c>
      <c r="G50" s="283" t="s">
        <v>137</v>
      </c>
      <c r="H50" s="100" t="s">
        <v>154</v>
      </c>
      <c r="I50" s="100" t="s">
        <v>154</v>
      </c>
      <c r="J50" s="283" t="s">
        <v>137</v>
      </c>
    </row>
    <row r="51" spans="1:10" ht="11" customHeight="1">
      <c r="A51" s="682" t="s">
        <v>58</v>
      </c>
      <c r="B51" s="491">
        <v>1890</v>
      </c>
      <c r="C51" s="491">
        <v>1685</v>
      </c>
      <c r="D51" s="283">
        <f t="shared" si="19"/>
        <v>-10.846560846560848</v>
      </c>
      <c r="E51" s="100" t="s">
        <v>154</v>
      </c>
      <c r="F51" s="100" t="s">
        <v>154</v>
      </c>
      <c r="G51" s="283" t="s">
        <v>137</v>
      </c>
      <c r="H51" s="100">
        <v>990</v>
      </c>
      <c r="I51" s="491">
        <v>990</v>
      </c>
      <c r="J51" s="283">
        <f t="shared" ref="J51" si="31">((I51/H51 -1)*100)</f>
        <v>0</v>
      </c>
    </row>
    <row r="52" spans="1:10" ht="11" customHeight="1">
      <c r="A52" s="688" t="s">
        <v>59</v>
      </c>
      <c r="B52" s="492">
        <f>AVERAGE(B53:B56)</f>
        <v>1190</v>
      </c>
      <c r="C52" s="492">
        <f>AVERAGE(C53:C56)</f>
        <v>1186.6666666666667</v>
      </c>
      <c r="D52" s="693">
        <f t="shared" si="19"/>
        <v>-0.28011204481792618</v>
      </c>
      <c r="E52" s="492">
        <f>AVERAGE(E53:E56)</f>
        <v>552.33333333333337</v>
      </c>
      <c r="F52" s="492">
        <f>AVERAGE(F53:F56)</f>
        <v>537.5</v>
      </c>
      <c r="G52" s="693">
        <f>((F52/E52 -1)*100)</f>
        <v>-2.6855763427881763</v>
      </c>
      <c r="H52" s="492" t="s">
        <v>158</v>
      </c>
      <c r="I52" s="492" t="s">
        <v>158</v>
      </c>
      <c r="J52" s="697" t="s">
        <v>137</v>
      </c>
    </row>
    <row r="53" spans="1:10" ht="11" customHeight="1">
      <c r="A53" s="682" t="s">
        <v>60</v>
      </c>
      <c r="B53" s="100" t="s">
        <v>154</v>
      </c>
      <c r="C53" s="100" t="s">
        <v>154</v>
      </c>
      <c r="D53" s="283" t="s">
        <v>137</v>
      </c>
      <c r="E53" s="491">
        <v>540</v>
      </c>
      <c r="F53" s="491">
        <v>553</v>
      </c>
      <c r="G53" s="283">
        <f>((F53/E53 -1)*100)</f>
        <v>2.4074074074074137</v>
      </c>
      <c r="H53" s="100" t="s">
        <v>154</v>
      </c>
      <c r="I53" s="100" t="s">
        <v>154</v>
      </c>
      <c r="J53" s="283" t="s">
        <v>137</v>
      </c>
    </row>
    <row r="54" spans="1:10" ht="11" customHeight="1">
      <c r="A54" s="682" t="s">
        <v>61</v>
      </c>
      <c r="B54" s="100" t="s">
        <v>154</v>
      </c>
      <c r="C54" s="491">
        <v>1180</v>
      </c>
      <c r="D54" s="283" t="s">
        <v>137</v>
      </c>
      <c r="E54" s="100" t="s">
        <v>154</v>
      </c>
      <c r="F54" s="491">
        <v>550</v>
      </c>
      <c r="G54" s="283" t="s">
        <v>137</v>
      </c>
      <c r="H54" s="100" t="s">
        <v>154</v>
      </c>
      <c r="I54" s="100" t="s">
        <v>154</v>
      </c>
      <c r="J54" s="283" t="s">
        <v>137</v>
      </c>
    </row>
    <row r="55" spans="1:10" ht="11" customHeight="1">
      <c r="A55" s="682" t="s">
        <v>62</v>
      </c>
      <c r="B55" s="100">
        <v>1180</v>
      </c>
      <c r="C55" s="491">
        <v>1180</v>
      </c>
      <c r="D55" s="699">
        <f t="shared" si="19"/>
        <v>0</v>
      </c>
      <c r="E55" s="491">
        <v>550</v>
      </c>
      <c r="F55" s="491">
        <v>580</v>
      </c>
      <c r="G55" s="283">
        <f>((F55/E55 -1)*100)</f>
        <v>5.4545454545454453</v>
      </c>
      <c r="H55" s="100" t="s">
        <v>154</v>
      </c>
      <c r="I55" s="100" t="s">
        <v>154</v>
      </c>
      <c r="J55" s="283" t="s">
        <v>137</v>
      </c>
    </row>
    <row r="56" spans="1:10" ht="11" customHeight="1">
      <c r="A56" s="682" t="s">
        <v>63</v>
      </c>
      <c r="B56" s="100">
        <v>1200</v>
      </c>
      <c r="C56" s="491">
        <v>1200</v>
      </c>
      <c r="D56" s="283">
        <f t="shared" si="19"/>
        <v>0</v>
      </c>
      <c r="E56" s="491">
        <v>567</v>
      </c>
      <c r="F56" s="491">
        <v>467</v>
      </c>
      <c r="G56" s="283">
        <f>((F56/E56 -1)*100)</f>
        <v>-17.636684303350968</v>
      </c>
      <c r="H56" s="100" t="s">
        <v>154</v>
      </c>
      <c r="I56" s="100" t="s">
        <v>154</v>
      </c>
      <c r="J56" s="283" t="s">
        <v>137</v>
      </c>
    </row>
    <row r="57" spans="1:10" ht="11" customHeight="1">
      <c r="A57" s="682" t="s">
        <v>64</v>
      </c>
      <c r="B57" s="100" t="s">
        <v>154</v>
      </c>
      <c r="C57" s="491">
        <v>1150</v>
      </c>
      <c r="D57" s="283" t="s">
        <v>137</v>
      </c>
      <c r="E57" s="100" t="s">
        <v>154</v>
      </c>
      <c r="F57" s="491">
        <v>525</v>
      </c>
      <c r="G57" s="283" t="s">
        <v>137</v>
      </c>
      <c r="H57" s="100" t="s">
        <v>154</v>
      </c>
      <c r="I57" s="100" t="s">
        <v>154</v>
      </c>
      <c r="J57" s="283" t="s">
        <v>137</v>
      </c>
    </row>
    <row r="58" spans="1:10" ht="11" customHeight="1">
      <c r="A58" s="689" t="s">
        <v>65</v>
      </c>
      <c r="B58" s="685">
        <f>AVERAGE(B59:B64)</f>
        <v>1299.4000000000001</v>
      </c>
      <c r="C58" s="685">
        <f>AVERAGE(C59:C64)</f>
        <v>1387.5</v>
      </c>
      <c r="D58" s="693">
        <f>((C58/B58 -1)*100)</f>
        <v>6.7800523318454653</v>
      </c>
      <c r="E58" s="492">
        <f>AVERAGE(E59:E64)</f>
        <v>749.25</v>
      </c>
      <c r="F58" s="492">
        <f>AVERAGE(F59:F64)</f>
        <v>590</v>
      </c>
      <c r="G58" s="693">
        <f>((F58/E58 -1)*100)</f>
        <v>-21.254587921254586</v>
      </c>
      <c r="H58" s="697" t="s">
        <v>137</v>
      </c>
      <c r="I58" s="817">
        <f>AVERAGE(I59:I64)</f>
        <v>846.7</v>
      </c>
      <c r="J58" s="697" t="s">
        <v>137</v>
      </c>
    </row>
    <row r="59" spans="1:10" ht="11" customHeight="1">
      <c r="A59" s="682" t="s">
        <v>66</v>
      </c>
      <c r="B59" s="100">
        <v>1200</v>
      </c>
      <c r="C59" s="100" t="s">
        <v>154</v>
      </c>
      <c r="D59" s="283" t="s">
        <v>137</v>
      </c>
      <c r="E59" s="491">
        <v>587</v>
      </c>
      <c r="F59" s="491">
        <v>465</v>
      </c>
      <c r="G59" s="283">
        <f>((F59/E59 -1)*100)</f>
        <v>-20.783645655877347</v>
      </c>
      <c r="H59" s="100" t="s">
        <v>154</v>
      </c>
      <c r="I59" s="100" t="s">
        <v>154</v>
      </c>
      <c r="J59" s="283" t="s">
        <v>137</v>
      </c>
    </row>
    <row r="60" spans="1:10" ht="11" customHeight="1">
      <c r="A60" s="682" t="s">
        <v>396</v>
      </c>
      <c r="B60" s="100">
        <v>1300</v>
      </c>
      <c r="C60" s="100" t="s">
        <v>154</v>
      </c>
      <c r="D60" s="283" t="s">
        <v>137</v>
      </c>
      <c r="E60" s="100" t="s">
        <v>154</v>
      </c>
      <c r="F60" s="100" t="s">
        <v>154</v>
      </c>
      <c r="G60" s="283" t="s">
        <v>137</v>
      </c>
      <c r="H60" s="100" t="s">
        <v>154</v>
      </c>
      <c r="I60" s="100" t="s">
        <v>154</v>
      </c>
      <c r="J60" s="283" t="s">
        <v>137</v>
      </c>
    </row>
    <row r="61" spans="1:10" ht="11" customHeight="1">
      <c r="A61" s="682" t="s">
        <v>68</v>
      </c>
      <c r="B61" s="100" t="s">
        <v>154</v>
      </c>
      <c r="C61" s="491">
        <v>1375</v>
      </c>
      <c r="D61" s="283" t="s">
        <v>137</v>
      </c>
      <c r="E61" s="491">
        <v>500</v>
      </c>
      <c r="F61" s="491">
        <v>435</v>
      </c>
      <c r="G61" s="283">
        <f>((F61/E61 -1)*100)</f>
        <v>-13</v>
      </c>
      <c r="H61" s="100" t="s">
        <v>154</v>
      </c>
      <c r="I61" s="491">
        <v>1013.4</v>
      </c>
      <c r="J61" s="283" t="s">
        <v>137</v>
      </c>
    </row>
    <row r="62" spans="1:10" ht="11" customHeight="1">
      <c r="A62" s="682" t="s">
        <v>70</v>
      </c>
      <c r="B62" s="100">
        <v>1230</v>
      </c>
      <c r="C62" s="100" t="s">
        <v>154</v>
      </c>
      <c r="D62" s="283" t="s">
        <v>137</v>
      </c>
      <c r="E62" s="100" t="s">
        <v>154</v>
      </c>
      <c r="F62" s="100" t="s">
        <v>154</v>
      </c>
      <c r="G62" s="283" t="s">
        <v>137</v>
      </c>
      <c r="H62" s="100" t="s">
        <v>154</v>
      </c>
      <c r="I62" s="100" t="s">
        <v>154</v>
      </c>
      <c r="J62" s="283" t="s">
        <v>137</v>
      </c>
    </row>
    <row r="63" spans="1:10" ht="11" customHeight="1">
      <c r="A63" s="682" t="s">
        <v>72</v>
      </c>
      <c r="B63" s="100">
        <v>1500</v>
      </c>
      <c r="C63" s="491">
        <v>1400</v>
      </c>
      <c r="D63" s="283">
        <f>((C63/B63 -1)*100)</f>
        <v>-6.6666666666666652</v>
      </c>
      <c r="E63" s="491">
        <v>1200</v>
      </c>
      <c r="F63" s="491">
        <v>600</v>
      </c>
      <c r="G63" s="283">
        <f>((F63/E63 -1)*100)</f>
        <v>-50</v>
      </c>
      <c r="H63" s="100" t="s">
        <v>154</v>
      </c>
      <c r="I63" s="100" t="s">
        <v>154</v>
      </c>
      <c r="J63" s="283" t="s">
        <v>137</v>
      </c>
    </row>
    <row r="64" spans="1:10" ht="11" customHeight="1">
      <c r="A64" s="682" t="s">
        <v>71</v>
      </c>
      <c r="B64" s="100">
        <v>1267</v>
      </c>
      <c r="C64" s="100" t="s">
        <v>154</v>
      </c>
      <c r="D64" s="283" t="s">
        <v>137</v>
      </c>
      <c r="E64" s="491">
        <v>710</v>
      </c>
      <c r="F64" s="491">
        <v>860</v>
      </c>
      <c r="G64" s="283">
        <f>((F64/E64 -1)*100)</f>
        <v>21.126760563380277</v>
      </c>
      <c r="H64" s="100" t="s">
        <v>154</v>
      </c>
      <c r="I64" s="491">
        <v>680</v>
      </c>
      <c r="J64" s="283" t="s">
        <v>137</v>
      </c>
    </row>
    <row r="65" spans="1:10" ht="10.75" customHeight="1">
      <c r="A65" s="235"/>
      <c r="B65" s="236"/>
      <c r="C65" s="166"/>
      <c r="D65" s="166"/>
      <c r="E65" s="166"/>
      <c r="F65" s="166"/>
      <c r="G65" s="166"/>
      <c r="H65" s="166"/>
      <c r="I65" s="166"/>
      <c r="J65" s="167" t="s">
        <v>76</v>
      </c>
    </row>
    <row r="66" spans="1:10" ht="12" customHeight="1">
      <c r="A66" s="921" t="s">
        <v>510</v>
      </c>
      <c r="B66" s="921"/>
      <c r="C66" s="921"/>
      <c r="D66" s="921"/>
      <c r="E66" s="921"/>
      <c r="F66" s="921"/>
      <c r="G66" s="8"/>
      <c r="H66" s="8"/>
      <c r="I66" s="9"/>
      <c r="J66" s="9"/>
    </row>
    <row r="67" spans="1:10" ht="14" customHeight="1">
      <c r="A67" s="913" t="s">
        <v>19</v>
      </c>
      <c r="B67" s="915" t="s">
        <v>150</v>
      </c>
      <c r="C67" s="923"/>
      <c r="D67" s="924"/>
      <c r="E67" s="915" t="s">
        <v>151</v>
      </c>
      <c r="F67" s="923"/>
      <c r="G67" s="924"/>
      <c r="H67" s="915" t="s">
        <v>152</v>
      </c>
      <c r="I67" s="923"/>
      <c r="J67" s="924"/>
    </row>
    <row r="68" spans="1:10" ht="14" customHeight="1">
      <c r="A68" s="922"/>
      <c r="B68" s="354">
        <v>2023</v>
      </c>
      <c r="C68" s="354">
        <v>2024</v>
      </c>
      <c r="D68" s="354" t="s">
        <v>23</v>
      </c>
      <c r="E68" s="354">
        <v>2023</v>
      </c>
      <c r="F68" s="354">
        <v>2024</v>
      </c>
      <c r="G68" s="354" t="s">
        <v>23</v>
      </c>
      <c r="H68" s="354">
        <v>2023</v>
      </c>
      <c r="I68" s="354">
        <v>2024</v>
      </c>
      <c r="J68" s="354" t="s">
        <v>23</v>
      </c>
    </row>
    <row r="69" spans="1:10" ht="4.5" customHeight="1">
      <c r="A69" s="197"/>
      <c r="B69" s="563"/>
      <c r="C69" s="556"/>
      <c r="D69" s="180"/>
      <c r="E69" s="563"/>
      <c r="F69" s="563"/>
      <c r="G69" s="559"/>
      <c r="H69" s="591"/>
      <c r="I69" s="591"/>
      <c r="J69" s="559"/>
    </row>
    <row r="70" spans="1:10" ht="11" customHeight="1">
      <c r="A70" s="586" t="s">
        <v>74</v>
      </c>
      <c r="B70" s="780">
        <f>AVERAGE(B71:B73)</f>
        <v>1270</v>
      </c>
      <c r="C70" s="780">
        <f>AVERAGE(C71:C73)</f>
        <v>1377.6666666666667</v>
      </c>
      <c r="D70" s="693">
        <f>((C70/B70)-   1)*100</f>
        <v>8.4776902887139229</v>
      </c>
      <c r="E70" s="492" t="s">
        <v>158</v>
      </c>
      <c r="F70" s="492" t="s">
        <v>158</v>
      </c>
      <c r="G70" s="592" t="s">
        <v>137</v>
      </c>
      <c r="H70" s="492">
        <f>AVERAGE(H71:H73)</f>
        <v>925</v>
      </c>
      <c r="I70" s="492">
        <f>AVERAGE(I71:I73)</f>
        <v>793.5</v>
      </c>
      <c r="J70" s="558">
        <f>((I70/H70)-   1)*100</f>
        <v>-14.216216216216216</v>
      </c>
    </row>
    <row r="71" spans="1:10" ht="11" customHeight="1">
      <c r="A71" s="682" t="s">
        <v>182</v>
      </c>
      <c r="B71" s="687">
        <v>1160</v>
      </c>
      <c r="C71" s="687">
        <v>1166</v>
      </c>
      <c r="D71" s="283">
        <f>((C71/B71)-   1)*100</f>
        <v>0.51724137931035141</v>
      </c>
      <c r="E71" s="100" t="s">
        <v>153</v>
      </c>
      <c r="F71" s="100" t="s">
        <v>153</v>
      </c>
      <c r="G71" s="593" t="s">
        <v>137</v>
      </c>
      <c r="H71" s="100" t="s">
        <v>154</v>
      </c>
      <c r="I71" s="556" t="s">
        <v>30</v>
      </c>
      <c r="J71" s="559" t="s">
        <v>137</v>
      </c>
    </row>
    <row r="72" spans="1:10" ht="11" customHeight="1">
      <c r="A72" s="682" t="s">
        <v>75</v>
      </c>
      <c r="B72" s="100" t="s">
        <v>154</v>
      </c>
      <c r="C72" s="687">
        <v>1800</v>
      </c>
      <c r="D72" s="559" t="s">
        <v>137</v>
      </c>
      <c r="E72" s="100" t="s">
        <v>153</v>
      </c>
      <c r="F72" s="100" t="s">
        <v>153</v>
      </c>
      <c r="G72" s="593" t="s">
        <v>137</v>
      </c>
      <c r="H72" s="100" t="s">
        <v>154</v>
      </c>
      <c r="I72" s="491">
        <v>800</v>
      </c>
      <c r="J72" s="559" t="s">
        <v>137</v>
      </c>
    </row>
    <row r="73" spans="1:10" ht="11" customHeight="1">
      <c r="A73" s="682" t="s">
        <v>294</v>
      </c>
      <c r="B73" s="687">
        <v>1380</v>
      </c>
      <c r="C73" s="687">
        <v>1167</v>
      </c>
      <c r="D73" s="559">
        <f>((C73/B73)-   1)*100</f>
        <v>-15.434782608695652</v>
      </c>
      <c r="E73" s="100" t="s">
        <v>153</v>
      </c>
      <c r="F73" s="100" t="s">
        <v>153</v>
      </c>
      <c r="G73" s="593" t="s">
        <v>137</v>
      </c>
      <c r="H73" s="491">
        <v>925</v>
      </c>
      <c r="I73" s="491">
        <v>787</v>
      </c>
      <c r="J73" s="559">
        <f>((I73/H73)-   1)*100</f>
        <v>-14.918918918918923</v>
      </c>
    </row>
    <row r="74" spans="1:10" ht="11" customHeight="1">
      <c r="A74" s="554" t="s">
        <v>77</v>
      </c>
      <c r="B74" s="780">
        <f>AVERAGE(B75:B88)</f>
        <v>1200</v>
      </c>
      <c r="C74" s="780">
        <f>AVERAGE(C75:C88)</f>
        <v>1471.4285714285713</v>
      </c>
      <c r="D74" s="693">
        <v>0</v>
      </c>
      <c r="E74" s="492">
        <f>AVERAGE(E75:E78)</f>
        <v>600</v>
      </c>
      <c r="F74" s="492">
        <f>AVERAGE(F75:F78)</f>
        <v>775</v>
      </c>
      <c r="G74" s="492">
        <f>((F74/E74)-   1)*100</f>
        <v>29.166666666666675</v>
      </c>
      <c r="H74" s="492">
        <f>AVERAGE(H75:H78)</f>
        <v>1000</v>
      </c>
      <c r="I74" s="492">
        <f>AVERAGE(I75:I78)</f>
        <v>966.66666666666663</v>
      </c>
      <c r="J74" s="558">
        <f>((I74/H74)-   1)*100</f>
        <v>-3.3333333333333326</v>
      </c>
    </row>
    <row r="75" spans="1:10" ht="11" customHeight="1">
      <c r="A75" s="682" t="s">
        <v>78</v>
      </c>
      <c r="B75" s="100" t="s">
        <v>154</v>
      </c>
      <c r="C75" s="687">
        <v>1300</v>
      </c>
      <c r="D75" s="699" t="s">
        <v>137</v>
      </c>
      <c r="E75" s="491">
        <v>600</v>
      </c>
      <c r="F75" s="491">
        <v>600</v>
      </c>
      <c r="G75" s="550">
        <f>((F75/E75)-   1)*100</f>
        <v>0</v>
      </c>
      <c r="H75" s="491">
        <v>1000</v>
      </c>
      <c r="I75" s="491">
        <v>900</v>
      </c>
      <c r="J75" s="283">
        <f>((I75/H75)-   1)*100</f>
        <v>-9.9999999999999982</v>
      </c>
    </row>
    <row r="76" spans="1:10" ht="11" customHeight="1">
      <c r="A76" s="682" t="s">
        <v>79</v>
      </c>
      <c r="B76" s="557">
        <v>1200</v>
      </c>
      <c r="C76" s="687">
        <v>1200</v>
      </c>
      <c r="D76" s="283">
        <f t="shared" ref="D76:D77" si="32">((C76/B76)-   1)*100</f>
        <v>0</v>
      </c>
      <c r="E76" s="100" t="s">
        <v>153</v>
      </c>
      <c r="F76" s="491">
        <v>800</v>
      </c>
      <c r="G76" s="550" t="s">
        <v>137</v>
      </c>
      <c r="H76" s="100" t="s">
        <v>154</v>
      </c>
      <c r="I76" s="491">
        <v>1000</v>
      </c>
      <c r="J76" s="550" t="s">
        <v>137</v>
      </c>
    </row>
    <row r="77" spans="1:10" ht="11" customHeight="1">
      <c r="A77" s="682" t="s">
        <v>81</v>
      </c>
      <c r="B77" s="557">
        <v>1200</v>
      </c>
      <c r="C77" s="687">
        <v>1200</v>
      </c>
      <c r="D77" s="283">
        <f t="shared" si="32"/>
        <v>0</v>
      </c>
      <c r="E77" s="100" t="s">
        <v>153</v>
      </c>
      <c r="F77" s="491">
        <v>1000</v>
      </c>
      <c r="G77" s="550" t="s">
        <v>137</v>
      </c>
      <c r="H77" s="100" t="s">
        <v>154</v>
      </c>
      <c r="I77" s="100" t="s">
        <v>154</v>
      </c>
      <c r="J77" s="550" t="s">
        <v>137</v>
      </c>
    </row>
    <row r="78" spans="1:10" ht="11" customHeight="1">
      <c r="A78" s="682" t="s">
        <v>83</v>
      </c>
      <c r="B78" s="557">
        <v>1200</v>
      </c>
      <c r="C78" s="687">
        <v>1200</v>
      </c>
      <c r="D78" s="283">
        <f>((C78/B78)-   1)*100</f>
        <v>0</v>
      </c>
      <c r="E78" s="491">
        <v>600</v>
      </c>
      <c r="F78" s="491">
        <v>700</v>
      </c>
      <c r="G78" s="550">
        <f>((F78/E78)-   1)*100</f>
        <v>16.666666666666675</v>
      </c>
      <c r="H78" s="491">
        <v>1000</v>
      </c>
      <c r="I78" s="491">
        <v>1000</v>
      </c>
      <c r="J78" s="550">
        <f>((I78/H78)-   1)*100</f>
        <v>0</v>
      </c>
    </row>
    <row r="79" spans="1:10" ht="11" customHeight="1">
      <c r="A79" s="680" t="s">
        <v>86</v>
      </c>
      <c r="B79" s="492" t="s">
        <v>27</v>
      </c>
      <c r="C79" s="780">
        <f>AVERAGE(C80:C89)</f>
        <v>1800</v>
      </c>
      <c r="D79" s="704" t="s">
        <v>137</v>
      </c>
      <c r="E79" s="492">
        <f>AVERAGE(E80:E88)</f>
        <v>465</v>
      </c>
      <c r="F79" s="492">
        <f>AVERAGE(F80:F89)</f>
        <v>439.3</v>
      </c>
      <c r="G79" s="695">
        <f>((F79/E79)-   1)*100</f>
        <v>-5.5268817204301097</v>
      </c>
      <c r="H79" s="492">
        <f>AVERAGE(H82:H88)</f>
        <v>700</v>
      </c>
      <c r="I79" s="492">
        <f>AVERAGE(I80:I89)</f>
        <v>766</v>
      </c>
      <c r="J79" s="695">
        <f>((I79/H79)-   1)*100</f>
        <v>9.4285714285714306</v>
      </c>
    </row>
    <row r="80" spans="1:10" ht="11" customHeight="1">
      <c r="A80" s="682" t="s">
        <v>87</v>
      </c>
      <c r="B80" s="100" t="s">
        <v>154</v>
      </c>
      <c r="C80" s="100" t="s">
        <v>154</v>
      </c>
      <c r="D80" s="699" t="s">
        <v>137</v>
      </c>
      <c r="E80" s="491">
        <v>300</v>
      </c>
      <c r="F80" s="491">
        <v>300</v>
      </c>
      <c r="G80" s="700">
        <f>((F80/E80)-   1)*100</f>
        <v>0</v>
      </c>
      <c r="H80" s="100" t="s">
        <v>154</v>
      </c>
      <c r="I80" s="491">
        <v>800</v>
      </c>
      <c r="J80" s="283" t="s">
        <v>137</v>
      </c>
    </row>
    <row r="81" spans="1:10" ht="11" customHeight="1">
      <c r="A81" s="682" t="s">
        <v>571</v>
      </c>
      <c r="B81" s="100" t="s">
        <v>154</v>
      </c>
      <c r="C81" s="687">
        <v>1900</v>
      </c>
      <c r="D81" s="699" t="s">
        <v>137</v>
      </c>
      <c r="E81" s="100" t="s">
        <v>153</v>
      </c>
      <c r="F81" s="491">
        <v>613</v>
      </c>
      <c r="G81" s="699" t="s">
        <v>137</v>
      </c>
      <c r="H81" s="100" t="s">
        <v>154</v>
      </c>
      <c r="I81" s="491">
        <v>1030</v>
      </c>
      <c r="J81" s="699" t="s">
        <v>137</v>
      </c>
    </row>
    <row r="82" spans="1:10" ht="11" customHeight="1">
      <c r="A82" s="682" t="s">
        <v>89</v>
      </c>
      <c r="B82" s="100" t="s">
        <v>154</v>
      </c>
      <c r="C82" s="100" t="s">
        <v>154</v>
      </c>
      <c r="D82" s="699" t="s">
        <v>137</v>
      </c>
      <c r="E82" s="491">
        <v>640</v>
      </c>
      <c r="F82" s="491">
        <v>400</v>
      </c>
      <c r="G82" s="700">
        <f>((F82/E82)-   1)*100</f>
        <v>-37.5</v>
      </c>
      <c r="H82" s="100" t="s">
        <v>154</v>
      </c>
      <c r="I82" s="491">
        <v>700</v>
      </c>
      <c r="J82" s="283" t="s">
        <v>137</v>
      </c>
    </row>
    <row r="83" spans="1:10" ht="11" customHeight="1">
      <c r="A83" s="682" t="s">
        <v>451</v>
      </c>
      <c r="B83" s="100" t="s">
        <v>154</v>
      </c>
      <c r="C83" s="100" t="s">
        <v>154</v>
      </c>
      <c r="D83" s="699" t="s">
        <v>137</v>
      </c>
      <c r="E83" s="491">
        <v>400</v>
      </c>
      <c r="F83" s="491">
        <v>400</v>
      </c>
      <c r="G83" s="700">
        <f t="shared" ref="G83:G84" si="33">((F83/E83)-   1)*100</f>
        <v>0</v>
      </c>
      <c r="H83" s="100" t="s">
        <v>154</v>
      </c>
      <c r="I83" s="100" t="s">
        <v>154</v>
      </c>
      <c r="J83" s="283" t="s">
        <v>137</v>
      </c>
    </row>
    <row r="84" spans="1:10" ht="11" customHeight="1">
      <c r="A84" s="682" t="s">
        <v>90</v>
      </c>
      <c r="B84" s="100" t="s">
        <v>154</v>
      </c>
      <c r="C84" s="100" t="s">
        <v>154</v>
      </c>
      <c r="D84" s="699" t="s">
        <v>137</v>
      </c>
      <c r="E84" s="491">
        <v>400</v>
      </c>
      <c r="F84" s="491">
        <v>400</v>
      </c>
      <c r="G84" s="700">
        <f t="shared" si="33"/>
        <v>0</v>
      </c>
      <c r="H84" s="100" t="s">
        <v>154</v>
      </c>
      <c r="I84" s="100" t="s">
        <v>154</v>
      </c>
      <c r="J84" s="283" t="s">
        <v>137</v>
      </c>
    </row>
    <row r="85" spans="1:10" ht="11" customHeight="1">
      <c r="A85" s="682" t="s">
        <v>91</v>
      </c>
      <c r="B85" s="100" t="s">
        <v>154</v>
      </c>
      <c r="C85" s="687">
        <v>1700</v>
      </c>
      <c r="D85" s="699" t="s">
        <v>137</v>
      </c>
      <c r="E85" s="491">
        <v>800</v>
      </c>
      <c r="F85" s="491">
        <v>800</v>
      </c>
      <c r="G85" s="700">
        <f>((F85/E85)-   1)*100</f>
        <v>0</v>
      </c>
      <c r="H85" s="100" t="s">
        <v>154</v>
      </c>
      <c r="I85" s="100" t="s">
        <v>154</v>
      </c>
      <c r="J85" s="283" t="s">
        <v>137</v>
      </c>
    </row>
    <row r="86" spans="1:10" ht="11" customHeight="1">
      <c r="A86" s="682" t="s">
        <v>92</v>
      </c>
      <c r="B86" s="100" t="s">
        <v>154</v>
      </c>
      <c r="C86" s="100" t="s">
        <v>154</v>
      </c>
      <c r="D86" s="699" t="s">
        <v>137</v>
      </c>
      <c r="E86" s="491">
        <v>440</v>
      </c>
      <c r="F86" s="491">
        <v>440</v>
      </c>
      <c r="G86" s="700">
        <f>((F86/E86)-   1)*100</f>
        <v>0</v>
      </c>
      <c r="H86" s="100" t="s">
        <v>154</v>
      </c>
      <c r="I86" s="100" t="s">
        <v>154</v>
      </c>
      <c r="J86" s="283" t="s">
        <v>137</v>
      </c>
    </row>
    <row r="87" spans="1:10" ht="11" customHeight="1">
      <c r="A87" s="682" t="s">
        <v>93</v>
      </c>
      <c r="B87" s="100" t="s">
        <v>154</v>
      </c>
      <c r="C87" s="100" t="s">
        <v>154</v>
      </c>
      <c r="D87" s="699" t="s">
        <v>137</v>
      </c>
      <c r="E87" s="491">
        <v>440</v>
      </c>
      <c r="F87" s="491">
        <v>440</v>
      </c>
      <c r="G87" s="700">
        <f>((F87/E87)-   1)*100</f>
        <v>0</v>
      </c>
      <c r="H87" s="100" t="s">
        <v>154</v>
      </c>
      <c r="I87" s="100" t="s">
        <v>154</v>
      </c>
      <c r="J87" s="283" t="s">
        <v>137</v>
      </c>
    </row>
    <row r="88" spans="1:10" ht="11" customHeight="1">
      <c r="A88" s="682" t="s">
        <v>94</v>
      </c>
      <c r="B88" s="100" t="s">
        <v>154</v>
      </c>
      <c r="C88" s="100" t="s">
        <v>154</v>
      </c>
      <c r="D88" s="699" t="s">
        <v>137</v>
      </c>
      <c r="E88" s="491">
        <v>300</v>
      </c>
      <c r="F88" s="491">
        <v>300</v>
      </c>
      <c r="G88" s="700">
        <f>((F88/E88)-   1)*100</f>
        <v>0</v>
      </c>
      <c r="H88" s="491">
        <v>700</v>
      </c>
      <c r="I88" s="491">
        <v>800</v>
      </c>
      <c r="J88" s="700">
        <f>((I88/H88)-   1)*100</f>
        <v>14.285714285714279</v>
      </c>
    </row>
    <row r="89" spans="1:10" ht="11" customHeight="1">
      <c r="A89" s="682" t="s">
        <v>517</v>
      </c>
      <c r="B89" s="100" t="s">
        <v>154</v>
      </c>
      <c r="C89" s="100" t="s">
        <v>154</v>
      </c>
      <c r="D89" s="699" t="s">
        <v>137</v>
      </c>
      <c r="E89" s="100" t="s">
        <v>153</v>
      </c>
      <c r="F89" s="491">
        <v>300</v>
      </c>
      <c r="G89" s="699" t="s">
        <v>137</v>
      </c>
      <c r="H89" s="100" t="s">
        <v>154</v>
      </c>
      <c r="I89" s="491">
        <v>500</v>
      </c>
      <c r="J89" s="699" t="s">
        <v>137</v>
      </c>
    </row>
    <row r="90" spans="1:10" ht="11" customHeight="1">
      <c r="A90" s="680" t="s">
        <v>99</v>
      </c>
      <c r="B90" s="685">
        <v>950</v>
      </c>
      <c r="C90" s="704" t="s">
        <v>137</v>
      </c>
      <c r="D90" s="704" t="s">
        <v>137</v>
      </c>
      <c r="E90" s="697" t="s">
        <v>137</v>
      </c>
      <c r="F90" s="697" t="s">
        <v>137</v>
      </c>
      <c r="G90" s="697" t="s">
        <v>137</v>
      </c>
      <c r="H90" s="492">
        <v>400</v>
      </c>
      <c r="I90" s="492">
        <v>600</v>
      </c>
      <c r="J90" s="697">
        <f t="shared" ref="J90:J95" si="34">((I90/H90)-   1)*100</f>
        <v>50</v>
      </c>
    </row>
    <row r="91" spans="1:10" ht="11" customHeight="1">
      <c r="A91" s="689" t="s">
        <v>100</v>
      </c>
      <c r="B91" s="685">
        <f>AVERAGE(B92:B95)</f>
        <v>1348.3333333333333</v>
      </c>
      <c r="C91" s="685">
        <f>AVERAGE(C92:C95)</f>
        <v>887.5</v>
      </c>
      <c r="D91" s="693">
        <f t="shared" ref="D91:D99" si="35">((C91/B91)-   1)*100</f>
        <v>-34.17799752781211</v>
      </c>
      <c r="E91" s="492">
        <f>AVERAGE(E92:E95)</f>
        <v>400</v>
      </c>
      <c r="F91" s="492">
        <f>AVERAGE(F92:F95)</f>
        <v>898.33333333333337</v>
      </c>
      <c r="G91" s="697">
        <f t="shared" ref="G91:G92" si="36">((F91/E91)-   1)*100</f>
        <v>124.58333333333336</v>
      </c>
      <c r="H91" s="492">
        <f>AVERAGE(H92:H95)</f>
        <v>1210</v>
      </c>
      <c r="I91" s="492">
        <f>AVERAGE(I92:I95)</f>
        <v>908.19999999999993</v>
      </c>
      <c r="J91" s="697">
        <f t="shared" si="34"/>
        <v>-24.942148760330586</v>
      </c>
    </row>
    <row r="92" spans="1:10" ht="11" customHeight="1">
      <c r="A92" s="682" t="s">
        <v>102</v>
      </c>
      <c r="B92" s="687">
        <v>1200</v>
      </c>
      <c r="C92" s="687">
        <v>887.5</v>
      </c>
      <c r="D92" s="699">
        <f t="shared" si="35"/>
        <v>-26.041666666666664</v>
      </c>
      <c r="E92" s="491">
        <v>400</v>
      </c>
      <c r="F92" s="491">
        <v>480</v>
      </c>
      <c r="G92" s="283">
        <f t="shared" si="36"/>
        <v>19.999999999999996</v>
      </c>
      <c r="H92" s="100" t="s">
        <v>154</v>
      </c>
      <c r="I92" s="491">
        <v>424.6</v>
      </c>
      <c r="J92" s="283" t="s">
        <v>137</v>
      </c>
    </row>
    <row r="93" spans="1:10" ht="11" customHeight="1">
      <c r="A93" s="682" t="s">
        <v>101</v>
      </c>
      <c r="B93" s="687">
        <v>1445</v>
      </c>
      <c r="C93" s="100" t="s">
        <v>154</v>
      </c>
      <c r="D93" s="283" t="s">
        <v>137</v>
      </c>
      <c r="E93" s="100" t="s">
        <v>153</v>
      </c>
      <c r="F93" s="491">
        <v>1215</v>
      </c>
      <c r="G93" s="283" t="s">
        <v>137</v>
      </c>
      <c r="H93" s="100" t="s">
        <v>154</v>
      </c>
      <c r="I93" s="100" t="s">
        <v>154</v>
      </c>
      <c r="J93" s="283" t="s">
        <v>137</v>
      </c>
    </row>
    <row r="94" spans="1:10" ht="11" customHeight="1">
      <c r="A94" s="682" t="s">
        <v>103</v>
      </c>
      <c r="B94" s="100" t="s">
        <v>154</v>
      </c>
      <c r="C94" s="100" t="s">
        <v>154</v>
      </c>
      <c r="D94" s="283" t="s">
        <v>137</v>
      </c>
      <c r="E94" s="100" t="s">
        <v>153</v>
      </c>
      <c r="F94" s="100" t="s">
        <v>153</v>
      </c>
      <c r="G94" s="283" t="s">
        <v>137</v>
      </c>
      <c r="H94" s="491">
        <v>1200</v>
      </c>
      <c r="I94" s="491">
        <v>1200</v>
      </c>
      <c r="J94" s="283" t="s">
        <v>137</v>
      </c>
    </row>
    <row r="95" spans="1:10" ht="11" customHeight="1">
      <c r="A95" s="682" t="s">
        <v>149</v>
      </c>
      <c r="B95" s="687">
        <v>1400</v>
      </c>
      <c r="C95" s="100" t="s">
        <v>154</v>
      </c>
      <c r="D95" s="283" t="s">
        <v>137</v>
      </c>
      <c r="E95" s="100" t="s">
        <v>153</v>
      </c>
      <c r="F95" s="491">
        <v>1000</v>
      </c>
      <c r="G95" s="283" t="s">
        <v>137</v>
      </c>
      <c r="H95" s="491">
        <v>1220</v>
      </c>
      <c r="I95" s="491">
        <v>1100</v>
      </c>
      <c r="J95" s="283">
        <f t="shared" si="34"/>
        <v>-9.8360655737704921</v>
      </c>
    </row>
    <row r="96" spans="1:10" ht="11" customHeight="1">
      <c r="A96" s="689" t="s">
        <v>105</v>
      </c>
      <c r="B96" s="685">
        <f>AVERAGE(B97:B99)</f>
        <v>2666.6666666666665</v>
      </c>
      <c r="C96" s="685">
        <f>AVERAGE(C97:C99)</f>
        <v>2666.6666666666665</v>
      </c>
      <c r="D96" s="693">
        <f t="shared" si="35"/>
        <v>0</v>
      </c>
      <c r="E96" s="492">
        <f>AVERAGE(E97:E99)</f>
        <v>600</v>
      </c>
      <c r="F96" s="492">
        <f>AVERAGE(F97:F99)</f>
        <v>550</v>
      </c>
      <c r="G96" s="697">
        <f>((F96/E96)-   1)*100</f>
        <v>-8.3333333333333375</v>
      </c>
      <c r="H96" s="492">
        <f>AVERAGE(H97:H99)</f>
        <v>1600</v>
      </c>
      <c r="I96" s="492">
        <f>AVERAGE(I97:I99)</f>
        <v>1700</v>
      </c>
      <c r="J96" s="697">
        <f>((I96/H96 -1)*100)</f>
        <v>6.25</v>
      </c>
    </row>
    <row r="97" spans="1:10" ht="11" customHeight="1">
      <c r="A97" s="682" t="s">
        <v>106</v>
      </c>
      <c r="B97" s="687">
        <v>1200</v>
      </c>
      <c r="C97" s="687">
        <v>1200</v>
      </c>
      <c r="D97" s="306">
        <f t="shared" si="35"/>
        <v>0</v>
      </c>
      <c r="E97" s="100" t="s">
        <v>153</v>
      </c>
      <c r="F97" s="100" t="s">
        <v>153</v>
      </c>
      <c r="G97" s="283" t="s">
        <v>137</v>
      </c>
      <c r="H97" s="100" t="s">
        <v>154</v>
      </c>
      <c r="I97" s="100" t="s">
        <v>154</v>
      </c>
      <c r="J97" s="283" t="s">
        <v>137</v>
      </c>
    </row>
    <row r="98" spans="1:10" ht="11" customHeight="1">
      <c r="A98" s="682" t="s">
        <v>108</v>
      </c>
      <c r="B98" s="687">
        <v>3800</v>
      </c>
      <c r="C98" s="687">
        <v>3800</v>
      </c>
      <c r="D98" s="306">
        <f t="shared" si="35"/>
        <v>0</v>
      </c>
      <c r="E98" s="100" t="s">
        <v>153</v>
      </c>
      <c r="F98" s="100" t="s">
        <v>153</v>
      </c>
      <c r="G98" s="283" t="s">
        <v>137</v>
      </c>
      <c r="H98" s="100" t="s">
        <v>154</v>
      </c>
      <c r="I98" s="100" t="s">
        <v>154</v>
      </c>
      <c r="J98" s="283" t="s">
        <v>137</v>
      </c>
    </row>
    <row r="99" spans="1:10" ht="11" customHeight="1">
      <c r="A99" s="682" t="s">
        <v>107</v>
      </c>
      <c r="B99" s="687">
        <v>3000</v>
      </c>
      <c r="C99" s="687">
        <v>3000</v>
      </c>
      <c r="D99" s="306">
        <f t="shared" si="35"/>
        <v>0</v>
      </c>
      <c r="E99" s="491">
        <v>600</v>
      </c>
      <c r="F99" s="491">
        <v>550</v>
      </c>
      <c r="G99" s="283">
        <f>((F99/E99)-   1)*100</f>
        <v>-8.3333333333333375</v>
      </c>
      <c r="H99" s="491">
        <v>1600</v>
      </c>
      <c r="I99" s="491">
        <v>1700</v>
      </c>
      <c r="J99" s="283">
        <f>((I99/H99 -1)*100)</f>
        <v>6.25</v>
      </c>
    </row>
    <row r="100" spans="1:10" ht="11" customHeight="1">
      <c r="A100" s="716" t="s">
        <v>110</v>
      </c>
      <c r="B100" s="685">
        <f>AVERAGE(B101:B102)</f>
        <v>1191.5</v>
      </c>
      <c r="C100" s="685">
        <f>AVERAGE(C101:C102)</f>
        <v>1124.5</v>
      </c>
      <c r="D100" s="693">
        <f>((C100/B100)-   1)*100</f>
        <v>-5.6231640788921506</v>
      </c>
      <c r="E100" s="492">
        <f>AVERAGE(E101:E102)</f>
        <v>948</v>
      </c>
      <c r="F100" s="492">
        <f>AVERAGE(F101:F102)</f>
        <v>1036.5</v>
      </c>
      <c r="G100" s="697">
        <f t="shared" ref="G100:G101" si="37">((F100/E100)-   1)*100</f>
        <v>9.335443037974688</v>
      </c>
      <c r="H100" s="492">
        <f>AVERAGE(H101:H102)</f>
        <v>1220</v>
      </c>
      <c r="I100" s="492">
        <f>AVERAGE(I101:I102)</f>
        <v>1175</v>
      </c>
      <c r="J100" s="697">
        <f t="shared" ref="J100:J101" si="38">((I100/H100)-   1)*100</f>
        <v>-3.688524590163933</v>
      </c>
    </row>
    <row r="101" spans="1:10" ht="11" customHeight="1">
      <c r="A101" s="682" t="s">
        <v>111</v>
      </c>
      <c r="B101" s="687">
        <v>1133</v>
      </c>
      <c r="C101" s="687">
        <v>1049</v>
      </c>
      <c r="D101" s="306">
        <f>((C101/B101)-   1)*100</f>
        <v>-7.4139452780229487</v>
      </c>
      <c r="E101" s="491">
        <v>948</v>
      </c>
      <c r="F101" s="491">
        <v>973</v>
      </c>
      <c r="G101" s="283">
        <f t="shared" si="37"/>
        <v>2.6371308016877704</v>
      </c>
      <c r="H101" s="491">
        <v>1220</v>
      </c>
      <c r="I101" s="491">
        <v>1175</v>
      </c>
      <c r="J101" s="700">
        <f t="shared" si="38"/>
        <v>-3.688524590163933</v>
      </c>
    </row>
    <row r="102" spans="1:10" ht="11" customHeight="1">
      <c r="A102" s="682" t="s">
        <v>112</v>
      </c>
      <c r="B102" s="687">
        <v>1250</v>
      </c>
      <c r="C102" s="687">
        <v>1200</v>
      </c>
      <c r="D102" s="306">
        <f>((C102/B102)-   1)*100</f>
        <v>-4.0000000000000036</v>
      </c>
      <c r="E102" s="100" t="s">
        <v>153</v>
      </c>
      <c r="F102" s="100">
        <v>1100</v>
      </c>
      <c r="G102" s="283" t="s">
        <v>137</v>
      </c>
      <c r="H102" s="100" t="s">
        <v>154</v>
      </c>
      <c r="I102" s="100" t="s">
        <v>154</v>
      </c>
      <c r="J102" s="283" t="s">
        <v>137</v>
      </c>
    </row>
    <row r="103" spans="1:10" ht="11" customHeight="1">
      <c r="A103" s="716" t="s">
        <v>113</v>
      </c>
      <c r="B103" s="818" t="s">
        <v>27</v>
      </c>
      <c r="C103" s="818" t="s">
        <v>27</v>
      </c>
      <c r="D103" s="492" t="s">
        <v>158</v>
      </c>
      <c r="E103" s="492" t="s">
        <v>158</v>
      </c>
      <c r="F103" s="492" t="s">
        <v>158</v>
      </c>
      <c r="G103" s="492" t="s">
        <v>27</v>
      </c>
      <c r="H103" s="492" t="s">
        <v>27</v>
      </c>
      <c r="I103" s="492">
        <f>AVERAGE(I104:I104)</f>
        <v>833</v>
      </c>
      <c r="J103" s="492" t="s">
        <v>27</v>
      </c>
    </row>
    <row r="104" spans="1:10" ht="11" customHeight="1">
      <c r="A104" s="682" t="s">
        <v>111</v>
      </c>
      <c r="B104" s="100" t="s">
        <v>154</v>
      </c>
      <c r="C104" s="100" t="s">
        <v>154</v>
      </c>
      <c r="D104" s="283" t="s">
        <v>137</v>
      </c>
      <c r="E104" s="100" t="s">
        <v>153</v>
      </c>
      <c r="F104" s="100" t="s">
        <v>153</v>
      </c>
      <c r="G104" s="283" t="s">
        <v>137</v>
      </c>
      <c r="H104" s="100" t="s">
        <v>154</v>
      </c>
      <c r="I104" s="491">
        <v>833</v>
      </c>
      <c r="J104" s="283" t="s">
        <v>137</v>
      </c>
    </row>
    <row r="105" spans="1:10" ht="11" customHeight="1">
      <c r="A105" s="680" t="s">
        <v>115</v>
      </c>
      <c r="B105" s="685">
        <f>AVERAGE(B106:B107)</f>
        <v>1185</v>
      </c>
      <c r="C105" s="685">
        <f>AVERAGE(C106:C107)</f>
        <v>1200</v>
      </c>
      <c r="D105" s="704">
        <f t="shared" ref="D105:D106" si="39">((C105/B105 -1)*100)</f>
        <v>1.2658227848101333</v>
      </c>
      <c r="E105" s="492">
        <f t="shared" ref="E105:F105" si="40">AVERAGE(E106:E107)</f>
        <v>516.5</v>
      </c>
      <c r="F105" s="492">
        <f t="shared" si="40"/>
        <v>438.5</v>
      </c>
      <c r="G105" s="695">
        <f>((F105/E105 -1)*100)</f>
        <v>-15.10164569215876</v>
      </c>
      <c r="H105" s="492">
        <f t="shared" ref="H105" si="41">AVERAGE(H106:H107)</f>
        <v>600</v>
      </c>
      <c r="I105" s="699" t="s">
        <v>137</v>
      </c>
      <c r="J105" s="699" t="s">
        <v>137</v>
      </c>
    </row>
    <row r="106" spans="1:10" ht="11" customHeight="1">
      <c r="A106" s="682" t="s">
        <v>118</v>
      </c>
      <c r="B106" s="781">
        <v>1300</v>
      </c>
      <c r="C106" s="781">
        <v>1200</v>
      </c>
      <c r="D106" s="699">
        <f t="shared" si="39"/>
        <v>-7.6923076923076872</v>
      </c>
      <c r="E106" s="491">
        <v>490</v>
      </c>
      <c r="F106" s="491">
        <v>410</v>
      </c>
      <c r="G106" s="700">
        <f>((F106/E106 -1)*100)</f>
        <v>-16.326530612244895</v>
      </c>
      <c r="H106" s="100" t="s">
        <v>154</v>
      </c>
      <c r="I106" s="100" t="s">
        <v>154</v>
      </c>
      <c r="J106" s="699" t="s">
        <v>137</v>
      </c>
    </row>
    <row r="107" spans="1:10" ht="11" customHeight="1">
      <c r="A107" s="682" t="s">
        <v>117</v>
      </c>
      <c r="B107" s="687">
        <v>1070</v>
      </c>
      <c r="C107" s="100" t="s">
        <v>154</v>
      </c>
      <c r="D107" s="699" t="s">
        <v>137</v>
      </c>
      <c r="E107" s="491">
        <v>543</v>
      </c>
      <c r="F107" s="491">
        <v>467</v>
      </c>
      <c r="G107" s="700">
        <f>((F107/E107 -1)*100)</f>
        <v>-13.996316758747696</v>
      </c>
      <c r="H107" s="491">
        <v>600</v>
      </c>
      <c r="I107" s="100" t="s">
        <v>154</v>
      </c>
      <c r="J107" s="699" t="s">
        <v>137</v>
      </c>
    </row>
    <row r="108" spans="1:10" ht="11" customHeight="1">
      <c r="A108" s="554" t="s">
        <v>119</v>
      </c>
      <c r="B108" s="685">
        <f>AVERAGE(B109:B110)</f>
        <v>1050</v>
      </c>
      <c r="C108" s="685">
        <f>AVERAGE(C109:C110)</f>
        <v>1050</v>
      </c>
      <c r="D108" s="706">
        <f t="shared" ref="D108:D111" si="42">((C108/B108 -1)*100)</f>
        <v>0</v>
      </c>
      <c r="E108" s="492" t="s">
        <v>158</v>
      </c>
      <c r="F108" s="492" t="s">
        <v>158</v>
      </c>
      <c r="G108" s="706" t="s">
        <v>137</v>
      </c>
      <c r="H108" s="492">
        <f>AVERAGE(H109:H110)</f>
        <v>650</v>
      </c>
      <c r="I108" s="492">
        <f>AVERAGE(I109:I110)</f>
        <v>720</v>
      </c>
      <c r="J108" s="706">
        <f t="shared" ref="J108:J110" si="43">((I108/H108 -1)*100)</f>
        <v>10.769230769230775</v>
      </c>
    </row>
    <row r="109" spans="1:10" ht="11" customHeight="1">
      <c r="A109" s="682" t="s">
        <v>123</v>
      </c>
      <c r="B109" s="687">
        <v>1100</v>
      </c>
      <c r="C109" s="687">
        <v>1100</v>
      </c>
      <c r="D109" s="707">
        <f t="shared" si="42"/>
        <v>0</v>
      </c>
      <c r="E109" s="100" t="s">
        <v>153</v>
      </c>
      <c r="F109" s="100" t="s">
        <v>153</v>
      </c>
      <c r="G109" s="283" t="s">
        <v>137</v>
      </c>
      <c r="H109" s="491">
        <v>600</v>
      </c>
      <c r="I109" s="491">
        <v>640</v>
      </c>
      <c r="J109" s="707">
        <f t="shared" si="43"/>
        <v>6.6666666666666652</v>
      </c>
    </row>
    <row r="110" spans="1:10" ht="11" customHeight="1">
      <c r="A110" s="682" t="s">
        <v>122</v>
      </c>
      <c r="B110" s="687">
        <v>1000</v>
      </c>
      <c r="C110" s="687">
        <v>1000</v>
      </c>
      <c r="D110" s="707">
        <f t="shared" si="42"/>
        <v>0</v>
      </c>
      <c r="E110" s="100" t="s">
        <v>153</v>
      </c>
      <c r="F110" s="100" t="s">
        <v>153</v>
      </c>
      <c r="G110" s="283" t="s">
        <v>137</v>
      </c>
      <c r="H110" s="491">
        <v>700</v>
      </c>
      <c r="I110" s="491">
        <v>800</v>
      </c>
      <c r="J110" s="707">
        <f t="shared" si="43"/>
        <v>14.285714285714279</v>
      </c>
    </row>
    <row r="111" spans="1:10" ht="11" customHeight="1">
      <c r="A111" s="718" t="s">
        <v>297</v>
      </c>
      <c r="B111" s="685">
        <f>AVERAGE(B112:B118)</f>
        <v>1454</v>
      </c>
      <c r="C111" s="685">
        <f>AVERAGE(C112:C118)</f>
        <v>1243.2857142857142</v>
      </c>
      <c r="D111" s="782">
        <f t="shared" si="42"/>
        <v>-14.492041658479081</v>
      </c>
      <c r="E111" s="492">
        <f t="shared" ref="E111:F111" si="44">AVERAGE(E112:E118)</f>
        <v>572.5</v>
      </c>
      <c r="F111" s="492">
        <f t="shared" si="44"/>
        <v>616.66666666666663</v>
      </c>
      <c r="G111" s="695">
        <f>((F111/E111 -1)*100)</f>
        <v>7.7147016011644753</v>
      </c>
      <c r="H111" s="492">
        <f t="shared" ref="H111:I111" si="45">AVERAGE(H112:H118)</f>
        <v>1400</v>
      </c>
      <c r="I111" s="492">
        <f t="shared" si="45"/>
        <v>1000</v>
      </c>
      <c r="J111" s="695">
        <f>((I111/H111 -1)*100)</f>
        <v>-28.571428571428569</v>
      </c>
    </row>
    <row r="112" spans="1:10" ht="11" customHeight="1">
      <c r="A112" s="682" t="s">
        <v>527</v>
      </c>
      <c r="B112" s="100" t="s">
        <v>154</v>
      </c>
      <c r="C112" s="687">
        <v>950</v>
      </c>
      <c r="D112" s="707" t="s">
        <v>137</v>
      </c>
      <c r="E112" s="100" t="s">
        <v>153</v>
      </c>
      <c r="F112" s="100" t="s">
        <v>153</v>
      </c>
      <c r="G112" s="275" t="s">
        <v>137</v>
      </c>
      <c r="H112" s="100" t="s">
        <v>154</v>
      </c>
      <c r="I112" s="100" t="s">
        <v>154</v>
      </c>
      <c r="J112" s="275" t="s">
        <v>137</v>
      </c>
    </row>
    <row r="113" spans="1:10" ht="11" customHeight="1">
      <c r="A113" s="682" t="s">
        <v>298</v>
      </c>
      <c r="B113" s="687">
        <v>1300</v>
      </c>
      <c r="C113" s="687">
        <v>1100</v>
      </c>
      <c r="D113" s="707">
        <f>((C113/B113 -1)*100)</f>
        <v>-15.384615384615385</v>
      </c>
      <c r="E113" s="100" t="s">
        <v>153</v>
      </c>
      <c r="F113" s="100" t="s">
        <v>153</v>
      </c>
      <c r="G113" s="275" t="s">
        <v>137</v>
      </c>
      <c r="H113" s="100" t="s">
        <v>154</v>
      </c>
      <c r="I113" s="100" t="s">
        <v>154</v>
      </c>
      <c r="J113" s="275" t="s">
        <v>137</v>
      </c>
    </row>
    <row r="114" spans="1:10" ht="11" customHeight="1">
      <c r="A114" s="682" t="s">
        <v>300</v>
      </c>
      <c r="B114" s="687">
        <v>2300</v>
      </c>
      <c r="C114" s="687">
        <v>1200</v>
      </c>
      <c r="D114" s="299">
        <f t="shared" ref="D114:D126" si="46">((C114/B114 -1)*100)</f>
        <v>-47.826086956521742</v>
      </c>
      <c r="E114" s="491">
        <v>500</v>
      </c>
      <c r="F114" s="491">
        <v>300</v>
      </c>
      <c r="G114" s="700">
        <f>((F114/E114 -1)*100)</f>
        <v>-40</v>
      </c>
      <c r="H114" s="491">
        <v>1400</v>
      </c>
      <c r="I114" s="491">
        <v>1000</v>
      </c>
      <c r="J114" s="700">
        <f>((I114/H114 -1)*100)</f>
        <v>-28.571428571428569</v>
      </c>
    </row>
    <row r="115" spans="1:10" ht="11" customHeight="1">
      <c r="A115" s="682" t="s">
        <v>512</v>
      </c>
      <c r="B115" s="687">
        <v>1300</v>
      </c>
      <c r="C115" s="687">
        <v>1400</v>
      </c>
      <c r="D115" s="707">
        <f>((C115/B115 -1)*100)</f>
        <v>7.6923076923076872</v>
      </c>
      <c r="E115" s="100" t="s">
        <v>153</v>
      </c>
      <c r="F115" s="100" t="s">
        <v>153</v>
      </c>
      <c r="G115" s="275" t="s">
        <v>137</v>
      </c>
      <c r="H115" s="100" t="s">
        <v>154</v>
      </c>
      <c r="I115" s="100" t="s">
        <v>154</v>
      </c>
      <c r="J115" s="275" t="s">
        <v>137</v>
      </c>
    </row>
    <row r="116" spans="1:10" ht="11" customHeight="1">
      <c r="A116" s="682" t="s">
        <v>179</v>
      </c>
      <c r="B116" s="687">
        <v>920</v>
      </c>
      <c r="C116" s="687">
        <v>1050</v>
      </c>
      <c r="D116" s="299">
        <f t="shared" si="46"/>
        <v>14.130434782608692</v>
      </c>
      <c r="E116" s="491">
        <v>645</v>
      </c>
      <c r="F116" s="491">
        <v>750</v>
      </c>
      <c r="G116" s="700">
        <f>((F116/E116 -1)*100)</f>
        <v>16.279069767441868</v>
      </c>
      <c r="H116" s="100" t="s">
        <v>154</v>
      </c>
      <c r="I116" s="100" t="s">
        <v>154</v>
      </c>
      <c r="J116" s="275" t="s">
        <v>137</v>
      </c>
    </row>
    <row r="117" spans="1:10" ht="11" customHeight="1">
      <c r="A117" s="682" t="s">
        <v>187</v>
      </c>
      <c r="B117" s="687">
        <v>1450</v>
      </c>
      <c r="C117" s="687">
        <v>1450</v>
      </c>
      <c r="D117" s="299">
        <f t="shared" si="46"/>
        <v>0</v>
      </c>
      <c r="E117" s="100" t="s">
        <v>153</v>
      </c>
      <c r="F117" s="100" t="s">
        <v>153</v>
      </c>
      <c r="G117" s="275" t="s">
        <v>137</v>
      </c>
      <c r="H117" s="100" t="s">
        <v>154</v>
      </c>
      <c r="I117" s="100" t="s">
        <v>154</v>
      </c>
      <c r="J117" s="275" t="s">
        <v>137</v>
      </c>
    </row>
    <row r="118" spans="1:10" ht="11" customHeight="1">
      <c r="A118" s="682" t="s">
        <v>518</v>
      </c>
      <c r="B118" s="100" t="s">
        <v>154</v>
      </c>
      <c r="C118" s="687">
        <v>1553</v>
      </c>
      <c r="D118" s="707" t="s">
        <v>137</v>
      </c>
      <c r="E118" s="100" t="s">
        <v>153</v>
      </c>
      <c r="F118" s="100">
        <v>800</v>
      </c>
      <c r="G118" s="275" t="s">
        <v>137</v>
      </c>
      <c r="H118" s="100" t="s">
        <v>154</v>
      </c>
      <c r="I118" s="100" t="s">
        <v>154</v>
      </c>
      <c r="J118" s="275" t="s">
        <v>137</v>
      </c>
    </row>
    <row r="119" spans="1:10" ht="11" customHeight="1">
      <c r="A119" s="680" t="s">
        <v>125</v>
      </c>
      <c r="B119" s="685">
        <f>AVERAGE(B120:B122)</f>
        <v>1200</v>
      </c>
      <c r="C119" s="685">
        <f>AVERAGE(C120:C122)</f>
        <v>1300</v>
      </c>
      <c r="D119" s="693">
        <f t="shared" si="46"/>
        <v>8.333333333333325</v>
      </c>
      <c r="E119" s="492" t="s">
        <v>158</v>
      </c>
      <c r="F119" s="492" t="s">
        <v>158</v>
      </c>
      <c r="G119" s="697" t="s">
        <v>137</v>
      </c>
      <c r="H119" s="492" t="s">
        <v>139</v>
      </c>
      <c r="I119" s="492" t="s">
        <v>139</v>
      </c>
      <c r="J119" s="697" t="s">
        <v>137</v>
      </c>
    </row>
    <row r="120" spans="1:10" ht="11" customHeight="1">
      <c r="A120" s="682" t="s">
        <v>126</v>
      </c>
      <c r="B120" s="687">
        <v>1200</v>
      </c>
      <c r="C120" s="687">
        <v>1200</v>
      </c>
      <c r="D120" s="306">
        <f t="shared" si="46"/>
        <v>0</v>
      </c>
      <c r="E120" s="100" t="s">
        <v>153</v>
      </c>
      <c r="F120" s="100" t="s">
        <v>153</v>
      </c>
      <c r="G120" s="550" t="s">
        <v>137</v>
      </c>
      <c r="H120" s="100" t="s">
        <v>154</v>
      </c>
      <c r="I120" s="100" t="s">
        <v>154</v>
      </c>
      <c r="J120" s="283" t="s">
        <v>137</v>
      </c>
    </row>
    <row r="121" spans="1:10" ht="11" customHeight="1">
      <c r="A121" s="682" t="s">
        <v>127</v>
      </c>
      <c r="B121" s="687">
        <v>1000</v>
      </c>
      <c r="C121" s="100" t="s">
        <v>154</v>
      </c>
      <c r="D121" s="283" t="s">
        <v>137</v>
      </c>
      <c r="E121" s="100" t="s">
        <v>153</v>
      </c>
      <c r="F121" s="100" t="s">
        <v>153</v>
      </c>
      <c r="G121" s="283" t="s">
        <v>137</v>
      </c>
      <c r="H121" s="100" t="s">
        <v>154</v>
      </c>
      <c r="I121" s="100" t="s">
        <v>154</v>
      </c>
      <c r="J121" s="283" t="s">
        <v>137</v>
      </c>
    </row>
    <row r="122" spans="1:10" ht="11" customHeight="1">
      <c r="A122" s="682" t="s">
        <v>128</v>
      </c>
      <c r="B122" s="687">
        <v>1400</v>
      </c>
      <c r="C122" s="687">
        <v>1400</v>
      </c>
      <c r="D122" s="306">
        <f t="shared" si="46"/>
        <v>0</v>
      </c>
      <c r="E122" s="100" t="s">
        <v>153</v>
      </c>
      <c r="F122" s="100" t="s">
        <v>153</v>
      </c>
      <c r="G122" s="283" t="s">
        <v>137</v>
      </c>
      <c r="H122" s="100" t="s">
        <v>154</v>
      </c>
      <c r="I122" s="100" t="s">
        <v>154</v>
      </c>
      <c r="J122" s="283" t="s">
        <v>137</v>
      </c>
    </row>
    <row r="123" spans="1:10" ht="11" customHeight="1">
      <c r="A123" s="716" t="s">
        <v>129</v>
      </c>
      <c r="B123" s="685">
        <f>AVERAGE(B124:B126)</f>
        <v>1328.3333333333333</v>
      </c>
      <c r="C123" s="685">
        <f>AVERAGE(C124:C126)</f>
        <v>1350</v>
      </c>
      <c r="D123" s="693">
        <f t="shared" si="46"/>
        <v>1.6311166875784266</v>
      </c>
      <c r="E123" s="492">
        <f>AVERAGE(E124:E126)</f>
        <v>1001.6666666666666</v>
      </c>
      <c r="F123" s="492">
        <f>AVERAGE(F124:F126)</f>
        <v>1210</v>
      </c>
      <c r="G123" s="695">
        <f t="shared" ref="G123:G124" si="47">((F123/E123 -1)*100)</f>
        <v>20.798668885191351</v>
      </c>
      <c r="H123" s="697" t="s">
        <v>137</v>
      </c>
      <c r="I123" s="697" t="s">
        <v>137</v>
      </c>
      <c r="J123" s="697" t="s">
        <v>137</v>
      </c>
    </row>
    <row r="124" spans="1:10" ht="11" customHeight="1">
      <c r="A124" s="682" t="s">
        <v>130</v>
      </c>
      <c r="B124" s="687">
        <v>1480</v>
      </c>
      <c r="C124" s="687">
        <v>1650</v>
      </c>
      <c r="D124" s="699">
        <f t="shared" si="46"/>
        <v>11.486486486486491</v>
      </c>
      <c r="E124" s="491">
        <v>405</v>
      </c>
      <c r="F124" s="491">
        <v>1210</v>
      </c>
      <c r="G124" s="700">
        <f t="shared" si="47"/>
        <v>198.76543209876542</v>
      </c>
      <c r="H124" s="100" t="s">
        <v>154</v>
      </c>
      <c r="I124" s="100" t="s">
        <v>154</v>
      </c>
      <c r="J124" s="283" t="s">
        <v>137</v>
      </c>
    </row>
    <row r="125" spans="1:10" ht="11" customHeight="1">
      <c r="A125" s="682" t="s">
        <v>159</v>
      </c>
      <c r="B125" s="687">
        <v>1330</v>
      </c>
      <c r="C125" s="687">
        <v>1200</v>
      </c>
      <c r="D125" s="699">
        <f t="shared" si="46"/>
        <v>-9.7744360902255689</v>
      </c>
      <c r="E125" s="491">
        <v>1300</v>
      </c>
      <c r="F125" s="100" t="s">
        <v>153</v>
      </c>
      <c r="G125" s="283" t="s">
        <v>137</v>
      </c>
      <c r="H125" s="100" t="s">
        <v>154</v>
      </c>
      <c r="I125" s="100" t="s">
        <v>154</v>
      </c>
      <c r="J125" s="283" t="s">
        <v>137</v>
      </c>
    </row>
    <row r="126" spans="1:10" ht="11" customHeight="1">
      <c r="A126" s="682" t="s">
        <v>132</v>
      </c>
      <c r="B126" s="687">
        <v>1175</v>
      </c>
      <c r="C126" s="687">
        <v>1200</v>
      </c>
      <c r="D126" s="699">
        <f t="shared" si="46"/>
        <v>2.1276595744680771</v>
      </c>
      <c r="E126" s="491">
        <v>1300</v>
      </c>
      <c r="F126" s="100" t="s">
        <v>153</v>
      </c>
      <c r="G126" s="283" t="s">
        <v>137</v>
      </c>
      <c r="H126" s="100" t="s">
        <v>154</v>
      </c>
      <c r="I126" s="100" t="s">
        <v>154</v>
      </c>
      <c r="J126" s="283" t="s">
        <v>137</v>
      </c>
    </row>
    <row r="127" spans="1:10" ht="10.5" customHeight="1">
      <c r="A127" s="437" t="s">
        <v>133</v>
      </c>
      <c r="B127" s="457"/>
      <c r="C127" s="457"/>
      <c r="D127" s="458"/>
      <c r="E127" s="459"/>
      <c r="F127" s="598"/>
      <c r="G127" s="458"/>
      <c r="H127" s="598"/>
      <c r="I127" s="599"/>
      <c r="J127" s="458"/>
    </row>
    <row r="128" spans="1:10" ht="10.5" customHeight="1">
      <c r="A128" s="775" t="s">
        <v>647</v>
      </c>
      <c r="B128" s="460"/>
      <c r="C128" s="460"/>
      <c r="D128" s="63"/>
      <c r="E128" s="63"/>
      <c r="F128" s="63"/>
      <c r="G128" s="63"/>
      <c r="H128" s="63"/>
      <c r="I128" s="461"/>
      <c r="J128" s="63"/>
    </row>
    <row r="129" spans="1:10" ht="10.5" customHeight="1">
      <c r="A129" s="776" t="s">
        <v>648</v>
      </c>
      <c r="B129" s="719"/>
      <c r="C129" s="719"/>
      <c r="D129" s="719"/>
      <c r="E129" s="719"/>
      <c r="F129" s="719"/>
      <c r="G129" s="719"/>
      <c r="H129" s="719"/>
      <c r="I129" s="719"/>
      <c r="J129" s="719"/>
    </row>
    <row r="130" spans="1:10" ht="10.5" customHeight="1">
      <c r="A130" s="720"/>
      <c r="B130" s="720"/>
    </row>
    <row r="131" spans="1:10" ht="10.5" customHeight="1">
      <c r="A131" s="719"/>
      <c r="B131" s="719"/>
    </row>
    <row r="132" spans="1:10" ht="10.5" customHeight="1">
      <c r="A132" s="719"/>
      <c r="B132" s="719"/>
    </row>
    <row r="133" spans="1:10" ht="10.5" customHeight="1">
      <c r="A133" s="719"/>
      <c r="B133" s="719"/>
    </row>
    <row r="134" spans="1:10" ht="10.5" customHeight="1"/>
    <row r="135" spans="1:10" ht="10.5" customHeight="1"/>
    <row r="136" spans="1:10" ht="10.5" customHeight="1"/>
    <row r="137" spans="1:10" ht="10.5" customHeight="1"/>
    <row r="138" spans="1:10" ht="10.5" customHeight="1"/>
    <row r="139" spans="1:10" ht="10.5" customHeight="1"/>
    <row r="140" spans="1:10" ht="10.5" customHeight="1"/>
    <row r="141" spans="1:10" ht="10.5" customHeight="1"/>
    <row r="142" spans="1:10" ht="10.5" customHeight="1"/>
    <row r="143" spans="1:10" ht="10.5" customHeight="1"/>
    <row r="144" spans="1:10" ht="10.5" customHeight="1"/>
    <row r="145" ht="10.5" customHeight="1"/>
    <row r="146" ht="13.5" customHeight="1"/>
    <row r="147" ht="10.5" customHeight="1"/>
    <row r="148" ht="6.75" customHeight="1"/>
    <row r="149" ht="6.75" customHeight="1"/>
    <row r="150" ht="12" customHeight="1"/>
    <row r="151" ht="12.75" customHeight="1"/>
    <row r="152" ht="12.75" customHeight="1"/>
    <row r="153" ht="12.75" customHeight="1"/>
    <row r="154" ht="10.5" customHeight="1"/>
    <row r="155" ht="10.5" customHeight="1"/>
    <row r="156" ht="10.5" customHeight="1"/>
    <row r="157" ht="13.5" customHeight="1"/>
    <row r="158" ht="13.5" customHeight="1"/>
    <row r="159" ht="10.5" customHeight="1"/>
    <row r="160" ht="10.5" customHeight="1"/>
    <row r="161" ht="10.5" customHeight="1"/>
    <row r="162" ht="13.5" customHeight="1"/>
    <row r="163" ht="10.5" customHeight="1"/>
    <row r="164" ht="13.5" customHeight="1"/>
    <row r="165" ht="13.5" customHeight="1"/>
    <row r="166" ht="10.5" customHeight="1"/>
    <row r="167" ht="10.5" customHeight="1"/>
    <row r="168" ht="10.5" customHeight="1"/>
    <row r="169" ht="13.5" customHeight="1"/>
    <row r="170" ht="13.5" customHeight="1"/>
    <row r="171" ht="10.5" customHeight="1"/>
    <row r="172" ht="10.5" customHeight="1"/>
    <row r="173" ht="10.5" customHeight="1"/>
    <row r="174" ht="10.5" customHeight="1"/>
    <row r="175" ht="12.75" customHeight="1"/>
    <row r="176" ht="10.5" customHeight="1"/>
    <row r="177" ht="10.5" customHeight="1"/>
    <row r="178" ht="10.5" customHeight="1"/>
    <row r="179" ht="10.5" customHeight="1"/>
    <row r="180" ht="10.5" customHeight="1"/>
    <row r="181" ht="10.5" customHeight="1"/>
    <row r="182" ht="12.75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</sheetData>
  <mergeCells count="9">
    <mergeCell ref="A67:A68"/>
    <mergeCell ref="B67:D67"/>
    <mergeCell ref="E67:G67"/>
    <mergeCell ref="H67:J67"/>
    <mergeCell ref="A5:A6"/>
    <mergeCell ref="B5:D5"/>
    <mergeCell ref="E5:G5"/>
    <mergeCell ref="H5:J5"/>
    <mergeCell ref="A66:F66"/>
  </mergeCells>
  <pageMargins left="0" right="0" top="0" bottom="0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011"/>
  <sheetViews>
    <sheetView showGridLines="0" tabSelected="1" zoomScaleNormal="100" workbookViewId="0">
      <selection activeCell="A35" sqref="A35"/>
    </sheetView>
  </sheetViews>
  <sheetFormatPr baseColWidth="10" defaultColWidth="12.6640625" defaultRowHeight="15" customHeight="1"/>
  <cols>
    <col min="1" max="1" width="21" style="53" customWidth="1"/>
    <col min="2" max="4" width="16.83203125" style="53" customWidth="1"/>
    <col min="5" max="5" width="2" style="53" customWidth="1"/>
    <col min="6" max="16384" width="12.6640625" style="53"/>
  </cols>
  <sheetData>
    <row r="1" spans="1:4" ht="12.75" customHeight="1"/>
    <row r="2" spans="1:4" ht="12" customHeight="1">
      <c r="A2" s="589" t="s">
        <v>722</v>
      </c>
    </row>
    <row r="3" spans="1:4" ht="12" customHeight="1">
      <c r="A3" s="446" t="s">
        <v>173</v>
      </c>
    </row>
    <row r="4" spans="1:4" ht="5" customHeight="1">
      <c r="A4" s="446"/>
    </row>
    <row r="5" spans="1:4" ht="24" customHeight="1">
      <c r="A5" s="819" t="s">
        <v>19</v>
      </c>
      <c r="B5" s="820" t="s">
        <v>677</v>
      </c>
      <c r="C5" s="820" t="s">
        <v>676</v>
      </c>
      <c r="D5" s="821" t="s">
        <v>678</v>
      </c>
    </row>
    <row r="6" spans="1:4" ht="5" customHeight="1">
      <c r="A6" s="106"/>
      <c r="B6" s="21"/>
      <c r="C6" s="21"/>
      <c r="D6" s="783"/>
    </row>
    <row r="7" spans="1:4" ht="11" customHeight="1">
      <c r="A7" s="106" t="s">
        <v>544</v>
      </c>
      <c r="B7" s="823">
        <f>AVERAGE(B8:B11)</f>
        <v>66.75</v>
      </c>
      <c r="C7" s="823">
        <f>G43</f>
        <v>0</v>
      </c>
      <c r="D7" s="108">
        <f>AVERAGE(D8:D11)</f>
        <v>48.333333333333336</v>
      </c>
    </row>
    <row r="8" spans="1:4" ht="11" customHeight="1">
      <c r="A8" s="107" t="s">
        <v>547</v>
      </c>
      <c r="B8" s="824">
        <v>70</v>
      </c>
      <c r="C8" s="824">
        <v>75</v>
      </c>
      <c r="D8" s="824">
        <v>50</v>
      </c>
    </row>
    <row r="9" spans="1:4" ht="11" customHeight="1">
      <c r="A9" s="107" t="s">
        <v>549</v>
      </c>
      <c r="B9" s="824">
        <v>70</v>
      </c>
      <c r="C9" s="110" t="s">
        <v>697</v>
      </c>
      <c r="D9" s="824">
        <v>47.5</v>
      </c>
    </row>
    <row r="10" spans="1:4" ht="11" customHeight="1">
      <c r="A10" s="107" t="s">
        <v>557</v>
      </c>
      <c r="B10" s="824">
        <v>67.5</v>
      </c>
      <c r="C10" s="824">
        <v>76</v>
      </c>
      <c r="D10" s="824">
        <v>47.5</v>
      </c>
    </row>
    <row r="11" spans="1:4" ht="11" customHeight="1">
      <c r="A11" s="107" t="s">
        <v>551</v>
      </c>
      <c r="B11" s="824">
        <v>59.5</v>
      </c>
      <c r="C11" s="824">
        <v>65</v>
      </c>
      <c r="D11" s="110" t="s">
        <v>697</v>
      </c>
    </row>
    <row r="12" spans="1:4" ht="11" customHeight="1">
      <c r="A12" s="495" t="s">
        <v>24</v>
      </c>
      <c r="B12" s="823">
        <f>AVERAGE(B13:B15)</f>
        <v>61.593333333333334</v>
      </c>
      <c r="C12" s="823">
        <f>AVERAGE(C13:C15)</f>
        <v>63.225000000000001</v>
      </c>
      <c r="D12" s="108">
        <f>AVERAGE(D13:D15)</f>
        <v>54.666666666666664</v>
      </c>
    </row>
    <row r="13" spans="1:4" ht="11" customHeight="1">
      <c r="A13" s="496" t="s">
        <v>25</v>
      </c>
      <c r="B13" s="824">
        <v>51.88</v>
      </c>
      <c r="C13" s="824">
        <v>58.75</v>
      </c>
      <c r="D13" s="824">
        <v>46.5</v>
      </c>
    </row>
    <row r="14" spans="1:4" ht="11" customHeight="1">
      <c r="A14" s="496" t="s">
        <v>293</v>
      </c>
      <c r="B14" s="824">
        <v>62.9</v>
      </c>
      <c r="C14" s="824">
        <v>67.7</v>
      </c>
      <c r="D14" s="824">
        <v>47.5</v>
      </c>
    </row>
    <row r="15" spans="1:4" ht="11" customHeight="1">
      <c r="A15" s="496" t="s">
        <v>515</v>
      </c>
      <c r="B15" s="824">
        <v>70</v>
      </c>
      <c r="C15" s="110" t="s">
        <v>697</v>
      </c>
      <c r="D15" s="824">
        <v>70</v>
      </c>
    </row>
    <row r="16" spans="1:4" ht="11" customHeight="1">
      <c r="A16" s="495" t="s">
        <v>26</v>
      </c>
      <c r="B16" s="823">
        <f>AVERAGE(B17:B21)</f>
        <v>48.6875</v>
      </c>
      <c r="C16" s="109">
        <f>AVERAGE(C17:C21)</f>
        <v>54.576000000000001</v>
      </c>
      <c r="D16" s="823">
        <f>AVERAGE(D17:D21)</f>
        <v>57</v>
      </c>
    </row>
    <row r="17" spans="1:4" ht="11" customHeight="1">
      <c r="A17" s="496" t="s">
        <v>29</v>
      </c>
      <c r="B17" s="110">
        <v>49</v>
      </c>
      <c r="C17" s="110">
        <v>54</v>
      </c>
      <c r="D17" s="110">
        <v>41</v>
      </c>
    </row>
    <row r="18" spans="1:4" ht="11" customHeight="1">
      <c r="A18" s="496" t="s">
        <v>439</v>
      </c>
      <c r="B18" s="110">
        <v>48.25</v>
      </c>
      <c r="C18" s="110">
        <v>45.75</v>
      </c>
      <c r="D18" s="110">
        <v>98</v>
      </c>
    </row>
    <row r="19" spans="1:4" ht="11" customHeight="1">
      <c r="A19" s="496" t="s">
        <v>301</v>
      </c>
      <c r="B19" s="110" t="s">
        <v>697</v>
      </c>
      <c r="C19" s="110">
        <v>64</v>
      </c>
      <c r="D19" s="110" t="s">
        <v>697</v>
      </c>
    </row>
    <row r="20" spans="1:4" ht="11" customHeight="1">
      <c r="A20" s="107" t="s">
        <v>302</v>
      </c>
      <c r="B20" s="824">
        <v>50</v>
      </c>
      <c r="C20" s="110">
        <v>52.75</v>
      </c>
      <c r="D20" s="110">
        <v>44.5</v>
      </c>
    </row>
    <row r="21" spans="1:4" ht="11" customHeight="1">
      <c r="A21" s="107" t="s">
        <v>303</v>
      </c>
      <c r="B21" s="824">
        <v>47.5</v>
      </c>
      <c r="C21" s="824">
        <v>56.38</v>
      </c>
      <c r="D21" s="824">
        <v>44.5</v>
      </c>
    </row>
    <row r="22" spans="1:4" ht="11" customHeight="1">
      <c r="A22" s="497" t="s">
        <v>31</v>
      </c>
      <c r="B22" s="823">
        <f>AVERAGE(B23:B27)</f>
        <v>60.522500000000001</v>
      </c>
      <c r="C22" s="823">
        <f>AVERAGE(C23:C27)</f>
        <v>68.933999999999997</v>
      </c>
      <c r="D22" s="823">
        <f>AVERAGE(D23:D27)</f>
        <v>54.625</v>
      </c>
    </row>
    <row r="23" spans="1:4" ht="11" customHeight="1">
      <c r="A23" s="498" t="s">
        <v>33</v>
      </c>
      <c r="B23" s="824">
        <v>56.67</v>
      </c>
      <c r="C23" s="824">
        <v>60</v>
      </c>
      <c r="D23" s="110" t="s">
        <v>697</v>
      </c>
    </row>
    <row r="24" spans="1:4" ht="11" customHeight="1">
      <c r="A24" s="498" t="s">
        <v>34</v>
      </c>
      <c r="B24" s="824" t="s">
        <v>697</v>
      </c>
      <c r="C24" s="824">
        <v>64</v>
      </c>
      <c r="D24" s="110">
        <v>58.25</v>
      </c>
    </row>
    <row r="25" spans="1:4" ht="11" customHeight="1">
      <c r="A25" s="498" t="s">
        <v>35</v>
      </c>
      <c r="B25" s="824">
        <v>53.75</v>
      </c>
      <c r="C25" s="824">
        <v>62</v>
      </c>
      <c r="D25" s="110">
        <v>51</v>
      </c>
    </row>
    <row r="26" spans="1:4" ht="11" customHeight="1">
      <c r="A26" s="498" t="s">
        <v>36</v>
      </c>
      <c r="B26" s="824">
        <v>51.67</v>
      </c>
      <c r="C26" s="824">
        <v>94.67</v>
      </c>
      <c r="D26" s="110" t="s">
        <v>697</v>
      </c>
    </row>
    <row r="27" spans="1:4" ht="11" customHeight="1">
      <c r="A27" s="498" t="s">
        <v>37</v>
      </c>
      <c r="B27" s="824">
        <v>80</v>
      </c>
      <c r="C27" s="824">
        <v>64</v>
      </c>
      <c r="D27" s="110" t="s">
        <v>697</v>
      </c>
    </row>
    <row r="28" spans="1:4" ht="11" customHeight="1">
      <c r="A28" s="497" t="s">
        <v>41</v>
      </c>
      <c r="B28" s="823">
        <f>AVERAGE(B29:B33)</f>
        <v>81.666666666666671</v>
      </c>
      <c r="C28" s="823">
        <f>AVERAGE(C29:C33)</f>
        <v>76.042500000000004</v>
      </c>
      <c r="D28" s="823">
        <f>AVERAGE(D29:D33)</f>
        <v>58.42</v>
      </c>
    </row>
    <row r="29" spans="1:4" ht="11" customHeight="1">
      <c r="A29" s="498" t="s">
        <v>686</v>
      </c>
      <c r="B29" s="110">
        <v>65</v>
      </c>
      <c r="C29" s="110">
        <v>65</v>
      </c>
      <c r="D29" s="824">
        <v>40</v>
      </c>
    </row>
    <row r="30" spans="1:4" ht="11" customHeight="1">
      <c r="A30" s="498" t="s">
        <v>43</v>
      </c>
      <c r="B30" s="110">
        <v>110</v>
      </c>
      <c r="C30" s="110">
        <v>87.5</v>
      </c>
      <c r="D30" s="824">
        <v>61.8</v>
      </c>
    </row>
    <row r="31" spans="1:4" ht="11" customHeight="1">
      <c r="A31" s="498" t="s">
        <v>44</v>
      </c>
      <c r="B31" s="110" t="s">
        <v>697</v>
      </c>
      <c r="C31" s="110">
        <v>55</v>
      </c>
      <c r="D31" s="824">
        <v>57.5</v>
      </c>
    </row>
    <row r="32" spans="1:4" ht="11" customHeight="1">
      <c r="A32" s="498" t="s">
        <v>157</v>
      </c>
      <c r="B32" s="110" t="s">
        <v>697</v>
      </c>
      <c r="C32" s="110">
        <v>96.67</v>
      </c>
      <c r="D32" s="824">
        <v>74</v>
      </c>
    </row>
    <row r="33" spans="1:4" ht="11" customHeight="1">
      <c r="A33" s="498" t="s">
        <v>45</v>
      </c>
      <c r="B33" s="110">
        <v>70</v>
      </c>
      <c r="C33" s="110" t="s">
        <v>697</v>
      </c>
      <c r="D33" s="110">
        <v>58.8</v>
      </c>
    </row>
    <row r="34" spans="1:4" ht="11" customHeight="1">
      <c r="A34" s="497" t="s">
        <v>46</v>
      </c>
      <c r="B34" s="823">
        <f>AVERAGE(B35:B44)</f>
        <v>74.882999999999996</v>
      </c>
      <c r="C34" s="823" t="s">
        <v>28</v>
      </c>
      <c r="D34" s="823" t="s">
        <v>28</v>
      </c>
    </row>
    <row r="35" spans="1:4" ht="11" customHeight="1">
      <c r="A35" s="498" t="s">
        <v>47</v>
      </c>
      <c r="B35" s="110">
        <v>75</v>
      </c>
      <c r="C35" s="110" t="s">
        <v>697</v>
      </c>
      <c r="D35" s="110" t="s">
        <v>697</v>
      </c>
    </row>
    <row r="36" spans="1:4" ht="11" customHeight="1">
      <c r="A36" s="498" t="s">
        <v>48</v>
      </c>
      <c r="B36" s="110">
        <v>74</v>
      </c>
      <c r="C36" s="110" t="s">
        <v>697</v>
      </c>
      <c r="D36" s="110" t="s">
        <v>697</v>
      </c>
    </row>
    <row r="37" spans="1:4" ht="11" customHeight="1">
      <c r="A37" s="498" t="s">
        <v>171</v>
      </c>
      <c r="B37" s="110">
        <v>75</v>
      </c>
      <c r="C37" s="110" t="s">
        <v>697</v>
      </c>
      <c r="D37" s="110" t="s">
        <v>697</v>
      </c>
    </row>
    <row r="38" spans="1:4" ht="11" customHeight="1">
      <c r="A38" s="498" t="s">
        <v>51</v>
      </c>
      <c r="B38" s="110">
        <v>77.33</v>
      </c>
      <c r="C38" s="110" t="s">
        <v>697</v>
      </c>
      <c r="D38" s="110" t="s">
        <v>697</v>
      </c>
    </row>
    <row r="39" spans="1:4" ht="11" customHeight="1">
      <c r="A39" s="498" t="s">
        <v>52</v>
      </c>
      <c r="B39" s="110">
        <v>70</v>
      </c>
      <c r="C39" s="110" t="s">
        <v>697</v>
      </c>
      <c r="D39" s="110" t="s">
        <v>697</v>
      </c>
    </row>
    <row r="40" spans="1:4" ht="11" customHeight="1">
      <c r="A40" s="498" t="s">
        <v>162</v>
      </c>
      <c r="B40" s="110">
        <v>82</v>
      </c>
      <c r="C40" s="110" t="s">
        <v>697</v>
      </c>
      <c r="D40" s="110" t="s">
        <v>697</v>
      </c>
    </row>
    <row r="41" spans="1:4" ht="11" customHeight="1">
      <c r="A41" s="498" t="s">
        <v>140</v>
      </c>
      <c r="B41" s="110">
        <v>80</v>
      </c>
      <c r="C41" s="110" t="s">
        <v>697</v>
      </c>
      <c r="D41" s="110" t="s">
        <v>697</v>
      </c>
    </row>
    <row r="42" spans="1:4" ht="11" customHeight="1">
      <c r="A42" s="498" t="s">
        <v>54</v>
      </c>
      <c r="B42" s="110">
        <v>72</v>
      </c>
      <c r="C42" s="110" t="s">
        <v>697</v>
      </c>
      <c r="D42" s="110" t="s">
        <v>697</v>
      </c>
    </row>
    <row r="43" spans="1:4" ht="11" customHeight="1">
      <c r="A43" s="498" t="s">
        <v>55</v>
      </c>
      <c r="B43" s="110">
        <v>71</v>
      </c>
      <c r="C43" s="110" t="s">
        <v>697</v>
      </c>
      <c r="D43" s="110" t="s">
        <v>697</v>
      </c>
    </row>
    <row r="44" spans="1:4" ht="11" customHeight="1">
      <c r="A44" s="498" t="s">
        <v>57</v>
      </c>
      <c r="B44" s="110">
        <v>72.5</v>
      </c>
      <c r="C44" s="110" t="s">
        <v>697</v>
      </c>
      <c r="D44" s="110" t="s">
        <v>697</v>
      </c>
    </row>
    <row r="45" spans="1:4" ht="11" customHeight="1">
      <c r="A45" s="497" t="s">
        <v>59</v>
      </c>
      <c r="B45" s="823">
        <f>AVERAGE(B46:B48)</f>
        <v>81</v>
      </c>
      <c r="C45" s="825" t="s">
        <v>28</v>
      </c>
      <c r="D45" s="825" t="s">
        <v>28</v>
      </c>
    </row>
    <row r="46" spans="1:4" ht="11" customHeight="1">
      <c r="A46" s="498" t="s">
        <v>63</v>
      </c>
      <c r="B46" s="110">
        <v>79</v>
      </c>
      <c r="C46" s="110" t="s">
        <v>697</v>
      </c>
      <c r="D46" s="110" t="s">
        <v>697</v>
      </c>
    </row>
    <row r="47" spans="1:4" ht="11" customHeight="1">
      <c r="A47" s="498" t="s">
        <v>62</v>
      </c>
      <c r="B47" s="110">
        <v>83.5</v>
      </c>
      <c r="C47" s="110" t="s">
        <v>697</v>
      </c>
      <c r="D47" s="110" t="s">
        <v>697</v>
      </c>
    </row>
    <row r="48" spans="1:4" ht="11" customHeight="1">
      <c r="A48" s="498" t="s">
        <v>64</v>
      </c>
      <c r="B48" s="110">
        <v>80.5</v>
      </c>
      <c r="C48" s="110" t="s">
        <v>697</v>
      </c>
      <c r="D48" s="110" t="s">
        <v>697</v>
      </c>
    </row>
    <row r="49" spans="1:4" ht="11" customHeight="1">
      <c r="A49" s="497" t="s">
        <v>533</v>
      </c>
      <c r="B49" s="823">
        <f>AVERAGE(B50:B58)</f>
        <v>59.184444444444438</v>
      </c>
      <c r="C49" s="823">
        <f>AVERAGE(C50:C58)</f>
        <v>65.357142857142861</v>
      </c>
      <c r="D49" s="823">
        <f>AVERAGE(D50:D58)</f>
        <v>47.928571428571431</v>
      </c>
    </row>
    <row r="50" spans="1:4" ht="11" customHeight="1">
      <c r="A50" s="498" t="s">
        <v>66</v>
      </c>
      <c r="B50" s="826">
        <v>60.5</v>
      </c>
      <c r="C50" s="826">
        <v>70</v>
      </c>
      <c r="D50" s="826">
        <v>51.75</v>
      </c>
    </row>
    <row r="51" spans="1:4" ht="11" customHeight="1">
      <c r="A51" s="498" t="s">
        <v>534</v>
      </c>
      <c r="B51" s="826">
        <v>68.33</v>
      </c>
      <c r="C51" s="826">
        <v>77.5</v>
      </c>
      <c r="D51" s="826" t="s">
        <v>697</v>
      </c>
    </row>
    <row r="52" spans="1:4" ht="11" customHeight="1">
      <c r="A52" s="498" t="s">
        <v>68</v>
      </c>
      <c r="B52" s="826">
        <v>47.5</v>
      </c>
      <c r="C52" s="826">
        <v>45</v>
      </c>
      <c r="D52" s="826">
        <v>45.25</v>
      </c>
    </row>
    <row r="53" spans="1:4" ht="11" customHeight="1">
      <c r="A53" s="498" t="s">
        <v>433</v>
      </c>
      <c r="B53" s="826">
        <v>60</v>
      </c>
      <c r="C53" s="826">
        <v>72</v>
      </c>
      <c r="D53" s="826" t="s">
        <v>697</v>
      </c>
    </row>
    <row r="54" spans="1:4" ht="11" customHeight="1">
      <c r="A54" s="498" t="s">
        <v>71</v>
      </c>
      <c r="B54" s="826">
        <v>62</v>
      </c>
      <c r="C54" s="826">
        <v>61.5</v>
      </c>
      <c r="D54" s="826">
        <v>33</v>
      </c>
    </row>
    <row r="55" spans="1:4" ht="11" customHeight="1">
      <c r="A55" s="498" t="s">
        <v>72</v>
      </c>
      <c r="B55" s="826">
        <v>57.5</v>
      </c>
      <c r="C55" s="826" t="s">
        <v>697</v>
      </c>
      <c r="D55" s="826">
        <v>53.25</v>
      </c>
    </row>
    <row r="56" spans="1:4" ht="11" customHeight="1">
      <c r="A56" s="498" t="s">
        <v>73</v>
      </c>
      <c r="B56" s="826">
        <v>51.5</v>
      </c>
      <c r="C56" s="826" t="s">
        <v>697</v>
      </c>
      <c r="D56" s="826">
        <v>37.25</v>
      </c>
    </row>
    <row r="57" spans="1:4" ht="11" customHeight="1">
      <c r="A57" s="498" t="s">
        <v>183</v>
      </c>
      <c r="B57" s="826">
        <v>70.33</v>
      </c>
      <c r="C57" s="826">
        <v>66.5</v>
      </c>
      <c r="D57" s="826">
        <v>55</v>
      </c>
    </row>
    <row r="58" spans="1:4" ht="11" customHeight="1">
      <c r="A58" s="498" t="s">
        <v>434</v>
      </c>
      <c r="B58" s="826">
        <v>55</v>
      </c>
      <c r="C58" s="826">
        <v>65</v>
      </c>
      <c r="D58" s="826">
        <v>60</v>
      </c>
    </row>
    <row r="59" spans="1:4" ht="11" customHeight="1">
      <c r="A59" s="497" t="s">
        <v>74</v>
      </c>
      <c r="B59" s="825">
        <f>AVERAGE(B60:B63)</f>
        <v>56.287500000000001</v>
      </c>
      <c r="C59" s="825">
        <f>AVERAGE(C60:C63)</f>
        <v>58.825000000000003</v>
      </c>
      <c r="D59" s="825">
        <f>AVERAGE(D60:D63)</f>
        <v>67.254999999999995</v>
      </c>
    </row>
    <row r="60" spans="1:4" ht="11" customHeight="1">
      <c r="A60" s="498" t="s">
        <v>75</v>
      </c>
      <c r="B60" s="826">
        <v>58</v>
      </c>
      <c r="C60" s="826">
        <v>55</v>
      </c>
      <c r="D60" s="826">
        <v>60</v>
      </c>
    </row>
    <row r="61" spans="1:4" ht="11" customHeight="1">
      <c r="A61" s="64" t="s">
        <v>182</v>
      </c>
      <c r="B61" s="826">
        <v>57.15</v>
      </c>
      <c r="C61" s="826">
        <v>55.3</v>
      </c>
      <c r="D61" s="826">
        <v>96.35</v>
      </c>
    </row>
    <row r="62" spans="1:4" ht="11" customHeight="1">
      <c r="A62" s="64" t="s">
        <v>438</v>
      </c>
      <c r="B62" s="826">
        <v>49</v>
      </c>
      <c r="C62" s="826">
        <v>59</v>
      </c>
      <c r="D62" s="826">
        <v>65.67</v>
      </c>
    </row>
    <row r="63" spans="1:4" ht="11" customHeight="1">
      <c r="A63" s="64" t="s">
        <v>294</v>
      </c>
      <c r="B63" s="826">
        <v>61</v>
      </c>
      <c r="C63" s="826">
        <v>66</v>
      </c>
      <c r="D63" s="827">
        <v>47</v>
      </c>
    </row>
    <row r="64" spans="1:4" ht="10.75" customHeight="1">
      <c r="A64" s="19"/>
      <c r="B64" s="20"/>
      <c r="C64" s="453"/>
      <c r="D64" s="167" t="s">
        <v>76</v>
      </c>
    </row>
    <row r="65" spans="1:5" ht="18" customHeight="1">
      <c r="A65" s="925" t="s">
        <v>175</v>
      </c>
      <c r="B65" s="920"/>
      <c r="C65" s="920"/>
      <c r="D65" s="493"/>
    </row>
    <row r="66" spans="1:5" ht="24" customHeight="1">
      <c r="A66" s="819" t="s">
        <v>19</v>
      </c>
      <c r="B66" s="820" t="s">
        <v>677</v>
      </c>
      <c r="C66" s="820" t="s">
        <v>676</v>
      </c>
      <c r="D66" s="821" t="s">
        <v>678</v>
      </c>
    </row>
    <row r="67" spans="1:5" ht="5" customHeight="1">
      <c r="A67" s="805"/>
      <c r="B67" s="822"/>
      <c r="C67" s="822"/>
      <c r="D67" s="822"/>
    </row>
    <row r="68" spans="1:5" ht="11" customHeight="1">
      <c r="A68" s="497" t="s">
        <v>77</v>
      </c>
      <c r="B68" s="825">
        <f>AVERAGE(B69:B73)</f>
        <v>65.3</v>
      </c>
      <c r="C68" s="825">
        <f>AVERAGE(C69:C73)</f>
        <v>64</v>
      </c>
      <c r="D68" s="825">
        <f>AVERAGE(D69:D73)</f>
        <v>51</v>
      </c>
    </row>
    <row r="69" spans="1:5" ht="11" customHeight="1">
      <c r="A69" s="498" t="s">
        <v>184</v>
      </c>
      <c r="B69" s="826">
        <v>67.5</v>
      </c>
      <c r="C69" s="826">
        <v>60</v>
      </c>
      <c r="D69" s="826">
        <v>46.5</v>
      </c>
    </row>
    <row r="70" spans="1:5" ht="11" customHeight="1">
      <c r="A70" s="498" t="s">
        <v>185</v>
      </c>
      <c r="B70" s="826">
        <v>70</v>
      </c>
      <c r="C70" s="826">
        <v>70</v>
      </c>
      <c r="D70" s="826">
        <v>47.5</v>
      </c>
    </row>
    <row r="71" spans="1:5" ht="11" customHeight="1">
      <c r="A71" s="498" t="s">
        <v>80</v>
      </c>
      <c r="B71" s="826">
        <v>65</v>
      </c>
      <c r="C71" s="826">
        <v>65</v>
      </c>
      <c r="D71" s="835">
        <v>50</v>
      </c>
      <c r="E71" s="54"/>
    </row>
    <row r="72" spans="1:5" ht="11" customHeight="1">
      <c r="A72" s="41" t="s">
        <v>81</v>
      </c>
      <c r="B72" s="826">
        <v>58</v>
      </c>
      <c r="C72" s="826">
        <v>60</v>
      </c>
      <c r="D72" s="835" t="s">
        <v>697</v>
      </c>
      <c r="E72" s="54"/>
    </row>
    <row r="73" spans="1:5" ht="11" customHeight="1">
      <c r="A73" s="498" t="s">
        <v>83</v>
      </c>
      <c r="B73" s="826">
        <v>66</v>
      </c>
      <c r="C73" s="826">
        <v>65</v>
      </c>
      <c r="D73" s="835">
        <v>60</v>
      </c>
      <c r="E73" s="54"/>
    </row>
    <row r="74" spans="1:5" ht="11" customHeight="1">
      <c r="A74" s="10" t="s">
        <v>535</v>
      </c>
      <c r="B74" s="828">
        <f>AVERAGE(B75:B83)</f>
        <v>54.871111111111112</v>
      </c>
      <c r="C74" s="825">
        <f>AVERAGE(C75:C83)</f>
        <v>57.29</v>
      </c>
      <c r="D74" s="836">
        <f>AVERAGE(D75:D83)</f>
        <v>54.958333333333336</v>
      </c>
      <c r="E74" s="54"/>
    </row>
    <row r="75" spans="1:5" ht="11" customHeight="1">
      <c r="A75" s="498" t="s">
        <v>87</v>
      </c>
      <c r="B75" s="826">
        <v>50</v>
      </c>
      <c r="C75" s="826">
        <v>62.5</v>
      </c>
      <c r="D75" s="835">
        <v>46.5</v>
      </c>
      <c r="E75" s="54"/>
    </row>
    <row r="76" spans="1:5" ht="11" customHeight="1">
      <c r="A76" s="498" t="s">
        <v>88</v>
      </c>
      <c r="B76" s="826">
        <v>51.5</v>
      </c>
      <c r="C76" s="826">
        <v>55.5</v>
      </c>
      <c r="D76" s="835">
        <v>55</v>
      </c>
      <c r="E76" s="54"/>
    </row>
    <row r="77" spans="1:5" ht="11" customHeight="1">
      <c r="A77" s="498" t="s">
        <v>89</v>
      </c>
      <c r="B77" s="826">
        <v>58.75</v>
      </c>
      <c r="C77" s="826">
        <v>58.33</v>
      </c>
      <c r="D77" s="835">
        <v>62.5</v>
      </c>
      <c r="E77" s="54"/>
    </row>
    <row r="78" spans="1:5" ht="11" customHeight="1">
      <c r="A78" s="498" t="s">
        <v>451</v>
      </c>
      <c r="B78" s="826">
        <v>57.5</v>
      </c>
      <c r="C78" s="826">
        <v>57.5</v>
      </c>
      <c r="D78" s="835" t="s">
        <v>697</v>
      </c>
      <c r="E78" s="54"/>
    </row>
    <row r="79" spans="1:5" ht="11" customHeight="1">
      <c r="A79" s="498" t="s">
        <v>90</v>
      </c>
      <c r="B79" s="826">
        <v>50.67</v>
      </c>
      <c r="C79" s="826">
        <v>57</v>
      </c>
      <c r="D79" s="826" t="s">
        <v>697</v>
      </c>
    </row>
    <row r="80" spans="1:5" ht="11" customHeight="1">
      <c r="A80" s="498" t="s">
        <v>91</v>
      </c>
      <c r="B80" s="826">
        <v>70</v>
      </c>
      <c r="C80" s="826" t="s">
        <v>697</v>
      </c>
      <c r="D80" s="826">
        <v>60</v>
      </c>
    </row>
    <row r="81" spans="1:4" ht="11" customHeight="1">
      <c r="A81" s="498" t="s">
        <v>92</v>
      </c>
      <c r="B81" s="826">
        <v>51.75</v>
      </c>
      <c r="C81" s="826" t="s">
        <v>697</v>
      </c>
      <c r="D81" s="826">
        <v>45.75</v>
      </c>
    </row>
    <row r="82" spans="1:4" ht="11" customHeight="1">
      <c r="A82" s="498" t="s">
        <v>94</v>
      </c>
      <c r="B82" s="826">
        <v>53.67</v>
      </c>
      <c r="C82" s="826">
        <v>55.2</v>
      </c>
      <c r="D82" s="826" t="s">
        <v>697</v>
      </c>
    </row>
    <row r="83" spans="1:4" ht="11" customHeight="1">
      <c r="A83" s="498" t="s">
        <v>618</v>
      </c>
      <c r="B83" s="826">
        <v>50</v>
      </c>
      <c r="C83" s="826">
        <v>55</v>
      </c>
      <c r="D83" s="826">
        <v>60</v>
      </c>
    </row>
    <row r="84" spans="1:4" ht="11" customHeight="1">
      <c r="A84" s="497" t="s">
        <v>95</v>
      </c>
      <c r="B84" s="825">
        <f>AVERAGE(B85:B87)</f>
        <v>65.166666666666671</v>
      </c>
      <c r="C84" s="825" t="s">
        <v>28</v>
      </c>
      <c r="D84" s="825">
        <f>AVERAGE(D85:D87)</f>
        <v>44.890000000000008</v>
      </c>
    </row>
    <row r="85" spans="1:4" ht="11" customHeight="1">
      <c r="A85" s="498" t="s">
        <v>96</v>
      </c>
      <c r="B85" s="826">
        <v>60</v>
      </c>
      <c r="C85" s="110" t="s">
        <v>697</v>
      </c>
      <c r="D85" s="826">
        <v>41</v>
      </c>
    </row>
    <row r="86" spans="1:4" ht="11" customHeight="1">
      <c r="A86" s="498" t="s">
        <v>97</v>
      </c>
      <c r="B86" s="826">
        <v>69.5</v>
      </c>
      <c r="C86" s="110" t="s">
        <v>697</v>
      </c>
      <c r="D86" s="826">
        <v>49</v>
      </c>
    </row>
    <row r="87" spans="1:4" ht="11" customHeight="1">
      <c r="A87" s="498" t="s">
        <v>98</v>
      </c>
      <c r="B87" s="826">
        <v>66</v>
      </c>
      <c r="C87" s="110" t="s">
        <v>697</v>
      </c>
      <c r="D87" s="826">
        <v>44.67</v>
      </c>
    </row>
    <row r="88" spans="1:4" ht="11" customHeight="1">
      <c r="A88" s="497" t="s">
        <v>99</v>
      </c>
      <c r="B88" s="825">
        <v>55.33</v>
      </c>
      <c r="C88" s="825">
        <v>55.39</v>
      </c>
      <c r="D88" s="825">
        <v>51.1</v>
      </c>
    </row>
    <row r="89" spans="1:4" ht="11" customHeight="1">
      <c r="A89" s="497" t="s">
        <v>169</v>
      </c>
      <c r="B89" s="825">
        <f t="shared" ref="B89:D89" si="0">AVERAGE(B90:B95)</f>
        <v>56.708333333333336</v>
      </c>
      <c r="C89" s="825">
        <f t="shared" si="0"/>
        <v>55.3125</v>
      </c>
      <c r="D89" s="825">
        <f t="shared" si="0"/>
        <v>57.35</v>
      </c>
    </row>
    <row r="90" spans="1:4" ht="11" customHeight="1">
      <c r="A90" s="498" t="s">
        <v>141</v>
      </c>
      <c r="B90" s="826">
        <v>51.25</v>
      </c>
      <c r="C90" s="826">
        <v>55</v>
      </c>
      <c r="D90" s="826" t="s">
        <v>697</v>
      </c>
    </row>
    <row r="91" spans="1:4" ht="11" customHeight="1">
      <c r="A91" s="498" t="s">
        <v>101</v>
      </c>
      <c r="B91" s="826">
        <v>59.25</v>
      </c>
      <c r="C91" s="826" t="s">
        <v>697</v>
      </c>
      <c r="D91" s="826">
        <v>58.5</v>
      </c>
    </row>
    <row r="92" spans="1:4" ht="11" customHeight="1">
      <c r="A92" s="498" t="s">
        <v>102</v>
      </c>
      <c r="B92" s="826">
        <v>51</v>
      </c>
      <c r="C92" s="826">
        <v>53</v>
      </c>
      <c r="D92" s="826">
        <v>52</v>
      </c>
    </row>
    <row r="93" spans="1:4" ht="11" customHeight="1">
      <c r="A93" s="498" t="s">
        <v>104</v>
      </c>
      <c r="B93" s="826">
        <v>47.25</v>
      </c>
      <c r="C93" s="826">
        <v>59.75</v>
      </c>
      <c r="D93" s="826">
        <v>68.5</v>
      </c>
    </row>
    <row r="94" spans="1:4" ht="11" customHeight="1">
      <c r="A94" s="498" t="s">
        <v>163</v>
      </c>
      <c r="B94" s="826">
        <v>85</v>
      </c>
      <c r="C94" s="826" t="s">
        <v>697</v>
      </c>
      <c r="D94" s="826">
        <v>60</v>
      </c>
    </row>
    <row r="95" spans="1:4" ht="11" customHeight="1">
      <c r="A95" s="498" t="s">
        <v>103</v>
      </c>
      <c r="B95" s="826">
        <v>46.5</v>
      </c>
      <c r="C95" s="826">
        <v>53.5</v>
      </c>
      <c r="D95" s="826">
        <v>47.75</v>
      </c>
    </row>
    <row r="96" spans="1:4" ht="11" customHeight="1">
      <c r="A96" s="497" t="s">
        <v>105</v>
      </c>
      <c r="B96" s="825">
        <f t="shared" ref="B96:C96" si="1">AVERAGE(B97:B98)</f>
        <v>61.25</v>
      </c>
      <c r="C96" s="825">
        <f t="shared" si="1"/>
        <v>82.5</v>
      </c>
      <c r="D96" s="825">
        <f>AVERAGE(D97:D98)</f>
        <v>69.75</v>
      </c>
    </row>
    <row r="97" spans="1:4" ht="11" customHeight="1">
      <c r="A97" s="498" t="s">
        <v>106</v>
      </c>
      <c r="B97" s="826">
        <v>61.25</v>
      </c>
      <c r="C97" s="826">
        <v>70</v>
      </c>
      <c r="D97" s="826">
        <v>44.5</v>
      </c>
    </row>
    <row r="98" spans="1:4" ht="11" customHeight="1">
      <c r="A98" s="498" t="s">
        <v>107</v>
      </c>
      <c r="B98" s="110" t="s">
        <v>697</v>
      </c>
      <c r="C98" s="826">
        <v>95</v>
      </c>
      <c r="D98" s="826">
        <v>95</v>
      </c>
    </row>
    <row r="99" spans="1:4" ht="11" customHeight="1">
      <c r="A99" s="497" t="s">
        <v>110</v>
      </c>
      <c r="B99" s="825">
        <f t="shared" ref="B99:C99" si="2">AVERAGE(B100:B101)</f>
        <v>62.625</v>
      </c>
      <c r="C99" s="825">
        <f t="shared" si="2"/>
        <v>62</v>
      </c>
      <c r="D99" s="825">
        <f>AVERAGE(D100:D101)</f>
        <v>50.835000000000001</v>
      </c>
    </row>
    <row r="100" spans="1:4" ht="11" customHeight="1">
      <c r="A100" s="498" t="s">
        <v>536</v>
      </c>
      <c r="B100" s="826">
        <v>60.25</v>
      </c>
      <c r="C100" s="826">
        <v>60</v>
      </c>
      <c r="D100" s="826">
        <v>50.67</v>
      </c>
    </row>
    <row r="101" spans="1:4" ht="11" customHeight="1">
      <c r="A101" s="498" t="s">
        <v>112</v>
      </c>
      <c r="B101" s="826">
        <v>65</v>
      </c>
      <c r="C101" s="826">
        <v>64</v>
      </c>
      <c r="D101" s="826">
        <v>51</v>
      </c>
    </row>
    <row r="102" spans="1:4" ht="11" customHeight="1">
      <c r="A102" s="497" t="s">
        <v>113</v>
      </c>
      <c r="B102" s="825">
        <f>AVERAGE(B103)</f>
        <v>49.33</v>
      </c>
      <c r="C102" s="825">
        <f>AVERAGE(C103)</f>
        <v>54.33</v>
      </c>
      <c r="D102" s="825">
        <f>AVERAGE(D103)</f>
        <v>48</v>
      </c>
    </row>
    <row r="103" spans="1:4" ht="11" customHeight="1">
      <c r="A103" s="498" t="s">
        <v>114</v>
      </c>
      <c r="B103" s="826">
        <v>49.33</v>
      </c>
      <c r="C103" s="110">
        <v>54.33</v>
      </c>
      <c r="D103" s="826">
        <v>48</v>
      </c>
    </row>
    <row r="104" spans="1:4" ht="11" customHeight="1">
      <c r="A104" s="497" t="s">
        <v>115</v>
      </c>
      <c r="B104" s="825">
        <f>AVERAGE(B105:B106)</f>
        <v>63</v>
      </c>
      <c r="C104" s="825">
        <f t="shared" ref="C104:D104" si="3">AVERAGE(C105:C106)</f>
        <v>64.5</v>
      </c>
      <c r="D104" s="825">
        <f t="shared" si="3"/>
        <v>60.335000000000001</v>
      </c>
    </row>
    <row r="105" spans="1:4" ht="11" customHeight="1">
      <c r="A105" s="498" t="s">
        <v>117</v>
      </c>
      <c r="B105" s="110">
        <v>61</v>
      </c>
      <c r="C105" s="826">
        <v>64.5</v>
      </c>
      <c r="D105" s="826">
        <v>60.67</v>
      </c>
    </row>
    <row r="106" spans="1:4" ht="11" customHeight="1">
      <c r="A106" s="498" t="s">
        <v>118</v>
      </c>
      <c r="B106" s="110">
        <v>65</v>
      </c>
      <c r="C106" s="110" t="s">
        <v>697</v>
      </c>
      <c r="D106" s="826">
        <v>60</v>
      </c>
    </row>
    <row r="107" spans="1:4" ht="11" customHeight="1">
      <c r="A107" s="497" t="s">
        <v>119</v>
      </c>
      <c r="B107" s="825">
        <f>AVERAGE(B108:B109)</f>
        <v>61.814999999999998</v>
      </c>
      <c r="C107" s="825">
        <f>AVERAGE(C108:C109)</f>
        <v>55</v>
      </c>
      <c r="D107" s="825">
        <f>AVERAGE(D108:D109)</f>
        <v>67.5</v>
      </c>
    </row>
    <row r="108" spans="1:4" ht="11" customHeight="1">
      <c r="A108" s="498" t="s">
        <v>121</v>
      </c>
      <c r="B108" s="826">
        <v>63.63</v>
      </c>
      <c r="C108" s="110">
        <v>55</v>
      </c>
      <c r="D108" s="826">
        <v>67.5</v>
      </c>
    </row>
    <row r="109" spans="1:4" ht="11" customHeight="1">
      <c r="A109" s="498" t="s">
        <v>123</v>
      </c>
      <c r="B109" s="826">
        <v>60</v>
      </c>
      <c r="C109" s="110" t="s">
        <v>697</v>
      </c>
      <c r="D109" s="826" t="s">
        <v>697</v>
      </c>
    </row>
    <row r="110" spans="1:4" ht="11" customHeight="1">
      <c r="A110" s="497" t="s">
        <v>297</v>
      </c>
      <c r="B110" s="825">
        <f>AVERAGE(B111:B117)</f>
        <v>57.332857142857144</v>
      </c>
      <c r="C110" s="825">
        <f>AVERAGE(C111:C117)</f>
        <v>59.952857142857148</v>
      </c>
      <c r="D110" s="825">
        <f>AVERAGE(D111:D117)</f>
        <v>53.556666666666672</v>
      </c>
    </row>
    <row r="111" spans="1:4" ht="11" customHeight="1">
      <c r="A111" s="498" t="s">
        <v>178</v>
      </c>
      <c r="B111" s="826">
        <v>58.5</v>
      </c>
      <c r="C111" s="826">
        <v>58.67</v>
      </c>
      <c r="D111" s="110" t="s">
        <v>697</v>
      </c>
    </row>
    <row r="112" spans="1:4" ht="11" customHeight="1">
      <c r="A112" s="498" t="s">
        <v>298</v>
      </c>
      <c r="B112" s="826">
        <v>63.33</v>
      </c>
      <c r="C112" s="826">
        <v>67.5</v>
      </c>
      <c r="D112" s="826">
        <v>45</v>
      </c>
    </row>
    <row r="113" spans="1:4" ht="11" customHeight="1">
      <c r="A113" s="498" t="s">
        <v>512</v>
      </c>
      <c r="B113" s="826">
        <v>58.33</v>
      </c>
      <c r="C113" s="826">
        <v>62.5</v>
      </c>
      <c r="D113" s="826">
        <v>61.67</v>
      </c>
    </row>
    <row r="114" spans="1:4" ht="11" customHeight="1">
      <c r="A114" s="498" t="s">
        <v>180</v>
      </c>
      <c r="B114" s="826">
        <v>59</v>
      </c>
      <c r="C114" s="826">
        <v>59</v>
      </c>
      <c r="D114" s="826">
        <v>60</v>
      </c>
    </row>
    <row r="115" spans="1:4" ht="11" customHeight="1">
      <c r="A115" s="498" t="s">
        <v>299</v>
      </c>
      <c r="B115" s="826">
        <v>53.5</v>
      </c>
      <c r="C115" s="826">
        <v>50</v>
      </c>
      <c r="D115" s="826">
        <v>58</v>
      </c>
    </row>
    <row r="116" spans="1:4" ht="11" customHeight="1">
      <c r="A116" s="498" t="s">
        <v>179</v>
      </c>
      <c r="B116" s="826">
        <v>47.67</v>
      </c>
      <c r="C116" s="826">
        <v>60</v>
      </c>
      <c r="D116" s="826">
        <v>44</v>
      </c>
    </row>
    <row r="117" spans="1:4" ht="11" customHeight="1">
      <c r="A117" s="498" t="s">
        <v>518</v>
      </c>
      <c r="B117" s="826">
        <v>61</v>
      </c>
      <c r="C117" s="826">
        <v>62</v>
      </c>
      <c r="D117" s="826">
        <v>52.67</v>
      </c>
    </row>
    <row r="118" spans="1:4" ht="11" customHeight="1">
      <c r="A118" s="497" t="s">
        <v>164</v>
      </c>
      <c r="B118" s="825">
        <f>AVERAGE(B119:B119)</f>
        <v>60</v>
      </c>
      <c r="C118" s="825">
        <f>AVERAGE(C119:C119)</f>
        <v>561.66999999999996</v>
      </c>
      <c r="D118" s="825">
        <f>AVERAGE(D119:D119)</f>
        <v>58.33</v>
      </c>
    </row>
    <row r="119" spans="1:4" ht="11" customHeight="1">
      <c r="A119" s="498" t="s">
        <v>165</v>
      </c>
      <c r="B119" s="826">
        <v>60</v>
      </c>
      <c r="C119" s="826">
        <v>561.66999999999996</v>
      </c>
      <c r="D119" s="826">
        <v>58.33</v>
      </c>
    </row>
    <row r="120" spans="1:4" ht="11" customHeight="1">
      <c r="A120" s="497" t="s">
        <v>125</v>
      </c>
      <c r="B120" s="825">
        <f>AVERAGE(B121:B121)</f>
        <v>55</v>
      </c>
      <c r="C120" s="825">
        <f>AVERAGE(C121:C121)</f>
        <v>55</v>
      </c>
      <c r="D120" s="825">
        <f>AVERAGE(D121:D121)</f>
        <v>58</v>
      </c>
    </row>
    <row r="121" spans="1:4" ht="11" customHeight="1">
      <c r="A121" s="498" t="s">
        <v>127</v>
      </c>
      <c r="B121" s="826">
        <v>55</v>
      </c>
      <c r="C121" s="826">
        <v>55</v>
      </c>
      <c r="D121" s="826">
        <v>58</v>
      </c>
    </row>
    <row r="122" spans="1:4" ht="11" customHeight="1">
      <c r="A122" s="497" t="s">
        <v>129</v>
      </c>
      <c r="B122" s="825">
        <f>AVERAGE(B124:B125)</f>
        <v>57</v>
      </c>
      <c r="C122" s="825">
        <f>AVERAGE(C124:C125)</f>
        <v>61.5</v>
      </c>
      <c r="D122" s="825">
        <f>AVERAGE(D124:D125)</f>
        <v>48.5</v>
      </c>
    </row>
    <row r="123" spans="1:4" ht="11" customHeight="1">
      <c r="A123" s="498" t="s">
        <v>130</v>
      </c>
      <c r="B123" s="826">
        <v>88.7</v>
      </c>
      <c r="C123" s="826" t="s">
        <v>148</v>
      </c>
      <c r="D123" s="826">
        <v>80</v>
      </c>
    </row>
    <row r="124" spans="1:4" ht="11" customHeight="1">
      <c r="A124" s="498" t="s">
        <v>131</v>
      </c>
      <c r="B124" s="826">
        <v>49</v>
      </c>
      <c r="C124" s="826">
        <v>62</v>
      </c>
      <c r="D124" s="826">
        <v>49</v>
      </c>
    </row>
    <row r="125" spans="1:4" ht="11" customHeight="1">
      <c r="A125" s="499" t="s">
        <v>132</v>
      </c>
      <c r="B125" s="827">
        <v>65</v>
      </c>
      <c r="C125" s="826">
        <v>61</v>
      </c>
      <c r="D125" s="826">
        <v>48</v>
      </c>
    </row>
    <row r="126" spans="1:4" ht="12.75" customHeight="1">
      <c r="A126" s="442" t="s">
        <v>133</v>
      </c>
      <c r="B126" s="829"/>
      <c r="C126" s="830"/>
      <c r="D126" s="831"/>
    </row>
    <row r="127" spans="1:4" ht="9" customHeight="1">
      <c r="A127" s="775" t="s">
        <v>647</v>
      </c>
      <c r="B127" s="148"/>
      <c r="C127" s="832"/>
      <c r="D127" s="833"/>
    </row>
    <row r="128" spans="1:4" ht="9" customHeight="1">
      <c r="A128" s="776" t="s">
        <v>648</v>
      </c>
      <c r="B128" s="833"/>
      <c r="C128" s="833"/>
      <c r="D128" s="833"/>
    </row>
    <row r="129" spans="2:4" ht="12.75" customHeight="1">
      <c r="B129" s="834"/>
      <c r="C129" s="834"/>
      <c r="D129" s="834"/>
    </row>
    <row r="130" spans="2:4" ht="12.75" customHeight="1">
      <c r="B130" s="834"/>
      <c r="C130" s="834"/>
      <c r="D130" s="834"/>
    </row>
    <row r="131" spans="2:4" ht="12.75" customHeight="1">
      <c r="B131" s="834"/>
      <c r="C131" s="834"/>
      <c r="D131" s="834"/>
    </row>
    <row r="132" spans="2:4" ht="12.75" customHeight="1">
      <c r="B132" s="834"/>
      <c r="C132" s="834"/>
      <c r="D132" s="834"/>
    </row>
    <row r="133" spans="2:4" ht="12.75" customHeight="1">
      <c r="B133" s="834"/>
      <c r="C133" s="834"/>
      <c r="D133" s="834"/>
    </row>
    <row r="134" spans="2:4" ht="12.75" customHeight="1">
      <c r="B134" s="834"/>
      <c r="C134" s="834"/>
      <c r="D134" s="834"/>
    </row>
    <row r="135" spans="2:4" ht="12.75" customHeight="1">
      <c r="B135" s="834"/>
      <c r="C135" s="834"/>
      <c r="D135" s="834"/>
    </row>
    <row r="136" spans="2:4" ht="12.75" customHeight="1">
      <c r="B136" s="834"/>
      <c r="C136" s="834"/>
      <c r="D136" s="834"/>
    </row>
    <row r="137" spans="2:4" ht="12.75" customHeight="1">
      <c r="B137" s="834"/>
      <c r="C137" s="834"/>
      <c r="D137" s="834"/>
    </row>
    <row r="138" spans="2:4" ht="12.75" customHeight="1">
      <c r="B138" s="834"/>
      <c r="C138" s="834"/>
      <c r="D138" s="834"/>
    </row>
    <row r="139" spans="2:4" ht="12.75" customHeight="1">
      <c r="B139" s="834"/>
      <c r="C139" s="834"/>
      <c r="D139" s="834"/>
    </row>
    <row r="140" spans="2:4" ht="12.75" customHeight="1">
      <c r="B140" s="834"/>
      <c r="C140" s="834"/>
      <c r="D140" s="834"/>
    </row>
    <row r="141" spans="2:4" ht="12.75" customHeight="1">
      <c r="B141" s="834"/>
      <c r="C141" s="834"/>
      <c r="D141" s="834"/>
    </row>
    <row r="142" spans="2:4" ht="12.75" customHeight="1">
      <c r="B142" s="834"/>
      <c r="C142" s="834"/>
      <c r="D142" s="834"/>
    </row>
    <row r="143" spans="2:4" ht="12.75" customHeight="1">
      <c r="B143" s="834"/>
      <c r="C143" s="834"/>
      <c r="D143" s="834"/>
    </row>
    <row r="144" spans="2:4" ht="12.75" customHeight="1">
      <c r="B144" s="834"/>
      <c r="C144" s="834"/>
      <c r="D144" s="834"/>
    </row>
    <row r="145" spans="2:4" ht="12.75" customHeight="1">
      <c r="B145" s="834"/>
      <c r="C145" s="834"/>
      <c r="D145" s="834"/>
    </row>
    <row r="146" spans="2:4" ht="12.75" customHeight="1">
      <c r="B146" s="834"/>
      <c r="C146" s="834"/>
      <c r="D146" s="834"/>
    </row>
    <row r="147" spans="2:4" ht="12.75" customHeight="1">
      <c r="B147" s="834"/>
      <c r="C147" s="834"/>
      <c r="D147" s="834"/>
    </row>
    <row r="148" spans="2:4" ht="12.75" customHeight="1">
      <c r="B148" s="834"/>
      <c r="C148" s="834"/>
      <c r="D148" s="834"/>
    </row>
    <row r="149" spans="2:4" ht="12.75" customHeight="1">
      <c r="B149" s="834"/>
      <c r="C149" s="834"/>
      <c r="D149" s="834"/>
    </row>
    <row r="150" spans="2:4" ht="12.75" customHeight="1">
      <c r="B150" s="834"/>
      <c r="C150" s="834"/>
      <c r="D150" s="834"/>
    </row>
    <row r="151" spans="2:4" ht="12.75" customHeight="1">
      <c r="B151" s="834"/>
      <c r="C151" s="834"/>
      <c r="D151" s="834"/>
    </row>
    <row r="152" spans="2:4" ht="12.75" customHeight="1">
      <c r="B152" s="834"/>
      <c r="C152" s="834"/>
      <c r="D152" s="834"/>
    </row>
    <row r="153" spans="2:4" ht="12.75" customHeight="1">
      <c r="B153" s="834"/>
      <c r="C153" s="834"/>
      <c r="D153" s="834"/>
    </row>
    <row r="154" spans="2:4" ht="12.75" customHeight="1">
      <c r="B154" s="834"/>
      <c r="C154" s="834"/>
      <c r="D154" s="834"/>
    </row>
    <row r="155" spans="2:4" ht="12.75" customHeight="1">
      <c r="B155" s="834"/>
      <c r="C155" s="834"/>
      <c r="D155" s="834"/>
    </row>
    <row r="156" spans="2:4" ht="12.75" customHeight="1">
      <c r="B156" s="834"/>
      <c r="C156" s="834"/>
      <c r="D156" s="834"/>
    </row>
    <row r="157" spans="2:4" ht="12.75" customHeight="1">
      <c r="B157" s="834"/>
      <c r="C157" s="834"/>
      <c r="D157" s="834"/>
    </row>
    <row r="158" spans="2:4" ht="12.75" customHeight="1">
      <c r="B158" s="834"/>
      <c r="C158" s="834"/>
      <c r="D158" s="834"/>
    </row>
    <row r="159" spans="2:4" ht="12.75" customHeight="1">
      <c r="B159" s="834"/>
      <c r="C159" s="834"/>
      <c r="D159" s="834"/>
    </row>
    <row r="160" spans="2:4" ht="12.75" customHeight="1">
      <c r="B160" s="834"/>
      <c r="C160" s="834"/>
      <c r="D160" s="834"/>
    </row>
    <row r="161" spans="2:4" ht="12.75" customHeight="1">
      <c r="B161" s="834"/>
      <c r="C161" s="834"/>
      <c r="D161" s="834"/>
    </row>
    <row r="162" spans="2:4" ht="12.75" customHeight="1">
      <c r="B162" s="834"/>
      <c r="C162" s="834"/>
      <c r="D162" s="834"/>
    </row>
    <row r="163" spans="2:4" ht="12.75" customHeight="1">
      <c r="B163" s="834"/>
      <c r="C163" s="834"/>
      <c r="D163" s="834"/>
    </row>
    <row r="164" spans="2:4" ht="12.75" customHeight="1">
      <c r="B164" s="834"/>
      <c r="C164" s="834"/>
      <c r="D164" s="834"/>
    </row>
    <row r="165" spans="2:4" ht="12.75" customHeight="1">
      <c r="B165" s="834"/>
      <c r="C165" s="834"/>
      <c r="D165" s="834"/>
    </row>
    <row r="166" spans="2:4" ht="12.75" customHeight="1">
      <c r="B166" s="834"/>
      <c r="C166" s="834"/>
      <c r="D166" s="834"/>
    </row>
    <row r="167" spans="2:4" ht="12.75" customHeight="1">
      <c r="B167" s="834"/>
      <c r="C167" s="834"/>
      <c r="D167" s="834"/>
    </row>
    <row r="168" spans="2:4" ht="12.75" customHeight="1"/>
    <row r="169" spans="2:4" ht="12.75" customHeight="1"/>
    <row r="170" spans="2:4" ht="12.75" customHeight="1"/>
    <row r="171" spans="2:4" ht="12.75" customHeight="1"/>
    <row r="172" spans="2:4" ht="12.75" customHeight="1"/>
    <row r="173" spans="2:4" ht="12.75" customHeight="1"/>
    <row r="174" spans="2:4" ht="12.75" customHeight="1"/>
    <row r="175" spans="2:4" ht="12.75" customHeight="1"/>
    <row r="176" spans="2:4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</sheetData>
  <mergeCells count="1">
    <mergeCell ref="A65:C65"/>
  </mergeCells>
  <pageMargins left="0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44"/>
  <sheetViews>
    <sheetView showGridLines="0" topLeftCell="A61" zoomScaleNormal="100" workbookViewId="0">
      <selection activeCell="A61" sqref="A61:E116"/>
    </sheetView>
  </sheetViews>
  <sheetFormatPr baseColWidth="10" defaultColWidth="12.6640625" defaultRowHeight="15" customHeight="1"/>
  <cols>
    <col min="1" max="1" width="19" style="53" customWidth="1"/>
    <col min="2" max="5" width="12.83203125" style="53" customWidth="1"/>
    <col min="6" max="16384" width="12.6640625" style="53"/>
  </cols>
  <sheetData>
    <row r="1" spans="1:5" ht="16" customHeight="1">
      <c r="A1" s="589" t="s">
        <v>698</v>
      </c>
      <c r="B1" s="463"/>
      <c r="C1" s="721"/>
      <c r="D1" s="463"/>
      <c r="E1" s="463"/>
    </row>
    <row r="2" spans="1:5" ht="13.5" customHeight="1">
      <c r="A2" s="722" t="s">
        <v>593</v>
      </c>
      <c r="B2" s="12"/>
      <c r="C2" s="723"/>
      <c r="D2" s="12"/>
      <c r="E2" s="12"/>
    </row>
    <row r="3" spans="1:5" ht="5" customHeight="1">
      <c r="A3" s="6"/>
      <c r="B3" s="724"/>
      <c r="C3" s="725"/>
      <c r="D3" s="724"/>
      <c r="E3" s="724"/>
    </row>
    <row r="4" spans="1:5" ht="25.5" customHeight="1">
      <c r="A4" s="819" t="s">
        <v>573</v>
      </c>
      <c r="B4" s="820" t="s">
        <v>575</v>
      </c>
      <c r="C4" s="837" t="s">
        <v>576</v>
      </c>
      <c r="D4" s="837" t="s">
        <v>577</v>
      </c>
      <c r="E4" s="838" t="s">
        <v>578</v>
      </c>
    </row>
    <row r="5" spans="1:5" ht="4.5" customHeight="1">
      <c r="A5" s="7"/>
      <c r="B5" s="7"/>
      <c r="C5" s="7"/>
      <c r="D5" s="7"/>
      <c r="E5" s="7"/>
    </row>
    <row r="6" spans="1:5" ht="10.75" customHeight="1">
      <c r="A6" s="106" t="s">
        <v>544</v>
      </c>
      <c r="B6" s="839" t="s">
        <v>28</v>
      </c>
      <c r="C6" s="839">
        <f>AVERAGE(C7:C8)</f>
        <v>86</v>
      </c>
      <c r="D6" s="839">
        <f>AVERAGE(D7:D8)</f>
        <v>90.67</v>
      </c>
      <c r="E6" s="839" t="s">
        <v>28</v>
      </c>
    </row>
    <row r="7" spans="1:5" ht="10.75" customHeight="1">
      <c r="A7" s="107" t="s">
        <v>545</v>
      </c>
      <c r="B7" s="840" t="s">
        <v>697</v>
      </c>
      <c r="C7" s="840">
        <v>86</v>
      </c>
      <c r="D7" s="840" t="s">
        <v>697</v>
      </c>
      <c r="E7" s="840" t="s">
        <v>697</v>
      </c>
    </row>
    <row r="8" spans="1:5" ht="10.75" customHeight="1">
      <c r="A8" s="107" t="s">
        <v>558</v>
      </c>
      <c r="B8" s="840" t="s">
        <v>697</v>
      </c>
      <c r="C8" s="840" t="s">
        <v>697</v>
      </c>
      <c r="D8" s="840">
        <v>90.67</v>
      </c>
      <c r="E8" s="840" t="s">
        <v>697</v>
      </c>
    </row>
    <row r="9" spans="1:5" ht="10.75" customHeight="1">
      <c r="A9" s="500" t="s">
        <v>24</v>
      </c>
      <c r="B9" s="108">
        <f>AVERAGE(B10:B11)</f>
        <v>124.8</v>
      </c>
      <c r="C9" s="108">
        <f>AVERAGE(C10:C11)</f>
        <v>70.849999999999994</v>
      </c>
      <c r="D9" s="108">
        <f>AVERAGE(D10:D11)</f>
        <v>90</v>
      </c>
      <c r="E9" s="108">
        <f>AVERAGE(E10:E11)</f>
        <v>32.575000000000003</v>
      </c>
    </row>
    <row r="10" spans="1:5" ht="10.75" customHeight="1">
      <c r="A10" s="34" t="s">
        <v>25</v>
      </c>
      <c r="B10" s="840" t="s">
        <v>697</v>
      </c>
      <c r="C10" s="840">
        <v>74</v>
      </c>
      <c r="D10" s="840">
        <v>94.5</v>
      </c>
      <c r="E10" s="840">
        <v>31.75</v>
      </c>
    </row>
    <row r="11" spans="1:5" ht="10.75" customHeight="1">
      <c r="A11" s="34" t="s">
        <v>293</v>
      </c>
      <c r="B11" s="840">
        <v>124.8</v>
      </c>
      <c r="C11" s="840">
        <v>67.7</v>
      </c>
      <c r="D11" s="840">
        <v>85.5</v>
      </c>
      <c r="E11" s="840">
        <v>33.4</v>
      </c>
    </row>
    <row r="12" spans="1:5" ht="10.75" customHeight="1">
      <c r="A12" s="495" t="s">
        <v>26</v>
      </c>
      <c r="B12" s="823">
        <f>AVERAGE(B13:B16)</f>
        <v>96.5</v>
      </c>
      <c r="C12" s="839" t="s">
        <v>28</v>
      </c>
      <c r="D12" s="109">
        <f>AVERAGE(D13:D16)</f>
        <v>79.125</v>
      </c>
      <c r="E12" s="823">
        <f>AVERAGE(E13:E16)</f>
        <v>33.375</v>
      </c>
    </row>
    <row r="13" spans="1:5" ht="10.75" customHeight="1">
      <c r="A13" s="496" t="s">
        <v>29</v>
      </c>
      <c r="B13" s="110">
        <v>102</v>
      </c>
      <c r="C13" s="840" t="s">
        <v>697</v>
      </c>
      <c r="D13" s="110">
        <v>82.5</v>
      </c>
      <c r="E13" s="840">
        <v>59</v>
      </c>
    </row>
    <row r="14" spans="1:5" ht="10.75" customHeight="1">
      <c r="A14" s="496" t="s">
        <v>516</v>
      </c>
      <c r="B14" s="110">
        <v>70.5</v>
      </c>
      <c r="C14" s="840" t="s">
        <v>697</v>
      </c>
      <c r="D14" s="110">
        <v>76.5</v>
      </c>
      <c r="E14" s="840">
        <v>22.5</v>
      </c>
    </row>
    <row r="15" spans="1:5" ht="10.75" customHeight="1">
      <c r="A15" s="107" t="s">
        <v>302</v>
      </c>
      <c r="B15" s="840">
        <v>106.75</v>
      </c>
      <c r="C15" s="840" t="s">
        <v>697</v>
      </c>
      <c r="D15" s="110">
        <v>78.75</v>
      </c>
      <c r="E15" s="840">
        <v>26</v>
      </c>
    </row>
    <row r="16" spans="1:5" ht="10.75" customHeight="1">
      <c r="A16" s="107" t="s">
        <v>303</v>
      </c>
      <c r="B16" s="840">
        <v>106.75</v>
      </c>
      <c r="C16" s="840" t="s">
        <v>697</v>
      </c>
      <c r="D16" s="110">
        <v>78.75</v>
      </c>
      <c r="E16" s="840">
        <v>26</v>
      </c>
    </row>
    <row r="17" spans="1:5" ht="10.75" customHeight="1">
      <c r="A17" s="500" t="s">
        <v>31</v>
      </c>
      <c r="B17" s="108">
        <f>AVERAGE(B18:B22)</f>
        <v>37.292500000000004</v>
      </c>
      <c r="C17" s="108">
        <f>AVERAGE(C18:C22)</f>
        <v>67.02</v>
      </c>
      <c r="D17" s="108">
        <f>AVERAGE(D18:D22)</f>
        <v>91.52</v>
      </c>
      <c r="E17" s="108">
        <f>AVERAGE(E18:E22)</f>
        <v>38.75</v>
      </c>
    </row>
    <row r="18" spans="1:5" ht="10.75" customHeight="1">
      <c r="A18" s="34" t="s">
        <v>33</v>
      </c>
      <c r="B18" s="840">
        <v>36.67</v>
      </c>
      <c r="C18" s="840">
        <v>85</v>
      </c>
      <c r="D18" s="840">
        <v>73.33</v>
      </c>
      <c r="E18" s="840" t="s">
        <v>697</v>
      </c>
    </row>
    <row r="19" spans="1:5" ht="10.75" customHeight="1">
      <c r="A19" s="34" t="s">
        <v>34</v>
      </c>
      <c r="B19" s="840">
        <v>28.33</v>
      </c>
      <c r="C19" s="840">
        <v>55.25</v>
      </c>
      <c r="D19" s="840">
        <v>85.25</v>
      </c>
      <c r="E19" s="840">
        <v>34</v>
      </c>
    </row>
    <row r="20" spans="1:5" ht="10.75" customHeight="1">
      <c r="A20" s="34" t="s">
        <v>35</v>
      </c>
      <c r="B20" s="840">
        <v>53.17</v>
      </c>
      <c r="C20" s="840">
        <v>66.83</v>
      </c>
      <c r="D20" s="840">
        <v>87.5</v>
      </c>
      <c r="E20" s="840">
        <v>41</v>
      </c>
    </row>
    <row r="21" spans="1:5" ht="10.75" customHeight="1">
      <c r="A21" s="34" t="s">
        <v>36</v>
      </c>
      <c r="B21" s="840">
        <v>31</v>
      </c>
      <c r="C21" s="840">
        <v>61</v>
      </c>
      <c r="D21" s="840" t="s">
        <v>697</v>
      </c>
      <c r="E21" s="840">
        <v>35</v>
      </c>
    </row>
    <row r="22" spans="1:5" ht="10.75" customHeight="1">
      <c r="A22" s="34" t="s">
        <v>37</v>
      </c>
      <c r="B22" s="840" t="s">
        <v>697</v>
      </c>
      <c r="C22" s="840" t="s">
        <v>697</v>
      </c>
      <c r="D22" s="840">
        <v>120</v>
      </c>
      <c r="E22" s="840">
        <v>45</v>
      </c>
    </row>
    <row r="23" spans="1:5" ht="10.75" customHeight="1">
      <c r="A23" s="500" t="s">
        <v>41</v>
      </c>
      <c r="B23" s="108">
        <f>AVERAGE(B24:B29)</f>
        <v>64.482500000000002</v>
      </c>
      <c r="C23" s="108">
        <f>AVERAGE(C24:C29)</f>
        <v>63.696333333333335</v>
      </c>
      <c r="D23" s="108">
        <f>AVERAGE(D24:D29)</f>
        <v>95.866</v>
      </c>
      <c r="E23" s="108">
        <f>AVERAGE(E24:E29)</f>
        <v>27.556666666666668</v>
      </c>
    </row>
    <row r="24" spans="1:5" ht="10.75" customHeight="1">
      <c r="A24" s="34" t="s">
        <v>156</v>
      </c>
      <c r="B24" s="840">
        <v>89</v>
      </c>
      <c r="C24" s="840">
        <v>60</v>
      </c>
      <c r="D24" s="840">
        <v>85.5</v>
      </c>
      <c r="E24" s="840">
        <v>19</v>
      </c>
    </row>
    <row r="25" spans="1:5" ht="10.75" customHeight="1">
      <c r="A25" s="34" t="s">
        <v>167</v>
      </c>
      <c r="B25" s="840">
        <v>30</v>
      </c>
      <c r="C25" s="840">
        <v>65</v>
      </c>
      <c r="D25" s="840" t="s">
        <v>697</v>
      </c>
      <c r="E25" s="840" t="s">
        <v>697</v>
      </c>
    </row>
    <row r="26" spans="1:5" ht="10.75" customHeight="1">
      <c r="A26" s="34" t="s">
        <v>43</v>
      </c>
      <c r="B26" s="840">
        <v>49.63</v>
      </c>
      <c r="C26" s="840">
        <v>64.33</v>
      </c>
      <c r="D26" s="840">
        <v>77.25</v>
      </c>
      <c r="E26" s="840" t="s">
        <v>697</v>
      </c>
    </row>
    <row r="27" spans="1:5" ht="10.75" customHeight="1">
      <c r="A27" s="34" t="s">
        <v>459</v>
      </c>
      <c r="B27" s="840">
        <v>89.3</v>
      </c>
      <c r="C27" s="840">
        <v>64.677999999999997</v>
      </c>
      <c r="D27" s="840">
        <v>111.33</v>
      </c>
      <c r="E27" s="840">
        <v>32.67</v>
      </c>
    </row>
    <row r="28" spans="1:5" ht="10.75" customHeight="1">
      <c r="A28" s="34" t="s">
        <v>157</v>
      </c>
      <c r="B28" s="840" t="s">
        <v>697</v>
      </c>
      <c r="C28" s="840">
        <v>75.67</v>
      </c>
      <c r="D28" s="840">
        <v>104</v>
      </c>
      <c r="E28" s="840" t="s">
        <v>697</v>
      </c>
    </row>
    <row r="29" spans="1:5" ht="10.75" customHeight="1">
      <c r="A29" s="34" t="s">
        <v>45</v>
      </c>
      <c r="B29" s="840" t="s">
        <v>697</v>
      </c>
      <c r="C29" s="840">
        <v>52.5</v>
      </c>
      <c r="D29" s="840">
        <v>101.25</v>
      </c>
      <c r="E29" s="840">
        <v>31</v>
      </c>
    </row>
    <row r="30" spans="1:5" ht="10.75" customHeight="1">
      <c r="A30" s="503" t="s">
        <v>46</v>
      </c>
      <c r="B30" s="839" t="s">
        <v>28</v>
      </c>
      <c r="C30" s="839" t="s">
        <v>28</v>
      </c>
      <c r="D30" s="98">
        <f>AVERAGE(D31:D32)</f>
        <v>89.085000000000008</v>
      </c>
      <c r="E30" s="98">
        <f>AVERAGE(E31:E32)</f>
        <v>39.75</v>
      </c>
    </row>
    <row r="31" spans="1:5" ht="10.75" customHeight="1">
      <c r="A31" s="504" t="s">
        <v>52</v>
      </c>
      <c r="B31" s="840" t="s">
        <v>697</v>
      </c>
      <c r="C31" s="840" t="s">
        <v>697</v>
      </c>
      <c r="D31" s="840">
        <v>86.67</v>
      </c>
      <c r="E31" s="840">
        <v>30</v>
      </c>
    </row>
    <row r="32" spans="1:5" ht="10.75" customHeight="1">
      <c r="A32" s="504" t="s">
        <v>58</v>
      </c>
      <c r="B32" s="840" t="s">
        <v>697</v>
      </c>
      <c r="C32" s="840" t="s">
        <v>697</v>
      </c>
      <c r="D32" s="840">
        <v>91.5</v>
      </c>
      <c r="E32" s="840">
        <v>49.5</v>
      </c>
    </row>
    <row r="33" spans="1:5" ht="10.75" customHeight="1">
      <c r="A33" s="500" t="s">
        <v>59</v>
      </c>
      <c r="B33" s="839" t="s">
        <v>28</v>
      </c>
      <c r="C33" s="839" t="s">
        <v>28</v>
      </c>
      <c r="D33" s="108">
        <f>AVERAGE(D34:D37)</f>
        <v>103.9175</v>
      </c>
      <c r="E33" s="108">
        <f>AVERAGE(E36:E37)</f>
        <v>43</v>
      </c>
    </row>
    <row r="34" spans="1:5" ht="10.75" customHeight="1">
      <c r="A34" s="34" t="s">
        <v>60</v>
      </c>
      <c r="B34" s="840" t="s">
        <v>697</v>
      </c>
      <c r="C34" s="840" t="s">
        <v>697</v>
      </c>
      <c r="D34" s="840">
        <v>101.67</v>
      </c>
      <c r="E34" s="840" t="s">
        <v>697</v>
      </c>
    </row>
    <row r="35" spans="1:5" ht="10.75" customHeight="1">
      <c r="A35" s="34" t="s">
        <v>61</v>
      </c>
      <c r="B35" s="840" t="s">
        <v>697</v>
      </c>
      <c r="C35" s="840" t="s">
        <v>697</v>
      </c>
      <c r="D35" s="840">
        <v>105</v>
      </c>
      <c r="E35" s="840" t="s">
        <v>697</v>
      </c>
    </row>
    <row r="36" spans="1:5" ht="10.75" customHeight="1">
      <c r="A36" s="34" t="s">
        <v>63</v>
      </c>
      <c r="B36" s="840" t="s">
        <v>697</v>
      </c>
      <c r="C36" s="840" t="s">
        <v>697</v>
      </c>
      <c r="D36" s="840">
        <v>119</v>
      </c>
      <c r="E36" s="840" t="s">
        <v>697</v>
      </c>
    </row>
    <row r="37" spans="1:5" ht="10.75" customHeight="1">
      <c r="A37" s="34" t="s">
        <v>64</v>
      </c>
      <c r="B37" s="840" t="s">
        <v>697</v>
      </c>
      <c r="C37" s="840" t="s">
        <v>697</v>
      </c>
      <c r="D37" s="840">
        <v>90</v>
      </c>
      <c r="E37" s="840">
        <v>43</v>
      </c>
    </row>
    <row r="38" spans="1:5" ht="10.75" customHeight="1">
      <c r="A38" s="500" t="s">
        <v>533</v>
      </c>
      <c r="B38" s="108">
        <f>AVERAGE(B39:B46)</f>
        <v>48.75</v>
      </c>
      <c r="C38" s="108">
        <f>AVERAGE(C39:C47)</f>
        <v>66.6875</v>
      </c>
      <c r="D38" s="108">
        <f>AVERAGE(D39:D47)</f>
        <v>80.925555555555547</v>
      </c>
      <c r="E38" s="108">
        <f>AVERAGE(E39:E46)</f>
        <v>26</v>
      </c>
    </row>
    <row r="39" spans="1:5" ht="10" customHeight="1">
      <c r="A39" s="34" t="s">
        <v>66</v>
      </c>
      <c r="B39" s="840" t="s">
        <v>697</v>
      </c>
      <c r="C39" s="840">
        <v>64.75</v>
      </c>
      <c r="D39" s="840">
        <v>81.25</v>
      </c>
      <c r="E39" s="840">
        <v>26</v>
      </c>
    </row>
    <row r="40" spans="1:5" ht="10" customHeight="1">
      <c r="A40" s="34" t="s">
        <v>396</v>
      </c>
      <c r="B40" s="840">
        <v>60</v>
      </c>
      <c r="C40" s="840" t="s">
        <v>697</v>
      </c>
      <c r="D40" s="840">
        <v>100</v>
      </c>
      <c r="E40" s="840" t="s">
        <v>697</v>
      </c>
    </row>
    <row r="41" spans="1:5" ht="10" customHeight="1">
      <c r="A41" s="34" t="s">
        <v>534</v>
      </c>
      <c r="B41" s="840" t="s">
        <v>697</v>
      </c>
      <c r="C41" s="840" t="s">
        <v>697</v>
      </c>
      <c r="D41" s="840">
        <v>71.83</v>
      </c>
      <c r="E41" s="840" t="s">
        <v>697</v>
      </c>
    </row>
    <row r="42" spans="1:5" ht="10" customHeight="1">
      <c r="A42" s="34" t="s">
        <v>68</v>
      </c>
      <c r="B42" s="840">
        <v>46.25</v>
      </c>
      <c r="C42" s="840" t="s">
        <v>697</v>
      </c>
      <c r="D42" s="840">
        <v>70.5</v>
      </c>
      <c r="E42" s="840" t="s">
        <v>697</v>
      </c>
    </row>
    <row r="43" spans="1:5" ht="10" customHeight="1">
      <c r="A43" s="34" t="s">
        <v>71</v>
      </c>
      <c r="B43" s="840" t="s">
        <v>697</v>
      </c>
      <c r="C43" s="840">
        <v>61.5</v>
      </c>
      <c r="D43" s="840">
        <v>91.5</v>
      </c>
      <c r="E43" s="840" t="s">
        <v>697</v>
      </c>
    </row>
    <row r="44" spans="1:5" ht="10" customHeight="1">
      <c r="A44" s="34" t="s">
        <v>72</v>
      </c>
      <c r="B44" s="840">
        <v>40</v>
      </c>
      <c r="C44" s="840" t="s">
        <v>697</v>
      </c>
      <c r="D44" s="840">
        <v>90</v>
      </c>
      <c r="E44" s="840" t="s">
        <v>697</v>
      </c>
    </row>
    <row r="45" spans="1:5" ht="10" customHeight="1">
      <c r="A45" s="34" t="s">
        <v>73</v>
      </c>
      <c r="B45" s="840" t="s">
        <v>697</v>
      </c>
      <c r="C45" s="840" t="s">
        <v>697</v>
      </c>
      <c r="D45" s="840">
        <v>76.75</v>
      </c>
      <c r="E45" s="840" t="s">
        <v>697</v>
      </c>
    </row>
    <row r="46" spans="1:5" ht="10" customHeight="1">
      <c r="A46" s="34" t="s">
        <v>183</v>
      </c>
      <c r="B46" s="840" t="s">
        <v>697</v>
      </c>
      <c r="C46" s="840">
        <v>60.5</v>
      </c>
      <c r="D46" s="840">
        <v>76.5</v>
      </c>
      <c r="E46" s="840" t="s">
        <v>697</v>
      </c>
    </row>
    <row r="47" spans="1:5" ht="10" customHeight="1">
      <c r="A47" s="34" t="s">
        <v>434</v>
      </c>
      <c r="B47" s="840" t="s">
        <v>697</v>
      </c>
      <c r="C47" s="840">
        <v>80</v>
      </c>
      <c r="D47" s="840">
        <v>70</v>
      </c>
      <c r="E47" s="840" t="s">
        <v>697</v>
      </c>
    </row>
    <row r="48" spans="1:5" ht="11" customHeight="1">
      <c r="A48" s="500" t="s">
        <v>74</v>
      </c>
      <c r="B48" s="108">
        <f>AVERAGE(B49:B52)</f>
        <v>52.5</v>
      </c>
      <c r="C48" s="108">
        <f>AVERAGE(C49:C52)</f>
        <v>59</v>
      </c>
      <c r="D48" s="108">
        <f>AVERAGE(D49:D52)</f>
        <v>86.6875</v>
      </c>
      <c r="E48" s="108">
        <f>AVERAGE(E49:E52)</f>
        <v>27.14</v>
      </c>
    </row>
    <row r="49" spans="1:5" ht="11" customHeight="1">
      <c r="A49" s="34" t="s">
        <v>75</v>
      </c>
      <c r="B49" s="840">
        <v>52.5</v>
      </c>
      <c r="C49" s="840">
        <v>59</v>
      </c>
      <c r="D49" s="840">
        <v>83</v>
      </c>
      <c r="E49" s="840" t="s">
        <v>697</v>
      </c>
    </row>
    <row r="50" spans="1:5" ht="11" customHeight="1">
      <c r="A50" s="56" t="s">
        <v>182</v>
      </c>
      <c r="B50" s="840" t="s">
        <v>697</v>
      </c>
      <c r="C50" s="840" t="s">
        <v>697</v>
      </c>
      <c r="D50" s="840">
        <v>83.75</v>
      </c>
      <c r="E50" s="840">
        <v>22.75</v>
      </c>
    </row>
    <row r="51" spans="1:5" ht="11" customHeight="1">
      <c r="A51" s="56" t="s">
        <v>294</v>
      </c>
      <c r="B51" s="840" t="s">
        <v>697</v>
      </c>
      <c r="C51" s="840" t="s">
        <v>697</v>
      </c>
      <c r="D51" s="840">
        <v>93</v>
      </c>
      <c r="E51" s="840">
        <v>27.67</v>
      </c>
    </row>
    <row r="52" spans="1:5" ht="11" customHeight="1">
      <c r="A52" s="56" t="s">
        <v>295</v>
      </c>
      <c r="B52" s="840" t="s">
        <v>697</v>
      </c>
      <c r="C52" s="840" t="s">
        <v>697</v>
      </c>
      <c r="D52" s="840">
        <v>87</v>
      </c>
      <c r="E52" s="840">
        <v>31</v>
      </c>
    </row>
    <row r="53" spans="1:5" ht="12" customHeight="1">
      <c r="A53" s="500" t="s">
        <v>77</v>
      </c>
      <c r="B53" s="108">
        <f>AVERAGE(B54:B59)</f>
        <v>118.325</v>
      </c>
      <c r="C53" s="108">
        <f>AVERAGE(C54:C59)</f>
        <v>59</v>
      </c>
      <c r="D53" s="108">
        <f>AVERAGE(D54:D59)</f>
        <v>87.55</v>
      </c>
      <c r="E53" s="108">
        <f>AVERAGE(E54:E59)</f>
        <v>33</v>
      </c>
    </row>
    <row r="54" spans="1:5" ht="12" customHeight="1">
      <c r="A54" s="34" t="s">
        <v>184</v>
      </c>
      <c r="B54" s="840">
        <v>115</v>
      </c>
      <c r="C54" s="840">
        <v>63</v>
      </c>
      <c r="D54" s="840">
        <v>92</v>
      </c>
      <c r="E54" s="840" t="s">
        <v>697</v>
      </c>
    </row>
    <row r="55" spans="1:5" ht="12" customHeight="1">
      <c r="A55" s="34" t="s">
        <v>185</v>
      </c>
      <c r="B55" s="840">
        <v>113.3</v>
      </c>
      <c r="C55" s="840" t="s">
        <v>697</v>
      </c>
      <c r="D55" s="840">
        <v>90</v>
      </c>
      <c r="E55" s="840">
        <v>35</v>
      </c>
    </row>
    <row r="56" spans="1:5" ht="12" customHeight="1">
      <c r="A56" s="34" t="s">
        <v>80</v>
      </c>
      <c r="B56" s="840" t="s">
        <v>697</v>
      </c>
      <c r="C56" s="840" t="s">
        <v>697</v>
      </c>
      <c r="D56" s="840">
        <v>85</v>
      </c>
      <c r="E56" s="840">
        <v>38</v>
      </c>
    </row>
    <row r="57" spans="1:5" ht="12" customHeight="1">
      <c r="A57" s="34" t="s">
        <v>81</v>
      </c>
      <c r="B57" s="840">
        <v>130</v>
      </c>
      <c r="C57" s="840" t="s">
        <v>697</v>
      </c>
      <c r="D57" s="840">
        <v>85</v>
      </c>
      <c r="E57" s="840">
        <v>30</v>
      </c>
    </row>
    <row r="58" spans="1:5" ht="12" customHeight="1">
      <c r="A58" s="34" t="s">
        <v>83</v>
      </c>
      <c r="B58" s="840">
        <v>115</v>
      </c>
      <c r="C58" s="840">
        <v>55</v>
      </c>
      <c r="D58" s="840" t="s">
        <v>697</v>
      </c>
      <c r="E58" s="840" t="s">
        <v>697</v>
      </c>
    </row>
    <row r="59" spans="1:5" ht="12" customHeight="1">
      <c r="A59" s="34" t="s">
        <v>84</v>
      </c>
      <c r="B59" s="841" t="s">
        <v>697</v>
      </c>
      <c r="C59" s="841" t="s">
        <v>697</v>
      </c>
      <c r="D59" s="841">
        <v>85.75</v>
      </c>
      <c r="E59" s="840">
        <v>29</v>
      </c>
    </row>
    <row r="60" spans="1:5" ht="12" customHeight="1">
      <c r="A60" s="505"/>
      <c r="B60" s="506"/>
      <c r="C60" s="59"/>
      <c r="D60" s="507"/>
      <c r="E60" s="167" t="s">
        <v>76</v>
      </c>
    </row>
    <row r="61" spans="1:5" ht="12" customHeight="1">
      <c r="A61" s="508" t="s">
        <v>503</v>
      </c>
      <c r="B61" s="14"/>
      <c r="C61" s="59"/>
      <c r="D61" s="13"/>
      <c r="E61" s="13"/>
    </row>
    <row r="62" spans="1:5" ht="21" customHeight="1">
      <c r="A62" s="487" t="s">
        <v>573</v>
      </c>
      <c r="B62" s="487" t="s">
        <v>575</v>
      </c>
      <c r="C62" s="487" t="s">
        <v>576</v>
      </c>
      <c r="D62" s="487" t="s">
        <v>577</v>
      </c>
      <c r="E62" s="487" t="s">
        <v>578</v>
      </c>
    </row>
    <row r="63" spans="1:5" ht="7.5" customHeight="1">
      <c r="A63" s="1"/>
      <c r="B63" s="494"/>
      <c r="C63" s="494"/>
      <c r="D63" s="494"/>
      <c r="E63" s="494"/>
    </row>
    <row r="64" spans="1:5" ht="12" customHeight="1">
      <c r="A64" s="500" t="s">
        <v>535</v>
      </c>
      <c r="B64" s="839">
        <f>AVERAGE(B65:B72)</f>
        <v>97.071428571428569</v>
      </c>
      <c r="C64" s="839">
        <f>AVERAGE(C65:C72)</f>
        <v>66.388333333333335</v>
      </c>
      <c r="D64" s="839">
        <f>AVERAGE(D65:D72)</f>
        <v>90.28857142857143</v>
      </c>
      <c r="E64" s="839">
        <f>AVERAGE(E65:E72)</f>
        <v>23.833333333333332</v>
      </c>
    </row>
    <row r="65" spans="1:5" ht="12" customHeight="1">
      <c r="A65" s="34" t="s">
        <v>87</v>
      </c>
      <c r="B65" s="840">
        <v>107</v>
      </c>
      <c r="C65" s="840">
        <v>53.5</v>
      </c>
      <c r="D65" s="840">
        <v>86.5</v>
      </c>
      <c r="E65" s="840">
        <v>20</v>
      </c>
    </row>
    <row r="66" spans="1:5" ht="12" customHeight="1">
      <c r="A66" s="34" t="s">
        <v>571</v>
      </c>
      <c r="B66" s="840">
        <v>101</v>
      </c>
      <c r="C66" s="840" t="s">
        <v>697</v>
      </c>
      <c r="D66" s="840">
        <v>101.5</v>
      </c>
      <c r="E66" s="840" t="s">
        <v>697</v>
      </c>
    </row>
    <row r="67" spans="1:5" ht="12" customHeight="1">
      <c r="A67" s="34" t="s">
        <v>88</v>
      </c>
      <c r="B67" s="840">
        <v>76.5</v>
      </c>
      <c r="C67" s="840">
        <v>61</v>
      </c>
      <c r="D67" s="840">
        <v>85.5</v>
      </c>
      <c r="E67" s="840" t="s">
        <v>697</v>
      </c>
    </row>
    <row r="68" spans="1:5" ht="12" customHeight="1">
      <c r="A68" s="34" t="s">
        <v>89</v>
      </c>
      <c r="B68" s="840">
        <v>107.5</v>
      </c>
      <c r="C68" s="840">
        <v>65.33</v>
      </c>
      <c r="D68" s="840">
        <v>90.25</v>
      </c>
      <c r="E68" s="840">
        <v>28.5</v>
      </c>
    </row>
    <row r="69" spans="1:5" ht="12" customHeight="1">
      <c r="A69" s="34" t="s">
        <v>91</v>
      </c>
      <c r="B69" s="840">
        <v>110</v>
      </c>
      <c r="C69" s="840">
        <v>95</v>
      </c>
      <c r="D69" s="840">
        <v>98</v>
      </c>
      <c r="E69" s="840" t="s">
        <v>697</v>
      </c>
    </row>
    <row r="70" spans="1:5" ht="12" customHeight="1">
      <c r="A70" s="34" t="s">
        <v>92</v>
      </c>
      <c r="B70" s="840" t="s">
        <v>697</v>
      </c>
      <c r="C70" s="840">
        <v>65.5</v>
      </c>
      <c r="D70" s="840">
        <v>82.5</v>
      </c>
      <c r="E70" s="840" t="s">
        <v>697</v>
      </c>
    </row>
    <row r="71" spans="1:5" ht="12" customHeight="1">
      <c r="A71" s="34" t="s">
        <v>94</v>
      </c>
      <c r="B71" s="840">
        <v>90</v>
      </c>
      <c r="C71" s="840">
        <v>58</v>
      </c>
      <c r="D71" s="840">
        <v>87.77</v>
      </c>
      <c r="E71" s="840" t="s">
        <v>697</v>
      </c>
    </row>
    <row r="72" spans="1:5" ht="12" customHeight="1">
      <c r="A72" s="107" t="s">
        <v>517</v>
      </c>
      <c r="B72" s="840">
        <v>87.5</v>
      </c>
      <c r="C72" s="840" t="s">
        <v>697</v>
      </c>
      <c r="D72" s="840" t="s">
        <v>697</v>
      </c>
      <c r="E72" s="840">
        <v>23</v>
      </c>
    </row>
    <row r="73" spans="1:5" ht="12" customHeight="1">
      <c r="A73" s="106" t="s">
        <v>95</v>
      </c>
      <c r="B73" s="839" t="s">
        <v>28</v>
      </c>
      <c r="C73" s="839">
        <f>AVERAGE(C74:C76)</f>
        <v>59</v>
      </c>
      <c r="D73" s="839">
        <f>AVERAGE(D74:D76)</f>
        <v>93.11</v>
      </c>
      <c r="E73" s="839" t="s">
        <v>28</v>
      </c>
    </row>
    <row r="74" spans="1:5" ht="12" customHeight="1">
      <c r="A74" s="107" t="s">
        <v>96</v>
      </c>
      <c r="B74" s="840" t="s">
        <v>697</v>
      </c>
      <c r="C74" s="105">
        <v>56</v>
      </c>
      <c r="D74" s="105">
        <v>89.33</v>
      </c>
      <c r="E74" s="105" t="s">
        <v>148</v>
      </c>
    </row>
    <row r="75" spans="1:5" ht="12" customHeight="1">
      <c r="A75" s="34" t="s">
        <v>97</v>
      </c>
      <c r="B75" s="840" t="s">
        <v>697</v>
      </c>
      <c r="C75" s="824">
        <v>62</v>
      </c>
      <c r="D75" s="824">
        <v>97</v>
      </c>
      <c r="E75" s="824" t="s">
        <v>148</v>
      </c>
    </row>
    <row r="76" spans="1:5" ht="12" customHeight="1">
      <c r="A76" s="34" t="s">
        <v>98</v>
      </c>
      <c r="B76" s="840" t="s">
        <v>697</v>
      </c>
      <c r="C76" s="824">
        <v>59</v>
      </c>
      <c r="D76" s="824">
        <v>93</v>
      </c>
      <c r="E76" s="824" t="s">
        <v>148</v>
      </c>
    </row>
    <row r="77" spans="1:5" ht="12" customHeight="1">
      <c r="A77" s="500" t="s">
        <v>99</v>
      </c>
      <c r="B77" s="823">
        <v>97.58</v>
      </c>
      <c r="C77" s="823">
        <v>57.7</v>
      </c>
      <c r="D77" s="823">
        <v>92.15</v>
      </c>
      <c r="E77" s="823">
        <v>27.76</v>
      </c>
    </row>
    <row r="78" spans="1:5" ht="12" customHeight="1">
      <c r="A78" s="500" t="s">
        <v>169</v>
      </c>
      <c r="B78" s="839">
        <f>AVERAGE(B79:B84)</f>
        <v>92.75</v>
      </c>
      <c r="C78" s="839">
        <f>AVERAGE(C79:C84)</f>
        <v>60.734000000000002</v>
      </c>
      <c r="D78" s="839">
        <f>AVERAGE(D79:D84)</f>
        <v>89.1875</v>
      </c>
      <c r="E78" s="839">
        <f>AVERAGE(E79:E84)</f>
        <v>25.5</v>
      </c>
    </row>
    <row r="79" spans="1:5" ht="12" customHeight="1">
      <c r="A79" s="34" t="s">
        <v>141</v>
      </c>
      <c r="B79" s="824">
        <v>92.75</v>
      </c>
      <c r="C79" s="824">
        <v>55.25</v>
      </c>
      <c r="D79" s="824" t="s">
        <v>148</v>
      </c>
      <c r="E79" s="824" t="s">
        <v>148</v>
      </c>
    </row>
    <row r="80" spans="1:5" ht="12" customHeight="1">
      <c r="A80" s="34" t="s">
        <v>101</v>
      </c>
      <c r="B80" s="824" t="s">
        <v>148</v>
      </c>
      <c r="C80" s="824">
        <v>75.75</v>
      </c>
      <c r="D80" s="824">
        <v>86.75</v>
      </c>
      <c r="E80" s="824">
        <v>15.75</v>
      </c>
    </row>
    <row r="81" spans="1:5" ht="12" customHeight="1">
      <c r="A81" s="34" t="s">
        <v>102</v>
      </c>
      <c r="B81" s="824">
        <v>92.25</v>
      </c>
      <c r="C81" s="824">
        <v>57.75</v>
      </c>
      <c r="D81" s="824">
        <v>88.5</v>
      </c>
      <c r="E81" s="824">
        <v>24.75</v>
      </c>
    </row>
    <row r="82" spans="1:5" ht="12" customHeight="1">
      <c r="A82" s="34" t="s">
        <v>104</v>
      </c>
      <c r="B82" s="824">
        <v>86</v>
      </c>
      <c r="C82" s="824">
        <v>56.67</v>
      </c>
      <c r="D82" s="824">
        <v>85</v>
      </c>
      <c r="E82" s="824">
        <v>24.25</v>
      </c>
    </row>
    <row r="83" spans="1:5" ht="12" customHeight="1">
      <c r="A83" s="34" t="s">
        <v>163</v>
      </c>
      <c r="B83" s="824">
        <v>100</v>
      </c>
      <c r="C83" s="824" t="s">
        <v>148</v>
      </c>
      <c r="D83" s="824" t="s">
        <v>148</v>
      </c>
      <c r="E83" s="824">
        <v>38</v>
      </c>
    </row>
    <row r="84" spans="1:5" ht="12" customHeight="1">
      <c r="A84" s="34" t="s">
        <v>103</v>
      </c>
      <c r="B84" s="824" t="s">
        <v>148</v>
      </c>
      <c r="C84" s="824">
        <v>58.25</v>
      </c>
      <c r="D84" s="824">
        <v>96.5</v>
      </c>
      <c r="E84" s="824">
        <v>24.75</v>
      </c>
    </row>
    <row r="85" spans="1:5" ht="12" customHeight="1">
      <c r="A85" s="500" t="s">
        <v>105</v>
      </c>
      <c r="B85" s="823">
        <f>AVERAGE(B86:B88)</f>
        <v>89.416666666666671</v>
      </c>
      <c r="C85" s="839">
        <f t="shared" ref="C85:E85" si="0">AVERAGE(C86:C88)</f>
        <v>62.333333333333336</v>
      </c>
      <c r="D85" s="839">
        <f t="shared" si="0"/>
        <v>122</v>
      </c>
      <c r="E85" s="839">
        <f t="shared" si="0"/>
        <v>41.5</v>
      </c>
    </row>
    <row r="86" spans="1:5" ht="12" customHeight="1">
      <c r="A86" s="34" t="s">
        <v>106</v>
      </c>
      <c r="B86" s="824">
        <v>90.75</v>
      </c>
      <c r="C86" s="824">
        <v>65.5</v>
      </c>
      <c r="D86" s="824" t="s">
        <v>148</v>
      </c>
      <c r="E86" s="824">
        <v>41.5</v>
      </c>
    </row>
    <row r="87" spans="1:5" ht="12" customHeight="1">
      <c r="A87" s="34" t="s">
        <v>107</v>
      </c>
      <c r="B87" s="824">
        <v>110</v>
      </c>
      <c r="C87" s="824">
        <v>74</v>
      </c>
      <c r="D87" s="824">
        <v>122</v>
      </c>
      <c r="E87" s="824" t="s">
        <v>148</v>
      </c>
    </row>
    <row r="88" spans="1:5" ht="12" customHeight="1">
      <c r="A88" s="34" t="s">
        <v>109</v>
      </c>
      <c r="B88" s="824">
        <v>67.5</v>
      </c>
      <c r="C88" s="824">
        <v>47.5</v>
      </c>
      <c r="D88" s="824" t="s">
        <v>148</v>
      </c>
      <c r="E88" s="824" t="s">
        <v>148</v>
      </c>
    </row>
    <row r="89" spans="1:5" ht="12" customHeight="1">
      <c r="A89" s="497" t="s">
        <v>110</v>
      </c>
      <c r="B89" s="823">
        <f t="shared" ref="B89:D89" si="1">AVERAGE(B90:B91)</f>
        <v>110.125</v>
      </c>
      <c r="C89" s="825">
        <f t="shared" si="1"/>
        <v>57.39</v>
      </c>
      <c r="D89" s="839">
        <f t="shared" si="1"/>
        <v>94.07</v>
      </c>
      <c r="E89" s="839" t="s">
        <v>28</v>
      </c>
    </row>
    <row r="90" spans="1:5" ht="12" customHeight="1">
      <c r="A90" s="498" t="s">
        <v>536</v>
      </c>
      <c r="B90" s="824">
        <v>107.25</v>
      </c>
      <c r="C90" s="826">
        <v>55.78</v>
      </c>
      <c r="D90" s="110">
        <v>91.14</v>
      </c>
      <c r="E90" s="824" t="s">
        <v>148</v>
      </c>
    </row>
    <row r="91" spans="1:5" ht="12" customHeight="1">
      <c r="A91" s="498" t="s">
        <v>112</v>
      </c>
      <c r="B91" s="824">
        <v>113</v>
      </c>
      <c r="C91" s="826">
        <v>59</v>
      </c>
      <c r="D91" s="110">
        <v>97</v>
      </c>
      <c r="E91" s="824" t="s">
        <v>148</v>
      </c>
    </row>
    <row r="92" spans="1:5" ht="12" customHeight="1">
      <c r="A92" s="500" t="s">
        <v>113</v>
      </c>
      <c r="B92" s="824">
        <f t="shared" ref="B92:E92" si="2">AVERAGE(B93)</f>
        <v>61</v>
      </c>
      <c r="C92" s="839">
        <f t="shared" si="2"/>
        <v>66.67</v>
      </c>
      <c r="D92" s="839">
        <f t="shared" si="2"/>
        <v>81</v>
      </c>
      <c r="E92" s="839">
        <f t="shared" si="2"/>
        <v>26</v>
      </c>
    </row>
    <row r="93" spans="1:5" ht="12" customHeight="1">
      <c r="A93" s="34" t="s">
        <v>114</v>
      </c>
      <c r="B93" s="824">
        <v>61</v>
      </c>
      <c r="C93" s="824">
        <v>66.67</v>
      </c>
      <c r="D93" s="824">
        <v>81</v>
      </c>
      <c r="E93" s="824">
        <v>26</v>
      </c>
    </row>
    <row r="94" spans="1:5" ht="12" customHeight="1">
      <c r="A94" s="500" t="s">
        <v>115</v>
      </c>
      <c r="B94" s="824">
        <f>AVERAGE(B95:B96)</f>
        <v>76</v>
      </c>
      <c r="C94" s="839">
        <f>AVERAGE(C95:C96)</f>
        <v>62.875</v>
      </c>
      <c r="D94" s="839">
        <f>AVERAGE(D95:D96)</f>
        <v>87.375</v>
      </c>
      <c r="E94" s="839">
        <f>AVERAGE(E95:E96)</f>
        <v>27.5</v>
      </c>
    </row>
    <row r="95" spans="1:5" ht="12" customHeight="1">
      <c r="A95" s="34" t="s">
        <v>117</v>
      </c>
      <c r="B95" s="824" t="s">
        <v>697</v>
      </c>
      <c r="C95" s="840">
        <v>59.5</v>
      </c>
      <c r="D95" s="840">
        <v>91.25</v>
      </c>
      <c r="E95" s="840">
        <v>29</v>
      </c>
    </row>
    <row r="96" spans="1:5" ht="12" customHeight="1">
      <c r="A96" s="34" t="s">
        <v>118</v>
      </c>
      <c r="B96" s="824">
        <v>76</v>
      </c>
      <c r="C96" s="840">
        <v>66.25</v>
      </c>
      <c r="D96" s="840">
        <v>83.5</v>
      </c>
      <c r="E96" s="840">
        <v>26</v>
      </c>
    </row>
    <row r="97" spans="1:5" ht="12" customHeight="1">
      <c r="A97" s="500" t="s">
        <v>119</v>
      </c>
      <c r="B97" s="824" t="s">
        <v>28</v>
      </c>
      <c r="C97" s="839">
        <f>AVERAGE(C98:C100)</f>
        <v>55</v>
      </c>
      <c r="D97" s="839">
        <f>AVERAGE(D98:D100)</f>
        <v>71.266666666666666</v>
      </c>
      <c r="E97" s="839">
        <f>AVERAGE(E98:E100)</f>
        <v>20.333333333333332</v>
      </c>
    </row>
    <row r="98" spans="1:5" ht="12" customHeight="1">
      <c r="A98" s="34" t="s">
        <v>121</v>
      </c>
      <c r="B98" s="824" t="s">
        <v>148</v>
      </c>
      <c r="C98" s="840">
        <v>55</v>
      </c>
      <c r="D98" s="824">
        <v>82.13</v>
      </c>
      <c r="E98" s="824">
        <v>19</v>
      </c>
    </row>
    <row r="99" spans="1:5" ht="12" customHeight="1">
      <c r="A99" s="34" t="s">
        <v>122</v>
      </c>
      <c r="B99" s="824" t="s">
        <v>148</v>
      </c>
      <c r="C99" s="840" t="s">
        <v>148</v>
      </c>
      <c r="D99" s="824">
        <v>40</v>
      </c>
      <c r="E99" s="824">
        <v>18</v>
      </c>
    </row>
    <row r="100" spans="1:5" ht="12" customHeight="1">
      <c r="A100" s="34" t="s">
        <v>123</v>
      </c>
      <c r="B100" s="824" t="s">
        <v>148</v>
      </c>
      <c r="C100" s="840" t="s">
        <v>148</v>
      </c>
      <c r="D100" s="824">
        <v>91.67</v>
      </c>
      <c r="E100" s="824">
        <v>24</v>
      </c>
    </row>
    <row r="101" spans="1:5" ht="12" customHeight="1">
      <c r="A101" s="500" t="s">
        <v>297</v>
      </c>
      <c r="B101" s="824">
        <f>AVERAGE(B102:B105)</f>
        <v>92.835000000000008</v>
      </c>
      <c r="C101" s="839">
        <f>AVERAGE(C102:C105)</f>
        <v>55.457499999999996</v>
      </c>
      <c r="D101" s="839">
        <f>AVERAGE(D102:D105)</f>
        <v>88.375</v>
      </c>
      <c r="E101" s="839">
        <f>AVERAGE(E102:E105)</f>
        <v>25</v>
      </c>
    </row>
    <row r="102" spans="1:5" ht="12" customHeight="1">
      <c r="A102" s="34" t="s">
        <v>527</v>
      </c>
      <c r="B102" s="824" t="s">
        <v>148</v>
      </c>
      <c r="C102" s="824">
        <v>51.5</v>
      </c>
      <c r="D102" s="824">
        <v>67.5</v>
      </c>
      <c r="E102" s="824" t="s">
        <v>148</v>
      </c>
    </row>
    <row r="103" spans="1:5" ht="12" customHeight="1">
      <c r="A103" s="34" t="s">
        <v>180</v>
      </c>
      <c r="B103" s="824">
        <v>70</v>
      </c>
      <c r="C103" s="824">
        <v>56</v>
      </c>
      <c r="D103" s="824">
        <v>73</v>
      </c>
      <c r="E103" s="824" t="s">
        <v>148</v>
      </c>
    </row>
    <row r="104" spans="1:5" ht="12" customHeight="1">
      <c r="A104" s="34" t="s">
        <v>179</v>
      </c>
      <c r="B104" s="824" t="s">
        <v>148</v>
      </c>
      <c r="C104" s="824">
        <v>55</v>
      </c>
      <c r="D104" s="824">
        <v>135</v>
      </c>
      <c r="E104" s="824">
        <v>25</v>
      </c>
    </row>
    <row r="105" spans="1:5" ht="12" customHeight="1">
      <c r="A105" s="34" t="s">
        <v>518</v>
      </c>
      <c r="B105" s="824">
        <v>115.67</v>
      </c>
      <c r="C105" s="824">
        <v>59.33</v>
      </c>
      <c r="D105" s="824">
        <v>78</v>
      </c>
      <c r="E105" s="824">
        <v>25</v>
      </c>
    </row>
    <row r="106" spans="1:5" ht="12" customHeight="1">
      <c r="A106" s="500" t="s">
        <v>164</v>
      </c>
      <c r="B106" s="839" t="s">
        <v>28</v>
      </c>
      <c r="C106" s="839" t="s">
        <v>28</v>
      </c>
      <c r="D106" s="839">
        <f>AVERAGE(D107:D107)</f>
        <v>87.5</v>
      </c>
      <c r="E106" s="839">
        <f>AVERAGE(E107:E107)</f>
        <v>29</v>
      </c>
    </row>
    <row r="107" spans="1:5" ht="12" customHeight="1">
      <c r="A107" s="34" t="s">
        <v>165</v>
      </c>
      <c r="B107" s="824" t="s">
        <v>148</v>
      </c>
      <c r="C107" s="824" t="s">
        <v>148</v>
      </c>
      <c r="D107" s="824">
        <v>87.5</v>
      </c>
      <c r="E107" s="824">
        <v>29</v>
      </c>
    </row>
    <row r="108" spans="1:5" ht="12" customHeight="1">
      <c r="A108" s="500" t="s">
        <v>125</v>
      </c>
      <c r="B108" s="839">
        <f>AVERAGE(B109:B109)</f>
        <v>66.67</v>
      </c>
      <c r="C108" s="839">
        <f>AVERAGE(C109:C109)</f>
        <v>50</v>
      </c>
      <c r="D108" s="839" t="s">
        <v>28</v>
      </c>
      <c r="E108" s="839" t="s">
        <v>28</v>
      </c>
    </row>
    <row r="109" spans="1:5" ht="12" customHeight="1">
      <c r="A109" s="34" t="s">
        <v>127</v>
      </c>
      <c r="B109" s="824">
        <v>66.67</v>
      </c>
      <c r="C109" s="824">
        <v>50</v>
      </c>
      <c r="D109" s="824" t="s">
        <v>148</v>
      </c>
      <c r="E109" s="824" t="s">
        <v>148</v>
      </c>
    </row>
    <row r="110" spans="1:5" ht="12" customHeight="1">
      <c r="A110" s="500" t="s">
        <v>129</v>
      </c>
      <c r="B110" s="839">
        <f>AVERAGE(B111:B113)</f>
        <v>42.7</v>
      </c>
      <c r="C110" s="839">
        <f t="shared" ref="C110:E110" si="3">AVERAGE(C111:C113)</f>
        <v>67.166666666666671</v>
      </c>
      <c r="D110" s="839">
        <f t="shared" si="3"/>
        <v>80.25</v>
      </c>
      <c r="E110" s="839">
        <f t="shared" si="3"/>
        <v>27</v>
      </c>
    </row>
    <row r="111" spans="1:5" ht="12" customHeight="1">
      <c r="A111" s="34" t="s">
        <v>130</v>
      </c>
      <c r="B111" s="824">
        <v>42.7</v>
      </c>
      <c r="C111" s="840">
        <v>78.5</v>
      </c>
      <c r="D111" s="824">
        <v>75.25</v>
      </c>
      <c r="E111" s="824" t="s">
        <v>148</v>
      </c>
    </row>
    <row r="112" spans="1:5" ht="12" customHeight="1">
      <c r="A112" s="34" t="s">
        <v>131</v>
      </c>
      <c r="B112" s="824" t="s">
        <v>148</v>
      </c>
      <c r="C112" s="105">
        <v>59</v>
      </c>
      <c r="D112" s="824">
        <v>80</v>
      </c>
      <c r="E112" s="824">
        <v>27</v>
      </c>
    </row>
    <row r="113" spans="1:5" ht="12" customHeight="1">
      <c r="A113" s="509" t="s">
        <v>132</v>
      </c>
      <c r="B113" s="824" t="s">
        <v>148</v>
      </c>
      <c r="C113" s="842">
        <v>64</v>
      </c>
      <c r="D113" s="842">
        <v>85.5</v>
      </c>
      <c r="E113" s="842" t="s">
        <v>148</v>
      </c>
    </row>
    <row r="114" spans="1:5" ht="12" customHeight="1">
      <c r="A114" s="437" t="s">
        <v>133</v>
      </c>
      <c r="B114" s="24"/>
      <c r="C114" s="23"/>
      <c r="D114" s="726"/>
      <c r="E114" s="726"/>
    </row>
    <row r="115" spans="1:5" ht="9" customHeight="1">
      <c r="A115" s="775" t="s">
        <v>647</v>
      </c>
      <c r="B115" s="25"/>
      <c r="C115" s="4"/>
      <c r="D115" s="25"/>
      <c r="E115" s="25"/>
    </row>
    <row r="116" spans="1:5" ht="9" customHeight="1">
      <c r="A116" s="776" t="s">
        <v>648</v>
      </c>
    </row>
    <row r="117" spans="1:5" ht="12" customHeight="1"/>
    <row r="118" spans="1:5" ht="12" customHeight="1"/>
    <row r="119" spans="1:5" ht="12" customHeight="1"/>
    <row r="120" spans="1:5" ht="12" customHeight="1"/>
    <row r="121" spans="1:5" ht="12" customHeight="1"/>
    <row r="122" spans="1:5" ht="12" customHeight="1"/>
    <row r="123" spans="1:5" ht="12" customHeight="1"/>
    <row r="124" spans="1:5" ht="12" customHeight="1"/>
    <row r="125" spans="1:5" ht="12" customHeight="1"/>
    <row r="126" spans="1:5" ht="12" customHeight="1"/>
    <row r="127" spans="1:5" ht="12" customHeight="1"/>
    <row r="128" spans="1:5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</sheetData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4</vt:i4>
      </vt:variant>
    </vt:vector>
  </HeadingPairs>
  <TitlesOfParts>
    <vt:vector size="26" baseType="lpstr">
      <vt:lpstr>Indice</vt:lpstr>
      <vt:lpstr>C.90</vt:lpstr>
      <vt:lpstr>C.91</vt:lpstr>
      <vt:lpstr>C.92</vt:lpstr>
      <vt:lpstr>C.93</vt:lpstr>
      <vt:lpstr>C.94</vt:lpstr>
      <vt:lpstr>C.95</vt:lpstr>
      <vt:lpstr>C.96</vt:lpstr>
      <vt:lpstr>C.97</vt:lpstr>
      <vt:lpstr>C,98</vt:lpstr>
      <vt:lpstr>C,99</vt:lpstr>
      <vt:lpstr>C.100</vt:lpstr>
      <vt:lpstr>C,101</vt:lpstr>
      <vt:lpstr>C.102</vt:lpstr>
      <vt:lpstr>C.103</vt:lpstr>
      <vt:lpstr>C.104</vt:lpstr>
      <vt:lpstr>C.105</vt:lpstr>
      <vt:lpstr>C.106</vt:lpstr>
      <vt:lpstr>C.107 </vt:lpstr>
      <vt:lpstr>C.108</vt:lpstr>
      <vt:lpstr>C.109</vt:lpstr>
      <vt:lpstr>C,110</vt:lpstr>
      <vt:lpstr>C.102!Área_de_impresión</vt:lpstr>
      <vt:lpstr>C.103!Área_de_impresión</vt:lpstr>
      <vt:lpstr>C.90!Área_de_impresión</vt:lpstr>
      <vt:lpstr>C.91!Área_de_impresión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Raul Andrade</dc:creator>
  <cp:keywords/>
  <dc:description/>
  <cp:lastModifiedBy>Microsoft Office User</cp:lastModifiedBy>
  <cp:lastPrinted>2024-05-15T14:53:12Z</cp:lastPrinted>
  <dcterms:created xsi:type="dcterms:W3CDTF">2002-01-07T15:01:08Z</dcterms:created>
  <dcterms:modified xsi:type="dcterms:W3CDTF">2024-09-27T17:26:13Z</dcterms:modified>
  <cp:category/>
</cp:coreProperties>
</file>