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P:\OAF\GAF (Convenios, Direc, Transparencia)\Transparencia 2023\III TRIMESTRE\15. Luz y Agua\"/>
    </mc:Choice>
  </mc:AlternateContent>
  <xr:revisionPtr revIDLastSave="0" documentId="8_{DEB482FD-D85B-4B4D-84D5-738682982B3E}" xr6:coauthVersionLast="36" xr6:coauthVersionMax="36" xr10:uidLastSave="{00000000-0000-0000-0000-000000000000}"/>
  <bookViews>
    <workbookView xWindow="0" yWindow="0" windowWidth="15000" windowHeight="11205" firstSheet="2" activeTab="2" xr2:uid="{00000000-000D-0000-FFFF-FFFF00000000}"/>
  </bookViews>
  <sheets>
    <sheet name="LUZ LIMA Y CO" sheetId="1" r:id="rId1"/>
    <sheet name="AGUA LIMA Y CO" sheetId="2" r:id="rId2"/>
    <sheet name="LUZ ORS" sheetId="3" r:id="rId3"/>
    <sheet name="AGUA ORS" sheetId="4" r:id="rId4"/>
    <sheet name="RENTESEG AGUA Y LUZ" sheetId="5" r:id="rId5"/>
  </sheets>
  <calcPr calcId="191029"/>
  <customWorkbookViews>
    <customWorkbookView name="Liz Poma Apaza - Vista personalizada" guid="{6348123E-E71C-4D46-BA3B-F837DFD80CFE}" autoUpdate="1" mergeInterval="5" personalView="1" xWindow="17" yWindow="13" windowWidth="863" windowHeight="99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3" l="1"/>
  <c r="D20" i="3"/>
  <c r="E22" i="4"/>
  <c r="E21" i="4"/>
  <c r="E20" i="4"/>
  <c r="E67" i="4"/>
  <c r="F65" i="4"/>
  <c r="F66" i="4"/>
  <c r="F64" i="4"/>
  <c r="I9" i="1"/>
  <c r="H11" i="1"/>
  <c r="I11" i="1" s="1"/>
  <c r="H12" i="1" l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10" i="1"/>
  <c r="I10" i="1" s="1"/>
  <c r="L65" i="3"/>
  <c r="L66" i="3"/>
  <c r="L64" i="3"/>
  <c r="K67" i="3"/>
  <c r="J67" i="3"/>
  <c r="Q10" i="4" l="1"/>
  <c r="K10" i="4"/>
  <c r="W31" i="3" l="1"/>
  <c r="Q11" i="3"/>
  <c r="R64" i="4" l="1"/>
  <c r="R66" i="4"/>
  <c r="R65" i="4"/>
  <c r="R65" i="3"/>
  <c r="R66" i="3"/>
  <c r="R64" i="3"/>
  <c r="X53" i="4"/>
  <c r="H12" i="5" l="1"/>
  <c r="H13" i="5"/>
  <c r="H11" i="5"/>
  <c r="H15" i="5" l="1"/>
  <c r="G15" i="5"/>
  <c r="F15" i="5"/>
  <c r="E15" i="5"/>
  <c r="D15" i="5"/>
  <c r="C15" i="5"/>
  <c r="M14" i="5"/>
  <c r="L14" i="5"/>
  <c r="K14" i="5"/>
  <c r="N11" i="5"/>
  <c r="N10" i="5"/>
  <c r="N9" i="5"/>
  <c r="V67" i="4"/>
  <c r="Q67" i="4"/>
  <c r="P67" i="4"/>
  <c r="O67" i="4"/>
  <c r="K67" i="4"/>
  <c r="J67" i="4"/>
  <c r="I67" i="4"/>
  <c r="D67" i="4"/>
  <c r="F67" i="4" s="1"/>
  <c r="C67" i="4"/>
  <c r="L66" i="4"/>
  <c r="L65" i="4"/>
  <c r="L64" i="4"/>
  <c r="W56" i="4"/>
  <c r="V56" i="4"/>
  <c r="U56" i="4"/>
  <c r="Q56" i="4"/>
  <c r="P56" i="4"/>
  <c r="O56" i="4"/>
  <c r="K56" i="4"/>
  <c r="J56" i="4"/>
  <c r="I56" i="4"/>
  <c r="E56" i="4"/>
  <c r="D56" i="4"/>
  <c r="C56" i="4"/>
  <c r="X55" i="4"/>
  <c r="R55" i="4"/>
  <c r="L55" i="4"/>
  <c r="F55" i="4"/>
  <c r="X54" i="4"/>
  <c r="R54" i="4"/>
  <c r="L54" i="4"/>
  <c r="F54" i="4"/>
  <c r="R53" i="4"/>
  <c r="L53" i="4"/>
  <c r="F53" i="4"/>
  <c r="W45" i="4"/>
  <c r="V45" i="4"/>
  <c r="U45" i="4"/>
  <c r="Q45" i="4"/>
  <c r="P45" i="4"/>
  <c r="O45" i="4"/>
  <c r="K45" i="4"/>
  <c r="J45" i="4"/>
  <c r="I45" i="4"/>
  <c r="E45" i="4"/>
  <c r="C45" i="4"/>
  <c r="X44" i="4"/>
  <c r="R44" i="4"/>
  <c r="L44" i="4"/>
  <c r="F44" i="4"/>
  <c r="X43" i="4"/>
  <c r="R43" i="4"/>
  <c r="L43" i="4"/>
  <c r="F43" i="4"/>
  <c r="X42" i="4"/>
  <c r="R42" i="4"/>
  <c r="L42" i="4"/>
  <c r="F42" i="4"/>
  <c r="W34" i="4"/>
  <c r="V34" i="4"/>
  <c r="U34" i="4"/>
  <c r="Q34" i="4"/>
  <c r="P34" i="4"/>
  <c r="O34" i="4"/>
  <c r="K34" i="4"/>
  <c r="J34" i="4"/>
  <c r="I34" i="4"/>
  <c r="E34" i="4"/>
  <c r="D34" i="4"/>
  <c r="C34" i="4"/>
  <c r="X33" i="4"/>
  <c r="R33" i="4"/>
  <c r="L33" i="4"/>
  <c r="F33" i="4"/>
  <c r="X32" i="4"/>
  <c r="R32" i="4"/>
  <c r="L32" i="4"/>
  <c r="F32" i="4"/>
  <c r="X31" i="4"/>
  <c r="R31" i="4"/>
  <c r="L31" i="4"/>
  <c r="F31" i="4"/>
  <c r="W23" i="4"/>
  <c r="V23" i="4"/>
  <c r="U23" i="4"/>
  <c r="Q23" i="4"/>
  <c r="P23" i="4"/>
  <c r="O23" i="4"/>
  <c r="K23" i="4"/>
  <c r="J23" i="4"/>
  <c r="I23" i="4"/>
  <c r="E23" i="4"/>
  <c r="D23" i="4"/>
  <c r="C23" i="4"/>
  <c r="X22" i="4"/>
  <c r="R22" i="4"/>
  <c r="L22" i="4"/>
  <c r="F22" i="4"/>
  <c r="X21" i="4"/>
  <c r="R21" i="4"/>
  <c r="L21" i="4"/>
  <c r="F21" i="4"/>
  <c r="X20" i="4"/>
  <c r="R20" i="4"/>
  <c r="L20" i="4"/>
  <c r="F20" i="4"/>
  <c r="W11" i="4"/>
  <c r="V11" i="4"/>
  <c r="U11" i="4"/>
  <c r="Q11" i="4"/>
  <c r="P11" i="4"/>
  <c r="O11" i="4"/>
  <c r="K11" i="4"/>
  <c r="J11" i="4"/>
  <c r="I11" i="4"/>
  <c r="E11" i="4"/>
  <c r="D11" i="4"/>
  <c r="C11" i="4"/>
  <c r="X10" i="4"/>
  <c r="R10" i="4"/>
  <c r="L10" i="4"/>
  <c r="F10" i="4"/>
  <c r="X9" i="4"/>
  <c r="R9" i="4"/>
  <c r="L9" i="4"/>
  <c r="F9" i="4"/>
  <c r="X8" i="4"/>
  <c r="R8" i="4"/>
  <c r="L8" i="4"/>
  <c r="F8" i="4"/>
  <c r="V67" i="3"/>
  <c r="Q67" i="3"/>
  <c r="P67" i="3"/>
  <c r="O67" i="3"/>
  <c r="I67" i="3"/>
  <c r="L67" i="3" s="1"/>
  <c r="E67" i="3"/>
  <c r="D67" i="3"/>
  <c r="C67" i="3"/>
  <c r="F66" i="3"/>
  <c r="F65" i="3"/>
  <c r="F64" i="3"/>
  <c r="W56" i="3"/>
  <c r="V56" i="3"/>
  <c r="U56" i="3"/>
  <c r="Q56" i="3"/>
  <c r="P56" i="3"/>
  <c r="O56" i="3"/>
  <c r="K56" i="3"/>
  <c r="J56" i="3"/>
  <c r="I56" i="3"/>
  <c r="E56" i="3"/>
  <c r="D56" i="3"/>
  <c r="C56" i="3"/>
  <c r="X55" i="3"/>
  <c r="R55" i="3"/>
  <c r="L55" i="3"/>
  <c r="F55" i="3"/>
  <c r="X54" i="3"/>
  <c r="R54" i="3"/>
  <c r="L54" i="3"/>
  <c r="F54" i="3"/>
  <c r="X53" i="3"/>
  <c r="R53" i="3"/>
  <c r="L53" i="3"/>
  <c r="F53" i="3"/>
  <c r="W45" i="3"/>
  <c r="V45" i="3"/>
  <c r="U45" i="3"/>
  <c r="Q45" i="3"/>
  <c r="P45" i="3"/>
  <c r="O45" i="3"/>
  <c r="K45" i="3"/>
  <c r="J45" i="3"/>
  <c r="I45" i="3"/>
  <c r="E45" i="3"/>
  <c r="D45" i="3"/>
  <c r="C45" i="3"/>
  <c r="X44" i="3"/>
  <c r="R44" i="3"/>
  <c r="L44" i="3"/>
  <c r="F44" i="3"/>
  <c r="X43" i="3"/>
  <c r="R43" i="3"/>
  <c r="L43" i="3"/>
  <c r="F43" i="3"/>
  <c r="X42" i="3"/>
  <c r="R42" i="3"/>
  <c r="L42" i="3"/>
  <c r="F42" i="3"/>
  <c r="W34" i="3"/>
  <c r="V34" i="3"/>
  <c r="U34" i="3"/>
  <c r="Q34" i="3"/>
  <c r="P34" i="3"/>
  <c r="O34" i="3"/>
  <c r="K34" i="3"/>
  <c r="J34" i="3"/>
  <c r="I34" i="3"/>
  <c r="E34" i="3"/>
  <c r="D34" i="3"/>
  <c r="C34" i="3"/>
  <c r="X33" i="3"/>
  <c r="R33" i="3"/>
  <c r="L33" i="3"/>
  <c r="F33" i="3"/>
  <c r="X32" i="3"/>
  <c r="R32" i="3"/>
  <c r="L32" i="3"/>
  <c r="F32" i="3"/>
  <c r="X31" i="3"/>
  <c r="R31" i="3"/>
  <c r="L31" i="3"/>
  <c r="F31" i="3"/>
  <c r="W23" i="3"/>
  <c r="V23" i="3"/>
  <c r="U23" i="3"/>
  <c r="Q23" i="3"/>
  <c r="P23" i="3"/>
  <c r="O23" i="3"/>
  <c r="K23" i="3"/>
  <c r="J23" i="3"/>
  <c r="I23" i="3"/>
  <c r="C23" i="3"/>
  <c r="X22" i="3"/>
  <c r="R22" i="3"/>
  <c r="L22" i="3"/>
  <c r="F22" i="3"/>
  <c r="X21" i="3"/>
  <c r="R21" i="3"/>
  <c r="L21" i="3"/>
  <c r="F21" i="3"/>
  <c r="X20" i="3"/>
  <c r="R20" i="3"/>
  <c r="L20" i="3"/>
  <c r="F20" i="3"/>
  <c r="W11" i="3"/>
  <c r="V11" i="3"/>
  <c r="U11" i="3"/>
  <c r="P11" i="3"/>
  <c r="O11" i="3"/>
  <c r="K11" i="3"/>
  <c r="J11" i="3"/>
  <c r="I11" i="3"/>
  <c r="E11" i="3"/>
  <c r="D11" i="3"/>
  <c r="C11" i="3"/>
  <c r="X10" i="3"/>
  <c r="R10" i="3"/>
  <c r="L10" i="3"/>
  <c r="F10" i="3"/>
  <c r="X9" i="3"/>
  <c r="R9" i="3"/>
  <c r="L9" i="3"/>
  <c r="F9" i="3"/>
  <c r="X8" i="3"/>
  <c r="R8" i="3"/>
  <c r="L8" i="3"/>
  <c r="F8" i="3"/>
  <c r="M25" i="2"/>
  <c r="M24" i="2"/>
  <c r="M23" i="2"/>
  <c r="M12" i="2"/>
  <c r="M11" i="2"/>
  <c r="M10" i="2"/>
  <c r="G25" i="2"/>
  <c r="G23" i="2"/>
  <c r="G22" i="2"/>
  <c r="G21" i="2"/>
  <c r="G19" i="2"/>
  <c r="G18" i="2"/>
  <c r="G17" i="2"/>
  <c r="G15" i="2"/>
  <c r="G14" i="2"/>
  <c r="R22" i="1"/>
  <c r="R21" i="1"/>
  <c r="R20" i="1"/>
  <c r="R11" i="1"/>
  <c r="R10" i="1"/>
  <c r="R9" i="1"/>
  <c r="F34" i="4" l="1"/>
  <c r="X56" i="4"/>
  <c r="L11" i="4"/>
  <c r="X34" i="4"/>
  <c r="R45" i="4"/>
  <c r="F23" i="4"/>
  <c r="X45" i="4"/>
  <c r="L23" i="4"/>
  <c r="F56" i="4"/>
  <c r="R23" i="4"/>
  <c r="L34" i="4"/>
  <c r="L56" i="4"/>
  <c r="L67" i="4"/>
  <c r="F11" i="4"/>
  <c r="X11" i="4"/>
  <c r="X23" i="4"/>
  <c r="R34" i="4"/>
  <c r="L45" i="4"/>
  <c r="R56" i="4"/>
  <c r="R67" i="4"/>
  <c r="R11" i="4"/>
  <c r="N14" i="5"/>
  <c r="F45" i="4"/>
  <c r="D45" i="4"/>
  <c r="L45" i="3"/>
  <c r="R11" i="3"/>
  <c r="X11" i="3"/>
  <c r="E23" i="3"/>
  <c r="L11" i="3"/>
  <c r="L23" i="3"/>
  <c r="F23" i="3"/>
  <c r="F34" i="3"/>
  <c r="F45" i="3"/>
  <c r="R23" i="3"/>
  <c r="L34" i="3"/>
  <c r="R67" i="3"/>
  <c r="F11" i="3"/>
  <c r="L56" i="3"/>
  <c r="F67" i="3"/>
  <c r="X34" i="3"/>
  <c r="X45" i="3"/>
  <c r="R56" i="3"/>
  <c r="X56" i="3"/>
  <c r="F56" i="3"/>
  <c r="R45" i="3"/>
  <c r="D23" i="3"/>
  <c r="X23" i="3"/>
  <c r="R3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Liz Poma Apaza</author>
  </authors>
  <commentList>
    <comment ref="J18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Liz Poma Apaza:</t>
        </r>
        <r>
          <rPr>
            <sz val="9"/>
            <color indexed="81"/>
            <rFont val="Tahoma"/>
            <family val="2"/>
          </rPr>
          <t xml:space="preserve">
Corresponde pagar el 78% del recibo mensual de energía eléctrica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Liz Poma Apaza</author>
  </authors>
  <commentList>
    <comment ref="K18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Liz Poma Apaza:</t>
        </r>
        <r>
          <rPr>
            <sz val="9"/>
            <color indexed="81"/>
            <rFont val="Tahoma"/>
            <family val="2"/>
          </rPr>
          <t xml:space="preserve">
Corresponde pagar el 65% del recibo mensual de agua potable</t>
        </r>
      </text>
    </comment>
  </commentList>
</comments>
</file>

<file path=xl/sharedStrings.xml><?xml version="1.0" encoding="utf-8"?>
<sst xmlns="http://schemas.openxmlformats.org/spreadsheetml/2006/main" count="493" uniqueCount="78">
  <si>
    <t>Centros de Orientaciones</t>
  </si>
  <si>
    <t>Mes</t>
  </si>
  <si>
    <t>Nº de Trabajadores</t>
  </si>
  <si>
    <t>Importe                 S/.</t>
  </si>
  <si>
    <t>Consumo de Energía Eléctrica</t>
  </si>
  <si>
    <t>Indicador Kw.h de energía eléctrica consumida/ Número de personas</t>
  </si>
  <si>
    <t xml:space="preserve">Lectura Actual </t>
  </si>
  <si>
    <t>Lectura Anterior</t>
  </si>
  <si>
    <t>Total                Lectura</t>
  </si>
  <si>
    <t>Los Olivos</t>
  </si>
  <si>
    <t>Pueblo libre</t>
  </si>
  <si>
    <t>SJL</t>
  </si>
  <si>
    <t>Bolivia</t>
  </si>
  <si>
    <t>CONSUMO DE ENERGIA ELECTRICA - 2022</t>
  </si>
  <si>
    <r>
      <t xml:space="preserve">SEDE LA PROSA Sumistro Nº </t>
    </r>
    <r>
      <rPr>
        <b/>
        <sz val="11"/>
        <color rgb="FFFF0000"/>
        <rFont val="Arial"/>
        <family val="2"/>
      </rPr>
      <t>1296389</t>
    </r>
  </si>
  <si>
    <t>Consumo de Energía activa (KW.h)</t>
  </si>
  <si>
    <t>Hora punta  (Kwh)</t>
  </si>
  <si>
    <t>Fuera de Hora  punta          (Kwh)</t>
  </si>
  <si>
    <t>Total                (Kwh)</t>
  </si>
  <si>
    <r>
      <t xml:space="preserve">SEDE PARQUE NORTE Sumistro Nº </t>
    </r>
    <r>
      <rPr>
        <b/>
        <sz val="11"/>
        <color rgb="FFFF0000"/>
        <rFont val="Arial"/>
        <family val="2"/>
      </rPr>
      <t>404026</t>
    </r>
  </si>
  <si>
    <r>
      <t xml:space="preserve">SEDE CENTRAL Suministro Nº </t>
    </r>
    <r>
      <rPr>
        <b/>
        <sz val="10"/>
        <color rgb="FFFF0000"/>
        <rFont val="Arial"/>
        <family val="2"/>
      </rPr>
      <t>2913870-8</t>
    </r>
  </si>
  <si>
    <r>
      <t>Consumo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</si>
  <si>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Importe                  S/.</t>
  </si>
  <si>
    <r>
      <t>Indice de consumo de agua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número de personas)</t>
    </r>
  </si>
  <si>
    <r>
      <t xml:space="preserve">SEDE PARQUE NORTE Suministro Nº </t>
    </r>
    <r>
      <rPr>
        <b/>
        <sz val="10"/>
        <color rgb="FFFF0000"/>
        <rFont val="Arial"/>
        <family val="2"/>
      </rPr>
      <t>2900951-1</t>
    </r>
  </si>
  <si>
    <t>Promedio</t>
  </si>
  <si>
    <r>
      <t xml:space="preserve">SEDE Los Olivos Suministro Nº </t>
    </r>
    <r>
      <rPr>
        <b/>
        <sz val="10"/>
        <color rgb="FFFF0000"/>
        <rFont val="Arial"/>
        <family val="2"/>
      </rPr>
      <t>5174770-7</t>
    </r>
  </si>
  <si>
    <r>
      <t xml:space="preserve">SEDE Callao Suministro Nº </t>
    </r>
    <r>
      <rPr>
        <b/>
        <sz val="10"/>
        <color rgb="FFFF0000"/>
        <rFont val="Arial"/>
        <family val="2"/>
      </rPr>
      <t>2029061</t>
    </r>
  </si>
  <si>
    <r>
      <t xml:space="preserve">SEDE Bolivia Suministro Nº </t>
    </r>
    <r>
      <rPr>
        <b/>
        <sz val="10"/>
        <color rgb="FFFF0000"/>
        <rFont val="Arial"/>
        <family val="2"/>
      </rPr>
      <t>3015133-6</t>
    </r>
  </si>
  <si>
    <r>
      <t xml:space="preserve">SEDE SJL Suministro Nº </t>
    </r>
    <r>
      <rPr>
        <b/>
        <sz val="10"/>
        <color rgb="FFFF0000"/>
        <rFont val="Arial"/>
        <family val="2"/>
      </rPr>
      <t>5145203-5</t>
    </r>
  </si>
  <si>
    <r>
      <t>Consumo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</si>
  <si>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Indice de consumo de agua 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/ número de personas)</t>
    </r>
  </si>
  <si>
    <t>Pueblo Libre</t>
  </si>
  <si>
    <t>Sede Amazonas</t>
  </si>
  <si>
    <t>Sede Ancash</t>
  </si>
  <si>
    <t>Sede Apurimac</t>
  </si>
  <si>
    <t>Sede Arequipa</t>
  </si>
  <si>
    <t>Sede Ayacucho</t>
  </si>
  <si>
    <t>Sede Cajamarca</t>
  </si>
  <si>
    <t>Sede Cerro de Pasco</t>
  </si>
  <si>
    <t>Sede Cusco</t>
  </si>
  <si>
    <t>Importe                 S/. 30% del total</t>
  </si>
  <si>
    <t>Sede Huancavelica</t>
  </si>
  <si>
    <t>Sede Huanuco</t>
  </si>
  <si>
    <t>Sede Ica</t>
  </si>
  <si>
    <t>Sede Junin</t>
  </si>
  <si>
    <t>Sede la Libertad</t>
  </si>
  <si>
    <t>Sede Lambayeque</t>
  </si>
  <si>
    <t>Sede Loreto</t>
  </si>
  <si>
    <t>Sede Madre de Dios</t>
  </si>
  <si>
    <t>Sede Moquegua</t>
  </si>
  <si>
    <t>Sede Piura</t>
  </si>
  <si>
    <t>Sede Pucallpa</t>
  </si>
  <si>
    <t>Sede Puno</t>
  </si>
  <si>
    <t>Sede San Martin</t>
  </si>
  <si>
    <t>Sede Tacna</t>
  </si>
  <si>
    <t>Sede Tumbes</t>
  </si>
  <si>
    <t>COU JULIACA (*)</t>
  </si>
  <si>
    <t>(*) convenio de pago con el propietario por S/. 50.00 soles mensuales</t>
  </si>
  <si>
    <r>
      <t>Indice de consumo de agua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 número de personas)</t>
    </r>
  </si>
  <si>
    <t xml:space="preserve"> OSIPTEL asume pagos del  30%</t>
  </si>
  <si>
    <t>(*) Paga 65% del recibo</t>
  </si>
  <si>
    <t>(*) El propietario paga el recibo.</t>
  </si>
  <si>
    <t>(*) El propietario del inmueble paga el total del recibo.</t>
  </si>
  <si>
    <t>* el pago se realiza entre 3 arrendatarios</t>
  </si>
  <si>
    <t>(*)Hay un convenio con el propietario por S/15,00 mensuales</t>
  </si>
  <si>
    <t>OFICINA DE RENTESEG</t>
  </si>
  <si>
    <t xml:space="preserve">OFICINA DE RENTESEG </t>
  </si>
  <si>
    <t>(*) convenio de pago con el propietario por S/. 400.00 soles mensuales</t>
  </si>
  <si>
    <t>Última Lectura</t>
  </si>
  <si>
    <t>(*)El propietario del inmueble paga el total del recibo.</t>
  </si>
  <si>
    <t xml:space="preserve">SEDE Pueblo libre Suministro Nº </t>
  </si>
  <si>
    <t>CONSUMO DE ENERGIA ELECTRICA - 2023</t>
  </si>
  <si>
    <t>CONSUMO DE AGUA POTABLE - 2023</t>
  </si>
  <si>
    <t>Es pagado por el propietario e inquilinos*</t>
  </si>
  <si>
    <t>CO Juliaca (*)</t>
  </si>
  <si>
    <t>CONSUMO DE AGUA PARQUE NORTE - 2023</t>
  </si>
  <si>
    <t>CONSUMO DE AGUA LA PROSA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</si>
</sst>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S/&quot;\ * #,##0.00_-;\-&quot;S/&quot;\ * #,##0.00_-;_-&quot;S/&quot;\ 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1"/>
      <color rgb="FFFF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u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u/>
      <sz val="9"/>
      <name val="Arial"/>
      <family val="2"/>
    </font>
    <font>
      <sz val="8"/>
      <color theme="1"/>
      <name val="Arial"/>
      <family val="2"/>
    </font>
    <font>
      <u/>
      <sz val="9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287">
    <xf numFmtId="0" fontId="0" fillId="0" borderId="0" xfId="0"/>
    <xf numFmtId="0" fontId="2" fillId="0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4" fillId="2" borderId="1" xfId="2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/>
    </xf>
    <xf numFmtId="3" fontId="4" fillId="2" borderId="1" xfId="2" applyNumberFormat="1" applyFont="1" applyFill="1" applyBorder="1" applyAlignment="1">
      <alignment horizontal="right" vertical="center"/>
    </xf>
    <xf numFmtId="3" fontId="4" fillId="2" borderId="1" xfId="2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4" fillId="2" borderId="1" xfId="2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17" fontId="9" fillId="0" borderId="11" xfId="0" applyNumberFormat="1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4" fontId="8" fillId="0" borderId="22" xfId="2" applyNumberFormat="1" applyFont="1" applyFill="1" applyBorder="1" applyAlignment="1">
      <alignment horizontal="center" vertical="center"/>
    </xf>
    <xf numFmtId="2" fontId="9" fillId="0" borderId="22" xfId="2" applyNumberFormat="1" applyFont="1" applyFill="1" applyBorder="1" applyAlignment="1">
      <alignment horizontal="center"/>
    </xf>
    <xf numFmtId="4" fontId="9" fillId="0" borderId="22" xfId="0" applyNumberFormat="1" applyFont="1" applyFill="1" applyBorder="1"/>
    <xf numFmtId="4" fontId="9" fillId="0" borderId="23" xfId="0" applyNumberFormat="1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/>
    </xf>
    <xf numFmtId="2" fontId="9" fillId="0" borderId="1" xfId="2" applyNumberFormat="1" applyFont="1" applyFill="1" applyBorder="1" applyAlignment="1">
      <alignment horizontal="center"/>
    </xf>
    <xf numFmtId="4" fontId="9" fillId="0" borderId="1" xfId="0" applyNumberFormat="1" applyFont="1" applyFill="1" applyBorder="1"/>
    <xf numFmtId="4" fontId="8" fillId="0" borderId="34" xfId="2" applyNumberFormat="1" applyFont="1" applyFill="1" applyBorder="1" applyAlignment="1">
      <alignment horizontal="center" vertical="center"/>
    </xf>
    <xf numFmtId="4" fontId="9" fillId="0" borderId="1" xfId="2" applyNumberFormat="1" applyFont="1" applyFill="1" applyBorder="1" applyAlignment="1"/>
    <xf numFmtId="0" fontId="9" fillId="0" borderId="7" xfId="0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/>
    </xf>
    <xf numFmtId="4" fontId="9" fillId="0" borderId="35" xfId="2" applyNumberFormat="1" applyFont="1" applyFill="1" applyBorder="1" applyAlignment="1"/>
    <xf numFmtId="4" fontId="10" fillId="0" borderId="1" xfId="0" applyNumberFormat="1" applyFont="1" applyFill="1" applyBorder="1" applyAlignment="1">
      <alignment horizontal="center"/>
    </xf>
    <xf numFmtId="4" fontId="8" fillId="0" borderId="1" xfId="2" applyNumberFormat="1" applyFont="1" applyFill="1" applyBorder="1" applyAlignment="1">
      <alignment horizontal="center"/>
    </xf>
    <xf numFmtId="0" fontId="13" fillId="0" borderId="0" xfId="2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7" fontId="9" fillId="0" borderId="43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4" fontId="9" fillId="0" borderId="44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1" fontId="9" fillId="2" borderId="10" xfId="0" applyNumberFormat="1" applyFont="1" applyFill="1" applyBorder="1" applyAlignment="1">
      <alignment horizontal="center" vertical="center" wrapText="1"/>
    </xf>
    <xf numFmtId="2" fontId="9" fillId="0" borderId="10" xfId="0" applyNumberFormat="1" applyFont="1" applyFill="1" applyBorder="1" applyAlignment="1">
      <alignment horizontal="center" vertical="center" wrapText="1"/>
    </xf>
    <xf numFmtId="4" fontId="9" fillId="0" borderId="47" xfId="0" applyNumberFormat="1" applyFont="1" applyFill="1" applyBorder="1" applyAlignment="1">
      <alignment horizontal="center" vertical="center" wrapText="1"/>
    </xf>
    <xf numFmtId="1" fontId="9" fillId="2" borderId="7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/>
    </xf>
    <xf numFmtId="4" fontId="11" fillId="0" borderId="17" xfId="2" applyNumberFormat="1" applyFont="1" applyFill="1" applyBorder="1" applyAlignment="1">
      <alignment horizontal="center"/>
    </xf>
    <xf numFmtId="0" fontId="11" fillId="0" borderId="21" xfId="0" applyFont="1" applyFill="1" applyBorder="1"/>
    <xf numFmtId="0" fontId="9" fillId="2" borderId="3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2" fontId="8" fillId="2" borderId="22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center" vertical="center"/>
    </xf>
    <xf numFmtId="0" fontId="3" fillId="0" borderId="49" xfId="0" applyFont="1" applyFill="1" applyBorder="1"/>
    <xf numFmtId="0" fontId="9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4" fontId="9" fillId="0" borderId="47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3" fillId="0" borderId="27" xfId="0" applyFont="1" applyFill="1" applyBorder="1"/>
    <xf numFmtId="0" fontId="9" fillId="2" borderId="4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4" fontId="8" fillId="2" borderId="28" xfId="0" applyNumberFormat="1" applyFont="1" applyFill="1" applyBorder="1" applyAlignment="1">
      <alignment horizontal="center" vertical="center"/>
    </xf>
    <xf numFmtId="4" fontId="9" fillId="0" borderId="29" xfId="0" applyNumberFormat="1" applyFont="1" applyFill="1" applyBorder="1" applyAlignment="1">
      <alignment horizontal="center" vertical="center"/>
    </xf>
    <xf numFmtId="0" fontId="11" fillId="0" borderId="43" xfId="0" applyFont="1" applyFill="1" applyBorder="1"/>
    <xf numFmtId="0" fontId="9" fillId="2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2" fontId="8" fillId="2" borderId="10" xfId="0" applyNumberFormat="1" applyFont="1" applyFill="1" applyBorder="1" applyAlignment="1">
      <alignment horizontal="center" vertical="center" wrapText="1"/>
    </xf>
    <xf numFmtId="4" fontId="9" fillId="0" borderId="44" xfId="0" applyNumberFormat="1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4" fontId="8" fillId="2" borderId="22" xfId="0" applyNumberFormat="1" applyFont="1" applyFill="1" applyBorder="1" applyAlignment="1">
      <alignment horizontal="center" vertical="center"/>
    </xf>
    <xf numFmtId="4" fontId="8" fillId="0" borderId="28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7" fillId="2" borderId="0" xfId="0" applyFont="1" applyFill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0" fontId="18" fillId="2" borderId="0" xfId="2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17" fontId="9" fillId="2" borderId="50" xfId="0" applyNumberFormat="1" applyFont="1" applyFill="1" applyBorder="1" applyAlignment="1">
      <alignment horizontal="center" vertical="center" wrapText="1"/>
    </xf>
    <xf numFmtId="4" fontId="9" fillId="2" borderId="38" xfId="2" applyNumberFormat="1" applyFont="1" applyFill="1" applyBorder="1" applyAlignment="1">
      <alignment horizontal="center"/>
    </xf>
    <xf numFmtId="4" fontId="9" fillId="2" borderId="23" xfId="0" applyNumberFormat="1" applyFont="1" applyFill="1" applyBorder="1" applyAlignment="1">
      <alignment horizontal="center"/>
    </xf>
    <xf numFmtId="4" fontId="9" fillId="0" borderId="10" xfId="2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4" fontId="9" fillId="0" borderId="10" xfId="0" applyNumberFormat="1" applyFont="1" applyFill="1" applyBorder="1" applyAlignment="1">
      <alignment horizontal="center"/>
    </xf>
    <xf numFmtId="4" fontId="9" fillId="2" borderId="10" xfId="2" applyNumberFormat="1" applyFont="1" applyFill="1" applyBorder="1" applyAlignment="1">
      <alignment horizontal="center"/>
    </xf>
    <xf numFmtId="4" fontId="9" fillId="2" borderId="10" xfId="0" applyNumberFormat="1" applyFont="1" applyFill="1" applyBorder="1" applyAlignment="1">
      <alignment horizontal="center"/>
    </xf>
    <xf numFmtId="4" fontId="9" fillId="2" borderId="44" xfId="0" applyNumberFormat="1" applyFont="1" applyFill="1" applyBorder="1" applyAlignment="1">
      <alignment horizontal="center"/>
    </xf>
    <xf numFmtId="0" fontId="9" fillId="2" borderId="51" xfId="0" applyFont="1" applyFill="1" applyBorder="1" applyAlignment="1">
      <alignment horizontal="center" vertical="center" wrapText="1"/>
    </xf>
    <xf numFmtId="4" fontId="9" fillId="2" borderId="1" xfId="2" applyNumberFormat="1" applyFont="1" applyFill="1" applyBorder="1" applyAlignment="1">
      <alignment horizontal="center"/>
    </xf>
    <xf numFmtId="0" fontId="9" fillId="0" borderId="51" xfId="0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2" borderId="11" xfId="2" applyFont="1" applyFill="1" applyBorder="1" applyAlignment="1">
      <alignment horizontal="center"/>
    </xf>
    <xf numFmtId="4" fontId="8" fillId="2" borderId="48" xfId="2" applyNumberFormat="1" applyFont="1" applyFill="1" applyBorder="1" applyAlignment="1">
      <alignment horizontal="center"/>
    </xf>
    <xf numFmtId="4" fontId="8" fillId="2" borderId="16" xfId="2" applyNumberFormat="1" applyFont="1" applyFill="1" applyBorder="1" applyAlignment="1">
      <alignment horizontal="center"/>
    </xf>
    <xf numFmtId="4" fontId="8" fillId="2" borderId="17" xfId="2" applyNumberFormat="1" applyFont="1" applyFill="1" applyBorder="1" applyAlignment="1">
      <alignment horizontal="center"/>
    </xf>
    <xf numFmtId="4" fontId="8" fillId="2" borderId="0" xfId="2" applyNumberFormat="1" applyFont="1" applyFill="1" applyBorder="1" applyAlignment="1">
      <alignment horizontal="center"/>
    </xf>
    <xf numFmtId="4" fontId="8" fillId="2" borderId="14" xfId="2" applyNumberFormat="1" applyFont="1" applyFill="1" applyBorder="1" applyAlignment="1">
      <alignment horizontal="center"/>
    </xf>
    <xf numFmtId="4" fontId="8" fillId="0" borderId="0" xfId="2" applyNumberFormat="1" applyFont="1" applyFill="1" applyBorder="1" applyAlignment="1">
      <alignment horizontal="center"/>
    </xf>
    <xf numFmtId="4" fontId="8" fillId="2" borderId="11" xfId="2" applyNumberFormat="1" applyFont="1" applyFill="1" applyBorder="1" applyAlignment="1">
      <alignment horizontal="center"/>
    </xf>
    <xf numFmtId="0" fontId="8" fillId="2" borderId="0" xfId="2" applyFont="1" applyFill="1" applyBorder="1" applyAlignment="1">
      <alignment horizontal="center"/>
    </xf>
    <xf numFmtId="4" fontId="8" fillId="2" borderId="0" xfId="0" applyNumberFormat="1" applyFont="1" applyFill="1" applyBorder="1" applyAlignment="1">
      <alignment horizontal="center"/>
    </xf>
    <xf numFmtId="0" fontId="19" fillId="2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9" fillId="2" borderId="0" xfId="2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 vertical="center" wrapText="1"/>
    </xf>
    <xf numFmtId="4" fontId="9" fillId="0" borderId="38" xfId="0" applyNumberFormat="1" applyFont="1" applyFill="1" applyBorder="1" applyAlignment="1">
      <alignment horizontal="center"/>
    </xf>
    <xf numFmtId="4" fontId="9" fillId="0" borderId="38" xfId="2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 wrapText="1"/>
    </xf>
    <xf numFmtId="3" fontId="8" fillId="2" borderId="0" xfId="2" applyNumberFormat="1" applyFont="1" applyFill="1" applyBorder="1" applyAlignment="1">
      <alignment horizontal="center"/>
    </xf>
    <xf numFmtId="4" fontId="8" fillId="2" borderId="45" xfId="2" applyNumberFormat="1" applyFont="1" applyFill="1" applyBorder="1" applyAlignment="1">
      <alignment horizontal="center"/>
    </xf>
    <xf numFmtId="4" fontId="8" fillId="2" borderId="41" xfId="2" applyNumberFormat="1" applyFont="1" applyFill="1" applyBorder="1" applyAlignment="1">
      <alignment horizontal="center"/>
    </xf>
    <xf numFmtId="4" fontId="8" fillId="2" borderId="46" xfId="2" applyNumberFormat="1" applyFont="1" applyFill="1" applyBorder="1" applyAlignment="1">
      <alignment horizontal="center"/>
    </xf>
    <xf numFmtId="4" fontId="8" fillId="2" borderId="42" xfId="2" applyNumberFormat="1" applyFont="1" applyFill="1" applyBorder="1" applyAlignment="1">
      <alignment horizontal="center"/>
    </xf>
    <xf numFmtId="4" fontId="8" fillId="2" borderId="52" xfId="2" applyNumberFormat="1" applyFont="1" applyFill="1" applyBorder="1" applyAlignment="1">
      <alignment horizontal="center"/>
    </xf>
    <xf numFmtId="4" fontId="8" fillId="2" borderId="15" xfId="2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0" fillId="2" borderId="0" xfId="0" applyFont="1" applyFill="1" applyAlignment="1">
      <alignment horizontal="center"/>
    </xf>
    <xf numFmtId="4" fontId="9" fillId="2" borderId="8" xfId="2" applyNumberFormat="1" applyFont="1" applyFill="1" applyBorder="1" applyAlignment="1">
      <alignment horizontal="center"/>
    </xf>
    <xf numFmtId="2" fontId="17" fillId="2" borderId="10" xfId="0" applyNumberFormat="1" applyFont="1" applyFill="1" applyBorder="1" applyAlignment="1">
      <alignment horizontal="center"/>
    </xf>
    <xf numFmtId="3" fontId="8" fillId="2" borderId="11" xfId="2" applyNumberFormat="1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17" fontId="9" fillId="2" borderId="54" xfId="0" applyNumberFormat="1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0" fontId="17" fillId="2" borderId="10" xfId="0" applyFont="1" applyFill="1" applyBorder="1" applyAlignment="1">
      <alignment horizontal="center"/>
    </xf>
    <xf numFmtId="0" fontId="9" fillId="2" borderId="51" xfId="0" applyFont="1" applyFill="1" applyBorder="1" applyAlignment="1">
      <alignment horizontal="center" wrapText="1"/>
    </xf>
    <xf numFmtId="0" fontId="8" fillId="2" borderId="55" xfId="2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0" fillId="0" borderId="10" xfId="0" applyBorder="1" applyAlignment="1">
      <alignment horizontal="center"/>
    </xf>
    <xf numFmtId="0" fontId="17" fillId="2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4" fillId="2" borderId="0" xfId="0" applyFont="1" applyFill="1" applyAlignment="1">
      <alignment horizontal="left"/>
    </xf>
    <xf numFmtId="2" fontId="0" fillId="0" borderId="10" xfId="1" applyNumberFormat="1" applyFont="1" applyBorder="1" applyAlignment="1">
      <alignment horizontal="center"/>
    </xf>
    <xf numFmtId="2" fontId="9" fillId="0" borderId="10" xfId="0" applyNumberFormat="1" applyFont="1" applyFill="1" applyBorder="1" applyAlignment="1">
      <alignment horizontal="right" vertical="center" wrapText="1"/>
    </xf>
    <xf numFmtId="4" fontId="17" fillId="0" borderId="10" xfId="0" applyNumberFormat="1" applyFont="1" applyFill="1" applyBorder="1"/>
    <xf numFmtId="4" fontId="17" fillId="0" borderId="1" xfId="0" applyNumberFormat="1" applyFont="1" applyFill="1" applyBorder="1"/>
    <xf numFmtId="2" fontId="9" fillId="0" borderId="1" xfId="0" applyNumberFormat="1" applyFont="1" applyFill="1" applyBorder="1" applyAlignment="1">
      <alignment horizontal="right" vertical="center" wrapText="1"/>
    </xf>
    <xf numFmtId="4" fontId="9" fillId="2" borderId="1" xfId="2" applyNumberFormat="1" applyFont="1" applyFill="1" applyBorder="1" applyAlignment="1"/>
    <xf numFmtId="4" fontId="9" fillId="2" borderId="1" xfId="2" applyNumberFormat="1" applyFont="1" applyFill="1" applyBorder="1" applyAlignment="1">
      <alignment horizontal="right"/>
    </xf>
    <xf numFmtId="2" fontId="9" fillId="2" borderId="1" xfId="2" applyNumberFormat="1" applyFont="1" applyFill="1" applyBorder="1" applyAlignment="1">
      <alignment horizontal="center"/>
    </xf>
    <xf numFmtId="3" fontId="11" fillId="0" borderId="16" xfId="2" applyNumberFormat="1" applyFont="1" applyFill="1" applyBorder="1" applyAlignment="1">
      <alignment horizontal="center"/>
    </xf>
    <xf numFmtId="4" fontId="11" fillId="0" borderId="52" xfId="2" applyNumberFormat="1" applyFont="1" applyFill="1" applyBorder="1" applyAlignment="1">
      <alignment horizontal="right"/>
    </xf>
    <xf numFmtId="0" fontId="8" fillId="0" borderId="11" xfId="2" applyFont="1" applyFill="1" applyBorder="1" applyAlignment="1">
      <alignment horizontal="center"/>
    </xf>
    <xf numFmtId="3" fontId="8" fillId="2" borderId="48" xfId="2" applyNumberFormat="1" applyFont="1" applyFill="1" applyBorder="1" applyAlignment="1">
      <alignment horizontal="center"/>
    </xf>
    <xf numFmtId="3" fontId="8" fillId="0" borderId="48" xfId="2" applyNumberFormat="1" applyFont="1" applyFill="1" applyBorder="1" applyAlignment="1">
      <alignment horizontal="center"/>
    </xf>
    <xf numFmtId="3" fontId="8" fillId="0" borderId="14" xfId="2" applyNumberFormat="1" applyFont="1" applyFill="1" applyBorder="1" applyAlignment="1">
      <alignment horizontal="center"/>
    </xf>
    <xf numFmtId="2" fontId="8" fillId="0" borderId="10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" fontId="9" fillId="0" borderId="35" xfId="2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4" fontId="9" fillId="4" borderId="7" xfId="2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4" fontId="9" fillId="4" borderId="1" xfId="2" applyNumberFormat="1" applyFont="1" applyFill="1" applyBorder="1" applyAlignment="1">
      <alignment horizontal="center"/>
    </xf>
    <xf numFmtId="4" fontId="9" fillId="4" borderId="10" xfId="2" applyNumberFormat="1" applyFont="1" applyFill="1" applyBorder="1" applyAlignment="1">
      <alignment horizontal="center"/>
    </xf>
    <xf numFmtId="4" fontId="9" fillId="4" borderId="10" xfId="0" applyNumberFormat="1" applyFont="1" applyFill="1" applyBorder="1" applyAlignment="1">
      <alignment horizontal="center"/>
    </xf>
    <xf numFmtId="4" fontId="9" fillId="2" borderId="5" xfId="2" applyNumberFormat="1" applyFont="1" applyFill="1" applyBorder="1" applyAlignment="1">
      <alignment horizontal="center"/>
    </xf>
    <xf numFmtId="4" fontId="9" fillId="2" borderId="57" xfId="0" applyNumberFormat="1" applyFont="1" applyFill="1" applyBorder="1" applyAlignment="1">
      <alignment horizontal="center"/>
    </xf>
    <xf numFmtId="2" fontId="17" fillId="2" borderId="38" xfId="0" applyNumberFormat="1" applyFont="1" applyFill="1" applyBorder="1" applyAlignment="1">
      <alignment horizontal="center"/>
    </xf>
    <xf numFmtId="2" fontId="17" fillId="2" borderId="1" xfId="0" applyNumberFormat="1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4" fontId="9" fillId="2" borderId="0" xfId="2" applyNumberFormat="1" applyFont="1" applyFill="1" applyBorder="1" applyAlignment="1">
      <alignment horizontal="center"/>
    </xf>
    <xf numFmtId="4" fontId="9" fillId="0" borderId="10" xfId="2" applyNumberFormat="1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/>
    </xf>
    <xf numFmtId="0" fontId="8" fillId="0" borderId="20" xfId="2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 wrapText="1"/>
    </xf>
    <xf numFmtId="0" fontId="8" fillId="0" borderId="32" xfId="2" applyFont="1" applyFill="1" applyBorder="1" applyAlignment="1">
      <alignment horizontal="center" vertical="center" wrapText="1"/>
    </xf>
    <xf numFmtId="0" fontId="9" fillId="0" borderId="19" xfId="2" applyFont="1" applyFill="1" applyBorder="1" applyAlignment="1">
      <alignment horizontal="center" vertical="center" wrapText="1"/>
    </xf>
    <xf numFmtId="0" fontId="9" fillId="0" borderId="31" xfId="2" applyFont="1" applyFill="1" applyBorder="1" applyAlignment="1">
      <alignment horizontal="center" vertical="center" wrapText="1"/>
    </xf>
    <xf numFmtId="0" fontId="9" fillId="0" borderId="25" xfId="2" applyFont="1" applyFill="1" applyBorder="1" applyAlignment="1">
      <alignment horizontal="center" vertical="center" wrapText="1"/>
    </xf>
    <xf numFmtId="0" fontId="6" fillId="3" borderId="15" xfId="2" applyFont="1" applyFill="1" applyBorder="1" applyAlignment="1">
      <alignment horizontal="center"/>
    </xf>
    <xf numFmtId="0" fontId="6" fillId="3" borderId="16" xfId="2" applyFont="1" applyFill="1" applyBorder="1" applyAlignment="1">
      <alignment horizontal="center"/>
    </xf>
    <xf numFmtId="0" fontId="6" fillId="3" borderId="17" xfId="2" applyFont="1" applyFill="1" applyBorder="1" applyAlignment="1">
      <alignment horizontal="center"/>
    </xf>
    <xf numFmtId="0" fontId="2" fillId="0" borderId="12" xfId="2" applyFont="1" applyFill="1" applyBorder="1" applyAlignment="1">
      <alignment horizontal="center"/>
    </xf>
    <xf numFmtId="0" fontId="2" fillId="0" borderId="13" xfId="2" applyFont="1" applyFill="1" applyBorder="1" applyAlignment="1">
      <alignment horizontal="center"/>
    </xf>
    <xf numFmtId="0" fontId="2" fillId="0" borderId="14" xfId="2" applyFont="1" applyFill="1" applyBorder="1" applyAlignment="1">
      <alignment horizontal="center"/>
    </xf>
    <xf numFmtId="0" fontId="8" fillId="0" borderId="19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31" xfId="2" applyFont="1" applyFill="1" applyBorder="1" applyAlignment="1">
      <alignment horizontal="center" vertical="center" wrapText="1"/>
    </xf>
    <xf numFmtId="0" fontId="8" fillId="0" borderId="21" xfId="2" applyFont="1" applyFill="1" applyBorder="1" applyAlignment="1">
      <alignment horizontal="center" vertical="center" wrapText="1"/>
    </xf>
    <xf numFmtId="0" fontId="8" fillId="0" borderId="22" xfId="2" applyFont="1" applyFill="1" applyBorder="1" applyAlignment="1">
      <alignment horizontal="center" vertical="center" wrapText="1"/>
    </xf>
    <xf numFmtId="0" fontId="8" fillId="0" borderId="23" xfId="2" applyFont="1" applyFill="1" applyBorder="1" applyAlignment="1">
      <alignment horizontal="center" vertical="center" wrapText="1"/>
    </xf>
    <xf numFmtId="0" fontId="8" fillId="0" borderId="27" xfId="2" applyFont="1" applyFill="1" applyBorder="1" applyAlignment="1">
      <alignment horizontal="center" vertical="center" wrapText="1"/>
    </xf>
    <xf numFmtId="0" fontId="8" fillId="0" borderId="28" xfId="2" applyFont="1" applyFill="1" applyBorder="1" applyAlignment="1">
      <alignment horizontal="center" vertical="center" wrapText="1"/>
    </xf>
    <xf numFmtId="0" fontId="8" fillId="0" borderId="29" xfId="2" applyFont="1" applyFill="1" applyBorder="1" applyAlignment="1">
      <alignment horizontal="center" vertical="center" wrapText="1"/>
    </xf>
    <xf numFmtId="17" fontId="4" fillId="0" borderId="8" xfId="0" applyNumberFormat="1" applyFont="1" applyFill="1" applyBorder="1" applyAlignment="1">
      <alignment horizontal="center" vertical="center" wrapText="1"/>
    </xf>
    <xf numFmtId="17" fontId="4" fillId="0" borderId="9" xfId="0" applyNumberFormat="1" applyFont="1" applyFill="1" applyBorder="1" applyAlignment="1">
      <alignment horizontal="center" vertical="center" wrapText="1"/>
    </xf>
    <xf numFmtId="17" fontId="4" fillId="0" borderId="10" xfId="0" applyNumberFormat="1" applyFont="1" applyFill="1" applyBorder="1" applyAlignment="1">
      <alignment horizontal="center" vertical="center" wrapText="1"/>
    </xf>
    <xf numFmtId="0" fontId="8" fillId="0" borderId="18" xfId="2" applyFont="1" applyFill="1" applyBorder="1" applyAlignment="1">
      <alignment horizontal="center" vertical="center" wrapText="1"/>
    </xf>
    <xf numFmtId="0" fontId="8" fillId="0" borderId="24" xfId="2" applyFont="1" applyFill="1" applyBorder="1" applyAlignment="1">
      <alignment horizontal="center" vertical="center" wrapText="1"/>
    </xf>
    <xf numFmtId="0" fontId="8" fillId="0" borderId="30" xfId="2" applyFont="1" applyFill="1" applyBorder="1" applyAlignment="1">
      <alignment horizontal="center" vertical="center" wrapText="1"/>
    </xf>
    <xf numFmtId="0" fontId="8" fillId="2" borderId="19" xfId="2" applyFont="1" applyFill="1" applyBorder="1" applyAlignment="1">
      <alignment horizontal="center" vertical="center" wrapText="1"/>
    </xf>
    <xf numFmtId="0" fontId="8" fillId="2" borderId="25" xfId="2" applyFont="1" applyFill="1" applyBorder="1" applyAlignment="1">
      <alignment horizontal="center" vertical="center" wrapText="1"/>
    </xf>
    <xf numFmtId="0" fontId="8" fillId="2" borderId="31" xfId="2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11" fillId="3" borderId="12" xfId="2" applyFont="1" applyFill="1" applyBorder="1" applyAlignment="1">
      <alignment horizontal="center"/>
    </xf>
    <xf numFmtId="0" fontId="11" fillId="3" borderId="13" xfId="2" applyFont="1" applyFill="1" applyBorder="1" applyAlignment="1">
      <alignment horizontal="center"/>
    </xf>
    <xf numFmtId="0" fontId="11" fillId="3" borderId="14" xfId="2" applyFont="1" applyFill="1" applyBorder="1" applyAlignment="1">
      <alignment horizontal="center"/>
    </xf>
    <xf numFmtId="0" fontId="11" fillId="0" borderId="12" xfId="2" applyFont="1" applyFill="1" applyBorder="1" applyAlignment="1">
      <alignment horizontal="center"/>
    </xf>
    <xf numFmtId="0" fontId="11" fillId="0" borderId="13" xfId="2" applyFont="1" applyFill="1" applyBorder="1" applyAlignment="1">
      <alignment horizontal="center"/>
    </xf>
    <xf numFmtId="0" fontId="11" fillId="0" borderId="14" xfId="2" applyFont="1" applyFill="1" applyBorder="1" applyAlignment="1">
      <alignment horizontal="center"/>
    </xf>
    <xf numFmtId="0" fontId="9" fillId="0" borderId="23" xfId="2" applyFont="1" applyFill="1" applyBorder="1" applyAlignment="1">
      <alignment horizontal="center" vertical="center" wrapText="1"/>
    </xf>
    <xf numFmtId="0" fontId="9" fillId="0" borderId="29" xfId="2" applyFont="1" applyFill="1" applyBorder="1" applyAlignment="1">
      <alignment horizontal="center" vertical="center" wrapText="1"/>
    </xf>
    <xf numFmtId="17" fontId="9" fillId="0" borderId="22" xfId="0" applyNumberFormat="1" applyFont="1" applyFill="1" applyBorder="1" applyAlignment="1">
      <alignment horizontal="center" vertical="center" wrapText="1"/>
    </xf>
    <xf numFmtId="17" fontId="9" fillId="0" borderId="1" xfId="0" applyNumberFormat="1" applyFont="1" applyFill="1" applyBorder="1" applyAlignment="1">
      <alignment horizontal="center" vertical="center" wrapText="1"/>
    </xf>
    <xf numFmtId="17" fontId="9" fillId="0" borderId="28" xfId="0" applyNumberFormat="1" applyFont="1" applyFill="1" applyBorder="1" applyAlignment="1">
      <alignment horizontal="center" vertical="center" wrapText="1"/>
    </xf>
    <xf numFmtId="0" fontId="11" fillId="0" borderId="19" xfId="2" applyFont="1" applyFill="1" applyBorder="1" applyAlignment="1">
      <alignment horizontal="center" vertical="center" wrapText="1"/>
    </xf>
    <xf numFmtId="0" fontId="11" fillId="0" borderId="25" xfId="2" applyFont="1" applyFill="1" applyBorder="1" applyAlignment="1">
      <alignment horizontal="center" vertical="center" wrapText="1"/>
    </xf>
    <xf numFmtId="0" fontId="11" fillId="0" borderId="31" xfId="2" applyFont="1" applyFill="1" applyBorder="1" applyAlignment="1">
      <alignment horizontal="center" vertical="center" wrapText="1"/>
    </xf>
    <xf numFmtId="0" fontId="11" fillId="0" borderId="36" xfId="2" applyFont="1" applyFill="1" applyBorder="1" applyAlignment="1">
      <alignment horizontal="center"/>
    </xf>
    <xf numFmtId="0" fontId="11" fillId="0" borderId="37" xfId="2" applyFont="1" applyFill="1" applyBorder="1" applyAlignment="1">
      <alignment horizontal="center" vertical="center" wrapText="1"/>
    </xf>
    <xf numFmtId="0" fontId="11" fillId="0" borderId="40" xfId="2" applyFont="1" applyFill="1" applyBorder="1" applyAlignment="1">
      <alignment horizontal="center" vertical="center" wrapText="1"/>
    </xf>
    <xf numFmtId="0" fontId="11" fillId="0" borderId="38" xfId="2" applyFont="1" applyFill="1" applyBorder="1" applyAlignment="1">
      <alignment horizontal="center" vertical="center" wrapText="1"/>
    </xf>
    <xf numFmtId="0" fontId="11" fillId="0" borderId="41" xfId="2" applyFont="1" applyFill="1" applyBorder="1" applyAlignment="1">
      <alignment horizontal="center" vertical="center" wrapText="1"/>
    </xf>
    <xf numFmtId="0" fontId="11" fillId="0" borderId="39" xfId="2" applyFont="1" applyFill="1" applyBorder="1" applyAlignment="1">
      <alignment horizontal="center" vertical="center" wrapText="1"/>
    </xf>
    <xf numFmtId="0" fontId="11" fillId="0" borderId="42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left"/>
    </xf>
    <xf numFmtId="0" fontId="11" fillId="2" borderId="0" xfId="2" applyFont="1" applyFill="1" applyBorder="1" applyAlignment="1">
      <alignment horizontal="left"/>
    </xf>
    <xf numFmtId="17" fontId="9" fillId="0" borderId="38" xfId="0" applyNumberFormat="1" applyFont="1" applyFill="1" applyBorder="1" applyAlignment="1">
      <alignment horizontal="center" vertical="center" wrapText="1"/>
    </xf>
    <xf numFmtId="17" fontId="9" fillId="0" borderId="9" xfId="0" applyNumberFormat="1" applyFont="1" applyFill="1" applyBorder="1" applyAlignment="1">
      <alignment horizontal="center" vertical="center" wrapText="1"/>
    </xf>
    <xf numFmtId="17" fontId="9" fillId="0" borderId="41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3" fillId="0" borderId="22" xfId="2" applyFont="1" applyFill="1" applyBorder="1" applyAlignment="1">
      <alignment horizontal="center" vertical="center" wrapText="1"/>
    </xf>
    <xf numFmtId="0" fontId="3" fillId="0" borderId="28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9" fillId="0" borderId="28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/>
    </xf>
    <xf numFmtId="0" fontId="2" fillId="2" borderId="36" xfId="2" applyFont="1" applyFill="1" applyBorder="1" applyAlignment="1">
      <alignment horizontal="center"/>
    </xf>
    <xf numFmtId="0" fontId="9" fillId="2" borderId="21" xfId="2" applyFont="1" applyFill="1" applyBorder="1" applyAlignment="1">
      <alignment horizontal="center" vertical="center" wrapText="1"/>
    </xf>
    <xf numFmtId="0" fontId="9" fillId="2" borderId="27" xfId="2" applyFont="1" applyFill="1" applyBorder="1" applyAlignment="1">
      <alignment horizontal="center" vertical="center" wrapText="1"/>
    </xf>
    <xf numFmtId="0" fontId="9" fillId="2" borderId="22" xfId="2" applyFont="1" applyFill="1" applyBorder="1" applyAlignment="1">
      <alignment horizontal="center" vertical="center" wrapText="1"/>
    </xf>
    <xf numFmtId="0" fontId="9" fillId="2" borderId="28" xfId="2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center" vertical="center" wrapText="1"/>
    </xf>
    <xf numFmtId="0" fontId="9" fillId="2" borderId="38" xfId="2" applyFont="1" applyFill="1" applyBorder="1" applyAlignment="1">
      <alignment horizontal="center" vertical="center" wrapText="1"/>
    </xf>
    <xf numFmtId="0" fontId="9" fillId="2" borderId="9" xfId="2" applyFont="1" applyFill="1" applyBorder="1" applyAlignment="1">
      <alignment horizontal="center" vertical="center" wrapText="1"/>
    </xf>
    <xf numFmtId="0" fontId="9" fillId="2" borderId="23" xfId="2" applyFont="1" applyFill="1" applyBorder="1" applyAlignment="1">
      <alignment horizontal="center" vertical="center" wrapText="1"/>
    </xf>
    <xf numFmtId="0" fontId="9" fillId="2" borderId="29" xfId="2" applyFont="1" applyFill="1" applyBorder="1" applyAlignment="1">
      <alignment horizontal="center" vertical="center" wrapText="1"/>
    </xf>
    <xf numFmtId="0" fontId="9" fillId="2" borderId="37" xfId="2" applyFont="1" applyFill="1" applyBorder="1" applyAlignment="1">
      <alignment horizontal="center" vertical="center" wrapText="1"/>
    </xf>
    <xf numFmtId="0" fontId="9" fillId="2" borderId="40" xfId="2" applyFont="1" applyFill="1" applyBorder="1" applyAlignment="1">
      <alignment horizontal="center" vertical="center" wrapText="1"/>
    </xf>
    <xf numFmtId="0" fontId="9" fillId="2" borderId="41" xfId="2" applyFont="1" applyFill="1" applyBorder="1" applyAlignment="1">
      <alignment horizontal="center" vertical="center" wrapText="1"/>
    </xf>
    <xf numFmtId="0" fontId="9" fillId="2" borderId="39" xfId="2" applyFont="1" applyFill="1" applyBorder="1" applyAlignment="1">
      <alignment horizontal="center" vertical="center" wrapText="1"/>
    </xf>
    <xf numFmtId="0" fontId="9" fillId="2" borderId="42" xfId="2" applyFont="1" applyFill="1" applyBorder="1" applyAlignment="1">
      <alignment horizontal="center" vertical="center" wrapText="1"/>
    </xf>
    <xf numFmtId="0" fontId="6" fillId="4" borderId="12" xfId="2" applyFont="1" applyFill="1" applyBorder="1" applyAlignment="1">
      <alignment horizontal="center"/>
    </xf>
    <xf numFmtId="0" fontId="6" fillId="4" borderId="13" xfId="2" applyFont="1" applyFill="1" applyBorder="1" applyAlignment="1">
      <alignment horizontal="center"/>
    </xf>
    <xf numFmtId="0" fontId="6" fillId="4" borderId="14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0" fontId="9" fillId="2" borderId="53" xfId="2" applyFont="1" applyFill="1" applyBorder="1" applyAlignment="1">
      <alignment horizontal="center" vertical="center" wrapText="1"/>
    </xf>
    <xf numFmtId="0" fontId="17" fillId="2" borderId="36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3" fillId="2" borderId="21" xfId="2" applyFont="1" applyFill="1" applyBorder="1" applyAlignment="1">
      <alignment horizontal="center" vertical="center" wrapText="1"/>
    </xf>
    <xf numFmtId="0" fontId="3" fillId="2" borderId="27" xfId="2" applyFont="1" applyFill="1" applyBorder="1" applyAlignment="1">
      <alignment horizontal="center" vertical="center" wrapText="1"/>
    </xf>
    <xf numFmtId="0" fontId="3" fillId="2" borderId="22" xfId="2" applyFont="1" applyFill="1" applyBorder="1" applyAlignment="1">
      <alignment horizontal="center" vertical="center" wrapText="1"/>
    </xf>
    <xf numFmtId="0" fontId="3" fillId="2" borderId="28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0" fontId="3" fillId="2" borderId="23" xfId="2" applyFont="1" applyFill="1" applyBorder="1" applyAlignment="1">
      <alignment horizontal="center" vertical="center" wrapText="1"/>
    </xf>
    <xf numFmtId="0" fontId="3" fillId="2" borderId="29" xfId="2" applyFont="1" applyFill="1" applyBorder="1" applyAlignment="1">
      <alignment horizontal="center" vertical="center" wrapText="1"/>
    </xf>
    <xf numFmtId="0" fontId="23" fillId="4" borderId="34" xfId="0" applyFont="1" applyFill="1" applyBorder="1" applyAlignment="1">
      <alignment horizontal="center"/>
    </xf>
    <xf numFmtId="0" fontId="23" fillId="4" borderId="56" xfId="0" applyFont="1" applyFill="1" applyBorder="1" applyAlignment="1">
      <alignment horizontal="center"/>
    </xf>
    <xf numFmtId="0" fontId="23" fillId="4" borderId="51" xfId="0" applyFont="1" applyFill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0" fontId="6" fillId="4" borderId="15" xfId="2" applyFont="1" applyFill="1" applyBorder="1" applyAlignment="1">
      <alignment horizontal="center"/>
    </xf>
    <xf numFmtId="0" fontId="6" fillId="4" borderId="16" xfId="2" applyFont="1" applyFill="1" applyBorder="1" applyAlignment="1">
      <alignment horizontal="center"/>
    </xf>
    <xf numFmtId="0" fontId="6" fillId="4" borderId="17" xfId="2" applyFont="1" applyFill="1" applyBorder="1" applyAlignment="1">
      <alignment horizontal="center"/>
    </xf>
    <xf numFmtId="0" fontId="11" fillId="4" borderId="12" xfId="2" applyFont="1" applyFill="1" applyBorder="1" applyAlignment="1">
      <alignment horizontal="center"/>
    </xf>
    <xf numFmtId="0" fontId="11" fillId="4" borderId="13" xfId="2" applyFont="1" applyFill="1" applyBorder="1" applyAlignment="1">
      <alignment horizontal="center"/>
    </xf>
    <xf numFmtId="0" fontId="11" fillId="4" borderId="14" xfId="2" applyFont="1" applyFill="1" applyBorder="1" applyAlignment="1">
      <alignment horizontal="center"/>
    </xf>
  </cellXfs>
  <cellStyles count="3"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10583</xdr:colOff>
      <xdr:row>39</xdr:row>
      <xdr:rowOff>63500</xdr:rowOff>
    </xdr:from>
    <xdr:to>
      <xdr:col>1</xdr:col>
      <xdr:colOff>736864</xdr:colOff>
      <xdr:row>40</xdr:row>
      <xdr:rowOff>172173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308" y="15122525"/>
          <a:ext cx="726281" cy="2991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22"/>
  <sheetViews>
    <sheetView showGridLines="0" topLeftCell="J1" workbookViewId="0">
      <selection activeCell="P26" sqref="P26"/>
    </sheetView>
  </sheetViews>
  <sheetFormatPr baseColWidth="10" defaultRowHeight="15" x14ac:dyDescent="0.25"/>
  <cols>
    <col min="9" max="9" width="20.85546875" customWidth="1"/>
    <col min="18" max="18" width="16.140625" customWidth="1"/>
  </cols>
  <sheetData>
    <row r="2" spans="2:18" ht="15.75" thickBot="1" x14ac:dyDescent="0.3"/>
    <row r="3" spans="2:18" ht="16.5" thickBot="1" x14ac:dyDescent="0.3">
      <c r="B3" s="202" t="s">
        <v>13</v>
      </c>
      <c r="C3" s="203"/>
      <c r="D3" s="203"/>
      <c r="E3" s="203"/>
      <c r="F3" s="203"/>
      <c r="G3" s="203"/>
      <c r="H3" s="203"/>
      <c r="I3" s="204"/>
      <c r="L3" s="178" t="s">
        <v>72</v>
      </c>
      <c r="M3" s="179"/>
      <c r="N3" s="179"/>
      <c r="O3" s="179"/>
      <c r="P3" s="179"/>
      <c r="Q3" s="179"/>
      <c r="R3" s="180"/>
    </row>
    <row r="4" spans="2:18" ht="15.75" thickBot="1" x14ac:dyDescent="0.3">
      <c r="L4" s="181" t="s">
        <v>14</v>
      </c>
      <c r="M4" s="182"/>
      <c r="N4" s="182"/>
      <c r="O4" s="182"/>
      <c r="P4" s="182"/>
      <c r="Q4" s="182"/>
      <c r="R4" s="183"/>
    </row>
    <row r="5" spans="2:18" x14ac:dyDescent="0.25">
      <c r="B5" s="205" t="s">
        <v>0</v>
      </c>
      <c r="C5" s="206" t="s">
        <v>1</v>
      </c>
      <c r="D5" s="207" t="s">
        <v>2</v>
      </c>
      <c r="E5" s="207" t="s">
        <v>3</v>
      </c>
      <c r="F5" s="208" t="s">
        <v>4</v>
      </c>
      <c r="G5" s="209"/>
      <c r="H5" s="210"/>
      <c r="I5" s="206" t="s">
        <v>5</v>
      </c>
      <c r="L5" s="196" t="s">
        <v>1</v>
      </c>
      <c r="M5" s="199" t="s">
        <v>2</v>
      </c>
      <c r="N5" s="172" t="s">
        <v>3</v>
      </c>
      <c r="O5" s="187" t="s">
        <v>15</v>
      </c>
      <c r="P5" s="188"/>
      <c r="Q5" s="189"/>
      <c r="R5" s="172" t="s">
        <v>5</v>
      </c>
    </row>
    <row r="6" spans="2:18" ht="15.75" thickBot="1" x14ac:dyDescent="0.3">
      <c r="B6" s="205"/>
      <c r="C6" s="206"/>
      <c r="D6" s="207"/>
      <c r="E6" s="207"/>
      <c r="F6" s="211"/>
      <c r="G6" s="212"/>
      <c r="H6" s="213"/>
      <c r="I6" s="206"/>
      <c r="L6" s="197"/>
      <c r="M6" s="200"/>
      <c r="N6" s="173"/>
      <c r="O6" s="190"/>
      <c r="P6" s="191"/>
      <c r="Q6" s="192"/>
      <c r="R6" s="173"/>
    </row>
    <row r="7" spans="2:18" x14ac:dyDescent="0.25">
      <c r="B7" s="205"/>
      <c r="C7" s="206"/>
      <c r="D7" s="207"/>
      <c r="E7" s="207"/>
      <c r="F7" s="206" t="s">
        <v>6</v>
      </c>
      <c r="G7" s="206" t="s">
        <v>7</v>
      </c>
      <c r="H7" s="206" t="s">
        <v>8</v>
      </c>
      <c r="I7" s="206"/>
      <c r="L7" s="197"/>
      <c r="M7" s="200"/>
      <c r="N7" s="173"/>
      <c r="O7" s="175" t="s">
        <v>16</v>
      </c>
      <c r="P7" s="177" t="s">
        <v>17</v>
      </c>
      <c r="Q7" s="177" t="s">
        <v>18</v>
      </c>
      <c r="R7" s="173"/>
    </row>
    <row r="8" spans="2:18" ht="15.75" thickBot="1" x14ac:dyDescent="0.3">
      <c r="B8" s="205"/>
      <c r="C8" s="206"/>
      <c r="D8" s="207"/>
      <c r="E8" s="207"/>
      <c r="F8" s="206"/>
      <c r="G8" s="206"/>
      <c r="H8" s="206"/>
      <c r="I8" s="206"/>
      <c r="L8" s="198"/>
      <c r="M8" s="201"/>
      <c r="N8" s="174"/>
      <c r="O8" s="176"/>
      <c r="P8" s="176"/>
      <c r="Q8" s="176"/>
      <c r="R8" s="174"/>
    </row>
    <row r="9" spans="2:18" ht="15.75" thickBot="1" x14ac:dyDescent="0.3">
      <c r="B9" s="1" t="s">
        <v>9</v>
      </c>
      <c r="C9" s="193">
        <v>45108</v>
      </c>
      <c r="D9" s="2">
        <v>2</v>
      </c>
      <c r="E9" s="3">
        <v>546</v>
      </c>
      <c r="F9" s="4">
        <v>97697</v>
      </c>
      <c r="G9" s="5">
        <v>97074</v>
      </c>
      <c r="H9" s="6">
        <v>623</v>
      </c>
      <c r="I9" s="7">
        <f>H9/D9</f>
        <v>311.5</v>
      </c>
      <c r="L9" s="14">
        <v>45108</v>
      </c>
      <c r="M9" s="15">
        <v>99</v>
      </c>
      <c r="N9" s="16">
        <v>36616.9</v>
      </c>
      <c r="O9" s="17">
        <v>6341.28</v>
      </c>
      <c r="P9" s="17">
        <v>29104.61</v>
      </c>
      <c r="Q9" s="18">
        <v>47700</v>
      </c>
      <c r="R9" s="19">
        <f>+Q9/M9</f>
        <v>481.81818181818181</v>
      </c>
    </row>
    <row r="10" spans="2:18" ht="15.75" thickBot="1" x14ac:dyDescent="0.3">
      <c r="B10" s="8" t="s">
        <v>10</v>
      </c>
      <c r="C10" s="194"/>
      <c r="D10" s="2">
        <v>2</v>
      </c>
      <c r="E10" s="3">
        <v>364</v>
      </c>
      <c r="F10" s="5">
        <v>50786</v>
      </c>
      <c r="G10" s="5">
        <v>50237</v>
      </c>
      <c r="H10" s="6">
        <f>F10-G10</f>
        <v>549</v>
      </c>
      <c r="I10" s="7">
        <f t="shared" ref="I10:I20" si="0">H10/D10</f>
        <v>274.5</v>
      </c>
      <c r="L10" s="14">
        <v>45139</v>
      </c>
      <c r="M10" s="20">
        <v>99</v>
      </c>
      <c r="N10" s="21">
        <v>34707</v>
      </c>
      <c r="O10" s="22">
        <v>6389.71</v>
      </c>
      <c r="P10" s="22">
        <v>29337.01</v>
      </c>
      <c r="Q10" s="23">
        <v>48430</v>
      </c>
      <c r="R10" s="19">
        <f t="shared" ref="R10:R11" si="1">+Q10/M10</f>
        <v>489.19191919191917</v>
      </c>
    </row>
    <row r="11" spans="2:18" ht="15.75" thickBot="1" x14ac:dyDescent="0.3">
      <c r="B11" s="8" t="s">
        <v>11</v>
      </c>
      <c r="C11" s="194"/>
      <c r="D11" s="9">
        <v>3</v>
      </c>
      <c r="E11" s="10">
        <v>327.5</v>
      </c>
      <c r="F11" s="11">
        <v>24162</v>
      </c>
      <c r="G11" s="11">
        <v>23891</v>
      </c>
      <c r="H11" s="6">
        <f>F11-G11</f>
        <v>271</v>
      </c>
      <c r="I11" s="7">
        <f t="shared" si="0"/>
        <v>90.333333333333329</v>
      </c>
      <c r="L11" s="14">
        <v>45170</v>
      </c>
      <c r="M11" s="20">
        <v>99</v>
      </c>
      <c r="N11" s="24">
        <v>33854.300000000003</v>
      </c>
      <c r="O11" s="22">
        <v>6437.02</v>
      </c>
      <c r="P11" s="22">
        <v>29569.18</v>
      </c>
      <c r="Q11" s="25">
        <v>47310</v>
      </c>
      <c r="R11" s="19">
        <f t="shared" si="1"/>
        <v>477.87878787878788</v>
      </c>
    </row>
    <row r="12" spans="2:18" x14ac:dyDescent="0.25">
      <c r="B12" s="8" t="s">
        <v>12</v>
      </c>
      <c r="C12" s="195"/>
      <c r="D12" s="2">
        <v>3</v>
      </c>
      <c r="E12" s="3">
        <v>0</v>
      </c>
      <c r="F12" s="5">
        <v>0</v>
      </c>
      <c r="G12" s="5">
        <v>0</v>
      </c>
      <c r="H12" s="6">
        <f t="shared" ref="H12:H20" si="2">F12-G12</f>
        <v>0</v>
      </c>
      <c r="I12" s="7">
        <f t="shared" si="0"/>
        <v>0</v>
      </c>
    </row>
    <row r="13" spans="2:18" ht="15.75" thickBot="1" x14ac:dyDescent="0.3">
      <c r="B13" s="1" t="s">
        <v>9</v>
      </c>
      <c r="C13" s="193">
        <v>44774</v>
      </c>
      <c r="D13" s="2">
        <v>2</v>
      </c>
      <c r="E13" s="3">
        <v>565</v>
      </c>
      <c r="F13" s="4">
        <v>98350</v>
      </c>
      <c r="G13" s="12">
        <v>97697</v>
      </c>
      <c r="H13" s="6">
        <f t="shared" si="2"/>
        <v>653</v>
      </c>
      <c r="I13" s="7">
        <f t="shared" si="0"/>
        <v>326.5</v>
      </c>
    </row>
    <row r="14" spans="2:18" ht="16.5" thickBot="1" x14ac:dyDescent="0.3">
      <c r="B14" s="8" t="s">
        <v>10</v>
      </c>
      <c r="C14" s="194"/>
      <c r="D14" s="2">
        <v>2</v>
      </c>
      <c r="E14" s="3">
        <v>343.12</v>
      </c>
      <c r="F14" s="5">
        <v>51311</v>
      </c>
      <c r="G14" s="5">
        <v>50786</v>
      </c>
      <c r="H14" s="6">
        <f t="shared" si="2"/>
        <v>525</v>
      </c>
      <c r="I14" s="7">
        <f t="shared" si="0"/>
        <v>262.5</v>
      </c>
      <c r="L14" s="178" t="s">
        <v>72</v>
      </c>
      <c r="M14" s="179"/>
      <c r="N14" s="179"/>
      <c r="O14" s="179"/>
      <c r="P14" s="179"/>
      <c r="Q14" s="179"/>
      <c r="R14" s="180"/>
    </row>
    <row r="15" spans="2:18" ht="15.75" thickBot="1" x14ac:dyDescent="0.3">
      <c r="B15" s="8" t="s">
        <v>11</v>
      </c>
      <c r="C15" s="194"/>
      <c r="D15" s="9">
        <v>3</v>
      </c>
      <c r="E15" s="3">
        <v>238.5</v>
      </c>
      <c r="F15" s="5">
        <v>24444</v>
      </c>
      <c r="G15" s="5">
        <v>24162</v>
      </c>
      <c r="H15" s="6">
        <f t="shared" si="2"/>
        <v>282</v>
      </c>
      <c r="I15" s="7">
        <f t="shared" si="0"/>
        <v>94</v>
      </c>
      <c r="L15" s="181" t="s">
        <v>19</v>
      </c>
      <c r="M15" s="182"/>
      <c r="N15" s="182"/>
      <c r="O15" s="182"/>
      <c r="P15" s="182"/>
      <c r="Q15" s="182"/>
      <c r="R15" s="183"/>
    </row>
    <row r="16" spans="2:18" x14ac:dyDescent="0.25">
      <c r="B16" s="8" t="s">
        <v>12</v>
      </c>
      <c r="C16" s="195"/>
      <c r="D16" s="2">
        <v>3</v>
      </c>
      <c r="E16" s="3">
        <v>0</v>
      </c>
      <c r="F16" s="5">
        <v>0</v>
      </c>
      <c r="G16" s="5">
        <v>0</v>
      </c>
      <c r="H16" s="6">
        <f t="shared" si="2"/>
        <v>0</v>
      </c>
      <c r="I16" s="7">
        <f t="shared" si="0"/>
        <v>0</v>
      </c>
      <c r="L16" s="196" t="s">
        <v>1</v>
      </c>
      <c r="M16" s="199" t="s">
        <v>2</v>
      </c>
      <c r="N16" s="184" t="s">
        <v>3</v>
      </c>
      <c r="O16" s="187" t="s">
        <v>15</v>
      </c>
      <c r="P16" s="188"/>
      <c r="Q16" s="189"/>
      <c r="R16" s="172" t="s">
        <v>5</v>
      </c>
    </row>
    <row r="17" spans="2:18" ht="15.75" thickBot="1" x14ac:dyDescent="0.3">
      <c r="B17" s="1" t="s">
        <v>9</v>
      </c>
      <c r="C17" s="193">
        <v>44805</v>
      </c>
      <c r="D17" s="2">
        <v>2</v>
      </c>
      <c r="E17" s="3">
        <v>485</v>
      </c>
      <c r="F17" s="5">
        <v>98922</v>
      </c>
      <c r="G17" s="5">
        <v>98350</v>
      </c>
      <c r="H17" s="6">
        <f t="shared" si="2"/>
        <v>572</v>
      </c>
      <c r="I17" s="7">
        <f t="shared" si="0"/>
        <v>286</v>
      </c>
      <c r="L17" s="197"/>
      <c r="M17" s="200"/>
      <c r="N17" s="185"/>
      <c r="O17" s="190"/>
      <c r="P17" s="191"/>
      <c r="Q17" s="192"/>
      <c r="R17" s="173"/>
    </row>
    <row r="18" spans="2:18" ht="15" customHeight="1" x14ac:dyDescent="0.25">
      <c r="B18" s="8" t="s">
        <v>10</v>
      </c>
      <c r="C18" s="194"/>
      <c r="D18" s="2">
        <v>2</v>
      </c>
      <c r="E18" s="3">
        <v>351</v>
      </c>
      <c r="F18" s="5">
        <v>51878</v>
      </c>
      <c r="G18" s="5">
        <v>51311</v>
      </c>
      <c r="H18" s="6">
        <f t="shared" si="2"/>
        <v>567</v>
      </c>
      <c r="I18" s="7">
        <f t="shared" si="0"/>
        <v>283.5</v>
      </c>
      <c r="L18" s="197"/>
      <c r="M18" s="200"/>
      <c r="N18" s="185"/>
      <c r="O18" s="175" t="s">
        <v>16</v>
      </c>
      <c r="P18" s="177" t="s">
        <v>17</v>
      </c>
      <c r="Q18" s="177" t="s">
        <v>18</v>
      </c>
      <c r="R18" s="173"/>
    </row>
    <row r="19" spans="2:18" ht="15.75" thickBot="1" x14ac:dyDescent="0.3">
      <c r="B19" s="8" t="s">
        <v>11</v>
      </c>
      <c r="C19" s="194"/>
      <c r="D19" s="9">
        <v>3</v>
      </c>
      <c r="E19" s="10"/>
      <c r="F19" s="11">
        <v>24721</v>
      </c>
      <c r="G19" s="5">
        <v>24444</v>
      </c>
      <c r="H19" s="6">
        <f t="shared" si="2"/>
        <v>277</v>
      </c>
      <c r="I19" s="7">
        <f t="shared" si="0"/>
        <v>92.333333333333329</v>
      </c>
      <c r="L19" s="198"/>
      <c r="M19" s="201"/>
      <c r="N19" s="186"/>
      <c r="O19" s="176"/>
      <c r="P19" s="176"/>
      <c r="Q19" s="176"/>
      <c r="R19" s="174"/>
    </row>
    <row r="20" spans="2:18" ht="15" customHeight="1" thickBot="1" x14ac:dyDescent="0.3">
      <c r="B20" s="8" t="s">
        <v>12</v>
      </c>
      <c r="C20" s="195"/>
      <c r="D20" s="2">
        <v>3</v>
      </c>
      <c r="E20" s="3">
        <v>0</v>
      </c>
      <c r="F20" s="5">
        <v>0</v>
      </c>
      <c r="G20" s="5">
        <v>0</v>
      </c>
      <c r="H20" s="6">
        <f t="shared" si="2"/>
        <v>0</v>
      </c>
      <c r="I20" s="7">
        <f t="shared" si="0"/>
        <v>0</v>
      </c>
      <c r="L20" s="14">
        <v>45108</v>
      </c>
      <c r="M20" s="26">
        <v>67</v>
      </c>
      <c r="N20" s="27">
        <v>23888</v>
      </c>
      <c r="O20" s="17">
        <v>14322.9</v>
      </c>
      <c r="P20" s="17">
        <v>63478.9</v>
      </c>
      <c r="Q20" s="18">
        <v>43300</v>
      </c>
      <c r="R20" s="28">
        <f>+Q20/M20</f>
        <v>646.26865671641792</v>
      </c>
    </row>
    <row r="21" spans="2:18" ht="15.75" thickBot="1" x14ac:dyDescent="0.3">
      <c r="L21" s="14">
        <v>45139</v>
      </c>
      <c r="M21" s="26">
        <v>67</v>
      </c>
      <c r="N21" s="29">
        <v>23256.3</v>
      </c>
      <c r="O21" s="22">
        <v>14368.2</v>
      </c>
      <c r="P21" s="22">
        <v>63693.4</v>
      </c>
      <c r="Q21" s="23">
        <v>45300</v>
      </c>
      <c r="R21" s="28">
        <f>+Q21/M21</f>
        <v>676.11940298507466</v>
      </c>
    </row>
    <row r="22" spans="2:18" ht="15.75" thickBot="1" x14ac:dyDescent="0.3">
      <c r="L22" s="14">
        <v>45170</v>
      </c>
      <c r="M22" s="26">
        <v>67</v>
      </c>
      <c r="N22" s="30">
        <v>21554.3</v>
      </c>
      <c r="O22" s="22">
        <v>14410</v>
      </c>
      <c r="P22" s="22">
        <v>63894</v>
      </c>
      <c r="Q22" s="23">
        <v>41600</v>
      </c>
      <c r="R22" s="28">
        <f t="shared" ref="R22" si="3">+Q22/M22</f>
        <v>620.8955223880597</v>
      </c>
    </row>
  </sheetData>
  <customSheetViews>
    <customSheetView guid="{6348123E-E71C-4D46-BA3B-F837DFD80CFE}" showGridLines="0">
      <selection activeCell="H21" sqref="H21"/>
      <pageMargins left="0.7" right="0.7" top="0.75" bottom="0.75" header="0.3" footer="0.3"/>
    </customSheetView>
  </customSheetViews>
  <mergeCells count="33">
    <mergeCell ref="B3:I3"/>
    <mergeCell ref="L3:R3"/>
    <mergeCell ref="L4:R4"/>
    <mergeCell ref="L5:L8"/>
    <mergeCell ref="M5:M8"/>
    <mergeCell ref="N5:N8"/>
    <mergeCell ref="O5:Q6"/>
    <mergeCell ref="B5:B8"/>
    <mergeCell ref="C5:C8"/>
    <mergeCell ref="D5:D8"/>
    <mergeCell ref="E5:E8"/>
    <mergeCell ref="F5:H6"/>
    <mergeCell ref="I5:I8"/>
    <mergeCell ref="F7:F8"/>
    <mergeCell ref="G7:G8"/>
    <mergeCell ref="H7:H8"/>
    <mergeCell ref="L15:R15"/>
    <mergeCell ref="N16:N19"/>
    <mergeCell ref="O16:Q17"/>
    <mergeCell ref="C9:C12"/>
    <mergeCell ref="C13:C16"/>
    <mergeCell ref="C17:C20"/>
    <mergeCell ref="R16:R19"/>
    <mergeCell ref="O18:O19"/>
    <mergeCell ref="P18:P19"/>
    <mergeCell ref="Q18:Q19"/>
    <mergeCell ref="L16:L19"/>
    <mergeCell ref="M16:M19"/>
    <mergeCell ref="R5:R8"/>
    <mergeCell ref="O7:O8"/>
    <mergeCell ref="P7:P8"/>
    <mergeCell ref="Q7:Q8"/>
    <mergeCell ref="L14:R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M25"/>
  <sheetViews>
    <sheetView showGridLines="0" topLeftCell="B1" workbookViewId="0">
      <selection activeCell="H28" sqref="H28"/>
    </sheetView>
  </sheetViews>
  <sheetFormatPr baseColWidth="10" defaultRowHeight="15" x14ac:dyDescent="0.25"/>
  <cols>
    <col min="8" max="8" width="7.140625" customWidth="1"/>
    <col min="10" max="10" width="14.28515625" customWidth="1"/>
    <col min="13" max="13" width="19.28515625" customWidth="1"/>
  </cols>
  <sheetData>
    <row r="4" spans="2:13" ht="15.75" thickBot="1" x14ac:dyDescent="0.3"/>
    <row r="5" spans="2:13" ht="15.75" thickBot="1" x14ac:dyDescent="0.3">
      <c r="B5" s="214" t="s">
        <v>73</v>
      </c>
      <c r="C5" s="215"/>
      <c r="D5" s="215"/>
      <c r="E5" s="215"/>
      <c r="F5" s="215"/>
      <c r="G5" s="216"/>
      <c r="I5" s="214" t="s">
        <v>77</v>
      </c>
      <c r="J5" s="215"/>
      <c r="K5" s="215"/>
      <c r="L5" s="215"/>
      <c r="M5" s="216"/>
    </row>
    <row r="6" spans="2:13" x14ac:dyDescent="0.25">
      <c r="B6" s="39"/>
      <c r="C6" s="39"/>
      <c r="D6" s="32"/>
      <c r="E6" s="32"/>
      <c r="F6" s="32"/>
      <c r="G6" s="32"/>
      <c r="I6" s="228" t="s">
        <v>20</v>
      </c>
      <c r="J6" s="228"/>
      <c r="K6" s="228"/>
      <c r="L6" s="228"/>
      <c r="M6" s="228"/>
    </row>
    <row r="7" spans="2:13" ht="15" customHeight="1" thickBot="1" x14ac:dyDescent="0.3">
      <c r="B7" s="235" t="s">
        <v>26</v>
      </c>
      <c r="C7" s="235"/>
      <c r="D7" s="235"/>
      <c r="E7" s="235"/>
      <c r="F7" s="235"/>
      <c r="G7" s="32"/>
      <c r="I7" s="31"/>
      <c r="J7" s="31"/>
      <c r="K7" s="31"/>
      <c r="L7" s="31"/>
      <c r="M7" s="32"/>
    </row>
    <row r="8" spans="2:13" x14ac:dyDescent="0.25">
      <c r="B8" s="236" t="s">
        <v>71</v>
      </c>
      <c r="C8" s="236"/>
      <c r="D8" s="236"/>
      <c r="E8" s="236"/>
      <c r="F8" s="236"/>
      <c r="G8" s="32"/>
      <c r="I8" s="229" t="s">
        <v>1</v>
      </c>
      <c r="J8" s="231" t="s">
        <v>2</v>
      </c>
      <c r="K8" s="231" t="s">
        <v>21</v>
      </c>
      <c r="L8" s="231" t="s">
        <v>22</v>
      </c>
      <c r="M8" s="233" t="s">
        <v>23</v>
      </c>
    </row>
    <row r="9" spans="2:13" ht="15.75" thickBot="1" x14ac:dyDescent="0.3">
      <c r="B9" s="235" t="s">
        <v>27</v>
      </c>
      <c r="C9" s="235"/>
      <c r="D9" s="235"/>
      <c r="E9" s="235"/>
      <c r="F9" s="235"/>
      <c r="G9" s="32"/>
      <c r="I9" s="230"/>
      <c r="J9" s="232"/>
      <c r="K9" s="232"/>
      <c r="L9" s="232"/>
      <c r="M9" s="234"/>
    </row>
    <row r="10" spans="2:13" x14ac:dyDescent="0.25">
      <c r="B10" s="235" t="s">
        <v>28</v>
      </c>
      <c r="C10" s="235"/>
      <c r="D10" s="235"/>
      <c r="E10" s="235"/>
      <c r="F10" s="235"/>
      <c r="G10" s="32"/>
      <c r="I10" s="33">
        <v>45108</v>
      </c>
      <c r="J10" s="20">
        <v>99</v>
      </c>
      <c r="K10" s="34">
        <v>153</v>
      </c>
      <c r="L10" s="153">
        <v>1177.9000000000001</v>
      </c>
      <c r="M10" s="35">
        <f>+K10/J10</f>
        <v>1.5454545454545454</v>
      </c>
    </row>
    <row r="11" spans="2:13" ht="15.75" thickBot="1" x14ac:dyDescent="0.3">
      <c r="B11" s="235" t="s">
        <v>29</v>
      </c>
      <c r="C11" s="235"/>
      <c r="D11" s="235"/>
      <c r="E11" s="235"/>
      <c r="F11" s="235"/>
      <c r="G11" s="32"/>
      <c r="I11" s="33">
        <v>45139</v>
      </c>
      <c r="J11" s="20">
        <v>99</v>
      </c>
      <c r="K11" s="36">
        <v>164</v>
      </c>
      <c r="L11" s="154">
        <v>1261.9000000000001</v>
      </c>
      <c r="M11" s="35">
        <f t="shared" ref="M11:M12" si="0">+K11/J11</f>
        <v>1.6565656565656566</v>
      </c>
    </row>
    <row r="12" spans="2:13" x14ac:dyDescent="0.25">
      <c r="B12" s="240" t="s">
        <v>0</v>
      </c>
      <c r="C12" s="242" t="s">
        <v>1</v>
      </c>
      <c r="D12" s="244" t="s">
        <v>2</v>
      </c>
      <c r="E12" s="242" t="s">
        <v>30</v>
      </c>
      <c r="F12" s="242" t="s">
        <v>22</v>
      </c>
      <c r="G12" s="220" t="s">
        <v>31</v>
      </c>
      <c r="I12" s="33">
        <v>45170</v>
      </c>
      <c r="J12" s="20">
        <v>99</v>
      </c>
      <c r="K12" s="37">
        <v>173</v>
      </c>
      <c r="L12" s="154">
        <v>1330.9</v>
      </c>
      <c r="M12" s="35">
        <f t="shared" si="0"/>
        <v>1.7474747474747474</v>
      </c>
    </row>
    <row r="13" spans="2:13" ht="15.75" thickBot="1" x14ac:dyDescent="0.3">
      <c r="B13" s="241"/>
      <c r="C13" s="243"/>
      <c r="D13" s="245"/>
      <c r="E13" s="243"/>
      <c r="F13" s="243"/>
      <c r="G13" s="221"/>
    </row>
    <row r="14" spans="2:13" x14ac:dyDescent="0.25">
      <c r="B14" s="48" t="s">
        <v>9</v>
      </c>
      <c r="C14" s="222">
        <v>45108</v>
      </c>
      <c r="D14" s="49">
        <v>1</v>
      </c>
      <c r="E14" s="50">
        <v>0</v>
      </c>
      <c r="F14" s="51">
        <v>7.4</v>
      </c>
      <c r="G14" s="52">
        <f>E14/D14</f>
        <v>0</v>
      </c>
    </row>
    <row r="15" spans="2:13" ht="15.75" thickBot="1" x14ac:dyDescent="0.3">
      <c r="B15" s="53" t="s">
        <v>32</v>
      </c>
      <c r="C15" s="223"/>
      <c r="D15" s="54">
        <v>2</v>
      </c>
      <c r="E15" s="55">
        <v>23</v>
      </c>
      <c r="F15" s="56">
        <v>94.32</v>
      </c>
      <c r="G15" s="57">
        <f>E15/D15</f>
        <v>11.5</v>
      </c>
    </row>
    <row r="16" spans="2:13" ht="15" customHeight="1" thickBot="1" x14ac:dyDescent="0.3">
      <c r="B16" s="53" t="s">
        <v>11</v>
      </c>
      <c r="C16" s="223"/>
      <c r="D16" s="54">
        <v>3</v>
      </c>
      <c r="E16" s="55">
        <v>10</v>
      </c>
      <c r="F16" s="58">
        <v>84</v>
      </c>
      <c r="G16" s="57">
        <v>0</v>
      </c>
      <c r="I16" s="214" t="s">
        <v>76</v>
      </c>
      <c r="J16" s="215"/>
      <c r="K16" s="215"/>
      <c r="L16" s="215"/>
      <c r="M16" s="216"/>
    </row>
    <row r="17" spans="2:13" ht="15.75" thickBot="1" x14ac:dyDescent="0.3">
      <c r="B17" s="59" t="s">
        <v>12</v>
      </c>
      <c r="C17" s="224"/>
      <c r="D17" s="60">
        <v>3</v>
      </c>
      <c r="E17" s="61">
        <v>0</v>
      </c>
      <c r="F17" s="62">
        <v>0</v>
      </c>
      <c r="G17" s="63">
        <f t="shared" ref="G17:G23" si="1">+E17/D17</f>
        <v>0</v>
      </c>
      <c r="I17" s="217" t="s">
        <v>24</v>
      </c>
      <c r="J17" s="218"/>
      <c r="K17" s="218"/>
      <c r="L17" s="218"/>
      <c r="M17" s="219"/>
    </row>
    <row r="18" spans="2:13" x14ac:dyDescent="0.25">
      <c r="B18" s="64" t="s">
        <v>9</v>
      </c>
      <c r="C18" s="237">
        <v>45139</v>
      </c>
      <c r="D18" s="65">
        <v>1</v>
      </c>
      <c r="E18" s="66">
        <v>0</v>
      </c>
      <c r="F18" s="67">
        <v>7.4</v>
      </c>
      <c r="G18" s="68">
        <f t="shared" si="1"/>
        <v>0</v>
      </c>
      <c r="I18" s="225" t="s">
        <v>1</v>
      </c>
      <c r="J18" s="225" t="s">
        <v>2</v>
      </c>
      <c r="K18" s="225" t="s">
        <v>21</v>
      </c>
      <c r="L18" s="225" t="s">
        <v>22</v>
      </c>
      <c r="M18" s="225" t="s">
        <v>23</v>
      </c>
    </row>
    <row r="19" spans="2:13" x14ac:dyDescent="0.25">
      <c r="B19" s="53" t="s">
        <v>32</v>
      </c>
      <c r="C19" s="238"/>
      <c r="D19" s="54">
        <v>2</v>
      </c>
      <c r="E19" s="55">
        <v>20</v>
      </c>
      <c r="F19" s="56">
        <v>82.93</v>
      </c>
      <c r="G19" s="57">
        <f t="shared" si="1"/>
        <v>10</v>
      </c>
      <c r="I19" s="226"/>
      <c r="J19" s="226"/>
      <c r="K19" s="226"/>
      <c r="L19" s="226"/>
      <c r="M19" s="226"/>
    </row>
    <row r="20" spans="2:13" ht="15" customHeight="1" x14ac:dyDescent="0.25">
      <c r="B20" s="53" t="s">
        <v>11</v>
      </c>
      <c r="C20" s="238"/>
      <c r="D20" s="54">
        <v>3</v>
      </c>
      <c r="E20" s="55">
        <v>11</v>
      </c>
      <c r="F20" s="58">
        <v>92.3</v>
      </c>
      <c r="G20" s="57">
        <v>0</v>
      </c>
      <c r="I20" s="226"/>
      <c r="J20" s="226"/>
      <c r="K20" s="226"/>
      <c r="L20" s="226"/>
      <c r="M20" s="226"/>
    </row>
    <row r="21" spans="2:13" ht="15.75" thickBot="1" x14ac:dyDescent="0.3">
      <c r="B21" s="59" t="s">
        <v>12</v>
      </c>
      <c r="C21" s="239"/>
      <c r="D21" s="69">
        <v>3</v>
      </c>
      <c r="E21" s="61">
        <v>0</v>
      </c>
      <c r="F21" s="62">
        <v>0</v>
      </c>
      <c r="G21" s="63">
        <f>+E21/D21</f>
        <v>0</v>
      </c>
      <c r="I21" s="226"/>
      <c r="J21" s="226"/>
      <c r="K21" s="226"/>
      <c r="L21" s="226"/>
      <c r="M21" s="226"/>
    </row>
    <row r="22" spans="2:13" ht="15.75" thickBot="1" x14ac:dyDescent="0.3">
      <c r="B22" s="48" t="s">
        <v>9</v>
      </c>
      <c r="C22" s="237">
        <v>45170</v>
      </c>
      <c r="D22" s="70">
        <v>1</v>
      </c>
      <c r="E22" s="50">
        <v>0</v>
      </c>
      <c r="F22" s="71">
        <v>7.3</v>
      </c>
      <c r="G22" s="52">
        <f>+E22/D22</f>
        <v>0</v>
      </c>
      <c r="I22" s="227"/>
      <c r="J22" s="227"/>
      <c r="K22" s="227"/>
      <c r="L22" s="227"/>
      <c r="M22" s="227"/>
    </row>
    <row r="23" spans="2:13" x14ac:dyDescent="0.25">
      <c r="B23" s="53" t="s">
        <v>32</v>
      </c>
      <c r="C23" s="238"/>
      <c r="D23" s="54">
        <v>2</v>
      </c>
      <c r="E23" s="55">
        <v>14</v>
      </c>
      <c r="F23" s="56">
        <v>59.7</v>
      </c>
      <c r="G23" s="57">
        <f t="shared" si="1"/>
        <v>7</v>
      </c>
      <c r="I23" s="33">
        <v>45108</v>
      </c>
      <c r="J23" s="40">
        <v>67</v>
      </c>
      <c r="K23" s="41">
        <v>204</v>
      </c>
      <c r="L23" s="154">
        <v>2405.6999999999998</v>
      </c>
      <c r="M23" s="42">
        <f>+K23/J23</f>
        <v>3.044776119402985</v>
      </c>
    </row>
    <row r="24" spans="2:13" x14ac:dyDescent="0.25">
      <c r="B24" s="53" t="s">
        <v>11</v>
      </c>
      <c r="C24" s="238"/>
      <c r="D24" s="54">
        <v>3</v>
      </c>
      <c r="E24" s="55">
        <v>12</v>
      </c>
      <c r="F24" s="58">
        <v>100.1</v>
      </c>
      <c r="G24" s="57">
        <v>0</v>
      </c>
      <c r="I24" s="33">
        <v>45139</v>
      </c>
      <c r="J24" s="43">
        <v>67</v>
      </c>
      <c r="K24" s="44">
        <v>216</v>
      </c>
      <c r="L24" s="154">
        <v>2546.6999999999998</v>
      </c>
      <c r="M24" s="42">
        <f t="shared" ref="M24:M25" si="2">+K24/J24</f>
        <v>3.2238805970149254</v>
      </c>
    </row>
    <row r="25" spans="2:13" ht="15.75" thickBot="1" x14ac:dyDescent="0.3">
      <c r="B25" s="59" t="s">
        <v>12</v>
      </c>
      <c r="C25" s="239"/>
      <c r="D25" s="69">
        <v>3</v>
      </c>
      <c r="E25" s="61">
        <v>0</v>
      </c>
      <c r="F25" s="72">
        <v>0</v>
      </c>
      <c r="G25" s="63">
        <f>+E25/D25</f>
        <v>0</v>
      </c>
      <c r="I25" s="33">
        <v>45170</v>
      </c>
      <c r="J25" s="43">
        <v>67</v>
      </c>
      <c r="K25" s="45">
        <v>265</v>
      </c>
      <c r="L25" s="56">
        <v>3122.9</v>
      </c>
      <c r="M25" s="42">
        <f t="shared" si="2"/>
        <v>3.955223880597015</v>
      </c>
    </row>
  </sheetData>
  <customSheetViews>
    <customSheetView guid="{6348123E-E71C-4D46-BA3B-F837DFD80CFE}" showGridLines="0" topLeftCell="C1">
      <selection activeCell="L13" sqref="L13"/>
      <pageMargins left="0.7" right="0.7" top="0.75" bottom="0.75" header="0.3" footer="0.3"/>
    </customSheetView>
  </customSheetViews>
  <mergeCells count="29">
    <mergeCell ref="B5:G5"/>
    <mergeCell ref="B7:F7"/>
    <mergeCell ref="B8:F8"/>
    <mergeCell ref="C18:C21"/>
    <mergeCell ref="C22:C25"/>
    <mergeCell ref="B9:F9"/>
    <mergeCell ref="B10:F10"/>
    <mergeCell ref="B11:F11"/>
    <mergeCell ref="B12:B13"/>
    <mergeCell ref="C12:C13"/>
    <mergeCell ref="D12:D13"/>
    <mergeCell ref="E12:E13"/>
    <mergeCell ref="F12:F13"/>
    <mergeCell ref="I5:M5"/>
    <mergeCell ref="I6:M6"/>
    <mergeCell ref="I8:I9"/>
    <mergeCell ref="J8:J9"/>
    <mergeCell ref="K8:K9"/>
    <mergeCell ref="L8:L9"/>
    <mergeCell ref="M8:M9"/>
    <mergeCell ref="I16:M16"/>
    <mergeCell ref="I17:M17"/>
    <mergeCell ref="G12:G13"/>
    <mergeCell ref="C14:C17"/>
    <mergeCell ref="I18:I22"/>
    <mergeCell ref="J18:J22"/>
    <mergeCell ref="K18:K22"/>
    <mergeCell ref="L18:L22"/>
    <mergeCell ref="M18:M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AA70"/>
  <sheetViews>
    <sheetView showGridLines="0" tabSelected="1" zoomScale="95" zoomScaleNormal="95" workbookViewId="0">
      <selection activeCell="F68" sqref="F68"/>
    </sheetView>
  </sheetViews>
  <sheetFormatPr baseColWidth="10" defaultRowHeight="15" x14ac:dyDescent="0.25"/>
  <cols>
    <col min="17" max="17" width="16.85546875" customWidth="1"/>
  </cols>
  <sheetData>
    <row r="2" spans="2:27" ht="15.75" thickBot="1" x14ac:dyDescent="0.3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73"/>
      <c r="N2" s="13"/>
      <c r="O2" s="13"/>
      <c r="P2" s="13"/>
      <c r="Q2" s="13"/>
      <c r="R2" s="13"/>
      <c r="S2" s="73"/>
      <c r="T2" s="13"/>
      <c r="U2" s="13"/>
      <c r="V2" s="13"/>
      <c r="W2" s="13"/>
      <c r="X2" s="13"/>
      <c r="Y2" s="13"/>
      <c r="Z2" s="13"/>
      <c r="AA2" s="13"/>
    </row>
    <row r="3" spans="2:27" ht="16.5" thickBot="1" x14ac:dyDescent="0.3">
      <c r="B3" s="262" t="s">
        <v>72</v>
      </c>
      <c r="C3" s="263"/>
      <c r="D3" s="263"/>
      <c r="E3" s="263"/>
      <c r="F3" s="264"/>
      <c r="G3" s="74"/>
      <c r="H3" s="262" t="s">
        <v>72</v>
      </c>
      <c r="I3" s="263"/>
      <c r="J3" s="263"/>
      <c r="K3" s="263"/>
      <c r="L3" s="264"/>
      <c r="M3" s="75"/>
      <c r="N3" s="262" t="s">
        <v>72</v>
      </c>
      <c r="O3" s="263"/>
      <c r="P3" s="263"/>
      <c r="Q3" s="263"/>
      <c r="R3" s="264"/>
      <c r="S3" s="75"/>
      <c r="T3" s="262" t="s">
        <v>72</v>
      </c>
      <c r="U3" s="263"/>
      <c r="V3" s="263"/>
      <c r="W3" s="263"/>
      <c r="X3" s="264"/>
      <c r="Y3" s="13"/>
      <c r="Z3" s="74"/>
      <c r="AA3" s="13"/>
    </row>
    <row r="4" spans="2:27" x14ac:dyDescent="0.25">
      <c r="B4" s="246" t="s">
        <v>33</v>
      </c>
      <c r="C4" s="246"/>
      <c r="D4" s="246"/>
      <c r="E4" s="246"/>
      <c r="F4" s="246"/>
      <c r="G4" s="74"/>
      <c r="H4" s="246" t="s">
        <v>34</v>
      </c>
      <c r="I4" s="246"/>
      <c r="J4" s="246"/>
      <c r="K4" s="246"/>
      <c r="L4" s="246"/>
      <c r="M4" s="76"/>
      <c r="N4" s="246" t="s">
        <v>35</v>
      </c>
      <c r="O4" s="246"/>
      <c r="P4" s="246"/>
      <c r="Q4" s="246"/>
      <c r="R4" s="246"/>
      <c r="S4" s="76"/>
      <c r="T4" s="247" t="s">
        <v>36</v>
      </c>
      <c r="U4" s="247"/>
      <c r="V4" s="247"/>
      <c r="W4" s="247"/>
      <c r="X4" s="247"/>
      <c r="Y4" s="13"/>
      <c r="Z4" s="74"/>
      <c r="AA4" s="13"/>
    </row>
    <row r="5" spans="2:27" ht="15.75" thickBot="1" x14ac:dyDescent="0.3">
      <c r="B5" s="77"/>
      <c r="C5" s="77"/>
      <c r="D5" s="77"/>
      <c r="E5" s="77"/>
      <c r="F5" s="78"/>
      <c r="G5" s="74"/>
      <c r="H5" s="77"/>
      <c r="I5" s="77"/>
      <c r="J5" s="77"/>
      <c r="K5" s="77"/>
      <c r="L5" s="78"/>
      <c r="M5" s="79"/>
      <c r="N5" s="77"/>
      <c r="O5" s="77"/>
      <c r="P5" s="77"/>
      <c r="Q5" s="78"/>
      <c r="R5" s="78"/>
      <c r="S5" s="79"/>
      <c r="T5" s="77"/>
      <c r="U5" s="77"/>
      <c r="V5" s="77"/>
      <c r="W5" s="77"/>
      <c r="X5" s="78"/>
      <c r="Y5" s="13"/>
      <c r="Z5" s="74"/>
      <c r="AA5" s="13"/>
    </row>
    <row r="6" spans="2:27" x14ac:dyDescent="0.25">
      <c r="B6" s="248" t="s">
        <v>1</v>
      </c>
      <c r="C6" s="250" t="s">
        <v>2</v>
      </c>
      <c r="D6" s="250" t="s">
        <v>3</v>
      </c>
      <c r="E6" s="253" t="s">
        <v>15</v>
      </c>
      <c r="F6" s="255" t="s">
        <v>5</v>
      </c>
      <c r="G6" s="74"/>
      <c r="H6" s="257" t="s">
        <v>1</v>
      </c>
      <c r="I6" s="253" t="s">
        <v>2</v>
      </c>
      <c r="J6" s="253" t="s">
        <v>3</v>
      </c>
      <c r="K6" s="253" t="s">
        <v>15</v>
      </c>
      <c r="L6" s="260" t="s">
        <v>5</v>
      </c>
      <c r="M6" s="80"/>
      <c r="N6" s="248" t="s">
        <v>1</v>
      </c>
      <c r="O6" s="250" t="s">
        <v>2</v>
      </c>
      <c r="P6" s="250" t="s">
        <v>3</v>
      </c>
      <c r="Q6" s="253" t="s">
        <v>15</v>
      </c>
      <c r="R6" s="255" t="s">
        <v>5</v>
      </c>
      <c r="S6" s="80"/>
      <c r="T6" s="248" t="s">
        <v>1</v>
      </c>
      <c r="U6" s="253" t="s">
        <v>2</v>
      </c>
      <c r="V6" s="253" t="s">
        <v>3</v>
      </c>
      <c r="W6" s="253" t="s">
        <v>15</v>
      </c>
      <c r="X6" s="260" t="s">
        <v>5</v>
      </c>
      <c r="Y6" s="13"/>
      <c r="Z6" s="74"/>
      <c r="AA6" s="13"/>
    </row>
    <row r="7" spans="2:27" ht="15.75" thickBot="1" x14ac:dyDescent="0.3">
      <c r="B7" s="249"/>
      <c r="C7" s="251"/>
      <c r="D7" s="251"/>
      <c r="E7" s="259"/>
      <c r="F7" s="256"/>
      <c r="G7" s="74"/>
      <c r="H7" s="258"/>
      <c r="I7" s="259"/>
      <c r="J7" s="259"/>
      <c r="K7" s="259"/>
      <c r="L7" s="261"/>
      <c r="M7" s="80"/>
      <c r="N7" s="249"/>
      <c r="O7" s="251"/>
      <c r="P7" s="251"/>
      <c r="Q7" s="259"/>
      <c r="R7" s="256"/>
      <c r="S7" s="80"/>
      <c r="T7" s="249"/>
      <c r="U7" s="259"/>
      <c r="V7" s="259"/>
      <c r="W7" s="259"/>
      <c r="X7" s="261"/>
      <c r="Y7" s="13"/>
      <c r="Z7" s="74"/>
      <c r="AA7" s="13"/>
    </row>
    <row r="8" spans="2:27" ht="15.75" thickBot="1" x14ac:dyDescent="0.3">
      <c r="B8" s="81">
        <v>45108</v>
      </c>
      <c r="C8" s="15">
        <v>2</v>
      </c>
      <c r="D8" s="82">
        <v>302</v>
      </c>
      <c r="E8" s="82">
        <v>306</v>
      </c>
      <c r="F8" s="83">
        <f>+E8/C8</f>
        <v>153</v>
      </c>
      <c r="G8" s="74"/>
      <c r="H8" s="81">
        <v>45108</v>
      </c>
      <c r="I8" s="26">
        <v>3</v>
      </c>
      <c r="J8" s="84">
        <v>366</v>
      </c>
      <c r="K8" s="84">
        <v>368</v>
      </c>
      <c r="L8" s="35">
        <f t="shared" ref="L8:L10" si="0">+K8/I8</f>
        <v>122.66666666666667</v>
      </c>
      <c r="M8" s="85"/>
      <c r="N8" s="81">
        <v>45108</v>
      </c>
      <c r="O8" s="26">
        <v>4</v>
      </c>
      <c r="P8" s="86">
        <v>208.2</v>
      </c>
      <c r="Q8" s="86">
        <v>181</v>
      </c>
      <c r="R8" s="35">
        <f t="shared" ref="R8:R10" si="1">+Q8/O8</f>
        <v>45.25</v>
      </c>
      <c r="S8" s="85"/>
      <c r="T8" s="81">
        <v>45108</v>
      </c>
      <c r="U8" s="20">
        <v>6</v>
      </c>
      <c r="V8" s="87">
        <v>535.6</v>
      </c>
      <c r="W8" s="88">
        <v>530</v>
      </c>
      <c r="X8" s="89">
        <f t="shared" ref="X8:X10" si="2">+W8/U8</f>
        <v>88.333333333333329</v>
      </c>
      <c r="Y8" s="13"/>
      <c r="Z8" s="74"/>
      <c r="AA8" s="13"/>
    </row>
    <row r="9" spans="2:27" ht="15.75" thickBot="1" x14ac:dyDescent="0.3">
      <c r="B9" s="81">
        <v>45139</v>
      </c>
      <c r="C9" s="90">
        <v>2</v>
      </c>
      <c r="D9" s="91">
        <v>284</v>
      </c>
      <c r="E9" s="91">
        <v>301</v>
      </c>
      <c r="F9" s="83">
        <f t="shared" ref="F9:F10" si="3">+E9/C9</f>
        <v>150.5</v>
      </c>
      <c r="G9" s="74"/>
      <c r="H9" s="81">
        <v>45139</v>
      </c>
      <c r="I9" s="92">
        <v>3</v>
      </c>
      <c r="J9" s="93">
        <v>367.1</v>
      </c>
      <c r="K9" s="93">
        <v>370</v>
      </c>
      <c r="L9" s="35">
        <f t="shared" si="0"/>
        <v>123.33333333333333</v>
      </c>
      <c r="M9" s="85"/>
      <c r="N9" s="81">
        <v>45139</v>
      </c>
      <c r="O9" s="92">
        <v>4</v>
      </c>
      <c r="P9" s="13">
        <v>218</v>
      </c>
      <c r="Q9" s="86">
        <v>194</v>
      </c>
      <c r="R9" s="35">
        <f t="shared" si="1"/>
        <v>48.5</v>
      </c>
      <c r="S9" s="85"/>
      <c r="T9" s="81">
        <v>45139</v>
      </c>
      <c r="U9" s="90">
        <v>6</v>
      </c>
      <c r="V9" s="91">
        <v>319.8</v>
      </c>
      <c r="W9" s="91">
        <v>334</v>
      </c>
      <c r="X9" s="89">
        <f t="shared" si="2"/>
        <v>55.666666666666664</v>
      </c>
      <c r="Y9" s="13"/>
      <c r="Z9" s="74"/>
      <c r="AA9" s="13"/>
    </row>
    <row r="10" spans="2:27" ht="15.75" thickBot="1" x14ac:dyDescent="0.3">
      <c r="B10" s="81">
        <v>45170</v>
      </c>
      <c r="C10" s="38">
        <v>2</v>
      </c>
      <c r="D10" s="91">
        <v>311</v>
      </c>
      <c r="E10" s="91">
        <v>332</v>
      </c>
      <c r="F10" s="83">
        <f t="shared" si="3"/>
        <v>166</v>
      </c>
      <c r="G10" s="74"/>
      <c r="H10" s="81">
        <v>45170</v>
      </c>
      <c r="I10" s="92">
        <v>3</v>
      </c>
      <c r="J10" s="93">
        <v>366</v>
      </c>
      <c r="K10" s="93">
        <v>368</v>
      </c>
      <c r="L10" s="35">
        <f t="shared" si="0"/>
        <v>122.66666666666667</v>
      </c>
      <c r="M10" s="85"/>
      <c r="N10" s="81">
        <v>45170</v>
      </c>
      <c r="O10" s="92">
        <v>4</v>
      </c>
      <c r="P10" s="94">
        <v>205.7</v>
      </c>
      <c r="Q10" s="86">
        <v>187</v>
      </c>
      <c r="R10" s="35">
        <f t="shared" si="1"/>
        <v>46.75</v>
      </c>
      <c r="S10" s="85"/>
      <c r="T10" s="81">
        <v>45170</v>
      </c>
      <c r="U10" s="90">
        <v>6</v>
      </c>
      <c r="V10" s="91">
        <v>262.3</v>
      </c>
      <c r="W10" s="91">
        <v>280</v>
      </c>
      <c r="X10" s="89">
        <f t="shared" si="2"/>
        <v>46.666666666666664</v>
      </c>
      <c r="Y10" s="13"/>
      <c r="Z10" s="74"/>
      <c r="AA10" s="13"/>
    </row>
    <row r="11" spans="2:27" ht="15.75" thickBot="1" x14ac:dyDescent="0.3">
      <c r="B11" s="95" t="s">
        <v>25</v>
      </c>
      <c r="C11" s="96">
        <f>AVERAGE(C8:C10)</f>
        <v>2</v>
      </c>
      <c r="D11" s="97">
        <f>AVERAGE(D8:D10)</f>
        <v>299</v>
      </c>
      <c r="E11" s="97">
        <f>AVERAGE(E8:E10)</f>
        <v>313</v>
      </c>
      <c r="F11" s="98">
        <f>AVERAGE(F8:F10)</f>
        <v>156.5</v>
      </c>
      <c r="G11" s="99"/>
      <c r="H11" s="95" t="s">
        <v>25</v>
      </c>
      <c r="I11" s="96">
        <f>AVERAGE(I8:I10)</f>
        <v>3</v>
      </c>
      <c r="J11" s="96">
        <f>AVERAGE(J8:J10)</f>
        <v>366.36666666666662</v>
      </c>
      <c r="K11" s="96">
        <f>AVERAGE(K8:K10)</f>
        <v>368.66666666666669</v>
      </c>
      <c r="L11" s="100">
        <f>AVERAGE(L8:L10)</f>
        <v>122.8888888888889</v>
      </c>
      <c r="M11" s="101"/>
      <c r="N11" s="102" t="s">
        <v>25</v>
      </c>
      <c r="O11" s="96">
        <f>AVERAGE(O8:O10)</f>
        <v>4</v>
      </c>
      <c r="P11" s="97">
        <f>AVERAGE(P8:P10)</f>
        <v>210.63333333333333</v>
      </c>
      <c r="Q11" s="97">
        <f>AVERAGE(Q8:Q10)</f>
        <v>187.33333333333334</v>
      </c>
      <c r="R11" s="98">
        <f>AVERAGE(R8:R10)</f>
        <v>46.833333333333336</v>
      </c>
      <c r="S11" s="101"/>
      <c r="T11" s="102" t="s">
        <v>25</v>
      </c>
      <c r="U11" s="96">
        <f>AVERAGE(U8:U10)</f>
        <v>6</v>
      </c>
      <c r="V11" s="97">
        <f>AVERAGE(V8:V10)</f>
        <v>372.56666666666666</v>
      </c>
      <c r="W11" s="97">
        <f>AVERAGE(W8:W10)</f>
        <v>381.33333333333331</v>
      </c>
      <c r="X11" s="98">
        <f>AVERAGE(X8:X10)</f>
        <v>63.55555555555555</v>
      </c>
      <c r="Y11" s="13"/>
      <c r="Z11" s="99"/>
      <c r="AA11" s="13"/>
    </row>
    <row r="12" spans="2:27" x14ac:dyDescent="0.25">
      <c r="B12" s="103"/>
      <c r="C12" s="103"/>
      <c r="D12" s="99"/>
      <c r="E12" s="99"/>
      <c r="F12" s="104"/>
      <c r="G12" s="74"/>
      <c r="H12" s="105"/>
      <c r="I12" s="74"/>
      <c r="J12" s="74"/>
      <c r="K12" s="74"/>
      <c r="L12" s="74"/>
      <c r="M12" s="106"/>
      <c r="N12" s="74"/>
      <c r="O12" s="74"/>
      <c r="P12" s="74"/>
      <c r="Q12" s="74"/>
      <c r="R12" s="74"/>
      <c r="S12" s="106"/>
      <c r="T12" s="74"/>
      <c r="U12" s="74"/>
      <c r="V12" s="103"/>
      <c r="W12" s="103"/>
      <c r="X12" s="99"/>
      <c r="Y12" s="99"/>
      <c r="Z12" s="74"/>
      <c r="AA12" s="74"/>
    </row>
    <row r="13" spans="2:27" x14ac:dyDescent="0.25">
      <c r="B13" s="103"/>
      <c r="C13" s="103"/>
      <c r="D13" s="99"/>
      <c r="E13" s="99"/>
      <c r="F13" s="104"/>
      <c r="G13" s="74"/>
      <c r="H13" s="105"/>
      <c r="I13" s="74"/>
      <c r="J13" s="74"/>
      <c r="K13" s="74"/>
      <c r="L13" s="74"/>
      <c r="M13" s="106"/>
      <c r="N13" s="74"/>
      <c r="O13" s="74"/>
      <c r="P13" s="74"/>
      <c r="Q13" s="74"/>
      <c r="R13" s="74"/>
      <c r="S13" s="106"/>
      <c r="T13" s="74"/>
      <c r="U13" s="74"/>
      <c r="V13" s="103"/>
      <c r="W13" s="103"/>
      <c r="X13" s="99"/>
      <c r="Y13" s="99"/>
      <c r="Z13" s="74"/>
      <c r="AA13" s="74"/>
    </row>
    <row r="14" spans="2:27" ht="15.75" thickBot="1" x14ac:dyDescent="0.3">
      <c r="B14" s="107"/>
      <c r="C14" s="107"/>
      <c r="D14" s="107"/>
      <c r="E14" s="107"/>
      <c r="F14" s="74"/>
      <c r="G14" s="74"/>
      <c r="H14" s="74"/>
      <c r="I14" s="74"/>
      <c r="J14" s="74"/>
      <c r="K14" s="74"/>
      <c r="L14" s="74"/>
      <c r="M14" s="106"/>
      <c r="N14" s="74"/>
      <c r="O14" s="74"/>
      <c r="P14" s="74"/>
      <c r="Q14" s="74"/>
      <c r="R14" s="74"/>
      <c r="S14" s="106"/>
      <c r="T14" s="74"/>
      <c r="U14" s="74"/>
      <c r="V14" s="107"/>
      <c r="W14" s="107"/>
      <c r="X14" s="107"/>
      <c r="Y14" s="107"/>
      <c r="Z14" s="74"/>
      <c r="AA14" s="74"/>
    </row>
    <row r="15" spans="2:27" ht="16.5" thickBot="1" x14ac:dyDescent="0.3">
      <c r="B15" s="262" t="s">
        <v>72</v>
      </c>
      <c r="C15" s="263"/>
      <c r="D15" s="263"/>
      <c r="E15" s="263"/>
      <c r="F15" s="264"/>
      <c r="G15" s="74"/>
      <c r="H15" s="262" t="s">
        <v>72</v>
      </c>
      <c r="I15" s="263"/>
      <c r="J15" s="263"/>
      <c r="K15" s="263"/>
      <c r="L15" s="264"/>
      <c r="M15" s="75"/>
      <c r="N15" s="262" t="s">
        <v>72</v>
      </c>
      <c r="O15" s="263"/>
      <c r="P15" s="263"/>
      <c r="Q15" s="263"/>
      <c r="R15" s="264"/>
      <c r="S15" s="75"/>
      <c r="T15" s="262" t="s">
        <v>72</v>
      </c>
      <c r="U15" s="263"/>
      <c r="V15" s="263"/>
      <c r="W15" s="263"/>
      <c r="X15" s="264"/>
      <c r="Y15" s="13"/>
      <c r="Z15" s="74"/>
      <c r="AA15" s="13"/>
    </row>
    <row r="16" spans="2:27" x14ac:dyDescent="0.25">
      <c r="B16" s="265" t="s">
        <v>37</v>
      </c>
      <c r="C16" s="265"/>
      <c r="D16" s="265"/>
      <c r="E16" s="265"/>
      <c r="F16" s="265"/>
      <c r="G16" s="106"/>
      <c r="H16" s="265" t="s">
        <v>38</v>
      </c>
      <c r="I16" s="265"/>
      <c r="J16" s="265"/>
      <c r="K16" s="265"/>
      <c r="L16" s="265"/>
      <c r="M16" s="76"/>
      <c r="N16" s="246" t="s">
        <v>39</v>
      </c>
      <c r="O16" s="246"/>
      <c r="P16" s="246"/>
      <c r="Q16" s="246"/>
      <c r="R16" s="246"/>
      <c r="S16" s="76"/>
      <c r="T16" s="247" t="s">
        <v>40</v>
      </c>
      <c r="U16" s="247"/>
      <c r="V16" s="247"/>
      <c r="W16" s="247"/>
      <c r="X16" s="247"/>
      <c r="Y16" s="13"/>
      <c r="Z16" s="74"/>
      <c r="AA16" s="13"/>
    </row>
    <row r="17" spans="2:27" ht="15.75" thickBot="1" x14ac:dyDescent="0.3">
      <c r="B17" s="77"/>
      <c r="C17" s="77"/>
      <c r="D17" s="77"/>
      <c r="E17" s="78"/>
      <c r="F17" s="78"/>
      <c r="G17" s="74"/>
      <c r="H17" s="77"/>
      <c r="I17" s="77"/>
      <c r="J17" s="77"/>
      <c r="K17" s="77"/>
      <c r="L17" s="108"/>
      <c r="M17" s="79"/>
      <c r="N17" s="77"/>
      <c r="O17" s="77"/>
      <c r="P17" s="77"/>
      <c r="Q17" s="78"/>
      <c r="R17" s="78"/>
      <c r="S17" s="79"/>
      <c r="T17" s="77"/>
      <c r="U17" s="77"/>
      <c r="V17" s="77"/>
      <c r="W17" s="77"/>
      <c r="X17" s="78"/>
      <c r="Y17" s="13"/>
      <c r="Z17" s="74"/>
      <c r="AA17" s="13"/>
    </row>
    <row r="18" spans="2:27" x14ac:dyDescent="0.25">
      <c r="B18" s="248" t="s">
        <v>1</v>
      </c>
      <c r="C18" s="250" t="s">
        <v>2</v>
      </c>
      <c r="D18" s="250" t="s">
        <v>41</v>
      </c>
      <c r="E18" s="253" t="s">
        <v>15</v>
      </c>
      <c r="F18" s="255" t="s">
        <v>5</v>
      </c>
      <c r="G18" s="74"/>
      <c r="H18" s="248" t="s">
        <v>1</v>
      </c>
      <c r="I18" s="250" t="s">
        <v>2</v>
      </c>
      <c r="J18" s="250" t="s">
        <v>3</v>
      </c>
      <c r="K18" s="253" t="s">
        <v>15</v>
      </c>
      <c r="L18" s="255" t="s">
        <v>5</v>
      </c>
      <c r="M18" s="80"/>
      <c r="N18" s="248" t="s">
        <v>1</v>
      </c>
      <c r="O18" s="250" t="s">
        <v>2</v>
      </c>
      <c r="P18" s="253" t="s">
        <v>3</v>
      </c>
      <c r="Q18" s="253" t="s">
        <v>15</v>
      </c>
      <c r="R18" s="260" t="s">
        <v>5</v>
      </c>
      <c r="S18" s="80"/>
      <c r="T18" s="257" t="s">
        <v>1</v>
      </c>
      <c r="U18" s="253" t="s">
        <v>2</v>
      </c>
      <c r="V18" s="253" t="s">
        <v>3</v>
      </c>
      <c r="W18" s="253" t="s">
        <v>15</v>
      </c>
      <c r="X18" s="260" t="s">
        <v>5</v>
      </c>
      <c r="Y18" s="13"/>
      <c r="Z18" s="74"/>
      <c r="AA18" s="13"/>
    </row>
    <row r="19" spans="2:27" ht="15.75" thickBot="1" x14ac:dyDescent="0.3">
      <c r="B19" s="249"/>
      <c r="C19" s="251"/>
      <c r="D19" s="251"/>
      <c r="E19" s="259"/>
      <c r="F19" s="256"/>
      <c r="G19" s="74"/>
      <c r="H19" s="249"/>
      <c r="I19" s="251"/>
      <c r="J19" s="251"/>
      <c r="K19" s="259"/>
      <c r="L19" s="256"/>
      <c r="M19" s="80"/>
      <c r="N19" s="249"/>
      <c r="O19" s="251"/>
      <c r="P19" s="259"/>
      <c r="Q19" s="259"/>
      <c r="R19" s="261"/>
      <c r="S19" s="80"/>
      <c r="T19" s="258"/>
      <c r="U19" s="259"/>
      <c r="V19" s="259"/>
      <c r="W19" s="259"/>
      <c r="X19" s="261"/>
      <c r="Y19" s="13"/>
      <c r="Z19" s="74"/>
      <c r="AA19" s="13"/>
    </row>
    <row r="20" spans="2:27" ht="15.75" thickBot="1" x14ac:dyDescent="0.3">
      <c r="B20" s="81">
        <v>45108</v>
      </c>
      <c r="C20" s="20">
        <v>4</v>
      </c>
      <c r="D20" s="169">
        <f>1162.9*30/100</f>
        <v>348.87</v>
      </c>
      <c r="E20" s="86">
        <v>486</v>
      </c>
      <c r="F20" s="89">
        <f>+E20/C20</f>
        <v>121.5</v>
      </c>
      <c r="G20" s="74"/>
      <c r="H20" s="81">
        <v>45108</v>
      </c>
      <c r="I20" s="109">
        <v>5</v>
      </c>
      <c r="J20" s="110">
        <v>390.9</v>
      </c>
      <c r="K20" s="111">
        <v>381</v>
      </c>
      <c r="L20" s="19">
        <f>+K20/I20</f>
        <v>76.2</v>
      </c>
      <c r="M20" s="85"/>
      <c r="N20" s="81">
        <v>45108</v>
      </c>
      <c r="O20" s="26">
        <v>5</v>
      </c>
      <c r="P20" s="84">
        <v>427.8</v>
      </c>
      <c r="Q20" s="86">
        <v>340</v>
      </c>
      <c r="R20" s="35">
        <f>+Q20/O20</f>
        <v>68</v>
      </c>
      <c r="S20" s="85"/>
      <c r="T20" s="81">
        <v>45108</v>
      </c>
      <c r="U20" s="26">
        <v>6</v>
      </c>
      <c r="V20" s="84">
        <v>445</v>
      </c>
      <c r="W20" s="84">
        <v>414</v>
      </c>
      <c r="X20" s="35">
        <f>+W20/U20</f>
        <v>69</v>
      </c>
      <c r="Y20" s="13"/>
      <c r="Z20" s="74"/>
      <c r="AA20" s="13"/>
    </row>
    <row r="21" spans="2:27" ht="15.75" thickBot="1" x14ac:dyDescent="0.3">
      <c r="B21" s="81">
        <v>45139</v>
      </c>
      <c r="C21" s="90">
        <v>4</v>
      </c>
      <c r="D21" s="169">
        <v>193</v>
      </c>
      <c r="E21" s="86">
        <v>431</v>
      </c>
      <c r="F21" s="89">
        <f t="shared" ref="F21:F22" si="4">+E21/C21</f>
        <v>107.75</v>
      </c>
      <c r="G21" s="74"/>
      <c r="H21" s="81">
        <v>45139</v>
      </c>
      <c r="I21" s="36">
        <v>5</v>
      </c>
      <c r="J21" s="112">
        <v>345.3</v>
      </c>
      <c r="K21" s="93">
        <v>349</v>
      </c>
      <c r="L21" s="35">
        <f t="shared" ref="L21:L22" si="5">+K21/I21</f>
        <v>69.8</v>
      </c>
      <c r="M21" s="85"/>
      <c r="N21" s="81">
        <v>45139</v>
      </c>
      <c r="O21" s="92">
        <v>5</v>
      </c>
      <c r="P21" s="93">
        <v>422.9</v>
      </c>
      <c r="Q21" s="86">
        <v>344</v>
      </c>
      <c r="R21" s="35">
        <f t="shared" ref="R21:R22" si="6">+Q21/O21</f>
        <v>68.8</v>
      </c>
      <c r="S21" s="85"/>
      <c r="T21" s="81">
        <v>45139</v>
      </c>
      <c r="U21" s="92">
        <v>6</v>
      </c>
      <c r="V21" s="93">
        <v>471.9</v>
      </c>
      <c r="W21" s="93">
        <v>456</v>
      </c>
      <c r="X21" s="35">
        <f t="shared" ref="X21:X22" si="7">+W21/U21</f>
        <v>76</v>
      </c>
      <c r="Y21" s="13"/>
      <c r="Z21" s="74"/>
      <c r="AA21" s="13"/>
    </row>
    <row r="22" spans="2:27" ht="15.75" thickBot="1" x14ac:dyDescent="0.3">
      <c r="B22" s="81">
        <v>45170</v>
      </c>
      <c r="C22" s="90">
        <v>4</v>
      </c>
      <c r="D22" s="169">
        <f>530.7*30/100</f>
        <v>159.21</v>
      </c>
      <c r="E22" s="86">
        <v>446</v>
      </c>
      <c r="F22" s="89">
        <f t="shared" si="4"/>
        <v>111.5</v>
      </c>
      <c r="G22" s="74"/>
      <c r="H22" s="81">
        <v>45170</v>
      </c>
      <c r="I22" s="36">
        <v>5</v>
      </c>
      <c r="J22" s="112">
        <v>347</v>
      </c>
      <c r="K22" s="93">
        <v>352</v>
      </c>
      <c r="L22" s="35">
        <f t="shared" si="5"/>
        <v>70.400000000000006</v>
      </c>
      <c r="M22" s="85"/>
      <c r="N22" s="81">
        <v>45170</v>
      </c>
      <c r="O22" s="92">
        <v>5</v>
      </c>
      <c r="P22" s="93">
        <v>414.3</v>
      </c>
      <c r="Q22" s="86">
        <v>342</v>
      </c>
      <c r="R22" s="35">
        <f t="shared" si="6"/>
        <v>68.400000000000006</v>
      </c>
      <c r="S22" s="85"/>
      <c r="T22" s="81">
        <v>45170</v>
      </c>
      <c r="U22" s="36">
        <v>6</v>
      </c>
      <c r="V22" s="44">
        <v>412.2</v>
      </c>
      <c r="W22" s="113">
        <v>398</v>
      </c>
      <c r="X22" s="35">
        <f t="shared" si="7"/>
        <v>66.333333333333329</v>
      </c>
      <c r="Y22" s="13"/>
      <c r="Z22" s="74"/>
      <c r="AA22" s="13"/>
    </row>
    <row r="23" spans="2:27" ht="15.75" thickBot="1" x14ac:dyDescent="0.3">
      <c r="B23" s="102" t="s">
        <v>25</v>
      </c>
      <c r="C23" s="96">
        <f>AVERAGE(C20:C22)</f>
        <v>4</v>
      </c>
      <c r="D23" s="97">
        <f>AVERAGE(D20:D22)</f>
        <v>233.69333333333336</v>
      </c>
      <c r="E23" s="97">
        <f>AVERAGE(E20:E22)</f>
        <v>454.33333333333331</v>
      </c>
      <c r="F23" s="98">
        <f>AVERAGE(F20:F22)</f>
        <v>113.58333333333333</v>
      </c>
      <c r="G23" s="114"/>
      <c r="H23" s="102" t="s">
        <v>25</v>
      </c>
      <c r="I23" s="115">
        <f>AVERAGE(I20:I22)</f>
        <v>5</v>
      </c>
      <c r="J23" s="116">
        <f>AVERAGE(J20:J22)</f>
        <v>361.06666666666666</v>
      </c>
      <c r="K23" s="117">
        <f>AVERAGE(K20:K22)</f>
        <v>360.66666666666669</v>
      </c>
      <c r="L23" s="118">
        <f>AVERAGE(L20:L22)</f>
        <v>72.13333333333334</v>
      </c>
      <c r="M23" s="101"/>
      <c r="N23" s="102" t="s">
        <v>25</v>
      </c>
      <c r="O23" s="96">
        <f>AVERAGE(O20:O22)</f>
        <v>5</v>
      </c>
      <c r="P23" s="97">
        <f>AVERAGE(P20:P22)</f>
        <v>421.66666666666669</v>
      </c>
      <c r="Q23" s="119">
        <f>AVERAGE(Q20:Q22)</f>
        <v>342</v>
      </c>
      <c r="R23" s="98">
        <f>AVERAGE(R20:R22)</f>
        <v>68.400000000000006</v>
      </c>
      <c r="S23" s="101"/>
      <c r="T23" s="102" t="s">
        <v>25</v>
      </c>
      <c r="U23" s="120">
        <f>AVERAGE(U20:U22)</f>
        <v>6</v>
      </c>
      <c r="V23" s="97">
        <f>AVERAGE(V20:V22)</f>
        <v>443.0333333333333</v>
      </c>
      <c r="W23" s="119">
        <f>AVERAGE(W20:W22)</f>
        <v>422.66666666666669</v>
      </c>
      <c r="X23" s="98">
        <f>AVERAGE(X20:X22)</f>
        <v>70.444444444444443</v>
      </c>
      <c r="Y23" s="121"/>
      <c r="Z23" s="114"/>
      <c r="AA23" s="13"/>
    </row>
    <row r="24" spans="2:27" x14ac:dyDescent="0.25">
      <c r="B24" s="74"/>
      <c r="C24" s="122"/>
      <c r="D24" s="122"/>
      <c r="E24" s="122"/>
      <c r="F24" s="74"/>
      <c r="G24" s="74"/>
      <c r="H24" s="74"/>
      <c r="I24" s="74"/>
      <c r="J24" s="74"/>
      <c r="K24" s="74"/>
      <c r="L24" s="74"/>
      <c r="M24" s="106"/>
      <c r="N24" s="74"/>
      <c r="O24" s="74"/>
      <c r="P24" s="74"/>
      <c r="Q24" s="74"/>
      <c r="R24" s="74"/>
      <c r="S24" s="106"/>
      <c r="T24" s="74"/>
      <c r="U24" s="74"/>
      <c r="V24" s="267"/>
      <c r="W24" s="267"/>
      <c r="X24" s="267"/>
      <c r="Y24" s="268"/>
      <c r="Z24" s="74"/>
      <c r="AA24" s="74"/>
    </row>
    <row r="25" spans="2:27" ht="16.5" thickBot="1" x14ac:dyDescent="0.3"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106"/>
      <c r="N25" s="74"/>
      <c r="O25" s="74"/>
      <c r="P25" s="74"/>
      <c r="Q25" s="74"/>
      <c r="R25" s="74"/>
      <c r="S25" s="106"/>
      <c r="T25" s="74"/>
      <c r="U25" s="74"/>
      <c r="V25" s="74"/>
      <c r="W25" s="74"/>
      <c r="X25" s="269"/>
      <c r="Y25" s="269"/>
      <c r="Z25" s="269"/>
      <c r="AA25" s="269"/>
    </row>
    <row r="26" spans="2:27" ht="16.5" thickBot="1" x14ac:dyDescent="0.3">
      <c r="B26" s="262" t="s">
        <v>72</v>
      </c>
      <c r="C26" s="263"/>
      <c r="D26" s="263"/>
      <c r="E26" s="263"/>
      <c r="F26" s="264"/>
      <c r="G26" s="74"/>
      <c r="H26" s="262" t="s">
        <v>72</v>
      </c>
      <c r="I26" s="263"/>
      <c r="J26" s="263"/>
      <c r="K26" s="263"/>
      <c r="L26" s="264"/>
      <c r="M26" s="75"/>
      <c r="N26" s="262" t="s">
        <v>72</v>
      </c>
      <c r="O26" s="263"/>
      <c r="P26" s="263"/>
      <c r="Q26" s="263"/>
      <c r="R26" s="264"/>
      <c r="S26" s="75"/>
      <c r="T26" s="262" t="s">
        <v>72</v>
      </c>
      <c r="U26" s="263"/>
      <c r="V26" s="263"/>
      <c r="W26" s="263"/>
      <c r="X26" s="264"/>
      <c r="Y26" s="13"/>
      <c r="Z26" s="74"/>
      <c r="AA26" s="13"/>
    </row>
    <row r="27" spans="2:27" x14ac:dyDescent="0.25">
      <c r="B27" s="265" t="s">
        <v>42</v>
      </c>
      <c r="C27" s="265"/>
      <c r="D27" s="265"/>
      <c r="E27" s="265"/>
      <c r="F27" s="265"/>
      <c r="G27" s="106"/>
      <c r="H27" s="265" t="s">
        <v>43</v>
      </c>
      <c r="I27" s="265"/>
      <c r="J27" s="265"/>
      <c r="K27" s="265"/>
      <c r="L27" s="265"/>
      <c r="M27" s="76"/>
      <c r="N27" s="265" t="s">
        <v>44</v>
      </c>
      <c r="O27" s="265"/>
      <c r="P27" s="265"/>
      <c r="Q27" s="265"/>
      <c r="R27" s="265"/>
      <c r="S27" s="76"/>
      <c r="T27" s="246" t="s">
        <v>45</v>
      </c>
      <c r="U27" s="246"/>
      <c r="V27" s="246"/>
      <c r="W27" s="246"/>
      <c r="X27" s="246"/>
      <c r="Y27" s="13"/>
      <c r="Z27" s="74"/>
      <c r="AA27" s="13"/>
    </row>
    <row r="28" spans="2:27" ht="15.75" thickBot="1" x14ac:dyDescent="0.3">
      <c r="B28" s="77"/>
      <c r="C28" s="77"/>
      <c r="D28" s="77"/>
      <c r="E28" s="78"/>
      <c r="F28" s="78"/>
      <c r="G28" s="74"/>
      <c r="H28" s="77"/>
      <c r="I28" s="77"/>
      <c r="J28" s="77"/>
      <c r="K28" s="78"/>
      <c r="L28" s="78"/>
      <c r="M28" s="79"/>
      <c r="N28" s="77"/>
      <c r="O28" s="77"/>
      <c r="P28" s="77"/>
      <c r="Q28" s="77"/>
      <c r="R28" s="78"/>
      <c r="S28" s="79"/>
      <c r="T28" s="77"/>
      <c r="U28" s="77"/>
      <c r="V28" s="77"/>
      <c r="W28" s="77"/>
      <c r="X28" s="78"/>
      <c r="Y28" s="13"/>
      <c r="Z28" s="74"/>
      <c r="AA28" s="13"/>
    </row>
    <row r="29" spans="2:27" ht="15" customHeight="1" x14ac:dyDescent="0.25">
      <c r="B29" s="248" t="s">
        <v>1</v>
      </c>
      <c r="C29" s="250" t="s">
        <v>2</v>
      </c>
      <c r="D29" s="250" t="s">
        <v>3</v>
      </c>
      <c r="E29" s="253" t="s">
        <v>15</v>
      </c>
      <c r="F29" s="255" t="s">
        <v>5</v>
      </c>
      <c r="G29" s="74"/>
      <c r="H29" s="248" t="s">
        <v>1</v>
      </c>
      <c r="I29" s="250" t="s">
        <v>2</v>
      </c>
      <c r="J29" s="250" t="s">
        <v>3</v>
      </c>
      <c r="K29" s="253" t="s">
        <v>15</v>
      </c>
      <c r="L29" s="255" t="s">
        <v>5</v>
      </c>
      <c r="M29" s="80"/>
      <c r="N29" s="248" t="s">
        <v>1</v>
      </c>
      <c r="O29" s="250" t="s">
        <v>2</v>
      </c>
      <c r="P29" s="250" t="s">
        <v>3</v>
      </c>
      <c r="Q29" s="253" t="s">
        <v>15</v>
      </c>
      <c r="R29" s="255" t="s">
        <v>5</v>
      </c>
      <c r="S29" s="80"/>
      <c r="T29" s="248" t="s">
        <v>1</v>
      </c>
      <c r="U29" s="250" t="s">
        <v>2</v>
      </c>
      <c r="V29" s="250" t="s">
        <v>3</v>
      </c>
      <c r="W29" s="253" t="s">
        <v>15</v>
      </c>
      <c r="X29" s="255" t="s">
        <v>5</v>
      </c>
      <c r="Y29" s="13"/>
      <c r="Z29" s="74"/>
      <c r="AA29" s="13"/>
    </row>
    <row r="30" spans="2:27" ht="15.75" thickBot="1" x14ac:dyDescent="0.3">
      <c r="B30" s="249"/>
      <c r="C30" s="251"/>
      <c r="D30" s="251"/>
      <c r="E30" s="254"/>
      <c r="F30" s="256"/>
      <c r="G30" s="74"/>
      <c r="H30" s="249"/>
      <c r="I30" s="251"/>
      <c r="J30" s="251"/>
      <c r="K30" s="259"/>
      <c r="L30" s="256"/>
      <c r="M30" s="80"/>
      <c r="N30" s="249"/>
      <c r="O30" s="251"/>
      <c r="P30" s="251"/>
      <c r="Q30" s="259"/>
      <c r="R30" s="256"/>
      <c r="S30" s="80"/>
      <c r="T30" s="266"/>
      <c r="U30" s="251"/>
      <c r="V30" s="251"/>
      <c r="W30" s="259"/>
      <c r="X30" s="256"/>
      <c r="Y30" s="13"/>
      <c r="Z30" s="74"/>
      <c r="AA30" s="13"/>
    </row>
    <row r="31" spans="2:27" ht="15.75" thickBot="1" x14ac:dyDescent="0.3">
      <c r="B31" s="81">
        <v>45108</v>
      </c>
      <c r="C31" s="20">
        <v>4</v>
      </c>
      <c r="D31" s="86">
        <v>388.3</v>
      </c>
      <c r="E31" s="170">
        <v>305</v>
      </c>
      <c r="F31" s="89">
        <f>+D31/C31</f>
        <v>97.075000000000003</v>
      </c>
      <c r="G31" s="74"/>
      <c r="H31" s="81">
        <v>45108</v>
      </c>
      <c r="I31" s="26">
        <v>2</v>
      </c>
      <c r="J31" s="84">
        <v>307.5</v>
      </c>
      <c r="K31" s="86">
        <v>277</v>
      </c>
      <c r="L31" s="35">
        <f t="shared" ref="L31:L33" si="8">+K31/I31</f>
        <v>138.5</v>
      </c>
      <c r="M31" s="85"/>
      <c r="N31" s="81">
        <v>45108</v>
      </c>
      <c r="O31" s="26">
        <v>5</v>
      </c>
      <c r="P31" s="84">
        <v>308</v>
      </c>
      <c r="Q31" s="84">
        <v>318</v>
      </c>
      <c r="R31" s="35">
        <f t="shared" ref="R31:R33" si="9">+Q31/O31</f>
        <v>63.6</v>
      </c>
      <c r="S31" s="85"/>
      <c r="T31" s="81">
        <v>45108</v>
      </c>
      <c r="U31" s="20">
        <v>3</v>
      </c>
      <c r="V31" s="87">
        <v>506.7</v>
      </c>
      <c r="W31" s="87">
        <f>33+364</f>
        <v>397</v>
      </c>
      <c r="X31" s="89">
        <f>W31/U31</f>
        <v>132.33333333333334</v>
      </c>
      <c r="Y31" s="13"/>
      <c r="Z31" s="74"/>
      <c r="AA31" s="13"/>
    </row>
    <row r="32" spans="2:27" ht="15.75" thickBot="1" x14ac:dyDescent="0.3">
      <c r="B32" s="81">
        <v>45139</v>
      </c>
      <c r="C32" s="90">
        <v>4</v>
      </c>
      <c r="D32" s="93">
        <v>361.5</v>
      </c>
      <c r="E32" s="170">
        <v>306</v>
      </c>
      <c r="F32" s="89">
        <f t="shared" ref="F32:F33" si="10">+E32/C32</f>
        <v>76.5</v>
      </c>
      <c r="G32" s="74"/>
      <c r="H32" s="81">
        <v>45139</v>
      </c>
      <c r="I32" s="92">
        <v>2</v>
      </c>
      <c r="J32" s="93">
        <v>312.7</v>
      </c>
      <c r="K32" s="86">
        <v>290</v>
      </c>
      <c r="L32" s="35">
        <f t="shared" si="8"/>
        <v>145</v>
      </c>
      <c r="M32" s="85"/>
      <c r="N32" s="81">
        <v>45139</v>
      </c>
      <c r="O32" s="92">
        <v>5</v>
      </c>
      <c r="P32" s="84">
        <v>306.3</v>
      </c>
      <c r="Q32" s="84">
        <v>326</v>
      </c>
      <c r="R32" s="35">
        <f t="shared" si="9"/>
        <v>65.2</v>
      </c>
      <c r="S32" s="85"/>
      <c r="T32" s="81">
        <v>45139</v>
      </c>
      <c r="U32" s="20">
        <v>3</v>
      </c>
      <c r="V32" s="91">
        <v>446.1</v>
      </c>
      <c r="W32" s="91">
        <v>351</v>
      </c>
      <c r="X32" s="89">
        <f t="shared" ref="X32:X33" si="11">W32/U32</f>
        <v>117</v>
      </c>
      <c r="Y32" s="13"/>
      <c r="Z32" s="74"/>
      <c r="AA32" s="13"/>
    </row>
    <row r="33" spans="2:27" ht="15.75" thickBot="1" x14ac:dyDescent="0.3">
      <c r="B33" s="81">
        <v>45170</v>
      </c>
      <c r="C33" s="90">
        <v>4</v>
      </c>
      <c r="D33" s="93">
        <v>316</v>
      </c>
      <c r="E33" s="86">
        <v>264</v>
      </c>
      <c r="F33" s="89">
        <f t="shared" si="10"/>
        <v>66</v>
      </c>
      <c r="G33" s="74"/>
      <c r="H33" s="81">
        <v>45170</v>
      </c>
      <c r="I33" s="92">
        <v>2</v>
      </c>
      <c r="J33" s="93">
        <v>295.89999999999998</v>
      </c>
      <c r="K33" s="86">
        <v>278</v>
      </c>
      <c r="L33" s="35">
        <f t="shared" si="8"/>
        <v>139</v>
      </c>
      <c r="M33" s="85"/>
      <c r="N33" s="81">
        <v>45170</v>
      </c>
      <c r="O33" s="92">
        <v>5</v>
      </c>
      <c r="P33" s="84">
        <v>305.39999999999998</v>
      </c>
      <c r="Q33" s="84">
        <v>338</v>
      </c>
      <c r="R33" s="35">
        <f t="shared" si="9"/>
        <v>67.599999999999994</v>
      </c>
      <c r="S33" s="85"/>
      <c r="T33" s="81">
        <v>45170</v>
      </c>
      <c r="U33" s="20">
        <v>3</v>
      </c>
      <c r="V33" s="91">
        <v>425.3</v>
      </c>
      <c r="W33" s="91">
        <v>338</v>
      </c>
      <c r="X33" s="89">
        <f t="shared" si="11"/>
        <v>112.66666666666667</v>
      </c>
      <c r="Y33" s="13"/>
      <c r="Z33" s="74"/>
      <c r="AA33" s="13"/>
    </row>
    <row r="34" spans="2:27" ht="15.75" thickBot="1" x14ac:dyDescent="0.3">
      <c r="B34" s="102" t="s">
        <v>25</v>
      </c>
      <c r="C34" s="96">
        <f>AVERAGE(C31:C33)</f>
        <v>4</v>
      </c>
      <c r="D34" s="97">
        <f>AVERAGE(D31:D33)</f>
        <v>355.26666666666665</v>
      </c>
      <c r="E34" s="97">
        <f>AVERAGE(E31:E33)</f>
        <v>291.66666666666669</v>
      </c>
      <c r="F34" s="98">
        <f>AVERAGE(F31:F33)</f>
        <v>79.858333333333334</v>
      </c>
      <c r="G34" s="114"/>
      <c r="H34" s="102" t="s">
        <v>25</v>
      </c>
      <c r="I34" s="96">
        <f>AVERAGE(I31:I33)</f>
        <v>2</v>
      </c>
      <c r="J34" s="97">
        <f>AVERAGE(J31:J33)</f>
        <v>305.36666666666667</v>
      </c>
      <c r="K34" s="119">
        <f>AVERAGE(K31:K33)</f>
        <v>281.66666666666669</v>
      </c>
      <c r="L34" s="102">
        <f>AVERAGE(L31:L33)</f>
        <v>140.83333333333334</v>
      </c>
      <c r="M34" s="101"/>
      <c r="N34" s="95" t="s">
        <v>25</v>
      </c>
      <c r="O34" s="96">
        <f>AVERAGE(O31:O33)</f>
        <v>5</v>
      </c>
      <c r="P34" s="97">
        <f>AVERAGE(P31:P33)</f>
        <v>306.56666666666666</v>
      </c>
      <c r="Q34" s="97">
        <f>AVERAGE(Q31:Q33)</f>
        <v>327.33333333333331</v>
      </c>
      <c r="R34" s="98">
        <f>AVERAGE(R31:R33)</f>
        <v>65.466666666666669</v>
      </c>
      <c r="S34" s="101"/>
      <c r="T34" s="95" t="s">
        <v>25</v>
      </c>
      <c r="U34" s="96">
        <f>AVERAGE(U31:U33)</f>
        <v>3</v>
      </c>
      <c r="V34" s="97">
        <f>AVERAGE(V31:V33)</f>
        <v>459.36666666666662</v>
      </c>
      <c r="W34" s="97">
        <f>AVERAGE(W31:W33)</f>
        <v>362</v>
      </c>
      <c r="X34" s="98">
        <f>AVERAGE(X31:X33)</f>
        <v>120.66666666666667</v>
      </c>
      <c r="Y34" s="13"/>
      <c r="Z34" s="114"/>
      <c r="AA34" s="13"/>
    </row>
    <row r="35" spans="2:27" x14ac:dyDescent="0.25"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106"/>
      <c r="N35" s="74"/>
      <c r="O35" s="74"/>
      <c r="P35" s="74"/>
      <c r="Q35" s="74"/>
      <c r="R35" s="74"/>
      <c r="S35" s="106"/>
      <c r="T35" s="74"/>
      <c r="U35" s="74"/>
      <c r="V35" s="74"/>
      <c r="W35" s="74"/>
      <c r="X35" s="74"/>
      <c r="Y35" s="74"/>
      <c r="Z35" s="74"/>
      <c r="AA35" s="74"/>
    </row>
    <row r="36" spans="2:27" ht="15.75" thickBot="1" x14ac:dyDescent="0.3"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106"/>
      <c r="N36" s="74"/>
      <c r="O36" s="74"/>
      <c r="P36" s="74"/>
      <c r="Q36" s="74"/>
      <c r="R36" s="74"/>
      <c r="S36" s="106"/>
      <c r="T36" s="74"/>
      <c r="U36" s="74"/>
      <c r="V36" s="74"/>
      <c r="W36" s="74"/>
      <c r="X36" s="74"/>
      <c r="Y36" s="74"/>
      <c r="Z36" s="74"/>
      <c r="AA36" s="74"/>
    </row>
    <row r="37" spans="2:27" ht="16.5" thickBot="1" x14ac:dyDescent="0.3">
      <c r="B37" s="262" t="s">
        <v>72</v>
      </c>
      <c r="C37" s="263"/>
      <c r="D37" s="263"/>
      <c r="E37" s="263"/>
      <c r="F37" s="264"/>
      <c r="G37" s="74"/>
      <c r="H37" s="262" t="s">
        <v>72</v>
      </c>
      <c r="I37" s="263"/>
      <c r="J37" s="263"/>
      <c r="K37" s="263"/>
      <c r="L37" s="264"/>
      <c r="M37" s="75"/>
      <c r="N37" s="262" t="s">
        <v>72</v>
      </c>
      <c r="O37" s="263"/>
      <c r="P37" s="263"/>
      <c r="Q37" s="263"/>
      <c r="R37" s="264"/>
      <c r="S37" s="75"/>
      <c r="T37" s="262" t="s">
        <v>72</v>
      </c>
      <c r="U37" s="263"/>
      <c r="V37" s="263"/>
      <c r="W37" s="263"/>
      <c r="X37" s="264"/>
      <c r="Y37" s="13"/>
      <c r="Z37" s="74"/>
      <c r="AA37" s="13"/>
    </row>
    <row r="38" spans="2:27" x14ac:dyDescent="0.25">
      <c r="B38" s="246" t="s">
        <v>46</v>
      </c>
      <c r="C38" s="246"/>
      <c r="D38" s="246"/>
      <c r="E38" s="246"/>
      <c r="F38" s="246"/>
      <c r="G38" s="74"/>
      <c r="H38" s="246" t="s">
        <v>47</v>
      </c>
      <c r="I38" s="246"/>
      <c r="J38" s="246"/>
      <c r="K38" s="246"/>
      <c r="L38" s="246"/>
      <c r="M38" s="76"/>
      <c r="N38" s="246" t="s">
        <v>48</v>
      </c>
      <c r="O38" s="246"/>
      <c r="P38" s="246"/>
      <c r="Q38" s="246"/>
      <c r="R38" s="246"/>
      <c r="S38" s="76"/>
      <c r="T38" s="246" t="s">
        <v>49</v>
      </c>
      <c r="U38" s="246"/>
      <c r="V38" s="246"/>
      <c r="W38" s="246"/>
      <c r="X38" s="246"/>
      <c r="Y38" s="13"/>
      <c r="Z38" s="74"/>
      <c r="AA38" s="13"/>
    </row>
    <row r="39" spans="2:27" ht="15.75" thickBot="1" x14ac:dyDescent="0.3">
      <c r="B39" s="77"/>
      <c r="C39" s="77"/>
      <c r="D39" s="77"/>
      <c r="E39" s="77"/>
      <c r="F39" s="78"/>
      <c r="G39" s="74"/>
      <c r="H39" s="77"/>
      <c r="I39" s="77"/>
      <c r="J39" s="77"/>
      <c r="K39" s="77"/>
      <c r="L39" s="78"/>
      <c r="M39" s="79"/>
      <c r="N39" s="77"/>
      <c r="O39" s="77"/>
      <c r="P39" s="77"/>
      <c r="Q39" s="77"/>
      <c r="R39" s="78"/>
      <c r="S39" s="79"/>
      <c r="T39" s="77"/>
      <c r="U39" s="77"/>
      <c r="V39" s="77"/>
      <c r="W39" s="78"/>
      <c r="X39" s="78"/>
      <c r="Y39" s="13"/>
      <c r="Z39" s="74"/>
      <c r="AA39" s="13"/>
    </row>
    <row r="40" spans="2:27" x14ac:dyDescent="0.25">
      <c r="B40" s="248" t="s">
        <v>1</v>
      </c>
      <c r="C40" s="250" t="s">
        <v>2</v>
      </c>
      <c r="D40" s="253" t="s">
        <v>3</v>
      </c>
      <c r="E40" s="253" t="s">
        <v>15</v>
      </c>
      <c r="F40" s="260" t="s">
        <v>5</v>
      </c>
      <c r="G40" s="74"/>
      <c r="H40" s="248" t="s">
        <v>1</v>
      </c>
      <c r="I40" s="250" t="s">
        <v>2</v>
      </c>
      <c r="J40" s="250" t="s">
        <v>3</v>
      </c>
      <c r="K40" s="253" t="s">
        <v>15</v>
      </c>
      <c r="L40" s="255" t="s">
        <v>5</v>
      </c>
      <c r="M40" s="80"/>
      <c r="N40" s="248" t="s">
        <v>1</v>
      </c>
      <c r="O40" s="250" t="s">
        <v>2</v>
      </c>
      <c r="P40" s="250" t="s">
        <v>3</v>
      </c>
      <c r="Q40" s="253" t="s">
        <v>15</v>
      </c>
      <c r="R40" s="255" t="s">
        <v>5</v>
      </c>
      <c r="S40" s="80"/>
      <c r="T40" s="248" t="s">
        <v>1</v>
      </c>
      <c r="U40" s="250" t="s">
        <v>2</v>
      </c>
      <c r="V40" s="253" t="s">
        <v>3</v>
      </c>
      <c r="W40" s="253" t="s">
        <v>15</v>
      </c>
      <c r="X40" s="260" t="s">
        <v>5</v>
      </c>
      <c r="Y40" s="13"/>
      <c r="Z40" s="74"/>
      <c r="AA40" s="13"/>
    </row>
    <row r="41" spans="2:27" ht="15.75" thickBot="1" x14ac:dyDescent="0.3">
      <c r="B41" s="249"/>
      <c r="C41" s="251"/>
      <c r="D41" s="259"/>
      <c r="E41" s="259"/>
      <c r="F41" s="261"/>
      <c r="G41" s="74"/>
      <c r="H41" s="249"/>
      <c r="I41" s="251"/>
      <c r="J41" s="251"/>
      <c r="K41" s="259"/>
      <c r="L41" s="256"/>
      <c r="M41" s="80"/>
      <c r="N41" s="249"/>
      <c r="O41" s="251"/>
      <c r="P41" s="251"/>
      <c r="Q41" s="259"/>
      <c r="R41" s="256"/>
      <c r="S41" s="80"/>
      <c r="T41" s="249"/>
      <c r="U41" s="251"/>
      <c r="V41" s="259"/>
      <c r="W41" s="259"/>
      <c r="X41" s="261"/>
      <c r="Y41" s="13"/>
      <c r="Z41" s="74"/>
      <c r="AA41" s="13"/>
    </row>
    <row r="42" spans="2:27" ht="15.75" thickBot="1" x14ac:dyDescent="0.3">
      <c r="B42" s="81">
        <v>45108</v>
      </c>
      <c r="C42" s="20">
        <v>6</v>
      </c>
      <c r="D42" s="87">
        <v>347.1</v>
      </c>
      <c r="E42" s="87">
        <v>333</v>
      </c>
      <c r="F42" s="89">
        <f>+E42/C42</f>
        <v>55.5</v>
      </c>
      <c r="G42" s="74"/>
      <c r="H42" s="81">
        <v>45108</v>
      </c>
      <c r="I42" s="20">
        <v>5</v>
      </c>
      <c r="J42" s="93">
        <v>415.5</v>
      </c>
      <c r="K42" s="86">
        <v>440</v>
      </c>
      <c r="L42" s="89">
        <f t="shared" ref="L42:L44" si="12">+K42/I42</f>
        <v>88</v>
      </c>
      <c r="M42" s="85"/>
      <c r="N42" s="81">
        <v>45108</v>
      </c>
      <c r="O42" s="26">
        <v>6</v>
      </c>
      <c r="P42" s="87">
        <v>571.5</v>
      </c>
      <c r="Q42" s="84">
        <v>632</v>
      </c>
      <c r="R42" s="35">
        <f>+Q42/O42</f>
        <v>105.33333333333333</v>
      </c>
      <c r="S42" s="85"/>
      <c r="T42" s="81">
        <v>45108</v>
      </c>
      <c r="U42" s="20">
        <v>5</v>
      </c>
      <c r="V42" s="87">
        <v>512.5</v>
      </c>
      <c r="W42" s="88">
        <v>453</v>
      </c>
      <c r="X42" s="89">
        <f>+W42/U42</f>
        <v>90.6</v>
      </c>
      <c r="Y42" s="13"/>
      <c r="Z42" s="74"/>
      <c r="AA42" s="13"/>
    </row>
    <row r="43" spans="2:27" ht="15.75" thickBot="1" x14ac:dyDescent="0.3">
      <c r="B43" s="81">
        <v>45139</v>
      </c>
      <c r="C43" s="90">
        <v>6</v>
      </c>
      <c r="D43" s="91">
        <v>315.8</v>
      </c>
      <c r="E43" s="91">
        <v>313</v>
      </c>
      <c r="F43" s="89">
        <f t="shared" ref="F43:F44" si="13">+E43/C43</f>
        <v>52.166666666666664</v>
      </c>
      <c r="G43" s="74"/>
      <c r="H43" s="81">
        <v>45139</v>
      </c>
      <c r="I43" s="90">
        <v>5</v>
      </c>
      <c r="J43" s="93">
        <v>315.5</v>
      </c>
      <c r="K43" s="86">
        <v>341</v>
      </c>
      <c r="L43" s="89">
        <f t="shared" si="12"/>
        <v>68.2</v>
      </c>
      <c r="M43" s="85"/>
      <c r="N43" s="81">
        <v>45139</v>
      </c>
      <c r="O43" s="92">
        <v>6</v>
      </c>
      <c r="P43" s="87">
        <v>712</v>
      </c>
      <c r="Q43" s="93">
        <v>659</v>
      </c>
      <c r="R43" s="35">
        <f t="shared" ref="R43:R44" si="14">+Q43/O43</f>
        <v>109.83333333333333</v>
      </c>
      <c r="S43" s="85"/>
      <c r="T43" s="81">
        <v>45139</v>
      </c>
      <c r="U43" s="90">
        <v>5</v>
      </c>
      <c r="V43" s="87">
        <v>727.8</v>
      </c>
      <c r="W43" s="88">
        <v>462</v>
      </c>
      <c r="X43" s="89">
        <f t="shared" ref="X43:X44" si="15">+W43/U43</f>
        <v>92.4</v>
      </c>
      <c r="Y43" s="13"/>
      <c r="Z43" s="74"/>
      <c r="AA43" s="13"/>
    </row>
    <row r="44" spans="2:27" ht="15.75" thickBot="1" x14ac:dyDescent="0.3">
      <c r="B44" s="81">
        <v>45170</v>
      </c>
      <c r="C44" s="90">
        <v>6</v>
      </c>
      <c r="D44" s="91">
        <v>314.60000000000002</v>
      </c>
      <c r="E44" s="91">
        <v>313</v>
      </c>
      <c r="F44" s="89">
        <f t="shared" si="13"/>
        <v>52.166666666666664</v>
      </c>
      <c r="G44" s="74"/>
      <c r="H44" s="81">
        <v>45170</v>
      </c>
      <c r="I44" s="90">
        <v>5</v>
      </c>
      <c r="J44" s="91">
        <v>314.8</v>
      </c>
      <c r="K44" s="91">
        <v>343</v>
      </c>
      <c r="L44" s="89">
        <f t="shared" si="12"/>
        <v>68.599999999999994</v>
      </c>
      <c r="M44" s="85"/>
      <c r="N44" s="81">
        <v>45170</v>
      </c>
      <c r="O44" s="92">
        <v>6</v>
      </c>
      <c r="P44" s="91">
        <v>568</v>
      </c>
      <c r="Q44" s="93">
        <v>628</v>
      </c>
      <c r="R44" s="35">
        <f t="shared" si="14"/>
        <v>104.66666666666667</v>
      </c>
      <c r="S44" s="85"/>
      <c r="T44" s="81">
        <v>45170</v>
      </c>
      <c r="U44" s="90">
        <v>5</v>
      </c>
      <c r="V44" s="87">
        <v>865.6</v>
      </c>
      <c r="W44" s="88">
        <v>485</v>
      </c>
      <c r="X44" s="89">
        <f t="shared" si="15"/>
        <v>97</v>
      </c>
      <c r="Y44" s="13"/>
      <c r="Z44" s="74"/>
      <c r="AA44" s="13"/>
    </row>
    <row r="45" spans="2:27" ht="15.75" thickBot="1" x14ac:dyDescent="0.3">
      <c r="B45" s="102" t="s">
        <v>25</v>
      </c>
      <c r="C45" s="96">
        <f>AVERAGE(C42:C44)</f>
        <v>6</v>
      </c>
      <c r="D45" s="97">
        <f>AVERAGE(D42:D44)</f>
        <v>325.83333333333337</v>
      </c>
      <c r="E45" s="119">
        <f>AVERAGE(E42:E44)</f>
        <v>319.66666666666669</v>
      </c>
      <c r="F45" s="98">
        <f>AVERAGE(F42:F44)</f>
        <v>53.277777777777771</v>
      </c>
      <c r="G45" s="74"/>
      <c r="H45" s="102" t="s">
        <v>25</v>
      </c>
      <c r="I45" s="96">
        <f>AVERAGE(I42:I44)</f>
        <v>5</v>
      </c>
      <c r="J45" s="97">
        <f>AVERAGE(J42:J44)</f>
        <v>348.59999999999997</v>
      </c>
      <c r="K45" s="119">
        <f>AVERAGE(K42:K44)</f>
        <v>374.66666666666669</v>
      </c>
      <c r="L45" s="98">
        <f>AVERAGE(L42:L44)</f>
        <v>74.933333333333323</v>
      </c>
      <c r="M45" s="101"/>
      <c r="N45" s="102" t="s">
        <v>25</v>
      </c>
      <c r="O45" s="96">
        <f>AVERAGE(O42:O44)</f>
        <v>6</v>
      </c>
      <c r="P45" s="97">
        <f>AVERAGE(P42:P44)</f>
        <v>617.16666666666663</v>
      </c>
      <c r="Q45" s="97">
        <f>AVERAGE(Q42:Q44)</f>
        <v>639.66666666666663</v>
      </c>
      <c r="R45" s="98">
        <f>AVERAGE(R42:R44)</f>
        <v>106.6111111111111</v>
      </c>
      <c r="S45" s="101"/>
      <c r="T45" s="102" t="s">
        <v>25</v>
      </c>
      <c r="U45" s="96">
        <f>AVERAGE(U42:U44)</f>
        <v>5</v>
      </c>
      <c r="V45" s="96">
        <f>AVERAGE(V42:V44)</f>
        <v>701.9666666666667</v>
      </c>
      <c r="W45" s="96">
        <f>AVERAGE(W42:W44)</f>
        <v>466.66666666666669</v>
      </c>
      <c r="X45" s="100">
        <f>AVERAGE(X42:X44)</f>
        <v>93.333333333333329</v>
      </c>
      <c r="Y45" s="13"/>
      <c r="Z45" s="74"/>
      <c r="AA45" s="13"/>
    </row>
    <row r="46" spans="2:27" x14ac:dyDescent="0.25"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106"/>
      <c r="N46" s="74"/>
      <c r="O46" s="74"/>
      <c r="P46" s="74"/>
      <c r="Q46" s="74"/>
      <c r="R46" s="74"/>
      <c r="S46" s="106"/>
      <c r="T46" s="74"/>
      <c r="U46" s="74"/>
      <c r="V46" s="13"/>
      <c r="W46" s="13"/>
      <c r="X46" s="13"/>
      <c r="Y46" s="13"/>
      <c r="Z46" s="74"/>
      <c r="AA46" s="74"/>
    </row>
    <row r="47" spans="2:27" ht="15.75" thickBot="1" x14ac:dyDescent="0.3"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106"/>
      <c r="N47" s="74"/>
      <c r="O47" s="74"/>
      <c r="P47" s="74"/>
      <c r="Q47" s="74"/>
      <c r="R47" s="74"/>
      <c r="S47" s="106"/>
      <c r="T47" s="74"/>
      <c r="U47" s="74"/>
      <c r="V47" s="13"/>
      <c r="W47" s="13"/>
      <c r="X47" s="13"/>
      <c r="Y47" s="13"/>
      <c r="Z47" s="74"/>
      <c r="AA47" s="74"/>
    </row>
    <row r="48" spans="2:27" ht="16.5" thickBot="1" x14ac:dyDescent="0.3">
      <c r="B48" s="262" t="s">
        <v>72</v>
      </c>
      <c r="C48" s="263"/>
      <c r="D48" s="263"/>
      <c r="E48" s="263"/>
      <c r="F48" s="264"/>
      <c r="G48" s="74"/>
      <c r="H48" s="262" t="s">
        <v>72</v>
      </c>
      <c r="I48" s="263"/>
      <c r="J48" s="263"/>
      <c r="K48" s="263"/>
      <c r="L48" s="264"/>
      <c r="M48" s="75"/>
      <c r="N48" s="262" t="s">
        <v>72</v>
      </c>
      <c r="O48" s="263"/>
      <c r="P48" s="263"/>
      <c r="Q48" s="263"/>
      <c r="R48" s="264"/>
      <c r="S48" s="75"/>
      <c r="T48" s="262" t="s">
        <v>72</v>
      </c>
      <c r="U48" s="263"/>
      <c r="V48" s="263"/>
      <c r="W48" s="263"/>
      <c r="X48" s="264"/>
      <c r="Y48" s="13"/>
      <c r="Z48" s="74"/>
      <c r="AA48" s="13"/>
    </row>
    <row r="49" spans="2:27" x14ac:dyDescent="0.25">
      <c r="B49" s="246" t="s">
        <v>50</v>
      </c>
      <c r="C49" s="246"/>
      <c r="D49" s="246"/>
      <c r="E49" s="246"/>
      <c r="F49" s="246"/>
      <c r="G49" s="74"/>
      <c r="H49" s="265" t="s">
        <v>51</v>
      </c>
      <c r="I49" s="265"/>
      <c r="J49" s="265"/>
      <c r="K49" s="265"/>
      <c r="L49" s="265"/>
      <c r="M49" s="76"/>
      <c r="N49" s="265" t="s">
        <v>52</v>
      </c>
      <c r="O49" s="265"/>
      <c r="P49" s="265"/>
      <c r="Q49" s="265"/>
      <c r="R49" s="265"/>
      <c r="S49" s="76"/>
      <c r="T49" s="246" t="s">
        <v>53</v>
      </c>
      <c r="U49" s="246"/>
      <c r="V49" s="246"/>
      <c r="W49" s="246"/>
      <c r="X49" s="246"/>
      <c r="Y49" s="13"/>
      <c r="Z49" s="74"/>
      <c r="AA49" s="13"/>
    </row>
    <row r="50" spans="2:27" ht="15.75" thickBot="1" x14ac:dyDescent="0.3">
      <c r="B50" s="77"/>
      <c r="C50" s="77"/>
      <c r="D50" s="77"/>
      <c r="E50" s="77"/>
      <c r="F50" s="78"/>
      <c r="G50" s="74"/>
      <c r="H50" s="77"/>
      <c r="I50" s="77"/>
      <c r="J50" s="77"/>
      <c r="K50" s="78"/>
      <c r="L50" s="78"/>
      <c r="M50" s="79"/>
      <c r="N50" s="77"/>
      <c r="O50" s="77"/>
      <c r="P50" s="77"/>
      <c r="Q50" s="78"/>
      <c r="R50" s="78"/>
      <c r="S50" s="79"/>
      <c r="T50" s="77"/>
      <c r="U50" s="77"/>
      <c r="V50" s="77"/>
      <c r="W50" s="77"/>
      <c r="X50" s="78"/>
      <c r="Y50" s="13"/>
      <c r="Z50" s="74"/>
      <c r="AA50" s="13"/>
    </row>
    <row r="51" spans="2:27" x14ac:dyDescent="0.25">
      <c r="B51" s="248" t="s">
        <v>1</v>
      </c>
      <c r="C51" s="250" t="s">
        <v>2</v>
      </c>
      <c r="D51" s="253" t="s">
        <v>3</v>
      </c>
      <c r="E51" s="253" t="s">
        <v>15</v>
      </c>
      <c r="F51" s="260" t="s">
        <v>5</v>
      </c>
      <c r="G51" s="74"/>
      <c r="H51" s="248" t="s">
        <v>1</v>
      </c>
      <c r="I51" s="250" t="s">
        <v>2</v>
      </c>
      <c r="J51" s="250" t="s">
        <v>3</v>
      </c>
      <c r="K51" s="253" t="s">
        <v>15</v>
      </c>
      <c r="L51" s="255" t="s">
        <v>5</v>
      </c>
      <c r="M51" s="80"/>
      <c r="N51" s="257" t="s">
        <v>1</v>
      </c>
      <c r="O51" s="253" t="s">
        <v>2</v>
      </c>
      <c r="P51" s="253" t="s">
        <v>3</v>
      </c>
      <c r="Q51" s="253" t="s">
        <v>15</v>
      </c>
      <c r="R51" s="260" t="s">
        <v>5</v>
      </c>
      <c r="S51" s="80"/>
      <c r="T51" s="248" t="s">
        <v>1</v>
      </c>
      <c r="U51" s="250" t="s">
        <v>2</v>
      </c>
      <c r="V51" s="250" t="s">
        <v>3</v>
      </c>
      <c r="W51" s="253" t="s">
        <v>15</v>
      </c>
      <c r="X51" s="255" t="s">
        <v>5</v>
      </c>
      <c r="Y51" s="13"/>
      <c r="Z51" s="74"/>
      <c r="AA51" s="13"/>
    </row>
    <row r="52" spans="2:27" ht="15.75" thickBot="1" x14ac:dyDescent="0.3">
      <c r="B52" s="249"/>
      <c r="C52" s="251"/>
      <c r="D52" s="259"/>
      <c r="E52" s="259"/>
      <c r="F52" s="261"/>
      <c r="G52" s="74"/>
      <c r="H52" s="249"/>
      <c r="I52" s="251"/>
      <c r="J52" s="251"/>
      <c r="K52" s="259"/>
      <c r="L52" s="256"/>
      <c r="M52" s="80"/>
      <c r="N52" s="258"/>
      <c r="O52" s="259"/>
      <c r="P52" s="259"/>
      <c r="Q52" s="259"/>
      <c r="R52" s="261"/>
      <c r="S52" s="80"/>
      <c r="T52" s="249"/>
      <c r="U52" s="251"/>
      <c r="V52" s="251"/>
      <c r="W52" s="259"/>
      <c r="X52" s="256"/>
      <c r="Y52" s="13"/>
      <c r="Z52" s="74"/>
      <c r="AA52" s="13"/>
    </row>
    <row r="53" spans="2:27" ht="15.75" thickBot="1" x14ac:dyDescent="0.3">
      <c r="B53" s="81">
        <v>45108</v>
      </c>
      <c r="C53" s="26">
        <v>4</v>
      </c>
      <c r="D53" s="84">
        <v>259</v>
      </c>
      <c r="E53" s="84">
        <v>253</v>
      </c>
      <c r="F53" s="35">
        <f t="shared" ref="F53:F55" si="16">+E53/C53</f>
        <v>63.25</v>
      </c>
      <c r="G53" s="74"/>
      <c r="H53" s="81">
        <v>45108</v>
      </c>
      <c r="I53" s="20">
        <v>4</v>
      </c>
      <c r="J53" s="87">
        <v>441.2</v>
      </c>
      <c r="K53" s="88">
        <v>422</v>
      </c>
      <c r="L53" s="89">
        <f>+K53/I53</f>
        <v>105.5</v>
      </c>
      <c r="M53" s="85"/>
      <c r="N53" s="81">
        <v>45108</v>
      </c>
      <c r="O53" s="20">
        <v>5</v>
      </c>
      <c r="P53" s="87">
        <v>774.9</v>
      </c>
      <c r="Q53" s="165">
        <v>834</v>
      </c>
      <c r="R53" s="89">
        <f>Q53/O53</f>
        <v>166.8</v>
      </c>
      <c r="S53" s="85"/>
      <c r="T53" s="81">
        <v>45108</v>
      </c>
      <c r="U53" s="20">
        <v>5</v>
      </c>
      <c r="V53" s="87">
        <v>565.4</v>
      </c>
      <c r="W53" s="87">
        <v>490</v>
      </c>
      <c r="X53" s="89">
        <f>+W53/U53</f>
        <v>98</v>
      </c>
      <c r="Y53" s="13"/>
      <c r="Z53" s="74"/>
      <c r="AA53" s="13"/>
    </row>
    <row r="54" spans="2:27" ht="15.75" thickBot="1" x14ac:dyDescent="0.3">
      <c r="B54" s="81">
        <v>45139</v>
      </c>
      <c r="C54" s="92">
        <v>4</v>
      </c>
      <c r="D54" s="93">
        <v>252.5</v>
      </c>
      <c r="E54" s="93">
        <v>256</v>
      </c>
      <c r="F54" s="35">
        <f t="shared" si="16"/>
        <v>64</v>
      </c>
      <c r="G54" s="74"/>
      <c r="H54" s="81">
        <v>45139</v>
      </c>
      <c r="I54" s="90">
        <v>4</v>
      </c>
      <c r="J54" s="87">
        <v>430.3</v>
      </c>
      <c r="K54" s="88">
        <v>418</v>
      </c>
      <c r="L54" s="89">
        <f t="shared" ref="L54:L55" si="17">+K54/I54</f>
        <v>104.5</v>
      </c>
      <c r="M54" s="85"/>
      <c r="N54" s="81">
        <v>45139</v>
      </c>
      <c r="O54" s="90">
        <v>5</v>
      </c>
      <c r="P54" s="163">
        <v>853</v>
      </c>
      <c r="Q54" s="166">
        <v>920</v>
      </c>
      <c r="R54" s="164">
        <f t="shared" ref="R54:R55" si="18">Q54/O54</f>
        <v>184</v>
      </c>
      <c r="S54" s="85"/>
      <c r="T54" s="81">
        <v>45139</v>
      </c>
      <c r="U54" s="90">
        <v>5</v>
      </c>
      <c r="V54" s="91">
        <v>513.6</v>
      </c>
      <c r="W54" s="91">
        <v>456</v>
      </c>
      <c r="X54" s="89">
        <f t="shared" ref="X54:X55" si="19">+W54/U54</f>
        <v>91.2</v>
      </c>
      <c r="Y54" s="13"/>
      <c r="Z54" s="74"/>
      <c r="AA54" s="13"/>
    </row>
    <row r="55" spans="2:27" ht="15.75" thickBot="1" x14ac:dyDescent="0.3">
      <c r="B55" s="81">
        <v>45170</v>
      </c>
      <c r="C55" s="92">
        <v>4</v>
      </c>
      <c r="D55" s="93">
        <v>247.14</v>
      </c>
      <c r="E55" s="93">
        <v>257</v>
      </c>
      <c r="F55" s="35">
        <f t="shared" si="16"/>
        <v>64.25</v>
      </c>
      <c r="G55" s="74"/>
      <c r="H55" s="81">
        <v>45170</v>
      </c>
      <c r="I55" s="90">
        <v>4</v>
      </c>
      <c r="J55" s="87">
        <v>440.8</v>
      </c>
      <c r="K55" s="88">
        <v>444</v>
      </c>
      <c r="L55" s="89">
        <f t="shared" si="17"/>
        <v>111</v>
      </c>
      <c r="M55" s="85"/>
      <c r="N55" s="81">
        <v>45170</v>
      </c>
      <c r="O55" s="90">
        <v>5</v>
      </c>
      <c r="P55" s="87">
        <v>1148.4000000000001</v>
      </c>
      <c r="Q55" s="124">
        <v>1301</v>
      </c>
      <c r="R55" s="89">
        <f t="shared" si="18"/>
        <v>260.2</v>
      </c>
      <c r="S55" s="85"/>
      <c r="T55" s="81">
        <v>45170</v>
      </c>
      <c r="U55" s="90">
        <v>5</v>
      </c>
      <c r="V55" s="91">
        <v>363.8</v>
      </c>
      <c r="W55" s="91">
        <v>316</v>
      </c>
      <c r="X55" s="89">
        <f t="shared" si="19"/>
        <v>63.2</v>
      </c>
      <c r="Y55" s="13"/>
      <c r="Z55" s="74"/>
      <c r="AA55" s="13"/>
    </row>
    <row r="56" spans="2:27" ht="15.75" thickBot="1" x14ac:dyDescent="0.3">
      <c r="B56" s="102" t="s">
        <v>25</v>
      </c>
      <c r="C56" s="96">
        <f>AVERAGE(C53:C55)</f>
        <v>4</v>
      </c>
      <c r="D56" s="97">
        <f>AVERAGE(D53:D55)</f>
        <v>252.88</v>
      </c>
      <c r="E56" s="119">
        <f>AVERAGE(E53:E55)</f>
        <v>255.33333333333334</v>
      </c>
      <c r="F56" s="102">
        <f>AVERAGE(F53:F55)</f>
        <v>63.833333333333336</v>
      </c>
      <c r="G56" s="99"/>
      <c r="H56" s="102" t="s">
        <v>25</v>
      </c>
      <c r="I56" s="96">
        <f>AVERAGE(I53:I55)</f>
        <v>4</v>
      </c>
      <c r="J56" s="97">
        <f>AVERAGE(J53:J55)</f>
        <v>437.43333333333334</v>
      </c>
      <c r="K56" s="119">
        <f>AVERAGE(K53:K55)</f>
        <v>428</v>
      </c>
      <c r="L56" s="102">
        <f>AVERAGE(L53:L55)</f>
        <v>107</v>
      </c>
      <c r="M56" s="101"/>
      <c r="N56" s="95" t="s">
        <v>25</v>
      </c>
      <c r="O56" s="96">
        <f>AVERAGE(O53:O55)</f>
        <v>5</v>
      </c>
      <c r="P56" s="96">
        <f>AVERAGE(P53:P55)</f>
        <v>925.43333333333339</v>
      </c>
      <c r="Q56" s="96">
        <f>AVERAGE(Q53:Q55)</f>
        <v>1018.3333333333334</v>
      </c>
      <c r="R56" s="100">
        <f>AVERAGE(R53:R55)</f>
        <v>203.66666666666666</v>
      </c>
      <c r="S56" s="101"/>
      <c r="T56" s="125" t="s">
        <v>25</v>
      </c>
      <c r="U56" s="96">
        <f>AVERAGE(U53:U55)</f>
        <v>5</v>
      </c>
      <c r="V56" s="97">
        <f>AVERAGE(V53:V55)</f>
        <v>480.93333333333334</v>
      </c>
      <c r="W56" s="97">
        <f>AVERAGE(W53:W55)</f>
        <v>420.66666666666669</v>
      </c>
      <c r="X56" s="98">
        <f>AVERAGE(X53:X55)</f>
        <v>84.133333333333326</v>
      </c>
      <c r="Y56" s="13"/>
      <c r="Z56" s="99"/>
      <c r="AA56" s="13"/>
    </row>
    <row r="57" spans="2:27" x14ac:dyDescent="0.25"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106"/>
      <c r="N57" s="74"/>
      <c r="O57" s="74"/>
      <c r="P57" s="74"/>
      <c r="Q57" s="74"/>
      <c r="R57" s="74"/>
      <c r="S57" s="106"/>
      <c r="T57" s="74"/>
      <c r="U57" s="74"/>
      <c r="V57" s="74"/>
      <c r="W57" s="74"/>
      <c r="X57" s="74"/>
      <c r="Y57" s="74"/>
      <c r="Z57" s="74"/>
      <c r="AA57" s="126"/>
    </row>
    <row r="58" spans="2:27" ht="15.75" thickBot="1" x14ac:dyDescent="0.3"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106"/>
      <c r="N58" s="74"/>
      <c r="O58" s="74"/>
      <c r="P58" s="74"/>
      <c r="Q58" s="74"/>
      <c r="R58" s="74"/>
      <c r="S58" s="106"/>
      <c r="T58" s="74"/>
      <c r="U58" s="74"/>
      <c r="V58" s="74"/>
      <c r="W58" s="74"/>
      <c r="X58" s="74"/>
      <c r="Y58" s="74"/>
      <c r="Z58" s="74"/>
      <c r="AA58" s="74"/>
    </row>
    <row r="59" spans="2:27" ht="16.5" thickBot="1" x14ac:dyDescent="0.3">
      <c r="B59" s="262" t="s">
        <v>72</v>
      </c>
      <c r="C59" s="263"/>
      <c r="D59" s="263"/>
      <c r="E59" s="263"/>
      <c r="F59" s="264"/>
      <c r="G59" s="74"/>
      <c r="H59" s="262" t="s">
        <v>72</v>
      </c>
      <c r="I59" s="263"/>
      <c r="J59" s="263"/>
      <c r="K59" s="263"/>
      <c r="L59" s="264"/>
      <c r="M59" s="75"/>
      <c r="N59" s="262" t="s">
        <v>72</v>
      </c>
      <c r="O59" s="263"/>
      <c r="P59" s="263"/>
      <c r="Q59" s="263"/>
      <c r="R59" s="264"/>
      <c r="S59" s="73"/>
      <c r="T59" s="262" t="s">
        <v>72</v>
      </c>
      <c r="U59" s="263"/>
      <c r="V59" s="263"/>
      <c r="W59" s="263"/>
      <c r="X59" s="264"/>
      <c r="Y59" s="13"/>
      <c r="Z59" s="74"/>
      <c r="AA59" s="74"/>
    </row>
    <row r="60" spans="2:27" x14ac:dyDescent="0.25">
      <c r="B60" s="246" t="s">
        <v>54</v>
      </c>
      <c r="C60" s="246"/>
      <c r="D60" s="246"/>
      <c r="E60" s="246"/>
      <c r="F60" s="246"/>
      <c r="G60" s="74"/>
      <c r="H60" s="247" t="s">
        <v>55</v>
      </c>
      <c r="I60" s="247"/>
      <c r="J60" s="247"/>
      <c r="K60" s="247"/>
      <c r="L60" s="247"/>
      <c r="M60" s="76"/>
      <c r="N60" s="246" t="s">
        <v>56</v>
      </c>
      <c r="O60" s="246"/>
      <c r="P60" s="246"/>
      <c r="Q60" s="246"/>
      <c r="R60" s="246"/>
      <c r="S60" s="73"/>
      <c r="T60" s="246" t="s">
        <v>75</v>
      </c>
      <c r="U60" s="246"/>
      <c r="V60" s="246"/>
      <c r="W60" s="246"/>
      <c r="X60" s="246"/>
      <c r="Y60" s="13"/>
      <c r="Z60" s="74"/>
      <c r="AA60" s="74"/>
    </row>
    <row r="61" spans="2:27" ht="15.75" thickBot="1" x14ac:dyDescent="0.3">
      <c r="B61" s="77"/>
      <c r="C61" s="77"/>
      <c r="D61" s="77"/>
      <c r="E61" s="77"/>
      <c r="F61" s="78"/>
      <c r="G61" s="74"/>
      <c r="H61" s="77"/>
      <c r="I61" s="77"/>
      <c r="J61" s="77"/>
      <c r="K61" s="78"/>
      <c r="L61" s="78"/>
      <c r="M61" s="79"/>
      <c r="N61" s="77"/>
      <c r="O61" s="77"/>
      <c r="P61" s="77"/>
      <c r="Q61" s="78"/>
      <c r="R61" s="78"/>
      <c r="S61" s="73"/>
      <c r="T61" s="77"/>
      <c r="U61" s="77"/>
      <c r="V61" s="77"/>
      <c r="W61" s="77"/>
      <c r="X61" s="78"/>
      <c r="Y61" s="13"/>
      <c r="Z61" s="74"/>
      <c r="AA61" s="74"/>
    </row>
    <row r="62" spans="2:27" x14ac:dyDescent="0.25">
      <c r="B62" s="248" t="s">
        <v>1</v>
      </c>
      <c r="C62" s="250" t="s">
        <v>2</v>
      </c>
      <c r="D62" s="250" t="s">
        <v>3</v>
      </c>
      <c r="E62" s="253" t="s">
        <v>15</v>
      </c>
      <c r="F62" s="255" t="s">
        <v>5</v>
      </c>
      <c r="G62" s="74"/>
      <c r="H62" s="257" t="s">
        <v>1</v>
      </c>
      <c r="I62" s="253" t="s">
        <v>2</v>
      </c>
      <c r="J62" s="253" t="s">
        <v>3</v>
      </c>
      <c r="K62" s="253" t="s">
        <v>15</v>
      </c>
      <c r="L62" s="260" t="s">
        <v>5</v>
      </c>
      <c r="M62" s="80"/>
      <c r="N62" s="248" t="s">
        <v>1</v>
      </c>
      <c r="O62" s="250" t="s">
        <v>2</v>
      </c>
      <c r="P62" s="250" t="s">
        <v>3</v>
      </c>
      <c r="Q62" s="253" t="s">
        <v>15</v>
      </c>
      <c r="R62" s="255" t="s">
        <v>5</v>
      </c>
      <c r="S62" s="73"/>
      <c r="T62" s="248" t="s">
        <v>1</v>
      </c>
      <c r="U62" s="250" t="s">
        <v>2</v>
      </c>
      <c r="V62" s="250" t="s">
        <v>3</v>
      </c>
      <c r="W62" s="250" t="s">
        <v>15</v>
      </c>
      <c r="X62" s="255" t="s">
        <v>5</v>
      </c>
      <c r="Y62" s="13"/>
      <c r="Z62" s="74"/>
      <c r="AA62" s="74"/>
    </row>
    <row r="63" spans="2:27" ht="15.75" thickBot="1" x14ac:dyDescent="0.3">
      <c r="B63" s="249"/>
      <c r="C63" s="251"/>
      <c r="D63" s="252"/>
      <c r="E63" s="254"/>
      <c r="F63" s="256"/>
      <c r="G63" s="74"/>
      <c r="H63" s="258"/>
      <c r="I63" s="259"/>
      <c r="J63" s="259"/>
      <c r="K63" s="259"/>
      <c r="L63" s="261"/>
      <c r="M63" s="80"/>
      <c r="N63" s="249"/>
      <c r="O63" s="251"/>
      <c r="P63" s="251"/>
      <c r="Q63" s="259"/>
      <c r="R63" s="256"/>
      <c r="S63" s="73"/>
      <c r="T63" s="249"/>
      <c r="U63" s="251"/>
      <c r="V63" s="251"/>
      <c r="W63" s="251"/>
      <c r="X63" s="256"/>
      <c r="Y63" s="13"/>
      <c r="Z63" s="74"/>
      <c r="AA63" s="74"/>
    </row>
    <row r="64" spans="2:27" ht="15.75" thickBot="1" x14ac:dyDescent="0.3">
      <c r="B64" s="81">
        <v>45108</v>
      </c>
      <c r="C64" s="20">
        <v>5</v>
      </c>
      <c r="D64" s="171">
        <v>503</v>
      </c>
      <c r="E64" s="171">
        <v>492</v>
      </c>
      <c r="F64" s="164">
        <f>+K64/C64</f>
        <v>67</v>
      </c>
      <c r="G64" s="74"/>
      <c r="H64" s="81">
        <v>45108</v>
      </c>
      <c r="I64" s="20">
        <v>4</v>
      </c>
      <c r="J64" s="167">
        <v>327.2</v>
      </c>
      <c r="K64" s="87">
        <v>335</v>
      </c>
      <c r="L64" s="89">
        <f>K64/I64</f>
        <v>83.75</v>
      </c>
      <c r="M64" s="85"/>
      <c r="N64" s="127">
        <v>45108</v>
      </c>
      <c r="O64" s="26">
        <v>3</v>
      </c>
      <c r="P64" s="93">
        <v>256.8</v>
      </c>
      <c r="Q64" s="91">
        <v>238</v>
      </c>
      <c r="R64" s="35">
        <f>Q64/O64</f>
        <v>79.333333333333329</v>
      </c>
      <c r="S64" s="73"/>
      <c r="T64" s="127">
        <v>45108</v>
      </c>
      <c r="U64" s="128"/>
      <c r="V64" s="87">
        <v>50</v>
      </c>
      <c r="W64" s="87"/>
      <c r="X64" s="89"/>
      <c r="Y64" s="13"/>
      <c r="Z64" s="74"/>
      <c r="AA64" s="74"/>
    </row>
    <row r="65" spans="2:27" ht="15.75" thickBot="1" x14ac:dyDescent="0.3">
      <c r="B65" s="81">
        <v>45139</v>
      </c>
      <c r="C65" s="90">
        <v>5</v>
      </c>
      <c r="D65" s="171">
        <v>758</v>
      </c>
      <c r="E65" s="171">
        <v>766</v>
      </c>
      <c r="F65" s="164">
        <f>+K65/C65</f>
        <v>64.2</v>
      </c>
      <c r="G65" s="74"/>
      <c r="H65" s="81">
        <v>45139</v>
      </c>
      <c r="I65" s="90">
        <v>4</v>
      </c>
      <c r="J65" s="167">
        <v>311.10000000000002</v>
      </c>
      <c r="K65" s="87">
        <v>321</v>
      </c>
      <c r="L65" s="89">
        <f t="shared" ref="L65:L66" si="20">K65/I65</f>
        <v>80.25</v>
      </c>
      <c r="M65" s="85"/>
      <c r="N65" s="81">
        <v>45139</v>
      </c>
      <c r="O65" s="92">
        <v>3</v>
      </c>
      <c r="P65" s="93">
        <v>268</v>
      </c>
      <c r="Q65" s="91">
        <v>256</v>
      </c>
      <c r="R65" s="35">
        <f t="shared" ref="R65:R66" si="21">Q65/O65</f>
        <v>85.333333333333329</v>
      </c>
      <c r="S65" s="73"/>
      <c r="T65" s="81">
        <v>45139</v>
      </c>
      <c r="U65" s="129"/>
      <c r="V65" s="91">
        <v>50</v>
      </c>
      <c r="W65" s="130"/>
      <c r="X65" s="89"/>
      <c r="Y65" s="13"/>
      <c r="Z65" s="74"/>
      <c r="AA65" s="74"/>
    </row>
    <row r="66" spans="2:27" ht="15.75" thickBot="1" x14ac:dyDescent="0.3">
      <c r="B66" s="81">
        <v>45170</v>
      </c>
      <c r="C66" s="90">
        <v>5</v>
      </c>
      <c r="D66" s="171">
        <v>573</v>
      </c>
      <c r="E66" s="171">
        <v>576</v>
      </c>
      <c r="F66" s="164">
        <f>+K66/C66</f>
        <v>59.6</v>
      </c>
      <c r="G66" s="74"/>
      <c r="H66" s="81">
        <v>45170</v>
      </c>
      <c r="I66" s="90">
        <v>4</v>
      </c>
      <c r="J66" s="167">
        <v>287.10000000000002</v>
      </c>
      <c r="K66" s="87">
        <v>298</v>
      </c>
      <c r="L66" s="89">
        <f t="shared" si="20"/>
        <v>74.5</v>
      </c>
      <c r="M66" s="85"/>
      <c r="N66" s="81">
        <v>45170</v>
      </c>
      <c r="O66" s="92">
        <v>3</v>
      </c>
      <c r="P66" s="93">
        <v>243.2</v>
      </c>
      <c r="Q66" s="91">
        <v>236</v>
      </c>
      <c r="R66" s="35">
        <f t="shared" si="21"/>
        <v>78.666666666666671</v>
      </c>
      <c r="S66" s="73"/>
      <c r="T66" s="81">
        <v>45170</v>
      </c>
      <c r="U66" s="131"/>
      <c r="V66" s="91">
        <v>50</v>
      </c>
      <c r="W66" s="91"/>
      <c r="X66" s="89"/>
      <c r="Y66" s="13"/>
      <c r="Z66" s="74"/>
      <c r="AA66" s="74"/>
    </row>
    <row r="67" spans="2:27" ht="15.75" thickBot="1" x14ac:dyDescent="0.3">
      <c r="B67" s="102" t="s">
        <v>25</v>
      </c>
      <c r="C67" s="96">
        <f>AVERAGE(C64:C66)</f>
        <v>5</v>
      </c>
      <c r="D67" s="116">
        <f>AVERAGE(J64:J66)</f>
        <v>308.46666666666664</v>
      </c>
      <c r="E67" s="117">
        <f>AVERAGE(K64:K66)</f>
        <v>318</v>
      </c>
      <c r="F67" s="98">
        <f>AVERAGE(F64:F66)</f>
        <v>63.599999999999994</v>
      </c>
      <c r="G67" s="99"/>
      <c r="H67" s="95" t="s">
        <v>25</v>
      </c>
      <c r="I67" s="96">
        <f>AVERAGE(I64:I66)</f>
        <v>4</v>
      </c>
      <c r="J67" s="97">
        <f>AVERAGE(J64:J66)</f>
        <v>308.46666666666664</v>
      </c>
      <c r="K67" s="97">
        <f t="shared" ref="K67" si="22">AVERAGE(K64:K66)</f>
        <v>318</v>
      </c>
      <c r="L67" s="89">
        <f>K67/I67</f>
        <v>79.5</v>
      </c>
      <c r="M67" s="101"/>
      <c r="N67" s="95" t="s">
        <v>25</v>
      </c>
      <c r="O67" s="96">
        <f>AVERAGE(O64:O66)</f>
        <v>3</v>
      </c>
      <c r="P67" s="97">
        <f>AVERAGE(P64:P66)</f>
        <v>256</v>
      </c>
      <c r="Q67" s="97">
        <f>AVERAGE(Q64:Q66)</f>
        <v>243.33333333333334</v>
      </c>
      <c r="R67" s="98">
        <f>AVERAGE(R64:R66)</f>
        <v>81.1111111111111</v>
      </c>
      <c r="S67" s="73"/>
      <c r="T67" s="132" t="s">
        <v>25</v>
      </c>
      <c r="U67" s="96"/>
      <c r="V67" s="97">
        <f>AVERAGE(V62:V66)</f>
        <v>50</v>
      </c>
      <c r="W67" s="119">
        <v>0</v>
      </c>
      <c r="X67" s="102"/>
      <c r="Y67" s="13"/>
      <c r="Z67" s="99"/>
      <c r="AA67" s="74"/>
    </row>
    <row r="68" spans="2:27" x14ac:dyDescent="0.25"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106"/>
      <c r="N68" s="74"/>
      <c r="O68" s="74"/>
      <c r="P68" s="74"/>
      <c r="Q68" s="74"/>
      <c r="R68" s="74"/>
      <c r="S68" s="106"/>
      <c r="T68" s="133" t="s">
        <v>58</v>
      </c>
      <c r="U68" s="134"/>
      <c r="V68" s="74"/>
      <c r="W68" s="134"/>
      <c r="X68" s="134"/>
      <c r="Y68" s="74"/>
      <c r="Z68" s="74"/>
      <c r="AA68" s="74"/>
    </row>
    <row r="69" spans="2:27" x14ac:dyDescent="0.25"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106"/>
      <c r="N69" s="74"/>
      <c r="O69" s="74"/>
      <c r="P69" s="74"/>
      <c r="Q69" s="74"/>
      <c r="R69" s="74"/>
      <c r="S69" s="106"/>
      <c r="T69" s="74"/>
      <c r="U69" s="74"/>
      <c r="V69" s="74"/>
      <c r="W69" s="74"/>
      <c r="X69" s="74"/>
      <c r="Y69" s="74"/>
      <c r="Z69" s="74"/>
      <c r="AA69" s="13"/>
    </row>
    <row r="70" spans="2:27" x14ac:dyDescent="0.25">
      <c r="B70" s="13"/>
      <c r="C70" s="13"/>
      <c r="D70" s="13"/>
      <c r="E70" s="13"/>
      <c r="F70" s="13"/>
      <c r="G70" s="74"/>
      <c r="H70" s="74"/>
      <c r="I70" s="74"/>
      <c r="J70" s="74"/>
      <c r="K70" s="74"/>
      <c r="L70" s="74"/>
      <c r="M70" s="106"/>
      <c r="N70" s="74"/>
      <c r="O70" s="74"/>
      <c r="P70" s="74"/>
      <c r="Q70" s="74"/>
      <c r="R70" s="74"/>
      <c r="S70" s="106"/>
      <c r="T70" s="74"/>
      <c r="U70" s="74"/>
      <c r="V70" s="74"/>
      <c r="W70" s="74"/>
      <c r="X70" s="74"/>
      <c r="Y70" s="74"/>
      <c r="Z70" s="74"/>
      <c r="AA70" s="13"/>
    </row>
  </sheetData>
  <customSheetViews>
    <customSheetView guid="{6348123E-E71C-4D46-BA3B-F837DFD80CFE}" scale="95" showGridLines="0" topLeftCell="B1">
      <selection activeCell="E11" sqref="E11"/>
      <pageMargins left="0.7" right="0.7" top="0.75" bottom="0.75" header="0.3" footer="0.3"/>
    </customSheetView>
  </customSheetViews>
  <mergeCells count="170">
    <mergeCell ref="B3:F3"/>
    <mergeCell ref="H3:L3"/>
    <mergeCell ref="N3:R3"/>
    <mergeCell ref="T3:X3"/>
    <mergeCell ref="B4:F4"/>
    <mergeCell ref="H4:L4"/>
    <mergeCell ref="N4:R4"/>
    <mergeCell ref="T4:X4"/>
    <mergeCell ref="W6:W7"/>
    <mergeCell ref="X6:X7"/>
    <mergeCell ref="B15:F15"/>
    <mergeCell ref="H15:L15"/>
    <mergeCell ref="N15:R15"/>
    <mergeCell ref="T15:X15"/>
    <mergeCell ref="P6:P7"/>
    <mergeCell ref="Q6:Q7"/>
    <mergeCell ref="R6:R7"/>
    <mergeCell ref="T6:T7"/>
    <mergeCell ref="U6:U7"/>
    <mergeCell ref="V6:V7"/>
    <mergeCell ref="I6:I7"/>
    <mergeCell ref="J6:J7"/>
    <mergeCell ref="K6:K7"/>
    <mergeCell ref="L6:L7"/>
    <mergeCell ref="N6:N7"/>
    <mergeCell ref="O6:O7"/>
    <mergeCell ref="B6:B7"/>
    <mergeCell ref="C6:C7"/>
    <mergeCell ref="D6:D7"/>
    <mergeCell ref="E6:E7"/>
    <mergeCell ref="F6:F7"/>
    <mergeCell ref="H6:H7"/>
    <mergeCell ref="B16:F16"/>
    <mergeCell ref="H16:L16"/>
    <mergeCell ref="N16:R16"/>
    <mergeCell ref="T16:X16"/>
    <mergeCell ref="B18:B19"/>
    <mergeCell ref="C18:C19"/>
    <mergeCell ref="D18:D19"/>
    <mergeCell ref="E18:E19"/>
    <mergeCell ref="F18:F19"/>
    <mergeCell ref="H18:H19"/>
    <mergeCell ref="W18:W19"/>
    <mergeCell ref="X18:X19"/>
    <mergeCell ref="V24:Y24"/>
    <mergeCell ref="X25:AA25"/>
    <mergeCell ref="B26:F26"/>
    <mergeCell ref="H26:L26"/>
    <mergeCell ref="N26:R26"/>
    <mergeCell ref="T26:X26"/>
    <mergeCell ref="P18:P19"/>
    <mergeCell ref="Q18:Q19"/>
    <mergeCell ref="R18:R19"/>
    <mergeCell ref="T18:T19"/>
    <mergeCell ref="U18:U19"/>
    <mergeCell ref="V18:V19"/>
    <mergeCell ref="I18:I19"/>
    <mergeCell ref="J18:J19"/>
    <mergeCell ref="K18:K19"/>
    <mergeCell ref="L18:L19"/>
    <mergeCell ref="N18:N19"/>
    <mergeCell ref="O18:O19"/>
    <mergeCell ref="B27:F27"/>
    <mergeCell ref="H27:L27"/>
    <mergeCell ref="N27:R27"/>
    <mergeCell ref="T27:X27"/>
    <mergeCell ref="B29:B30"/>
    <mergeCell ref="C29:C30"/>
    <mergeCell ref="D29:D30"/>
    <mergeCell ref="E29:E30"/>
    <mergeCell ref="F29:F30"/>
    <mergeCell ref="H29:H30"/>
    <mergeCell ref="W29:W30"/>
    <mergeCell ref="X29:X30"/>
    <mergeCell ref="B37:F37"/>
    <mergeCell ref="H37:L37"/>
    <mergeCell ref="N37:R37"/>
    <mergeCell ref="T37:X37"/>
    <mergeCell ref="P29:P30"/>
    <mergeCell ref="Q29:Q30"/>
    <mergeCell ref="R29:R30"/>
    <mergeCell ref="T29:T30"/>
    <mergeCell ref="U29:U30"/>
    <mergeCell ref="V29:V30"/>
    <mergeCell ref="I29:I30"/>
    <mergeCell ref="J29:J30"/>
    <mergeCell ref="K29:K30"/>
    <mergeCell ref="L29:L30"/>
    <mergeCell ref="N29:N30"/>
    <mergeCell ref="O29:O30"/>
    <mergeCell ref="B38:F38"/>
    <mergeCell ref="H38:L38"/>
    <mergeCell ref="N38:R38"/>
    <mergeCell ref="T38:X38"/>
    <mergeCell ref="B40:B41"/>
    <mergeCell ref="C40:C41"/>
    <mergeCell ref="D40:D41"/>
    <mergeCell ref="E40:E41"/>
    <mergeCell ref="F40:F41"/>
    <mergeCell ref="H40:H41"/>
    <mergeCell ref="W40:W41"/>
    <mergeCell ref="X40:X41"/>
    <mergeCell ref="B48:F48"/>
    <mergeCell ref="H48:L48"/>
    <mergeCell ref="N48:R48"/>
    <mergeCell ref="T48:X48"/>
    <mergeCell ref="P40:P41"/>
    <mergeCell ref="Q40:Q41"/>
    <mergeCell ref="R40:R41"/>
    <mergeCell ref="T40:T41"/>
    <mergeCell ref="U40:U41"/>
    <mergeCell ref="V40:V41"/>
    <mergeCell ref="I40:I41"/>
    <mergeCell ref="J40:J41"/>
    <mergeCell ref="K40:K41"/>
    <mergeCell ref="L40:L41"/>
    <mergeCell ref="N40:N41"/>
    <mergeCell ref="O40:O41"/>
    <mergeCell ref="B49:F49"/>
    <mergeCell ref="H49:L49"/>
    <mergeCell ref="N49:R49"/>
    <mergeCell ref="T49:X49"/>
    <mergeCell ref="B51:B52"/>
    <mergeCell ref="C51:C52"/>
    <mergeCell ref="D51:D52"/>
    <mergeCell ref="E51:E52"/>
    <mergeCell ref="F51:F52"/>
    <mergeCell ref="H51:H52"/>
    <mergeCell ref="W51:W52"/>
    <mergeCell ref="X51:X52"/>
    <mergeCell ref="B59:F59"/>
    <mergeCell ref="H59:L59"/>
    <mergeCell ref="N59:R59"/>
    <mergeCell ref="T59:X59"/>
    <mergeCell ref="P51:P52"/>
    <mergeCell ref="Q51:Q52"/>
    <mergeCell ref="R51:R52"/>
    <mergeCell ref="T51:T52"/>
    <mergeCell ref="U51:U52"/>
    <mergeCell ref="V51:V52"/>
    <mergeCell ref="I51:I52"/>
    <mergeCell ref="J51:J52"/>
    <mergeCell ref="K51:K52"/>
    <mergeCell ref="L51:L52"/>
    <mergeCell ref="N51:N52"/>
    <mergeCell ref="O51:O52"/>
    <mergeCell ref="B60:F60"/>
    <mergeCell ref="H60:L60"/>
    <mergeCell ref="N60:R60"/>
    <mergeCell ref="T60:X60"/>
    <mergeCell ref="B62:B63"/>
    <mergeCell ref="C62:C63"/>
    <mergeCell ref="D62:D63"/>
    <mergeCell ref="E62:E63"/>
    <mergeCell ref="F62:F63"/>
    <mergeCell ref="H62:H63"/>
    <mergeCell ref="W62:W63"/>
    <mergeCell ref="X62:X63"/>
    <mergeCell ref="P62:P63"/>
    <mergeCell ref="Q62:Q63"/>
    <mergeCell ref="R62:R63"/>
    <mergeCell ref="T62:T63"/>
    <mergeCell ref="U62:U63"/>
    <mergeCell ref="V62:V63"/>
    <mergeCell ref="I62:I63"/>
    <mergeCell ref="J62:J63"/>
    <mergeCell ref="K62:K63"/>
    <mergeCell ref="L62:L63"/>
    <mergeCell ref="N62:N63"/>
    <mergeCell ref="O62:O63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AA68"/>
  <sheetViews>
    <sheetView showGridLines="0" topLeftCell="A10" zoomScale="68" zoomScaleNormal="68" zoomScaleSheetLayoutView="91" workbookViewId="0">
      <selection activeCell="E23" sqref="E23"/>
    </sheetView>
  </sheetViews>
  <sheetFormatPr baseColWidth="10" defaultRowHeight="15" x14ac:dyDescent="0.25"/>
  <sheetData>
    <row r="3" spans="2:27" ht="15.75" x14ac:dyDescent="0.25">
      <c r="B3" s="277" t="s">
        <v>73</v>
      </c>
      <c r="C3" s="278"/>
      <c r="D3" s="278"/>
      <c r="E3" s="278"/>
      <c r="F3" s="279"/>
      <c r="G3" s="74"/>
      <c r="H3" s="277" t="s">
        <v>73</v>
      </c>
      <c r="I3" s="278"/>
      <c r="J3" s="278"/>
      <c r="K3" s="278"/>
      <c r="L3" s="279"/>
      <c r="M3" s="75"/>
      <c r="N3" s="277" t="s">
        <v>73</v>
      </c>
      <c r="O3" s="278"/>
      <c r="P3" s="278"/>
      <c r="Q3" s="278"/>
      <c r="R3" s="279"/>
      <c r="S3" s="75"/>
      <c r="T3" s="277" t="s">
        <v>73</v>
      </c>
      <c r="U3" s="278"/>
      <c r="V3" s="278"/>
      <c r="W3" s="278"/>
      <c r="X3" s="279"/>
      <c r="Y3" s="13"/>
      <c r="Z3" s="74"/>
      <c r="AA3" s="13"/>
    </row>
    <row r="4" spans="2:27" x14ac:dyDescent="0.25">
      <c r="B4" s="246" t="s">
        <v>33</v>
      </c>
      <c r="C4" s="246"/>
      <c r="D4" s="246"/>
      <c r="E4" s="246"/>
      <c r="F4" s="246"/>
      <c r="G4" s="74"/>
      <c r="H4" s="246" t="s">
        <v>34</v>
      </c>
      <c r="I4" s="246"/>
      <c r="J4" s="246"/>
      <c r="K4" s="246"/>
      <c r="L4" s="246"/>
      <c r="M4" s="76"/>
      <c r="N4" s="246" t="s">
        <v>35</v>
      </c>
      <c r="O4" s="246"/>
      <c r="P4" s="246"/>
      <c r="Q4" s="246"/>
      <c r="R4" s="246"/>
      <c r="S4" s="76"/>
      <c r="T4" s="246" t="s">
        <v>36</v>
      </c>
      <c r="U4" s="246"/>
      <c r="V4" s="246"/>
      <c r="W4" s="246"/>
      <c r="X4" s="246"/>
      <c r="Y4" s="13"/>
      <c r="Z4" s="74"/>
      <c r="AA4" s="13"/>
    </row>
    <row r="5" spans="2:27" ht="15.75" thickBot="1" x14ac:dyDescent="0.3">
      <c r="B5" s="77"/>
      <c r="C5" s="77"/>
      <c r="D5" s="77"/>
      <c r="E5" s="77"/>
      <c r="F5" s="78"/>
      <c r="G5" s="74"/>
      <c r="H5" s="77"/>
      <c r="I5" s="77"/>
      <c r="J5" s="77"/>
      <c r="K5" s="77"/>
      <c r="L5" s="78"/>
      <c r="M5" s="79"/>
      <c r="N5" s="77"/>
      <c r="O5" s="77"/>
      <c r="P5" s="77"/>
      <c r="Q5" s="78"/>
      <c r="R5" s="78"/>
      <c r="S5" s="79"/>
      <c r="T5" s="77"/>
      <c r="U5" s="77"/>
      <c r="V5" s="77"/>
      <c r="W5" s="77"/>
      <c r="X5" s="78"/>
      <c r="Y5" s="13"/>
      <c r="Z5" s="74"/>
      <c r="AA5" s="13"/>
    </row>
    <row r="6" spans="2:27" x14ac:dyDescent="0.25">
      <c r="B6" s="270" t="s">
        <v>1</v>
      </c>
      <c r="C6" s="272" t="s">
        <v>2</v>
      </c>
      <c r="D6" s="272" t="s">
        <v>30</v>
      </c>
      <c r="E6" s="272" t="s">
        <v>22</v>
      </c>
      <c r="F6" s="275" t="s">
        <v>59</v>
      </c>
      <c r="G6" s="74"/>
      <c r="H6" s="270" t="s">
        <v>1</v>
      </c>
      <c r="I6" s="272" t="s">
        <v>2</v>
      </c>
      <c r="J6" s="272" t="s">
        <v>30</v>
      </c>
      <c r="K6" s="272" t="s">
        <v>22</v>
      </c>
      <c r="L6" s="275" t="s">
        <v>59</v>
      </c>
      <c r="M6" s="80"/>
      <c r="N6" s="270" t="s">
        <v>1</v>
      </c>
      <c r="O6" s="272" t="s">
        <v>2</v>
      </c>
      <c r="P6" s="272" t="s">
        <v>30</v>
      </c>
      <c r="Q6" s="272" t="s">
        <v>22</v>
      </c>
      <c r="R6" s="275" t="s">
        <v>59</v>
      </c>
      <c r="S6" s="80"/>
      <c r="T6" s="270" t="s">
        <v>1</v>
      </c>
      <c r="U6" s="272" t="s">
        <v>2</v>
      </c>
      <c r="V6" s="272" t="s">
        <v>30</v>
      </c>
      <c r="W6" s="272" t="s">
        <v>22</v>
      </c>
      <c r="X6" s="275" t="s">
        <v>59</v>
      </c>
      <c r="Y6" s="13"/>
      <c r="Z6" s="74"/>
      <c r="AA6" s="13"/>
    </row>
    <row r="7" spans="2:27" ht="15.75" thickBot="1" x14ac:dyDescent="0.3">
      <c r="B7" s="271"/>
      <c r="C7" s="273"/>
      <c r="D7" s="273"/>
      <c r="E7" s="273"/>
      <c r="F7" s="276"/>
      <c r="G7" s="74"/>
      <c r="H7" s="271"/>
      <c r="I7" s="273"/>
      <c r="J7" s="273"/>
      <c r="K7" s="273"/>
      <c r="L7" s="276"/>
      <c r="M7" s="80"/>
      <c r="N7" s="271"/>
      <c r="O7" s="273"/>
      <c r="P7" s="273"/>
      <c r="Q7" s="273"/>
      <c r="R7" s="276"/>
      <c r="S7" s="80"/>
      <c r="T7" s="271"/>
      <c r="U7" s="273"/>
      <c r="V7" s="273"/>
      <c r="W7" s="273"/>
      <c r="X7" s="276"/>
      <c r="Y7" s="13"/>
      <c r="Z7" s="74"/>
      <c r="AA7" s="13"/>
    </row>
    <row r="8" spans="2:27" ht="15.75" thickBot="1" x14ac:dyDescent="0.3">
      <c r="B8" s="81">
        <v>45108</v>
      </c>
      <c r="C8" s="15">
        <v>2</v>
      </c>
      <c r="D8" s="82"/>
      <c r="E8" s="82"/>
      <c r="F8" s="83">
        <f>D8/2</f>
        <v>0</v>
      </c>
      <c r="G8" s="74"/>
      <c r="H8" s="81">
        <v>45108</v>
      </c>
      <c r="I8" s="26">
        <v>3</v>
      </c>
      <c r="J8" s="84">
        <v>8</v>
      </c>
      <c r="K8" s="84">
        <v>15</v>
      </c>
      <c r="L8" s="35">
        <f>J8/I8</f>
        <v>2.6666666666666665</v>
      </c>
      <c r="M8" s="85"/>
      <c r="N8" s="127">
        <v>45108</v>
      </c>
      <c r="O8" s="26">
        <v>4</v>
      </c>
      <c r="P8" s="135">
        <v>4</v>
      </c>
      <c r="Q8" s="86">
        <v>7.5</v>
      </c>
      <c r="R8" s="35">
        <f>P8/O8</f>
        <v>1</v>
      </c>
      <c r="S8" s="85"/>
      <c r="T8" s="81">
        <v>45108</v>
      </c>
      <c r="U8" s="20">
        <v>6</v>
      </c>
      <c r="V8" s="87">
        <v>87</v>
      </c>
      <c r="W8" s="88">
        <v>672</v>
      </c>
      <c r="X8" s="89">
        <f>V8/U8</f>
        <v>14.5</v>
      </c>
      <c r="Y8" s="13"/>
      <c r="Z8" s="74"/>
      <c r="AA8" s="13"/>
    </row>
    <row r="9" spans="2:27" ht="15.75" thickBot="1" x14ac:dyDescent="0.3">
      <c r="B9" s="81">
        <v>45139</v>
      </c>
      <c r="C9" s="90">
        <v>2</v>
      </c>
      <c r="D9" s="91"/>
      <c r="E9" s="91"/>
      <c r="F9" s="83">
        <f t="shared" ref="F9:F10" si="0">D9/2</f>
        <v>0</v>
      </c>
      <c r="G9" s="74"/>
      <c r="H9" s="81">
        <v>45139</v>
      </c>
      <c r="I9" s="92">
        <v>3</v>
      </c>
      <c r="J9" s="84">
        <v>8</v>
      </c>
      <c r="K9" s="84">
        <v>15.9</v>
      </c>
      <c r="L9" s="35">
        <f t="shared" ref="L9:L10" si="1">J9/I9</f>
        <v>2.6666666666666665</v>
      </c>
      <c r="M9" s="85"/>
      <c r="N9" s="81">
        <v>45139</v>
      </c>
      <c r="O9" s="92">
        <v>4</v>
      </c>
      <c r="P9" s="94">
        <v>6</v>
      </c>
      <c r="Q9" s="86">
        <v>9.9</v>
      </c>
      <c r="R9" s="35">
        <f t="shared" ref="R9:R10" si="2">P9/O9</f>
        <v>1.5</v>
      </c>
      <c r="S9" s="85"/>
      <c r="T9" s="81">
        <v>45139</v>
      </c>
      <c r="U9" s="90">
        <v>6</v>
      </c>
      <c r="V9" s="91">
        <v>6</v>
      </c>
      <c r="W9" s="91">
        <v>53.6</v>
      </c>
      <c r="X9" s="89">
        <f t="shared" ref="X9:X10" si="3">V9/U9</f>
        <v>1</v>
      </c>
      <c r="Y9" s="13"/>
      <c r="Z9" s="74"/>
      <c r="AA9" s="13"/>
    </row>
    <row r="10" spans="2:27" ht="15.75" thickBot="1" x14ac:dyDescent="0.3">
      <c r="B10" s="81">
        <v>45170</v>
      </c>
      <c r="C10" s="38">
        <v>2</v>
      </c>
      <c r="D10" s="91"/>
      <c r="E10" s="91"/>
      <c r="F10" s="83">
        <f t="shared" si="0"/>
        <v>0</v>
      </c>
      <c r="G10" s="74"/>
      <c r="H10" s="81">
        <v>45170</v>
      </c>
      <c r="I10" s="92">
        <v>3</v>
      </c>
      <c r="J10" s="84">
        <v>9</v>
      </c>
      <c r="K10" s="84">
        <f>2.6+8.7</f>
        <v>11.299999999999999</v>
      </c>
      <c r="L10" s="35">
        <f t="shared" si="1"/>
        <v>3</v>
      </c>
      <c r="M10" s="85"/>
      <c r="N10" s="81">
        <v>45170</v>
      </c>
      <c r="O10" s="92">
        <v>4</v>
      </c>
      <c r="P10" s="94">
        <v>6</v>
      </c>
      <c r="Q10" s="86">
        <f>8.7+2.9</f>
        <v>11.6</v>
      </c>
      <c r="R10" s="35">
        <f t="shared" si="2"/>
        <v>1.5</v>
      </c>
      <c r="S10" s="85"/>
      <c r="T10" s="81">
        <v>45170</v>
      </c>
      <c r="U10" s="90">
        <v>6</v>
      </c>
      <c r="V10" s="93">
        <v>7</v>
      </c>
      <c r="W10" s="93">
        <v>55.6</v>
      </c>
      <c r="X10" s="89">
        <f t="shared" si="3"/>
        <v>1.1666666666666667</v>
      </c>
      <c r="Y10" s="13"/>
      <c r="Z10" s="74"/>
      <c r="AA10" s="13"/>
    </row>
    <row r="11" spans="2:27" ht="15.75" thickBot="1" x14ac:dyDescent="0.3">
      <c r="B11" s="95" t="s">
        <v>25</v>
      </c>
      <c r="C11" s="96">
        <f>AVERAGE(C8:C10)</f>
        <v>2</v>
      </c>
      <c r="D11" s="97" t="e">
        <f>AVERAGE(D8:D10)</f>
        <v>#DIV/0!</v>
      </c>
      <c r="E11" s="97" t="e">
        <f>AVERAGE(E8:E10)</f>
        <v>#DIV/0!</v>
      </c>
      <c r="F11" s="98">
        <f>AVERAGE(F8:F10)</f>
        <v>0</v>
      </c>
      <c r="G11" s="99"/>
      <c r="H11" s="95" t="s">
        <v>25</v>
      </c>
      <c r="I11" s="96">
        <f>AVERAGE(I8:I10)</f>
        <v>3</v>
      </c>
      <c r="J11" s="96">
        <f>AVERAGE(J8:J10)</f>
        <v>8.3333333333333339</v>
      </c>
      <c r="K11" s="96">
        <f>AVERAGE(K8:K10)</f>
        <v>14.066666666666665</v>
      </c>
      <c r="L11" s="100">
        <f>AVERAGE(L8:L10)</f>
        <v>2.7777777777777772</v>
      </c>
      <c r="M11" s="101"/>
      <c r="N11" s="102" t="s">
        <v>25</v>
      </c>
      <c r="O11" s="96">
        <f>AVERAGE(O8:O10)</f>
        <v>4</v>
      </c>
      <c r="P11" s="97">
        <f>AVERAGE(P8:P10)</f>
        <v>5.333333333333333</v>
      </c>
      <c r="Q11" s="97">
        <f>AVERAGE(Q8:Q10)</f>
        <v>9.6666666666666661</v>
      </c>
      <c r="R11" s="98">
        <f>AVERAGE(R8:R10)</f>
        <v>1.3333333333333333</v>
      </c>
      <c r="S11" s="101"/>
      <c r="T11" s="102" t="s">
        <v>25</v>
      </c>
      <c r="U11" s="96">
        <f>AVERAGE(U8:U10)</f>
        <v>6</v>
      </c>
      <c r="V11" s="97">
        <f>AVERAGE(V8:V10)</f>
        <v>33.333333333333336</v>
      </c>
      <c r="W11" s="97">
        <f>AVERAGE(W8:W10)</f>
        <v>260.40000000000003</v>
      </c>
      <c r="X11" s="98">
        <f>AVERAGE(X8:X10)</f>
        <v>5.5555555555555562</v>
      </c>
      <c r="Y11" s="13"/>
      <c r="Z11" s="99"/>
      <c r="AA11" s="13"/>
    </row>
    <row r="12" spans="2:27" x14ac:dyDescent="0.25">
      <c r="B12" s="103"/>
      <c r="C12" s="103"/>
      <c r="D12" s="168" t="s">
        <v>74</v>
      </c>
      <c r="E12" s="99"/>
      <c r="F12" s="104"/>
      <c r="G12" s="74"/>
      <c r="H12" s="105"/>
      <c r="I12" s="74"/>
      <c r="J12" s="74"/>
      <c r="K12" s="74"/>
      <c r="L12" s="74"/>
      <c r="M12" s="106"/>
      <c r="N12" s="74"/>
      <c r="O12" s="74"/>
      <c r="P12" s="74"/>
      <c r="Q12" s="74"/>
      <c r="R12" s="74"/>
      <c r="S12" s="106"/>
      <c r="T12" s="74"/>
      <c r="U12" s="74"/>
      <c r="V12" s="103"/>
      <c r="W12" s="103"/>
      <c r="X12" s="99"/>
      <c r="Y12" s="99"/>
      <c r="Z12" s="74"/>
      <c r="AA12" s="74"/>
    </row>
    <row r="13" spans="2:27" x14ac:dyDescent="0.25">
      <c r="B13" s="103"/>
      <c r="C13" s="103"/>
      <c r="D13" s="99"/>
      <c r="E13" s="99"/>
      <c r="F13" s="104"/>
      <c r="G13" s="74"/>
      <c r="H13" s="105"/>
      <c r="I13" s="74"/>
      <c r="J13" s="74"/>
      <c r="K13" s="74"/>
      <c r="L13" s="74"/>
      <c r="M13" s="106"/>
      <c r="N13" s="74"/>
      <c r="O13" s="74"/>
      <c r="P13" s="74"/>
      <c r="Q13" s="74"/>
      <c r="R13" s="74"/>
      <c r="S13" s="106"/>
      <c r="T13" s="74"/>
      <c r="U13" s="74"/>
      <c r="V13" s="103"/>
      <c r="W13" s="103"/>
      <c r="X13" s="99"/>
      <c r="Y13" s="99"/>
      <c r="Z13" s="74"/>
      <c r="AA13" s="74"/>
    </row>
    <row r="14" spans="2:27" x14ac:dyDescent="0.25">
      <c r="B14" s="107"/>
      <c r="C14" s="107"/>
      <c r="D14" s="107"/>
      <c r="E14" s="107"/>
      <c r="F14" s="74"/>
      <c r="G14" s="74"/>
      <c r="H14" s="74"/>
      <c r="I14" s="74"/>
      <c r="J14" s="74"/>
      <c r="K14" s="74"/>
      <c r="L14" s="74"/>
      <c r="M14" s="106"/>
      <c r="N14" s="74"/>
      <c r="O14" s="74"/>
      <c r="P14" s="74"/>
      <c r="Q14" s="74"/>
      <c r="R14" s="74"/>
      <c r="S14" s="106"/>
      <c r="T14" s="74"/>
      <c r="U14" s="74"/>
      <c r="V14" s="107"/>
      <c r="W14" s="107"/>
      <c r="X14" s="107"/>
      <c r="Y14" s="107"/>
      <c r="Z14" s="74"/>
      <c r="AA14" s="74"/>
    </row>
    <row r="15" spans="2:27" ht="15.75" x14ac:dyDescent="0.25">
      <c r="B15" s="277" t="s">
        <v>73</v>
      </c>
      <c r="C15" s="278"/>
      <c r="D15" s="278"/>
      <c r="E15" s="278"/>
      <c r="F15" s="279"/>
      <c r="G15" s="74"/>
      <c r="H15" s="277" t="s">
        <v>73</v>
      </c>
      <c r="I15" s="278"/>
      <c r="J15" s="278"/>
      <c r="K15" s="278"/>
      <c r="L15" s="279"/>
      <c r="M15" s="75"/>
      <c r="N15" s="277" t="s">
        <v>73</v>
      </c>
      <c r="O15" s="278"/>
      <c r="P15" s="278"/>
      <c r="Q15" s="278"/>
      <c r="R15" s="279"/>
      <c r="S15" s="75"/>
      <c r="T15" s="277" t="s">
        <v>73</v>
      </c>
      <c r="U15" s="278"/>
      <c r="V15" s="278"/>
      <c r="W15" s="278"/>
      <c r="X15" s="279"/>
      <c r="Y15" s="13"/>
      <c r="Z15" s="74"/>
      <c r="AA15" s="13"/>
    </row>
    <row r="16" spans="2:27" x14ac:dyDescent="0.25">
      <c r="B16" s="246" t="s">
        <v>37</v>
      </c>
      <c r="C16" s="246"/>
      <c r="D16" s="246"/>
      <c r="E16" s="246"/>
      <c r="F16" s="246"/>
      <c r="G16" s="74"/>
      <c r="H16" s="246" t="s">
        <v>38</v>
      </c>
      <c r="I16" s="246"/>
      <c r="J16" s="246"/>
      <c r="K16" s="246"/>
      <c r="L16" s="246"/>
      <c r="M16" s="76"/>
      <c r="N16" s="265" t="s">
        <v>39</v>
      </c>
      <c r="O16" s="265"/>
      <c r="P16" s="265"/>
      <c r="Q16" s="265"/>
      <c r="R16" s="265"/>
      <c r="S16" s="76"/>
      <c r="T16" s="246" t="s">
        <v>40</v>
      </c>
      <c r="U16" s="246"/>
      <c r="V16" s="246"/>
      <c r="W16" s="246"/>
      <c r="X16" s="246"/>
      <c r="Y16" s="13"/>
      <c r="Z16" s="74"/>
      <c r="AA16" s="13"/>
    </row>
    <row r="17" spans="2:27" ht="15.75" thickBot="1" x14ac:dyDescent="0.3">
      <c r="B17" s="77"/>
      <c r="C17" s="77"/>
      <c r="D17" s="77"/>
      <c r="E17" s="78"/>
      <c r="F17" s="78"/>
      <c r="G17" s="74"/>
      <c r="H17" s="77"/>
      <c r="I17" s="77"/>
      <c r="J17" s="77"/>
      <c r="K17" s="77"/>
      <c r="L17" s="108"/>
      <c r="M17" s="79"/>
      <c r="N17" s="77"/>
      <c r="O17" s="77"/>
      <c r="P17" s="77"/>
      <c r="Q17" s="78"/>
      <c r="R17" s="78"/>
      <c r="S17" s="79"/>
      <c r="T17" s="77"/>
      <c r="U17" s="77"/>
      <c r="V17" s="77"/>
      <c r="W17" s="77"/>
      <c r="X17" s="78"/>
      <c r="Y17" s="13"/>
      <c r="Z17" s="74"/>
      <c r="AA17" s="13"/>
    </row>
    <row r="18" spans="2:27" x14ac:dyDescent="0.25">
      <c r="B18" s="270" t="s">
        <v>1</v>
      </c>
      <c r="C18" s="272" t="s">
        <v>2</v>
      </c>
      <c r="D18" s="272" t="s">
        <v>30</v>
      </c>
      <c r="E18" s="272" t="s">
        <v>22</v>
      </c>
      <c r="F18" s="275" t="s">
        <v>59</v>
      </c>
      <c r="G18" s="74"/>
      <c r="H18" s="270" t="s">
        <v>1</v>
      </c>
      <c r="I18" s="272" t="s">
        <v>2</v>
      </c>
      <c r="J18" s="272" t="s">
        <v>30</v>
      </c>
      <c r="K18" s="272" t="s">
        <v>22</v>
      </c>
      <c r="L18" s="275" t="s">
        <v>59</v>
      </c>
      <c r="M18" s="80"/>
      <c r="N18" s="270" t="s">
        <v>1</v>
      </c>
      <c r="O18" s="272" t="s">
        <v>2</v>
      </c>
      <c r="P18" s="272" t="s">
        <v>30</v>
      </c>
      <c r="Q18" s="272" t="s">
        <v>22</v>
      </c>
      <c r="R18" s="275" t="s">
        <v>59</v>
      </c>
      <c r="S18" s="80"/>
      <c r="T18" s="270" t="s">
        <v>1</v>
      </c>
      <c r="U18" s="272" t="s">
        <v>2</v>
      </c>
      <c r="V18" s="272" t="s">
        <v>30</v>
      </c>
      <c r="W18" s="272" t="s">
        <v>22</v>
      </c>
      <c r="X18" s="275" t="s">
        <v>59</v>
      </c>
      <c r="Y18" s="13"/>
      <c r="Z18" s="74"/>
      <c r="AA18" s="13"/>
    </row>
    <row r="19" spans="2:27" ht="15.75" thickBot="1" x14ac:dyDescent="0.3">
      <c r="B19" s="271"/>
      <c r="C19" s="273"/>
      <c r="D19" s="273"/>
      <c r="E19" s="273"/>
      <c r="F19" s="276"/>
      <c r="G19" s="74"/>
      <c r="H19" s="271"/>
      <c r="I19" s="273"/>
      <c r="J19" s="273"/>
      <c r="K19" s="273"/>
      <c r="L19" s="276"/>
      <c r="M19" s="80"/>
      <c r="N19" s="271"/>
      <c r="O19" s="273"/>
      <c r="P19" s="273"/>
      <c r="Q19" s="273"/>
      <c r="R19" s="276"/>
      <c r="S19" s="80"/>
      <c r="T19" s="271"/>
      <c r="U19" s="273"/>
      <c r="V19" s="273"/>
      <c r="W19" s="273"/>
      <c r="X19" s="276"/>
      <c r="Y19" s="13"/>
      <c r="Z19" s="74"/>
      <c r="AA19" s="13"/>
    </row>
    <row r="20" spans="2:27" ht="15.75" thickBot="1" x14ac:dyDescent="0.3">
      <c r="B20" s="81">
        <v>45108</v>
      </c>
      <c r="C20" s="20">
        <v>4</v>
      </c>
      <c r="D20" s="169">
        <v>25</v>
      </c>
      <c r="E20" s="86">
        <f>119.4*30/100</f>
        <v>35.82</v>
      </c>
      <c r="F20" s="89">
        <f>D20/C20</f>
        <v>6.25</v>
      </c>
      <c r="G20" s="74"/>
      <c r="H20" s="81">
        <v>45108</v>
      </c>
      <c r="I20" s="109">
        <v>5</v>
      </c>
      <c r="J20" s="110">
        <v>9</v>
      </c>
      <c r="K20" s="111">
        <v>48.5</v>
      </c>
      <c r="L20" s="19">
        <f>J20/I20</f>
        <v>1.8</v>
      </c>
      <c r="M20" s="85"/>
      <c r="N20" s="81">
        <v>45108</v>
      </c>
      <c r="O20" s="26">
        <v>5</v>
      </c>
      <c r="P20" s="84"/>
      <c r="Q20" s="86">
        <v>82.9</v>
      </c>
      <c r="R20" s="35">
        <f>P20/O20</f>
        <v>0</v>
      </c>
      <c r="S20" s="85"/>
      <c r="T20" s="81">
        <v>45108</v>
      </c>
      <c r="U20" s="26">
        <v>6</v>
      </c>
      <c r="V20" s="84">
        <v>7</v>
      </c>
      <c r="W20" s="84">
        <v>53.1</v>
      </c>
      <c r="X20" s="35">
        <f>V20/U20</f>
        <v>1.1666666666666667</v>
      </c>
      <c r="Y20" s="13"/>
      <c r="Z20" s="74"/>
      <c r="AA20" s="13"/>
    </row>
    <row r="21" spans="2:27" ht="15.75" thickBot="1" x14ac:dyDescent="0.3">
      <c r="B21" s="81">
        <v>45139</v>
      </c>
      <c r="C21" s="90">
        <v>4</v>
      </c>
      <c r="D21" s="169">
        <v>31</v>
      </c>
      <c r="E21" s="86">
        <f>147*30/100</f>
        <v>44.1</v>
      </c>
      <c r="F21" s="89">
        <f t="shared" ref="F21:F22" si="4">D21/C21</f>
        <v>7.75</v>
      </c>
      <c r="G21" s="74"/>
      <c r="H21" s="81">
        <v>45139</v>
      </c>
      <c r="I21" s="36">
        <v>5</v>
      </c>
      <c r="J21" s="112">
        <v>12</v>
      </c>
      <c r="K21" s="93">
        <v>62.7</v>
      </c>
      <c r="L21" s="19">
        <f t="shared" ref="L21:L22" si="5">J21/I21</f>
        <v>2.4</v>
      </c>
      <c r="M21" s="85"/>
      <c r="N21" s="81">
        <v>45139</v>
      </c>
      <c r="O21" s="92">
        <v>5</v>
      </c>
      <c r="P21" s="84"/>
      <c r="Q21" s="86">
        <v>82.9</v>
      </c>
      <c r="R21" s="35">
        <f t="shared" ref="R21:R22" si="6">P21/O21</f>
        <v>0</v>
      </c>
      <c r="S21" s="85"/>
      <c r="T21" s="81">
        <v>45139</v>
      </c>
      <c r="U21" s="92">
        <v>6</v>
      </c>
      <c r="V21" s="93">
        <v>7</v>
      </c>
      <c r="W21" s="93">
        <v>52.7</v>
      </c>
      <c r="X21" s="35">
        <f t="shared" ref="X21:X22" si="7">V21/U21</f>
        <v>1.1666666666666667</v>
      </c>
      <c r="Y21" s="13"/>
      <c r="Z21" s="74"/>
      <c r="AA21" s="13"/>
    </row>
    <row r="22" spans="2:27" ht="15.75" thickBot="1" x14ac:dyDescent="0.3">
      <c r="B22" s="81">
        <v>45170</v>
      </c>
      <c r="C22" s="90">
        <v>4</v>
      </c>
      <c r="D22" s="169">
        <v>28</v>
      </c>
      <c r="E22" s="86">
        <f>281.9*30/100</f>
        <v>84.57</v>
      </c>
      <c r="F22" s="89">
        <f t="shared" si="4"/>
        <v>7</v>
      </c>
      <c r="G22" s="74"/>
      <c r="H22" s="81">
        <v>45170</v>
      </c>
      <c r="I22" s="36">
        <v>5</v>
      </c>
      <c r="J22" s="112">
        <v>12</v>
      </c>
      <c r="K22" s="93">
        <v>62.7</v>
      </c>
      <c r="L22" s="19">
        <f t="shared" si="5"/>
        <v>2.4</v>
      </c>
      <c r="M22" s="85"/>
      <c r="N22" s="81">
        <v>45170</v>
      </c>
      <c r="O22" s="92">
        <v>5</v>
      </c>
      <c r="P22" s="84"/>
      <c r="Q22" s="86">
        <v>82.9</v>
      </c>
      <c r="R22" s="35">
        <f t="shared" si="6"/>
        <v>0</v>
      </c>
      <c r="S22" s="85"/>
      <c r="T22" s="81">
        <v>45170</v>
      </c>
      <c r="U22" s="36">
        <v>6</v>
      </c>
      <c r="V22" s="44">
        <v>8</v>
      </c>
      <c r="W22" s="113">
        <v>64.3</v>
      </c>
      <c r="X22" s="35">
        <f t="shared" si="7"/>
        <v>1.3333333333333333</v>
      </c>
      <c r="Y22" s="13"/>
      <c r="Z22" s="74"/>
      <c r="AA22" s="13"/>
    </row>
    <row r="23" spans="2:27" ht="15.75" thickBot="1" x14ac:dyDescent="0.3">
      <c r="B23" s="102" t="s">
        <v>25</v>
      </c>
      <c r="C23" s="96">
        <f>AVERAGE(C20:C22)</f>
        <v>4</v>
      </c>
      <c r="D23" s="97">
        <f>AVERAGE(D20:D22)</f>
        <v>28</v>
      </c>
      <c r="E23" s="97">
        <f>AVERAGE(E20:E22)</f>
        <v>54.830000000000005</v>
      </c>
      <c r="F23" s="98">
        <f>AVERAGE(F20:F22)</f>
        <v>7</v>
      </c>
      <c r="G23" s="114"/>
      <c r="H23" s="102" t="s">
        <v>25</v>
      </c>
      <c r="I23" s="115">
        <f>AVERAGE(I20:I22)</f>
        <v>5</v>
      </c>
      <c r="J23" s="116">
        <f>AVERAGE(J20:J22)</f>
        <v>11</v>
      </c>
      <c r="K23" s="117">
        <f>AVERAGE(K20:K22)</f>
        <v>57.966666666666669</v>
      </c>
      <c r="L23" s="118">
        <f>AVERAGE(L20:L22)</f>
        <v>2.1999999999999997</v>
      </c>
      <c r="M23" s="101"/>
      <c r="N23" s="102" t="s">
        <v>25</v>
      </c>
      <c r="O23" s="96">
        <f>AVERAGE(O20:O22)</f>
        <v>5</v>
      </c>
      <c r="P23" s="97" t="e">
        <f>AVERAGE(P20:P22)</f>
        <v>#DIV/0!</v>
      </c>
      <c r="Q23" s="119">
        <f>AVERAGE(Q20:Q22)</f>
        <v>82.9</v>
      </c>
      <c r="R23" s="98">
        <f>AVERAGE(R20:R22)</f>
        <v>0</v>
      </c>
      <c r="S23" s="101"/>
      <c r="T23" s="102" t="s">
        <v>25</v>
      </c>
      <c r="U23" s="120">
        <f>AVERAGE(U20:U22)</f>
        <v>6</v>
      </c>
      <c r="V23" s="97">
        <f>AVERAGE(V20:V22)</f>
        <v>7.333333333333333</v>
      </c>
      <c r="W23" s="119">
        <f>AVERAGE(W20:W22)</f>
        <v>56.70000000000001</v>
      </c>
      <c r="X23" s="98">
        <f>AVERAGE(X20:X22)</f>
        <v>1.2222222222222223</v>
      </c>
      <c r="Y23" s="121"/>
      <c r="Z23" s="114"/>
      <c r="AA23" s="13"/>
    </row>
    <row r="24" spans="2:27" x14ac:dyDescent="0.25">
      <c r="B24" s="136" t="s">
        <v>60</v>
      </c>
      <c r="C24" s="122"/>
      <c r="D24" s="122"/>
      <c r="E24" s="122"/>
      <c r="F24" s="74"/>
      <c r="G24" s="74"/>
      <c r="H24" s="136" t="s">
        <v>61</v>
      </c>
      <c r="I24" s="74"/>
      <c r="J24" s="74"/>
      <c r="K24" s="74"/>
      <c r="L24" s="74"/>
      <c r="M24" s="106"/>
      <c r="N24" s="74"/>
      <c r="O24" s="74"/>
      <c r="P24" s="74"/>
      <c r="Q24" s="74"/>
      <c r="R24" s="74"/>
      <c r="S24" s="106"/>
      <c r="T24" s="74"/>
      <c r="U24" s="74"/>
      <c r="V24" s="267"/>
      <c r="W24" s="267"/>
      <c r="X24" s="267"/>
      <c r="Y24" s="268"/>
      <c r="Z24" s="74"/>
      <c r="AA24" s="74"/>
    </row>
    <row r="25" spans="2:27" ht="15.75" x14ac:dyDescent="0.25"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106"/>
      <c r="N25" s="74"/>
      <c r="O25" s="74"/>
      <c r="P25" s="74"/>
      <c r="Q25" s="74"/>
      <c r="R25" s="74"/>
      <c r="S25" s="106"/>
      <c r="T25" s="74"/>
      <c r="U25" s="74"/>
      <c r="V25" s="74"/>
      <c r="W25" s="74"/>
      <c r="X25" s="269"/>
      <c r="Y25" s="269"/>
      <c r="Z25" s="269"/>
      <c r="AA25" s="269"/>
    </row>
    <row r="26" spans="2:27" ht="15.75" x14ac:dyDescent="0.25">
      <c r="B26" s="277" t="s">
        <v>73</v>
      </c>
      <c r="C26" s="278"/>
      <c r="D26" s="278"/>
      <c r="E26" s="278"/>
      <c r="F26" s="279"/>
      <c r="G26" s="74"/>
      <c r="H26" s="277" t="s">
        <v>73</v>
      </c>
      <c r="I26" s="278"/>
      <c r="J26" s="278"/>
      <c r="K26" s="278"/>
      <c r="L26" s="279"/>
      <c r="M26" s="75"/>
      <c r="N26" s="277" t="s">
        <v>73</v>
      </c>
      <c r="O26" s="278"/>
      <c r="P26" s="278"/>
      <c r="Q26" s="278"/>
      <c r="R26" s="279"/>
      <c r="S26" s="75"/>
      <c r="T26" s="277" t="s">
        <v>73</v>
      </c>
      <c r="U26" s="278"/>
      <c r="V26" s="278"/>
      <c r="W26" s="278"/>
      <c r="X26" s="279"/>
      <c r="Y26" s="13"/>
      <c r="Z26" s="74"/>
      <c r="AA26" s="13"/>
    </row>
    <row r="27" spans="2:27" x14ac:dyDescent="0.25">
      <c r="B27" s="246" t="s">
        <v>42</v>
      </c>
      <c r="C27" s="246"/>
      <c r="D27" s="246"/>
      <c r="E27" s="246"/>
      <c r="F27" s="246"/>
      <c r="G27" s="74"/>
      <c r="H27" s="246" t="s">
        <v>43</v>
      </c>
      <c r="I27" s="246"/>
      <c r="J27" s="246"/>
      <c r="K27" s="246"/>
      <c r="L27" s="246"/>
      <c r="M27" s="76"/>
      <c r="N27" s="246" t="s">
        <v>44</v>
      </c>
      <c r="O27" s="246"/>
      <c r="P27" s="246"/>
      <c r="Q27" s="246"/>
      <c r="R27" s="246"/>
      <c r="S27" s="76"/>
      <c r="T27" s="246" t="s">
        <v>45</v>
      </c>
      <c r="U27" s="246"/>
      <c r="V27" s="246"/>
      <c r="W27" s="246"/>
      <c r="X27" s="246"/>
      <c r="Y27" s="13"/>
      <c r="Z27" s="74"/>
      <c r="AA27" s="13"/>
    </row>
    <row r="28" spans="2:27" ht="15.75" thickBot="1" x14ac:dyDescent="0.3">
      <c r="B28" s="77"/>
      <c r="C28" s="77"/>
      <c r="D28" s="77"/>
      <c r="E28" s="78"/>
      <c r="F28" s="78"/>
      <c r="G28" s="74"/>
      <c r="H28" s="77"/>
      <c r="I28" s="77"/>
      <c r="J28" s="77"/>
      <c r="K28" s="78"/>
      <c r="L28" s="78"/>
      <c r="M28" s="79"/>
      <c r="N28" s="77"/>
      <c r="O28" s="77"/>
      <c r="P28" s="77"/>
      <c r="Q28" s="77"/>
      <c r="R28" s="78"/>
      <c r="S28" s="79"/>
      <c r="T28" s="77"/>
      <c r="U28" s="77"/>
      <c r="V28" s="77"/>
      <c r="W28" s="77"/>
      <c r="X28" s="78"/>
      <c r="Y28" s="13"/>
      <c r="Z28" s="74"/>
      <c r="AA28" s="13"/>
    </row>
    <row r="29" spans="2:27" x14ac:dyDescent="0.25">
      <c r="B29" s="270" t="s">
        <v>1</v>
      </c>
      <c r="C29" s="272" t="s">
        <v>2</v>
      </c>
      <c r="D29" s="272" t="s">
        <v>30</v>
      </c>
      <c r="E29" s="272" t="s">
        <v>22</v>
      </c>
      <c r="F29" s="275" t="s">
        <v>59</v>
      </c>
      <c r="G29" s="74"/>
      <c r="H29" s="270" t="s">
        <v>1</v>
      </c>
      <c r="I29" s="272" t="s">
        <v>2</v>
      </c>
      <c r="J29" s="272" t="s">
        <v>30</v>
      </c>
      <c r="K29" s="272" t="s">
        <v>22</v>
      </c>
      <c r="L29" s="275" t="s">
        <v>59</v>
      </c>
      <c r="M29" s="80"/>
      <c r="N29" s="270" t="s">
        <v>1</v>
      </c>
      <c r="O29" s="272" t="s">
        <v>2</v>
      </c>
      <c r="P29" s="272" t="s">
        <v>30</v>
      </c>
      <c r="Q29" s="272" t="s">
        <v>22</v>
      </c>
      <c r="R29" s="275" t="s">
        <v>59</v>
      </c>
      <c r="S29" s="80"/>
      <c r="T29" s="270" t="s">
        <v>1</v>
      </c>
      <c r="U29" s="272" t="s">
        <v>2</v>
      </c>
      <c r="V29" s="272" t="s">
        <v>30</v>
      </c>
      <c r="W29" s="272" t="s">
        <v>22</v>
      </c>
      <c r="X29" s="275" t="s">
        <v>59</v>
      </c>
      <c r="Y29" s="13"/>
      <c r="Z29" s="74"/>
      <c r="AA29" s="13"/>
    </row>
    <row r="30" spans="2:27" ht="15.75" thickBot="1" x14ac:dyDescent="0.3">
      <c r="B30" s="271"/>
      <c r="C30" s="273"/>
      <c r="D30" s="273"/>
      <c r="E30" s="273"/>
      <c r="F30" s="276"/>
      <c r="G30" s="74"/>
      <c r="H30" s="271"/>
      <c r="I30" s="273"/>
      <c r="J30" s="273"/>
      <c r="K30" s="273"/>
      <c r="L30" s="276"/>
      <c r="M30" s="80"/>
      <c r="N30" s="271"/>
      <c r="O30" s="273"/>
      <c r="P30" s="273"/>
      <c r="Q30" s="273"/>
      <c r="R30" s="276"/>
      <c r="S30" s="80"/>
      <c r="T30" s="271"/>
      <c r="U30" s="273"/>
      <c r="V30" s="273"/>
      <c r="W30" s="273"/>
      <c r="X30" s="276"/>
      <c r="Y30" s="13"/>
      <c r="Z30" s="74"/>
      <c r="AA30" s="13"/>
    </row>
    <row r="31" spans="2:27" ht="15.75" thickBot="1" x14ac:dyDescent="0.3">
      <c r="B31" s="81">
        <v>45108</v>
      </c>
      <c r="C31" s="20">
        <v>4</v>
      </c>
      <c r="D31" s="91"/>
      <c r="E31" s="88">
        <v>0</v>
      </c>
      <c r="F31" s="89">
        <f>D31/C31</f>
        <v>0</v>
      </c>
      <c r="G31" s="74"/>
      <c r="H31" s="81">
        <v>45108</v>
      </c>
      <c r="I31" s="26">
        <v>2</v>
      </c>
      <c r="J31" s="84">
        <v>1</v>
      </c>
      <c r="K31" s="86">
        <v>5.0999999999999996</v>
      </c>
      <c r="L31" s="35">
        <f>J31/I31</f>
        <v>0.5</v>
      </c>
      <c r="M31" s="85"/>
      <c r="N31" s="81">
        <v>45108</v>
      </c>
      <c r="O31" s="26">
        <v>5</v>
      </c>
      <c r="P31" s="84">
        <v>28</v>
      </c>
      <c r="Q31" s="84">
        <v>86.5</v>
      </c>
      <c r="R31" s="35">
        <f>P31/O31</f>
        <v>5.6</v>
      </c>
      <c r="S31" s="85"/>
      <c r="T31" s="81">
        <v>45108</v>
      </c>
      <c r="U31" s="20">
        <v>3</v>
      </c>
      <c r="V31" s="13">
        <v>10</v>
      </c>
      <c r="W31" s="87">
        <v>37.5</v>
      </c>
      <c r="X31" s="89">
        <f>V31/U31</f>
        <v>3.3333333333333335</v>
      </c>
      <c r="Y31" s="13"/>
      <c r="Z31" s="74"/>
      <c r="AA31" s="13"/>
    </row>
    <row r="32" spans="2:27" ht="15.75" thickBot="1" x14ac:dyDescent="0.3">
      <c r="B32" s="81">
        <v>45139</v>
      </c>
      <c r="C32" s="90">
        <v>4</v>
      </c>
      <c r="D32" s="91"/>
      <c r="E32" s="88">
        <v>0</v>
      </c>
      <c r="F32" s="89">
        <f t="shared" ref="F32:F33" si="8">D32/C32</f>
        <v>0</v>
      </c>
      <c r="G32" s="74"/>
      <c r="H32" s="81">
        <v>45139</v>
      </c>
      <c r="I32" s="92">
        <v>2</v>
      </c>
      <c r="J32" s="93">
        <v>3</v>
      </c>
      <c r="K32" s="86">
        <v>10.8</v>
      </c>
      <c r="L32" s="35">
        <f t="shared" ref="L32:L33" si="9">J32/I32</f>
        <v>1.5</v>
      </c>
      <c r="M32" s="85"/>
      <c r="N32" s="81">
        <v>45139</v>
      </c>
      <c r="O32" s="92">
        <v>5</v>
      </c>
      <c r="P32" s="84">
        <v>32</v>
      </c>
      <c r="Q32" s="84">
        <v>154.08000000000001</v>
      </c>
      <c r="R32" s="35">
        <f t="shared" ref="R32:R33" si="10">P32/O32</f>
        <v>6.4</v>
      </c>
      <c r="S32" s="85"/>
      <c r="T32" s="81">
        <v>45139</v>
      </c>
      <c r="U32" s="20">
        <v>3</v>
      </c>
      <c r="V32" s="94">
        <v>3</v>
      </c>
      <c r="W32" s="91">
        <v>13.8</v>
      </c>
      <c r="X32" s="89">
        <f t="shared" ref="X32:X33" si="11">V32/U32</f>
        <v>1</v>
      </c>
      <c r="Y32" s="13"/>
      <c r="Z32" s="74"/>
      <c r="AA32" s="13"/>
    </row>
    <row r="33" spans="2:27" ht="15.75" thickBot="1" x14ac:dyDescent="0.3">
      <c r="B33" s="81">
        <v>45170</v>
      </c>
      <c r="C33" s="90">
        <v>4</v>
      </c>
      <c r="D33" s="91"/>
      <c r="E33" s="88">
        <v>0</v>
      </c>
      <c r="F33" s="89">
        <f t="shared" si="8"/>
        <v>0</v>
      </c>
      <c r="G33" s="74"/>
      <c r="H33" s="81">
        <v>45170</v>
      </c>
      <c r="I33" s="92">
        <v>2</v>
      </c>
      <c r="J33" s="93">
        <v>2</v>
      </c>
      <c r="K33" s="86">
        <v>8</v>
      </c>
      <c r="L33" s="35">
        <f t="shared" si="9"/>
        <v>1</v>
      </c>
      <c r="M33" s="85"/>
      <c r="N33" s="81">
        <v>45170</v>
      </c>
      <c r="O33" s="92">
        <v>5</v>
      </c>
      <c r="P33" s="84">
        <v>25</v>
      </c>
      <c r="Q33" s="84">
        <v>118.3</v>
      </c>
      <c r="R33" s="35">
        <f t="shared" si="10"/>
        <v>5</v>
      </c>
      <c r="S33" s="85"/>
      <c r="T33" s="81">
        <v>45170</v>
      </c>
      <c r="U33" s="20">
        <v>3</v>
      </c>
      <c r="V33" s="94">
        <v>7</v>
      </c>
      <c r="W33" s="91">
        <v>41.6</v>
      </c>
      <c r="X33" s="89">
        <f t="shared" si="11"/>
        <v>2.3333333333333335</v>
      </c>
      <c r="Y33" s="13"/>
      <c r="Z33" s="74"/>
      <c r="AA33" s="13"/>
    </row>
    <row r="34" spans="2:27" ht="15.75" thickBot="1" x14ac:dyDescent="0.3">
      <c r="B34" s="102" t="s">
        <v>25</v>
      </c>
      <c r="C34" s="96">
        <f>AVERAGE(C31:C33)</f>
        <v>4</v>
      </c>
      <c r="D34" s="97" t="e">
        <f>AVERAGE(D31:D33)</f>
        <v>#DIV/0!</v>
      </c>
      <c r="E34" s="97">
        <f>AVERAGE(E31:E33)</f>
        <v>0</v>
      </c>
      <c r="F34" s="98">
        <f>AVERAGE(F31:F33)</f>
        <v>0</v>
      </c>
      <c r="G34" s="114"/>
      <c r="H34" s="102" t="s">
        <v>25</v>
      </c>
      <c r="I34" s="96">
        <f>AVERAGE(I31:I33)</f>
        <v>2</v>
      </c>
      <c r="J34" s="97">
        <f>AVERAGE(J31:J33)</f>
        <v>2</v>
      </c>
      <c r="K34" s="119">
        <f>AVERAGE(K31:K33)</f>
        <v>7.9666666666666659</v>
      </c>
      <c r="L34" s="102">
        <f>AVERAGE(L31:L33)</f>
        <v>1</v>
      </c>
      <c r="M34" s="101"/>
      <c r="N34" s="95" t="s">
        <v>25</v>
      </c>
      <c r="O34" s="96">
        <f>AVERAGE(O31:O33)</f>
        <v>5</v>
      </c>
      <c r="P34" s="97">
        <f>AVERAGE(P31:P33)</f>
        <v>28.333333333333332</v>
      </c>
      <c r="Q34" s="97">
        <f>AVERAGE(Q31:Q33)</f>
        <v>119.62666666666667</v>
      </c>
      <c r="R34" s="98">
        <f>AVERAGE(R31:R33)</f>
        <v>5.666666666666667</v>
      </c>
      <c r="S34" s="101"/>
      <c r="T34" s="95" t="s">
        <v>25</v>
      </c>
      <c r="U34" s="96">
        <f>AVERAGE(U31:U33)</f>
        <v>3</v>
      </c>
      <c r="V34" s="97">
        <f>AVERAGE(V31:V33)</f>
        <v>6.666666666666667</v>
      </c>
      <c r="W34" s="97">
        <f>AVERAGE(W31:W33)</f>
        <v>30.966666666666669</v>
      </c>
      <c r="X34" s="98">
        <f>AVERAGE(X31:X33)</f>
        <v>2.2222222222222228</v>
      </c>
      <c r="Y34" s="13"/>
      <c r="Z34" s="114"/>
      <c r="AA34" s="13"/>
    </row>
    <row r="35" spans="2:27" x14ac:dyDescent="0.25">
      <c r="B35" s="74"/>
      <c r="C35" s="74"/>
      <c r="D35" s="74" t="s">
        <v>70</v>
      </c>
      <c r="E35" s="74"/>
      <c r="F35" s="74"/>
      <c r="G35" s="74"/>
      <c r="H35" s="74"/>
      <c r="I35" s="74"/>
      <c r="J35" s="74"/>
      <c r="K35" s="74"/>
      <c r="L35" s="74"/>
      <c r="M35" s="106"/>
      <c r="N35" s="74"/>
      <c r="O35" s="74"/>
      <c r="P35" s="74"/>
      <c r="Q35" s="74"/>
      <c r="R35" s="74"/>
      <c r="S35" s="106"/>
      <c r="T35" s="74"/>
      <c r="U35" s="74"/>
      <c r="V35" s="74"/>
      <c r="W35" s="74"/>
      <c r="X35" s="74"/>
      <c r="Y35" s="74"/>
      <c r="Z35" s="74"/>
      <c r="AA35" s="74"/>
    </row>
    <row r="36" spans="2:27" x14ac:dyDescent="0.25"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106"/>
      <c r="N36" s="74"/>
      <c r="O36" s="74"/>
      <c r="P36" s="74"/>
      <c r="Q36" s="74"/>
      <c r="R36" s="74"/>
      <c r="S36" s="106"/>
      <c r="T36" s="74"/>
      <c r="U36" s="74"/>
      <c r="V36" s="74"/>
      <c r="W36" s="74"/>
      <c r="X36" s="74"/>
      <c r="Y36" s="74"/>
      <c r="Z36" s="74"/>
      <c r="AA36" s="74"/>
    </row>
    <row r="37" spans="2:27" ht="15.75" x14ac:dyDescent="0.25">
      <c r="B37" s="277" t="s">
        <v>73</v>
      </c>
      <c r="C37" s="278"/>
      <c r="D37" s="278"/>
      <c r="E37" s="278"/>
      <c r="F37" s="279"/>
      <c r="G37" s="74"/>
      <c r="H37" s="277" t="s">
        <v>73</v>
      </c>
      <c r="I37" s="278"/>
      <c r="J37" s="278"/>
      <c r="K37" s="278"/>
      <c r="L37" s="279"/>
      <c r="M37" s="75"/>
      <c r="N37" s="277" t="s">
        <v>73</v>
      </c>
      <c r="O37" s="278"/>
      <c r="P37" s="278"/>
      <c r="Q37" s="278"/>
      <c r="R37" s="279"/>
      <c r="S37" s="75"/>
      <c r="T37" s="277" t="s">
        <v>73</v>
      </c>
      <c r="U37" s="278"/>
      <c r="V37" s="278"/>
      <c r="W37" s="278"/>
      <c r="X37" s="279"/>
      <c r="Y37" s="13"/>
      <c r="Z37" s="74"/>
      <c r="AA37" s="13"/>
    </row>
    <row r="38" spans="2:27" x14ac:dyDescent="0.25">
      <c r="B38" s="246" t="s">
        <v>46</v>
      </c>
      <c r="C38" s="246"/>
      <c r="D38" s="246"/>
      <c r="E38" s="246"/>
      <c r="F38" s="246"/>
      <c r="G38" s="74"/>
      <c r="H38" s="265" t="s">
        <v>47</v>
      </c>
      <c r="I38" s="265"/>
      <c r="J38" s="265"/>
      <c r="K38" s="265"/>
      <c r="L38" s="265"/>
      <c r="M38" s="76"/>
      <c r="N38" s="246" t="s">
        <v>48</v>
      </c>
      <c r="O38" s="246"/>
      <c r="P38" s="246"/>
      <c r="Q38" s="246"/>
      <c r="R38" s="246"/>
      <c r="S38" s="76"/>
      <c r="T38" s="246" t="s">
        <v>49</v>
      </c>
      <c r="U38" s="246"/>
      <c r="V38" s="246"/>
      <c r="W38" s="246"/>
      <c r="X38" s="246"/>
      <c r="Y38" s="13"/>
      <c r="Z38" s="74"/>
      <c r="AA38" s="13"/>
    </row>
    <row r="39" spans="2:27" ht="15.75" thickBot="1" x14ac:dyDescent="0.3">
      <c r="B39" s="77"/>
      <c r="C39" s="77"/>
      <c r="D39" s="77"/>
      <c r="E39" s="77"/>
      <c r="F39" s="78"/>
      <c r="G39" s="74"/>
      <c r="H39" s="77"/>
      <c r="I39" s="77"/>
      <c r="J39" s="77"/>
      <c r="K39" s="77"/>
      <c r="L39" s="78"/>
      <c r="M39" s="79"/>
      <c r="N39" s="77"/>
      <c r="O39" s="77"/>
      <c r="P39" s="77"/>
      <c r="Q39" s="77"/>
      <c r="R39" s="78"/>
      <c r="S39" s="79"/>
      <c r="T39" s="77"/>
      <c r="U39" s="77"/>
      <c r="V39" s="77"/>
      <c r="W39" s="78"/>
      <c r="X39" s="78"/>
      <c r="Y39" s="13"/>
      <c r="Z39" s="74"/>
      <c r="AA39" s="13"/>
    </row>
    <row r="40" spans="2:27" x14ac:dyDescent="0.25">
      <c r="B40" s="270" t="s">
        <v>1</v>
      </c>
      <c r="C40" s="272" t="s">
        <v>2</v>
      </c>
      <c r="D40" s="272" t="s">
        <v>30</v>
      </c>
      <c r="E40" s="272" t="s">
        <v>22</v>
      </c>
      <c r="F40" s="275" t="s">
        <v>59</v>
      </c>
      <c r="G40" s="74"/>
      <c r="H40" s="270" t="s">
        <v>1</v>
      </c>
      <c r="I40" s="272" t="s">
        <v>2</v>
      </c>
      <c r="J40" s="272" t="s">
        <v>30</v>
      </c>
      <c r="K40" s="272" t="s">
        <v>22</v>
      </c>
      <c r="L40" s="275" t="s">
        <v>59</v>
      </c>
      <c r="M40" s="80"/>
      <c r="N40" s="270" t="s">
        <v>1</v>
      </c>
      <c r="O40" s="272" t="s">
        <v>2</v>
      </c>
      <c r="P40" s="272" t="s">
        <v>30</v>
      </c>
      <c r="Q40" s="272" t="s">
        <v>22</v>
      </c>
      <c r="R40" s="275" t="s">
        <v>59</v>
      </c>
      <c r="S40" s="80"/>
      <c r="T40" s="270" t="s">
        <v>1</v>
      </c>
      <c r="U40" s="272" t="s">
        <v>2</v>
      </c>
      <c r="V40" s="272" t="s">
        <v>30</v>
      </c>
      <c r="W40" s="272" t="s">
        <v>22</v>
      </c>
      <c r="X40" s="275" t="s">
        <v>59</v>
      </c>
      <c r="Y40" s="13"/>
      <c r="Z40" s="74"/>
      <c r="AA40" s="13"/>
    </row>
    <row r="41" spans="2:27" ht="15.75" thickBot="1" x14ac:dyDescent="0.3">
      <c r="B41" s="271"/>
      <c r="C41" s="273"/>
      <c r="D41" s="273"/>
      <c r="E41" s="273"/>
      <c r="F41" s="276"/>
      <c r="G41" s="74"/>
      <c r="H41" s="271"/>
      <c r="I41" s="273"/>
      <c r="J41" s="273"/>
      <c r="K41" s="273"/>
      <c r="L41" s="276"/>
      <c r="M41" s="80"/>
      <c r="N41" s="271"/>
      <c r="O41" s="273"/>
      <c r="P41" s="273"/>
      <c r="Q41" s="273"/>
      <c r="R41" s="276"/>
      <c r="S41" s="80"/>
      <c r="T41" s="271"/>
      <c r="U41" s="273"/>
      <c r="V41" s="273"/>
      <c r="W41" s="273"/>
      <c r="X41" s="276"/>
      <c r="Y41" s="13"/>
      <c r="Z41" s="74"/>
      <c r="AA41" s="13"/>
    </row>
    <row r="42" spans="2:27" ht="15.75" thickBot="1" x14ac:dyDescent="0.3">
      <c r="B42" s="81">
        <v>45108</v>
      </c>
      <c r="C42" s="20">
        <v>6</v>
      </c>
      <c r="D42" s="87">
        <v>8</v>
      </c>
      <c r="E42" s="87">
        <v>58.6</v>
      </c>
      <c r="F42" s="89">
        <f>D42/C42</f>
        <v>1.3333333333333333</v>
      </c>
      <c r="G42" s="74"/>
      <c r="H42" s="81">
        <v>45108</v>
      </c>
      <c r="I42" s="20">
        <v>5</v>
      </c>
      <c r="J42" s="93">
        <v>5</v>
      </c>
      <c r="K42" s="86">
        <v>26.5</v>
      </c>
      <c r="L42" s="89">
        <f>J42/I42</f>
        <v>1</v>
      </c>
      <c r="M42" s="85"/>
      <c r="N42" s="127">
        <v>45108</v>
      </c>
      <c r="O42" s="26">
        <v>6</v>
      </c>
      <c r="P42" s="156"/>
      <c r="Q42" s="157"/>
      <c r="R42" s="35">
        <f>P42/O42</f>
        <v>0</v>
      </c>
      <c r="S42" s="85"/>
      <c r="T42" s="81">
        <v>45108</v>
      </c>
      <c r="U42" s="20">
        <v>5</v>
      </c>
      <c r="V42" s="161"/>
      <c r="W42" s="162"/>
      <c r="X42" s="89">
        <f>V42/U42</f>
        <v>0</v>
      </c>
      <c r="Y42" s="13"/>
      <c r="Z42" s="74"/>
      <c r="AA42" s="13"/>
    </row>
    <row r="43" spans="2:27" ht="15.75" thickBot="1" x14ac:dyDescent="0.3">
      <c r="B43" s="81">
        <v>45139</v>
      </c>
      <c r="C43" s="90">
        <v>6</v>
      </c>
      <c r="D43" s="91">
        <v>12</v>
      </c>
      <c r="E43" s="91">
        <v>91.1</v>
      </c>
      <c r="F43" s="89">
        <f t="shared" ref="F43:F44" si="12">D43/C43</f>
        <v>2</v>
      </c>
      <c r="G43" s="74"/>
      <c r="H43" s="81">
        <v>45139</v>
      </c>
      <c r="I43" s="90">
        <v>5</v>
      </c>
      <c r="J43" s="93">
        <v>3</v>
      </c>
      <c r="K43" s="86">
        <v>17.3</v>
      </c>
      <c r="L43" s="89">
        <f t="shared" ref="L43:L44" si="13">J43/I43</f>
        <v>0.6</v>
      </c>
      <c r="M43" s="85"/>
      <c r="N43" s="81">
        <v>45139</v>
      </c>
      <c r="O43" s="92">
        <v>6</v>
      </c>
      <c r="P43" s="158"/>
      <c r="Q43" s="159"/>
      <c r="R43" s="35">
        <f t="shared" ref="R43:R44" si="14">P43/O43</f>
        <v>0</v>
      </c>
      <c r="S43" s="85"/>
      <c r="T43" s="81">
        <v>45139</v>
      </c>
      <c r="U43" s="90">
        <v>5</v>
      </c>
      <c r="V43" s="161"/>
      <c r="W43" s="162"/>
      <c r="X43" s="89">
        <f t="shared" ref="X43:X44" si="15">V43/U43</f>
        <v>0</v>
      </c>
      <c r="Y43" s="13"/>
      <c r="Z43" s="74"/>
      <c r="AA43" s="13"/>
    </row>
    <row r="44" spans="2:27" ht="15.75" thickBot="1" x14ac:dyDescent="0.3">
      <c r="B44" s="81">
        <v>45170</v>
      </c>
      <c r="C44" s="90">
        <v>6</v>
      </c>
      <c r="D44" s="91">
        <v>23</v>
      </c>
      <c r="E44" s="91">
        <v>192.2</v>
      </c>
      <c r="F44" s="89">
        <f t="shared" si="12"/>
        <v>3.8333333333333335</v>
      </c>
      <c r="G44" s="74"/>
      <c r="H44" s="81">
        <v>45170</v>
      </c>
      <c r="I44" s="90">
        <v>5</v>
      </c>
      <c r="J44" s="91">
        <v>5</v>
      </c>
      <c r="K44" s="91">
        <v>26.5</v>
      </c>
      <c r="L44" s="89">
        <f t="shared" si="13"/>
        <v>1</v>
      </c>
      <c r="M44" s="85"/>
      <c r="N44" s="81">
        <v>45170</v>
      </c>
      <c r="O44" s="92">
        <v>6</v>
      </c>
      <c r="P44" s="160"/>
      <c r="Q44" s="160"/>
      <c r="R44" s="35">
        <f t="shared" si="14"/>
        <v>0</v>
      </c>
      <c r="S44" s="85"/>
      <c r="T44" s="81">
        <v>45170</v>
      </c>
      <c r="U44" s="90">
        <v>5</v>
      </c>
      <c r="V44" s="161"/>
      <c r="W44" s="162"/>
      <c r="X44" s="89">
        <f t="shared" si="15"/>
        <v>0</v>
      </c>
      <c r="Y44" s="13"/>
      <c r="Z44" s="74"/>
      <c r="AA44" s="13"/>
    </row>
    <row r="45" spans="2:27" ht="15.75" thickBot="1" x14ac:dyDescent="0.3">
      <c r="B45" s="102" t="s">
        <v>25</v>
      </c>
      <c r="C45" s="96">
        <f>AVERAGE(C42:C44)</f>
        <v>6</v>
      </c>
      <c r="D45" s="97">
        <f>AVERAGE(D42:D44)</f>
        <v>14.333333333333334</v>
      </c>
      <c r="E45" s="119">
        <f>AVERAGE(E42:E44)</f>
        <v>113.96666666666665</v>
      </c>
      <c r="F45" s="98">
        <f>AVERAGE(F42:F44)</f>
        <v>2.3888888888888888</v>
      </c>
      <c r="G45" s="74"/>
      <c r="H45" s="102" t="s">
        <v>25</v>
      </c>
      <c r="I45" s="96">
        <f>AVERAGE(I42:I44)</f>
        <v>5</v>
      </c>
      <c r="J45" s="97">
        <f>AVERAGE(J42:J44)</f>
        <v>4.333333333333333</v>
      </c>
      <c r="K45" s="119">
        <f>AVERAGE(K42:K44)</f>
        <v>23.433333333333334</v>
      </c>
      <c r="L45" s="98">
        <f>AVERAGE(L42:L44)</f>
        <v>0.8666666666666667</v>
      </c>
      <c r="M45" s="101"/>
      <c r="N45" s="102" t="s">
        <v>25</v>
      </c>
      <c r="O45" s="96">
        <f>AVERAGE(O42:O44)</f>
        <v>6</v>
      </c>
      <c r="P45" s="97" t="e">
        <f>AVERAGE(P42:P44)</f>
        <v>#DIV/0!</v>
      </c>
      <c r="Q45" s="97" t="e">
        <f>AVERAGE(Q42:Q44)</f>
        <v>#DIV/0!</v>
      </c>
      <c r="R45" s="98">
        <f>AVERAGE(R42:R44)</f>
        <v>0</v>
      </c>
      <c r="S45" s="101"/>
      <c r="T45" s="102" t="s">
        <v>25</v>
      </c>
      <c r="U45" s="96">
        <f>AVERAGE(U42:U44)</f>
        <v>5</v>
      </c>
      <c r="V45" s="96" t="e">
        <f>AVERAGE(V42:V44)</f>
        <v>#DIV/0!</v>
      </c>
      <c r="W45" s="96" t="e">
        <f>AVERAGE(W42:W44)</f>
        <v>#DIV/0!</v>
      </c>
      <c r="X45" s="100">
        <f>AVERAGE(X42:X44)</f>
        <v>0</v>
      </c>
      <c r="Y45" s="13"/>
      <c r="Z45" s="74"/>
      <c r="AA45" s="13"/>
    </row>
    <row r="46" spans="2:27" x14ac:dyDescent="0.25"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106"/>
      <c r="N46" s="137" t="s">
        <v>62</v>
      </c>
      <c r="O46" s="74"/>
      <c r="P46" s="74"/>
      <c r="Q46" s="74"/>
      <c r="R46" s="74"/>
      <c r="S46" s="106"/>
      <c r="T46" s="138" t="s">
        <v>63</v>
      </c>
      <c r="U46" s="74"/>
      <c r="V46" s="13"/>
      <c r="W46" s="13"/>
      <c r="X46" s="13"/>
      <c r="Y46" s="13"/>
      <c r="Z46" s="74"/>
      <c r="AA46" s="74"/>
    </row>
    <row r="47" spans="2:27" x14ac:dyDescent="0.25"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106"/>
      <c r="N47" s="74"/>
      <c r="O47" s="74"/>
      <c r="P47" s="74"/>
      <c r="Q47" s="74"/>
      <c r="R47" s="74"/>
      <c r="S47" s="106"/>
      <c r="T47" s="74"/>
      <c r="U47" s="74"/>
      <c r="V47" s="13"/>
      <c r="W47" s="13"/>
      <c r="X47" s="13"/>
      <c r="Y47" s="13"/>
      <c r="Z47" s="74"/>
      <c r="AA47" s="74"/>
    </row>
    <row r="48" spans="2:27" ht="15.75" x14ac:dyDescent="0.25">
      <c r="B48" s="277" t="s">
        <v>73</v>
      </c>
      <c r="C48" s="278"/>
      <c r="D48" s="278"/>
      <c r="E48" s="278"/>
      <c r="F48" s="279"/>
      <c r="G48" s="74"/>
      <c r="H48" s="277" t="s">
        <v>73</v>
      </c>
      <c r="I48" s="278"/>
      <c r="J48" s="278"/>
      <c r="K48" s="278"/>
      <c r="L48" s="279"/>
      <c r="M48" s="75"/>
      <c r="N48" s="277" t="s">
        <v>73</v>
      </c>
      <c r="O48" s="278"/>
      <c r="P48" s="278"/>
      <c r="Q48" s="278"/>
      <c r="R48" s="279"/>
      <c r="S48" s="75"/>
      <c r="T48" s="277" t="s">
        <v>73</v>
      </c>
      <c r="U48" s="278"/>
      <c r="V48" s="278"/>
      <c r="W48" s="278"/>
      <c r="X48" s="279"/>
      <c r="Y48" s="13"/>
      <c r="Z48" s="74"/>
      <c r="AA48" s="13"/>
    </row>
    <row r="49" spans="2:27" x14ac:dyDescent="0.25">
      <c r="B49" s="246" t="s">
        <v>50</v>
      </c>
      <c r="C49" s="246"/>
      <c r="D49" s="246"/>
      <c r="E49" s="246"/>
      <c r="F49" s="246"/>
      <c r="G49" s="74"/>
      <c r="H49" s="246" t="s">
        <v>51</v>
      </c>
      <c r="I49" s="246"/>
      <c r="J49" s="246"/>
      <c r="K49" s="246"/>
      <c r="L49" s="246"/>
      <c r="M49" s="76"/>
      <c r="N49" s="265" t="s">
        <v>52</v>
      </c>
      <c r="O49" s="265"/>
      <c r="P49" s="265"/>
      <c r="Q49" s="265"/>
      <c r="R49" s="265"/>
      <c r="S49" s="76"/>
      <c r="T49" s="246" t="s">
        <v>53</v>
      </c>
      <c r="U49" s="246"/>
      <c r="V49" s="246"/>
      <c r="W49" s="246"/>
      <c r="X49" s="246"/>
      <c r="Y49" s="13"/>
      <c r="Z49" s="74"/>
      <c r="AA49" s="13"/>
    </row>
    <row r="50" spans="2:27" ht="15.75" thickBot="1" x14ac:dyDescent="0.3">
      <c r="B50" s="77"/>
      <c r="C50" s="77"/>
      <c r="D50" s="77"/>
      <c r="E50" s="77"/>
      <c r="F50" s="78"/>
      <c r="G50" s="74"/>
      <c r="H50" s="77"/>
      <c r="I50" s="77"/>
      <c r="J50" s="77"/>
      <c r="K50" s="78"/>
      <c r="L50" s="78"/>
      <c r="M50" s="79"/>
      <c r="N50" s="77"/>
      <c r="O50" s="77"/>
      <c r="P50" s="77"/>
      <c r="Q50" s="78"/>
      <c r="R50" s="78"/>
      <c r="S50" s="79"/>
      <c r="T50" s="77"/>
      <c r="U50" s="77"/>
      <c r="V50" s="77"/>
      <c r="W50" s="77"/>
      <c r="X50" s="78"/>
      <c r="Y50" s="13"/>
      <c r="Z50" s="74"/>
      <c r="AA50" s="13"/>
    </row>
    <row r="51" spans="2:27" x14ac:dyDescent="0.25">
      <c r="B51" s="270" t="s">
        <v>1</v>
      </c>
      <c r="C51" s="272" t="s">
        <v>2</v>
      </c>
      <c r="D51" s="272" t="s">
        <v>30</v>
      </c>
      <c r="E51" s="272" t="s">
        <v>22</v>
      </c>
      <c r="F51" s="275" t="s">
        <v>59</v>
      </c>
      <c r="G51" s="74"/>
      <c r="H51" s="270" t="s">
        <v>1</v>
      </c>
      <c r="I51" s="272" t="s">
        <v>2</v>
      </c>
      <c r="J51" s="272" t="s">
        <v>30</v>
      </c>
      <c r="K51" s="272" t="s">
        <v>22</v>
      </c>
      <c r="L51" s="275" t="s">
        <v>59</v>
      </c>
      <c r="M51" s="80"/>
      <c r="N51" s="270" t="s">
        <v>1</v>
      </c>
      <c r="O51" s="272" t="s">
        <v>2</v>
      </c>
      <c r="P51" s="272" t="s">
        <v>30</v>
      </c>
      <c r="Q51" s="272" t="s">
        <v>22</v>
      </c>
      <c r="R51" s="275" t="s">
        <v>59</v>
      </c>
      <c r="S51" s="80"/>
      <c r="T51" s="270" t="s">
        <v>1</v>
      </c>
      <c r="U51" s="272" t="s">
        <v>2</v>
      </c>
      <c r="V51" s="272" t="s">
        <v>30</v>
      </c>
      <c r="W51" s="272" t="s">
        <v>22</v>
      </c>
      <c r="X51" s="275" t="s">
        <v>59</v>
      </c>
      <c r="Y51" s="13"/>
      <c r="Z51" s="74"/>
      <c r="AA51" s="13"/>
    </row>
    <row r="52" spans="2:27" ht="15.75" thickBot="1" x14ac:dyDescent="0.3">
      <c r="B52" s="271"/>
      <c r="C52" s="273"/>
      <c r="D52" s="273"/>
      <c r="E52" s="273"/>
      <c r="F52" s="276"/>
      <c r="G52" s="74"/>
      <c r="H52" s="271"/>
      <c r="I52" s="273"/>
      <c r="J52" s="273"/>
      <c r="K52" s="273"/>
      <c r="L52" s="276"/>
      <c r="M52" s="80"/>
      <c r="N52" s="271"/>
      <c r="O52" s="273"/>
      <c r="P52" s="273"/>
      <c r="Q52" s="273"/>
      <c r="R52" s="276"/>
      <c r="S52" s="80"/>
      <c r="T52" s="271"/>
      <c r="U52" s="273"/>
      <c r="V52" s="273"/>
      <c r="W52" s="273"/>
      <c r="X52" s="276"/>
      <c r="Y52" s="13"/>
      <c r="Z52" s="74"/>
      <c r="AA52" s="13"/>
    </row>
    <row r="53" spans="2:27" ht="15.75" thickBot="1" x14ac:dyDescent="0.3">
      <c r="B53" s="81">
        <v>45108</v>
      </c>
      <c r="C53" s="26">
        <v>4</v>
      </c>
      <c r="D53" s="84">
        <v>7</v>
      </c>
      <c r="E53" s="84">
        <v>62.9</v>
      </c>
      <c r="F53" s="35">
        <f t="shared" ref="F53:F55" si="16">+E53/C53</f>
        <v>15.725</v>
      </c>
      <c r="G53" s="74"/>
      <c r="H53" s="81">
        <v>45108</v>
      </c>
      <c r="I53" s="20">
        <v>4</v>
      </c>
      <c r="J53" s="87">
        <v>2</v>
      </c>
      <c r="K53" s="88">
        <v>14.8</v>
      </c>
      <c r="L53" s="89">
        <f>+K53/I53</f>
        <v>3.7</v>
      </c>
      <c r="M53" s="85"/>
      <c r="N53" s="81">
        <v>45108</v>
      </c>
      <c r="O53" s="20">
        <v>5</v>
      </c>
      <c r="P53" s="91">
        <v>6</v>
      </c>
      <c r="Q53" s="124">
        <v>50</v>
      </c>
      <c r="R53" s="89">
        <f>Q53/O53</f>
        <v>10</v>
      </c>
      <c r="S53" s="85"/>
      <c r="T53" s="81">
        <v>45108</v>
      </c>
      <c r="U53" s="20">
        <v>5</v>
      </c>
      <c r="V53" s="87">
        <v>6</v>
      </c>
      <c r="W53" s="87">
        <v>25.5</v>
      </c>
      <c r="X53" s="89">
        <f>+W53/U53</f>
        <v>5.0999999999999996</v>
      </c>
      <c r="Y53" s="13"/>
      <c r="Z53" s="74"/>
      <c r="AA53" s="13"/>
    </row>
    <row r="54" spans="2:27" ht="15.75" thickBot="1" x14ac:dyDescent="0.3">
      <c r="B54" s="81">
        <v>45139</v>
      </c>
      <c r="C54" s="92">
        <v>4</v>
      </c>
      <c r="D54" s="93">
        <v>5</v>
      </c>
      <c r="E54" s="93">
        <v>42.3</v>
      </c>
      <c r="F54" s="35">
        <f t="shared" si="16"/>
        <v>10.574999999999999</v>
      </c>
      <c r="G54" s="74"/>
      <c r="H54" s="81">
        <v>45139</v>
      </c>
      <c r="I54" s="90">
        <v>4</v>
      </c>
      <c r="J54" s="87">
        <v>2</v>
      </c>
      <c r="K54" s="88">
        <v>14.8</v>
      </c>
      <c r="L54" s="89">
        <f t="shared" ref="L54:L55" si="17">+K54/I54</f>
        <v>3.7</v>
      </c>
      <c r="M54" s="85"/>
      <c r="N54" s="81">
        <v>45139</v>
      </c>
      <c r="O54" s="90">
        <v>5</v>
      </c>
      <c r="P54" s="91">
        <v>6</v>
      </c>
      <c r="Q54" s="124">
        <v>50</v>
      </c>
      <c r="R54" s="89">
        <f t="shared" ref="R54:R55" si="18">Q54/O54</f>
        <v>10</v>
      </c>
      <c r="S54" s="85"/>
      <c r="T54" s="81">
        <v>45139</v>
      </c>
      <c r="U54" s="90">
        <v>5</v>
      </c>
      <c r="V54" s="91">
        <v>7</v>
      </c>
      <c r="W54" s="91">
        <v>29.4</v>
      </c>
      <c r="X54" s="89">
        <f t="shared" ref="X54:X55" si="19">+W54/U54</f>
        <v>5.88</v>
      </c>
      <c r="Y54" s="13"/>
      <c r="Z54" s="74"/>
      <c r="AA54" s="13"/>
    </row>
    <row r="55" spans="2:27" ht="15.75" thickBot="1" x14ac:dyDescent="0.3">
      <c r="B55" s="81">
        <v>45170</v>
      </c>
      <c r="C55" s="92">
        <v>4</v>
      </c>
      <c r="D55" s="93">
        <v>6</v>
      </c>
      <c r="E55" s="93">
        <v>36.299999999999997</v>
      </c>
      <c r="F55" s="35">
        <f t="shared" si="16"/>
        <v>9.0749999999999993</v>
      </c>
      <c r="G55" s="74"/>
      <c r="H55" s="81">
        <v>45170</v>
      </c>
      <c r="I55" s="90">
        <v>4</v>
      </c>
      <c r="J55" s="87">
        <v>6</v>
      </c>
      <c r="K55" s="88">
        <v>37.1</v>
      </c>
      <c r="L55" s="89">
        <f t="shared" si="17"/>
        <v>9.2750000000000004</v>
      </c>
      <c r="M55" s="85"/>
      <c r="N55" s="81">
        <v>45170</v>
      </c>
      <c r="O55" s="90">
        <v>5</v>
      </c>
      <c r="P55" s="91">
        <v>6</v>
      </c>
      <c r="Q55" s="124">
        <v>50</v>
      </c>
      <c r="R55" s="89">
        <f t="shared" si="18"/>
        <v>10</v>
      </c>
      <c r="S55" s="85"/>
      <c r="T55" s="81">
        <v>45170</v>
      </c>
      <c r="U55" s="90">
        <v>5</v>
      </c>
      <c r="V55" s="91">
        <v>6</v>
      </c>
      <c r="W55" s="91">
        <v>25.6</v>
      </c>
      <c r="X55" s="89">
        <f t="shared" si="19"/>
        <v>5.12</v>
      </c>
      <c r="Y55" s="13"/>
      <c r="Z55" s="74"/>
      <c r="AA55" s="13"/>
    </row>
    <row r="56" spans="2:27" ht="15.75" thickBot="1" x14ac:dyDescent="0.3">
      <c r="B56" s="102" t="s">
        <v>25</v>
      </c>
      <c r="C56" s="96">
        <f>AVERAGE(C53:C55)</f>
        <v>4</v>
      </c>
      <c r="D56" s="97">
        <f>AVERAGE(D53:D55)</f>
        <v>6</v>
      </c>
      <c r="E56" s="119">
        <f>AVERAGE(E53:E55)</f>
        <v>47.166666666666664</v>
      </c>
      <c r="F56" s="102">
        <f>AVERAGE(F53:F55)</f>
        <v>11.791666666666666</v>
      </c>
      <c r="G56" s="99"/>
      <c r="H56" s="102" t="s">
        <v>25</v>
      </c>
      <c r="I56" s="96">
        <f>AVERAGE(I53:I55)</f>
        <v>4</v>
      </c>
      <c r="J56" s="97">
        <f>AVERAGE(J53:J55)</f>
        <v>3.3333333333333335</v>
      </c>
      <c r="K56" s="119">
        <f>AVERAGE(K53:K55)</f>
        <v>22.233333333333334</v>
      </c>
      <c r="L56" s="102">
        <f>AVERAGE(L53:L55)</f>
        <v>5.5583333333333336</v>
      </c>
      <c r="M56" s="101"/>
      <c r="N56" s="95" t="s">
        <v>25</v>
      </c>
      <c r="O56" s="96">
        <f>AVERAGE(O53:O55)</f>
        <v>5</v>
      </c>
      <c r="P56" s="96">
        <f>AVERAGE(P53:P55)</f>
        <v>6</v>
      </c>
      <c r="Q56" s="96">
        <f>AVERAGE(Q53:Q55)</f>
        <v>50</v>
      </c>
      <c r="R56" s="100">
        <f>AVERAGE(R53:R55)</f>
        <v>10</v>
      </c>
      <c r="S56" s="101"/>
      <c r="T56" s="125" t="s">
        <v>25</v>
      </c>
      <c r="U56" s="96">
        <f>AVERAGE(U53:U55)</f>
        <v>5</v>
      </c>
      <c r="V56" s="97">
        <f>AVERAGE(V53:V55)</f>
        <v>6.333333333333333</v>
      </c>
      <c r="W56" s="97">
        <f>AVERAGE(W53:W55)</f>
        <v>26.833333333333332</v>
      </c>
      <c r="X56" s="98">
        <f>AVERAGE(X53:X55)</f>
        <v>5.3666666666666671</v>
      </c>
      <c r="Y56" s="13"/>
      <c r="Z56" s="99"/>
      <c r="AA56" s="13"/>
    </row>
    <row r="57" spans="2:27" x14ac:dyDescent="0.25"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106"/>
      <c r="N57" s="74"/>
      <c r="O57" s="74"/>
      <c r="P57" s="74"/>
      <c r="Q57" s="74"/>
      <c r="R57" s="74"/>
      <c r="S57" s="106"/>
      <c r="T57" s="74"/>
      <c r="U57" s="74"/>
      <c r="V57" s="74"/>
      <c r="W57" s="74"/>
      <c r="X57" s="74"/>
      <c r="Y57" s="74"/>
      <c r="Z57" s="74"/>
      <c r="AA57" s="126"/>
    </row>
    <row r="58" spans="2:27" x14ac:dyDescent="0.25"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106"/>
      <c r="N58" s="74"/>
      <c r="O58" s="74"/>
      <c r="P58" s="74"/>
      <c r="Q58" s="74"/>
      <c r="R58" s="74"/>
      <c r="S58" s="106"/>
      <c r="T58" s="74"/>
      <c r="U58" s="74"/>
      <c r="V58" s="74"/>
      <c r="W58" s="74"/>
      <c r="X58" s="74"/>
      <c r="Y58" s="74"/>
      <c r="Z58" s="74"/>
      <c r="AA58" s="74"/>
    </row>
    <row r="59" spans="2:27" ht="15.75" x14ac:dyDescent="0.25">
      <c r="B59" s="277" t="s">
        <v>73</v>
      </c>
      <c r="C59" s="278"/>
      <c r="D59" s="278"/>
      <c r="E59" s="278"/>
      <c r="F59" s="279"/>
      <c r="G59" s="74"/>
      <c r="H59" s="280" t="s">
        <v>73</v>
      </c>
      <c r="I59" s="280"/>
      <c r="J59" s="280"/>
      <c r="K59" s="280"/>
      <c r="L59" s="280"/>
      <c r="M59" s="75"/>
      <c r="N59" s="277" t="s">
        <v>73</v>
      </c>
      <c r="O59" s="278"/>
      <c r="P59" s="278"/>
      <c r="Q59" s="278"/>
      <c r="R59" s="279"/>
      <c r="S59" s="73"/>
      <c r="T59" s="277" t="s">
        <v>73</v>
      </c>
      <c r="U59" s="278"/>
      <c r="V59" s="278"/>
      <c r="W59" s="278"/>
      <c r="X59" s="279"/>
      <c r="Y59" s="13"/>
      <c r="Z59" s="74"/>
      <c r="AA59" s="74"/>
    </row>
    <row r="60" spans="2:27" x14ac:dyDescent="0.25">
      <c r="B60" s="246" t="s">
        <v>54</v>
      </c>
      <c r="C60" s="246"/>
      <c r="D60" s="246"/>
      <c r="E60" s="246"/>
      <c r="F60" s="246"/>
      <c r="G60" s="74"/>
      <c r="H60" s="246" t="s">
        <v>55</v>
      </c>
      <c r="I60" s="246"/>
      <c r="J60" s="246"/>
      <c r="K60" s="246"/>
      <c r="L60" s="246"/>
      <c r="M60" s="76"/>
      <c r="N60" s="246" t="s">
        <v>56</v>
      </c>
      <c r="O60" s="246"/>
      <c r="P60" s="246"/>
      <c r="Q60" s="246"/>
      <c r="R60" s="246"/>
      <c r="S60" s="73"/>
      <c r="T60" s="246" t="s">
        <v>57</v>
      </c>
      <c r="U60" s="246"/>
      <c r="V60" s="246"/>
      <c r="W60" s="246"/>
      <c r="X60" s="246"/>
      <c r="Y60" s="13"/>
      <c r="Z60" s="74"/>
      <c r="AA60" s="74"/>
    </row>
    <row r="61" spans="2:27" ht="15.75" thickBot="1" x14ac:dyDescent="0.3">
      <c r="B61" s="77"/>
      <c r="C61" s="77"/>
      <c r="D61" s="77"/>
      <c r="E61" s="77"/>
      <c r="F61" s="78"/>
      <c r="G61" s="74"/>
      <c r="H61" s="77"/>
      <c r="I61" s="77"/>
      <c r="J61" s="77"/>
      <c r="K61" s="78"/>
      <c r="L61" s="78"/>
      <c r="M61" s="79"/>
      <c r="N61" s="77"/>
      <c r="O61" s="77"/>
      <c r="P61" s="77"/>
      <c r="Q61" s="78"/>
      <c r="R61" s="78"/>
      <c r="S61" s="73"/>
      <c r="T61" s="77"/>
      <c r="U61" s="77"/>
      <c r="V61" s="77"/>
      <c r="W61" s="77"/>
      <c r="X61" s="78"/>
      <c r="Y61" s="13"/>
      <c r="Z61" s="74"/>
      <c r="AA61" s="74"/>
    </row>
    <row r="62" spans="2:27" x14ac:dyDescent="0.25">
      <c r="B62" s="270" t="s">
        <v>1</v>
      </c>
      <c r="C62" s="272" t="s">
        <v>2</v>
      </c>
      <c r="D62" s="272" t="s">
        <v>30</v>
      </c>
      <c r="E62" s="272" t="s">
        <v>22</v>
      </c>
      <c r="F62" s="275" t="s">
        <v>59</v>
      </c>
      <c r="G62" s="74"/>
      <c r="H62" s="270" t="s">
        <v>1</v>
      </c>
      <c r="I62" s="272" t="s">
        <v>2</v>
      </c>
      <c r="J62" s="272" t="s">
        <v>30</v>
      </c>
      <c r="K62" s="272" t="s">
        <v>22</v>
      </c>
      <c r="L62" s="275" t="s">
        <v>59</v>
      </c>
      <c r="M62" s="80"/>
      <c r="N62" s="270" t="s">
        <v>1</v>
      </c>
      <c r="O62" s="272" t="s">
        <v>2</v>
      </c>
      <c r="P62" s="272" t="s">
        <v>30</v>
      </c>
      <c r="Q62" s="272" t="s">
        <v>22</v>
      </c>
      <c r="R62" s="275" t="s">
        <v>59</v>
      </c>
      <c r="S62" s="73"/>
      <c r="T62" s="270" t="s">
        <v>1</v>
      </c>
      <c r="U62" s="272" t="s">
        <v>2</v>
      </c>
      <c r="V62" s="272" t="s">
        <v>30</v>
      </c>
      <c r="W62" s="272" t="s">
        <v>22</v>
      </c>
      <c r="X62" s="275" t="s">
        <v>59</v>
      </c>
      <c r="Y62" s="13"/>
      <c r="Z62" s="74"/>
      <c r="AA62" s="74"/>
    </row>
    <row r="63" spans="2:27" ht="15.75" thickBot="1" x14ac:dyDescent="0.3">
      <c r="B63" s="271"/>
      <c r="C63" s="273"/>
      <c r="D63" s="273"/>
      <c r="E63" s="274"/>
      <c r="F63" s="276"/>
      <c r="G63" s="74"/>
      <c r="H63" s="271"/>
      <c r="I63" s="273"/>
      <c r="J63" s="273"/>
      <c r="K63" s="273"/>
      <c r="L63" s="276"/>
      <c r="M63" s="80"/>
      <c r="N63" s="271"/>
      <c r="O63" s="273"/>
      <c r="P63" s="273"/>
      <c r="Q63" s="273"/>
      <c r="R63" s="276"/>
      <c r="S63" s="73"/>
      <c r="T63" s="271"/>
      <c r="U63" s="273"/>
      <c r="V63" s="273"/>
      <c r="W63" s="273"/>
      <c r="X63" s="276"/>
      <c r="Y63" s="13"/>
      <c r="Z63" s="74"/>
      <c r="AA63" s="74"/>
    </row>
    <row r="64" spans="2:27" ht="15.75" thickBot="1" x14ac:dyDescent="0.3">
      <c r="B64" s="81">
        <v>45108</v>
      </c>
      <c r="C64" s="20">
        <v>5</v>
      </c>
      <c r="D64" s="87">
        <v>74</v>
      </c>
      <c r="E64" s="167">
        <v>387.2</v>
      </c>
      <c r="F64" s="89">
        <f>D64/C64</f>
        <v>14.8</v>
      </c>
      <c r="G64" s="74"/>
      <c r="H64" s="81">
        <v>45108</v>
      </c>
      <c r="I64" s="20">
        <v>4</v>
      </c>
      <c r="J64" s="87">
        <v>5</v>
      </c>
      <c r="K64" s="167">
        <v>32.700000000000003</v>
      </c>
      <c r="L64" s="89">
        <f t="shared" ref="L64:L66" si="20">+K64/I64</f>
        <v>8.1750000000000007</v>
      </c>
      <c r="M64" s="85"/>
      <c r="N64" s="127">
        <v>45108</v>
      </c>
      <c r="O64" s="26">
        <v>3</v>
      </c>
      <c r="P64" s="139">
        <v>19</v>
      </c>
      <c r="Q64" s="88">
        <v>57.27</v>
      </c>
      <c r="R64" s="35">
        <f>P64/O64</f>
        <v>6.333333333333333</v>
      </c>
      <c r="S64" s="73"/>
      <c r="T64" s="127">
        <v>45108</v>
      </c>
      <c r="U64" s="128">
        <v>2</v>
      </c>
      <c r="V64" s="87"/>
      <c r="W64" s="88">
        <v>15</v>
      </c>
      <c r="X64" s="89"/>
      <c r="Y64" s="13"/>
      <c r="Z64" s="74"/>
      <c r="AA64" s="74"/>
    </row>
    <row r="65" spans="2:27" ht="15.75" thickBot="1" x14ac:dyDescent="0.3">
      <c r="B65" s="81">
        <v>45139</v>
      </c>
      <c r="C65" s="90">
        <v>5</v>
      </c>
      <c r="D65" s="87">
        <v>73</v>
      </c>
      <c r="E65" s="167">
        <v>380.6</v>
      </c>
      <c r="F65" s="89">
        <f t="shared" ref="F65:F67" si="21">D65/C65</f>
        <v>14.6</v>
      </c>
      <c r="G65" s="74"/>
      <c r="H65" s="81">
        <v>45139</v>
      </c>
      <c r="I65" s="90">
        <v>4</v>
      </c>
      <c r="J65" s="123">
        <v>6</v>
      </c>
      <c r="K65" s="88">
        <v>35.799999999999997</v>
      </c>
      <c r="L65" s="89">
        <f t="shared" si="20"/>
        <v>8.9499999999999993</v>
      </c>
      <c r="M65" s="85"/>
      <c r="N65" s="81">
        <v>45139</v>
      </c>
      <c r="O65" s="92">
        <v>3</v>
      </c>
      <c r="P65" s="139">
        <v>11</v>
      </c>
      <c r="Q65" s="88">
        <v>34.799999999999997</v>
      </c>
      <c r="R65" s="35">
        <f>P65/O65</f>
        <v>3.6666666666666665</v>
      </c>
      <c r="S65" s="73"/>
      <c r="T65" s="81">
        <v>45139</v>
      </c>
      <c r="U65" s="129">
        <v>2</v>
      </c>
      <c r="V65" s="87"/>
      <c r="W65" s="88">
        <v>15</v>
      </c>
      <c r="X65" s="89"/>
      <c r="Y65" s="13"/>
      <c r="Z65" s="74"/>
      <c r="AA65" s="74"/>
    </row>
    <row r="66" spans="2:27" ht="15.75" thickBot="1" x14ac:dyDescent="0.3">
      <c r="B66" s="81">
        <v>45170</v>
      </c>
      <c r="C66" s="90">
        <v>5</v>
      </c>
      <c r="D66" s="87">
        <v>74</v>
      </c>
      <c r="E66" s="167">
        <v>387.2</v>
      </c>
      <c r="F66" s="89">
        <f t="shared" si="21"/>
        <v>14.8</v>
      </c>
      <c r="G66" s="74"/>
      <c r="H66" s="81">
        <v>45170</v>
      </c>
      <c r="I66" s="90">
        <v>4</v>
      </c>
      <c r="J66" s="123">
        <v>10</v>
      </c>
      <c r="K66" s="88">
        <v>36.200000000000003</v>
      </c>
      <c r="L66" s="89">
        <f t="shared" si="20"/>
        <v>9.0500000000000007</v>
      </c>
      <c r="M66" s="85"/>
      <c r="N66" s="81">
        <v>45170</v>
      </c>
      <c r="O66" s="92">
        <v>3</v>
      </c>
      <c r="P66" s="139">
        <v>14</v>
      </c>
      <c r="Q66" s="88">
        <v>43.2</v>
      </c>
      <c r="R66" s="35">
        <f>P66/O66</f>
        <v>4.666666666666667</v>
      </c>
      <c r="S66" s="73"/>
      <c r="T66" s="81">
        <v>45170</v>
      </c>
      <c r="U66" s="128">
        <v>2</v>
      </c>
      <c r="V66" s="87"/>
      <c r="W66" s="88">
        <v>15</v>
      </c>
      <c r="X66" s="89"/>
      <c r="Y66" s="13"/>
      <c r="Z66" s="74"/>
      <c r="AA66" s="74"/>
    </row>
    <row r="67" spans="2:27" ht="15.75" thickBot="1" x14ac:dyDescent="0.3">
      <c r="B67" s="102" t="s">
        <v>25</v>
      </c>
      <c r="C67" s="96">
        <f>AVERAGE(C64:C66)</f>
        <v>5</v>
      </c>
      <c r="D67" s="97">
        <f>AVERAGE(D64:D66)</f>
        <v>73.666666666666671</v>
      </c>
      <c r="E67" s="117">
        <f>AVERAGE(E64:E66)</f>
        <v>385</v>
      </c>
      <c r="F67" s="89">
        <f t="shared" si="21"/>
        <v>14.733333333333334</v>
      </c>
      <c r="G67" s="99"/>
      <c r="H67" s="95" t="s">
        <v>25</v>
      </c>
      <c r="I67" s="96">
        <f>AVERAGE(I64:I66)</f>
        <v>4</v>
      </c>
      <c r="J67" s="97">
        <f>AVERAGE(J64:J66)</f>
        <v>7</v>
      </c>
      <c r="K67" s="97">
        <f>AVERAGE(K64:K66)</f>
        <v>34.9</v>
      </c>
      <c r="L67" s="98">
        <f>AVERAGE(L64:L66)</f>
        <v>8.7249999999999996</v>
      </c>
      <c r="M67" s="101"/>
      <c r="N67" s="95" t="s">
        <v>25</v>
      </c>
      <c r="O67" s="96">
        <f>AVERAGE(O64:O66)</f>
        <v>3</v>
      </c>
      <c r="P67" s="97">
        <f>AVERAGE(P64:P66)</f>
        <v>14.666666666666666</v>
      </c>
      <c r="Q67" s="97">
        <f>AVERAGE(Q64:Q66)</f>
        <v>45.089999999999996</v>
      </c>
      <c r="R67" s="98">
        <f>AVERAGE(R64:R66)</f>
        <v>4.8888888888888893</v>
      </c>
      <c r="S67" s="73"/>
      <c r="T67" s="132" t="s">
        <v>25</v>
      </c>
      <c r="U67" s="96">
        <v>2</v>
      </c>
      <c r="V67" s="97" t="e">
        <f>AVERAGE(V62:V66)</f>
        <v>#DIV/0!</v>
      </c>
      <c r="W67" s="119">
        <v>0</v>
      </c>
      <c r="X67" s="102"/>
      <c r="Y67" s="13"/>
      <c r="Z67" s="99"/>
      <c r="AA67" s="74"/>
    </row>
    <row r="68" spans="2:27" x14ac:dyDescent="0.25"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106"/>
      <c r="N68" s="138" t="s">
        <v>64</v>
      </c>
      <c r="O68" s="74"/>
      <c r="P68" s="74"/>
      <c r="Q68" s="74"/>
      <c r="R68" s="74"/>
      <c r="S68" s="106"/>
      <c r="T68" s="133" t="s">
        <v>65</v>
      </c>
      <c r="U68" s="134"/>
      <c r="V68" s="74"/>
      <c r="W68" s="134"/>
      <c r="X68" s="134"/>
      <c r="Y68" s="74"/>
      <c r="Z68" s="74"/>
      <c r="AA68" s="74"/>
    </row>
  </sheetData>
  <customSheetViews>
    <customSheetView guid="{6348123E-E71C-4D46-BA3B-F837DFD80CFE}" scale="68" showPageBreaks="1" showGridLines="0" topLeftCell="A17">
      <selection activeCell="H62" sqref="H62:H63"/>
      <pageMargins left="0.7" right="0.7" top="0.75" bottom="0.75" header="0.3" footer="0.3"/>
      <pageSetup paperSize="9" orientation="portrait" verticalDpi="597" r:id="rId1"/>
    </customSheetView>
  </customSheetViews>
  <mergeCells count="170">
    <mergeCell ref="B3:F3"/>
    <mergeCell ref="H3:L3"/>
    <mergeCell ref="N3:R3"/>
    <mergeCell ref="T3:X3"/>
    <mergeCell ref="B4:F4"/>
    <mergeCell ref="H4:L4"/>
    <mergeCell ref="N4:R4"/>
    <mergeCell ref="T4:X4"/>
    <mergeCell ref="W6:W7"/>
    <mergeCell ref="X6:X7"/>
    <mergeCell ref="B15:F15"/>
    <mergeCell ref="H15:L15"/>
    <mergeCell ref="N15:R15"/>
    <mergeCell ref="T15:X15"/>
    <mergeCell ref="P6:P7"/>
    <mergeCell ref="Q6:Q7"/>
    <mergeCell ref="R6:R7"/>
    <mergeCell ref="T6:T7"/>
    <mergeCell ref="U6:U7"/>
    <mergeCell ref="V6:V7"/>
    <mergeCell ref="I6:I7"/>
    <mergeCell ref="J6:J7"/>
    <mergeCell ref="K6:K7"/>
    <mergeCell ref="L6:L7"/>
    <mergeCell ref="N6:N7"/>
    <mergeCell ref="O6:O7"/>
    <mergeCell ref="B6:B7"/>
    <mergeCell ref="C6:C7"/>
    <mergeCell ref="D6:D7"/>
    <mergeCell ref="E6:E7"/>
    <mergeCell ref="F6:F7"/>
    <mergeCell ref="H6:H7"/>
    <mergeCell ref="B16:F16"/>
    <mergeCell ref="H16:L16"/>
    <mergeCell ref="N16:R16"/>
    <mergeCell ref="T16:X16"/>
    <mergeCell ref="B18:B19"/>
    <mergeCell ref="C18:C19"/>
    <mergeCell ref="D18:D19"/>
    <mergeCell ref="E18:E19"/>
    <mergeCell ref="F18:F19"/>
    <mergeCell ref="H18:H19"/>
    <mergeCell ref="W18:W19"/>
    <mergeCell ref="X18:X19"/>
    <mergeCell ref="V24:Y24"/>
    <mergeCell ref="X25:AA25"/>
    <mergeCell ref="B26:F26"/>
    <mergeCell ref="H26:L26"/>
    <mergeCell ref="N26:R26"/>
    <mergeCell ref="T26:X26"/>
    <mergeCell ref="P18:P19"/>
    <mergeCell ref="Q18:Q19"/>
    <mergeCell ref="R18:R19"/>
    <mergeCell ref="T18:T19"/>
    <mergeCell ref="U18:U19"/>
    <mergeCell ref="V18:V19"/>
    <mergeCell ref="I18:I19"/>
    <mergeCell ref="J18:J19"/>
    <mergeCell ref="K18:K19"/>
    <mergeCell ref="L18:L19"/>
    <mergeCell ref="N18:N19"/>
    <mergeCell ref="O18:O19"/>
    <mergeCell ref="B27:F27"/>
    <mergeCell ref="H27:L27"/>
    <mergeCell ref="N27:R27"/>
    <mergeCell ref="T27:X27"/>
    <mergeCell ref="B29:B30"/>
    <mergeCell ref="C29:C30"/>
    <mergeCell ref="D29:D30"/>
    <mergeCell ref="E29:E30"/>
    <mergeCell ref="F29:F30"/>
    <mergeCell ref="H29:H30"/>
    <mergeCell ref="W29:W30"/>
    <mergeCell ref="X29:X30"/>
    <mergeCell ref="B37:F37"/>
    <mergeCell ref="H37:L37"/>
    <mergeCell ref="N37:R37"/>
    <mergeCell ref="T37:X37"/>
    <mergeCell ref="P29:P30"/>
    <mergeCell ref="Q29:Q30"/>
    <mergeCell ref="R29:R30"/>
    <mergeCell ref="T29:T30"/>
    <mergeCell ref="U29:U30"/>
    <mergeCell ref="V29:V30"/>
    <mergeCell ref="I29:I30"/>
    <mergeCell ref="J29:J30"/>
    <mergeCell ref="K29:K30"/>
    <mergeCell ref="L29:L30"/>
    <mergeCell ref="N29:N30"/>
    <mergeCell ref="O29:O30"/>
    <mergeCell ref="B38:F38"/>
    <mergeCell ref="H38:L38"/>
    <mergeCell ref="N38:R38"/>
    <mergeCell ref="T38:X38"/>
    <mergeCell ref="B40:B41"/>
    <mergeCell ref="C40:C41"/>
    <mergeCell ref="D40:D41"/>
    <mergeCell ref="E40:E41"/>
    <mergeCell ref="F40:F41"/>
    <mergeCell ref="H40:H41"/>
    <mergeCell ref="W40:W41"/>
    <mergeCell ref="X40:X41"/>
    <mergeCell ref="B48:F48"/>
    <mergeCell ref="H48:L48"/>
    <mergeCell ref="N48:R48"/>
    <mergeCell ref="T48:X48"/>
    <mergeCell ref="P40:P41"/>
    <mergeCell ref="Q40:Q41"/>
    <mergeCell ref="R40:R41"/>
    <mergeCell ref="T40:T41"/>
    <mergeCell ref="U40:U41"/>
    <mergeCell ref="V40:V41"/>
    <mergeCell ref="I40:I41"/>
    <mergeCell ref="J40:J41"/>
    <mergeCell ref="K40:K41"/>
    <mergeCell ref="L40:L41"/>
    <mergeCell ref="N40:N41"/>
    <mergeCell ref="O40:O41"/>
    <mergeCell ref="B49:F49"/>
    <mergeCell ref="H49:L49"/>
    <mergeCell ref="N49:R49"/>
    <mergeCell ref="T49:X49"/>
    <mergeCell ref="B51:B52"/>
    <mergeCell ref="C51:C52"/>
    <mergeCell ref="D51:D52"/>
    <mergeCell ref="E51:E52"/>
    <mergeCell ref="F51:F52"/>
    <mergeCell ref="H51:H52"/>
    <mergeCell ref="W51:W52"/>
    <mergeCell ref="X51:X52"/>
    <mergeCell ref="B59:F59"/>
    <mergeCell ref="H59:L59"/>
    <mergeCell ref="N59:R59"/>
    <mergeCell ref="T59:X59"/>
    <mergeCell ref="P51:P52"/>
    <mergeCell ref="Q51:Q52"/>
    <mergeCell ref="R51:R52"/>
    <mergeCell ref="T51:T52"/>
    <mergeCell ref="U51:U52"/>
    <mergeCell ref="V51:V52"/>
    <mergeCell ref="I51:I52"/>
    <mergeCell ref="J51:J52"/>
    <mergeCell ref="K51:K52"/>
    <mergeCell ref="L51:L52"/>
    <mergeCell ref="N51:N52"/>
    <mergeCell ref="O51:O52"/>
    <mergeCell ref="B60:F60"/>
    <mergeCell ref="H60:L60"/>
    <mergeCell ref="N60:R60"/>
    <mergeCell ref="T60:X60"/>
    <mergeCell ref="B62:B63"/>
    <mergeCell ref="C62:C63"/>
    <mergeCell ref="D62:D63"/>
    <mergeCell ref="E62:E63"/>
    <mergeCell ref="F62:F63"/>
    <mergeCell ref="H62:H63"/>
    <mergeCell ref="W62:W63"/>
    <mergeCell ref="X62:X63"/>
    <mergeCell ref="P62:P63"/>
    <mergeCell ref="Q62:Q63"/>
    <mergeCell ref="R62:R63"/>
    <mergeCell ref="T62:T63"/>
    <mergeCell ref="U62:U63"/>
    <mergeCell ref="V62:V63"/>
    <mergeCell ref="I62:I63"/>
    <mergeCell ref="J62:J63"/>
    <mergeCell ref="K62:K63"/>
    <mergeCell ref="L62:L63"/>
    <mergeCell ref="N62:N63"/>
    <mergeCell ref="O62:O63"/>
  </mergeCells>
  <pageMargins left="0.7" right="0.7" top="0.75" bottom="0.75" header="0.3" footer="0.3"/>
  <pageSetup paperSize="9" orientation="portrait" verticalDpi="597"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N15"/>
  <sheetViews>
    <sheetView showGridLines="0" workbookViewId="0">
      <selection activeCell="L25" sqref="L25"/>
    </sheetView>
  </sheetViews>
  <sheetFormatPr baseColWidth="10" defaultRowHeight="15" x14ac:dyDescent="0.25"/>
  <cols>
    <col min="8" max="8" width="16" customWidth="1"/>
  </cols>
  <sheetData>
    <row r="4" spans="2:14" ht="15.75" thickBot="1" x14ac:dyDescent="0.3"/>
    <row r="5" spans="2:14" ht="16.5" thickBot="1" x14ac:dyDescent="0.3">
      <c r="B5" s="281" t="s">
        <v>72</v>
      </c>
      <c r="C5" s="282"/>
      <c r="D5" s="282"/>
      <c r="E5" s="282"/>
      <c r="F5" s="282"/>
      <c r="G5" s="282"/>
      <c r="H5" s="283"/>
      <c r="J5" s="284" t="s">
        <v>73</v>
      </c>
      <c r="K5" s="285"/>
      <c r="L5" s="285"/>
      <c r="M5" s="285"/>
      <c r="N5" s="286"/>
    </row>
    <row r="6" spans="2:14" ht="15.75" thickBot="1" x14ac:dyDescent="0.3">
      <c r="B6" s="181" t="s">
        <v>66</v>
      </c>
      <c r="C6" s="182"/>
      <c r="D6" s="182"/>
      <c r="E6" s="182"/>
      <c r="F6" s="182"/>
      <c r="G6" s="182"/>
      <c r="H6" s="183"/>
      <c r="J6" s="217" t="s">
        <v>67</v>
      </c>
      <c r="K6" s="218"/>
      <c r="L6" s="218"/>
      <c r="M6" s="218"/>
      <c r="N6" s="219"/>
    </row>
    <row r="7" spans="2:14" x14ac:dyDescent="0.25">
      <c r="B7" s="196" t="s">
        <v>1</v>
      </c>
      <c r="C7" s="199" t="s">
        <v>2</v>
      </c>
      <c r="D7" s="184" t="s">
        <v>3</v>
      </c>
      <c r="E7" s="187" t="s">
        <v>15</v>
      </c>
      <c r="F7" s="188"/>
      <c r="G7" s="189"/>
      <c r="H7" s="172" t="s">
        <v>5</v>
      </c>
      <c r="J7" s="229" t="s">
        <v>1</v>
      </c>
      <c r="K7" s="231" t="s">
        <v>2</v>
      </c>
      <c r="L7" s="231" t="s">
        <v>21</v>
      </c>
      <c r="M7" s="231" t="s">
        <v>22</v>
      </c>
      <c r="N7" s="233" t="s">
        <v>23</v>
      </c>
    </row>
    <row r="8" spans="2:14" ht="15.75" thickBot="1" x14ac:dyDescent="0.3">
      <c r="B8" s="197"/>
      <c r="C8" s="200"/>
      <c r="D8" s="185"/>
      <c r="E8" s="190"/>
      <c r="F8" s="191"/>
      <c r="G8" s="192"/>
      <c r="H8" s="173"/>
      <c r="J8" s="230"/>
      <c r="K8" s="232"/>
      <c r="L8" s="232"/>
      <c r="M8" s="232"/>
      <c r="N8" s="234"/>
    </row>
    <row r="9" spans="2:14" x14ac:dyDescent="0.25">
      <c r="B9" s="197"/>
      <c r="C9" s="200"/>
      <c r="D9" s="185"/>
      <c r="E9" s="175" t="s">
        <v>7</v>
      </c>
      <c r="F9" s="177" t="s">
        <v>69</v>
      </c>
      <c r="G9" s="177" t="s">
        <v>18</v>
      </c>
      <c r="H9" s="173"/>
      <c r="J9" s="33">
        <v>45108</v>
      </c>
      <c r="K9" s="20">
        <v>15</v>
      </c>
      <c r="L9" s="34"/>
      <c r="M9" s="140">
        <v>400</v>
      </c>
      <c r="N9" s="35">
        <f>+L9/K9</f>
        <v>0</v>
      </c>
    </row>
    <row r="10" spans="2:14" ht="15.75" thickBot="1" x14ac:dyDescent="0.3">
      <c r="B10" s="198"/>
      <c r="C10" s="201"/>
      <c r="D10" s="186"/>
      <c r="E10" s="176"/>
      <c r="F10" s="176"/>
      <c r="G10" s="176"/>
      <c r="H10" s="174"/>
      <c r="J10" s="33">
        <v>45139</v>
      </c>
      <c r="K10" s="20">
        <v>15</v>
      </c>
      <c r="L10" s="36"/>
      <c r="M10" s="140">
        <v>400</v>
      </c>
      <c r="N10" s="35">
        <f>+L10/K10</f>
        <v>0</v>
      </c>
    </row>
    <row r="11" spans="2:14" x14ac:dyDescent="0.25">
      <c r="B11" s="33">
        <v>45108</v>
      </c>
      <c r="C11" s="26">
        <v>15</v>
      </c>
      <c r="D11" s="141">
        <v>1197.5999999999999</v>
      </c>
      <c r="E11" s="22">
        <v>79400.2</v>
      </c>
      <c r="F11" s="22">
        <v>80791.8</v>
      </c>
      <c r="G11" s="112">
        <v>1391.6</v>
      </c>
      <c r="H11" s="155">
        <f>G11/C11</f>
        <v>92.773333333333326</v>
      </c>
      <c r="J11" s="33">
        <v>45170</v>
      </c>
      <c r="K11" s="20">
        <v>15</v>
      </c>
      <c r="L11" s="32"/>
      <c r="M11" s="140">
        <v>400</v>
      </c>
      <c r="N11" s="35">
        <f>+L11/K11</f>
        <v>0</v>
      </c>
    </row>
    <row r="12" spans="2:14" x14ac:dyDescent="0.25">
      <c r="B12" s="33">
        <v>45139</v>
      </c>
      <c r="C12" s="26">
        <v>15</v>
      </c>
      <c r="D12" s="142">
        <v>1110.8</v>
      </c>
      <c r="E12" s="22">
        <v>80791.8</v>
      </c>
      <c r="F12" s="22">
        <v>82116.7</v>
      </c>
      <c r="G12" s="112">
        <v>1324.9</v>
      </c>
      <c r="H12" s="155">
        <f t="shared" ref="H12:H13" si="0">G12/C12</f>
        <v>88.326666666666668</v>
      </c>
      <c r="J12" s="33"/>
      <c r="K12" s="20"/>
      <c r="L12" s="37"/>
      <c r="M12" s="143"/>
      <c r="N12" s="35"/>
    </row>
    <row r="13" spans="2:14" ht="15.75" thickBot="1" x14ac:dyDescent="0.3">
      <c r="B13" s="33">
        <v>45170</v>
      </c>
      <c r="C13" s="26">
        <v>15</v>
      </c>
      <c r="D13" s="144">
        <v>1002.1</v>
      </c>
      <c r="E13" s="22">
        <v>82116.7</v>
      </c>
      <c r="F13" s="22">
        <v>83321.100000000006</v>
      </c>
      <c r="G13" s="112">
        <v>1204.4000000000001</v>
      </c>
      <c r="H13" s="155">
        <f t="shared" si="0"/>
        <v>80.293333333333337</v>
      </c>
      <c r="J13" s="33"/>
      <c r="K13" s="20"/>
      <c r="L13" s="36"/>
      <c r="M13" s="143"/>
      <c r="N13" s="35"/>
    </row>
    <row r="14" spans="2:14" ht="15.75" thickBot="1" x14ac:dyDescent="0.3">
      <c r="B14" s="33"/>
      <c r="C14" s="20"/>
      <c r="D14" s="145"/>
      <c r="E14" s="146"/>
      <c r="F14" s="146"/>
      <c r="G14" s="112"/>
      <c r="H14" s="28"/>
      <c r="J14" s="46" t="s">
        <v>25</v>
      </c>
      <c r="K14" s="147">
        <f>AVERAGE(K9:K13)</f>
        <v>15</v>
      </c>
      <c r="L14" s="147" t="e">
        <f>AVERAGE(L9:L13)</f>
        <v>#DIV/0!</v>
      </c>
      <c r="M14" s="148">
        <f>AVERAGE(M9:M13)</f>
        <v>400</v>
      </c>
      <c r="N14" s="47" t="e">
        <f>+L14/K14</f>
        <v>#DIV/0!</v>
      </c>
    </row>
    <row r="15" spans="2:14" ht="15.75" thickBot="1" x14ac:dyDescent="0.3">
      <c r="B15" s="149" t="s">
        <v>25</v>
      </c>
      <c r="C15" s="150">
        <f t="shared" ref="C15:H15" si="1">AVERAGE(C11:C14)</f>
        <v>15</v>
      </c>
      <c r="D15" s="151">
        <f t="shared" si="1"/>
        <v>1103.4999999999998</v>
      </c>
      <c r="E15" s="151">
        <f t="shared" si="1"/>
        <v>80769.566666666666</v>
      </c>
      <c r="F15" s="151">
        <f t="shared" si="1"/>
        <v>82076.53333333334</v>
      </c>
      <c r="G15" s="151">
        <f t="shared" si="1"/>
        <v>1306.9666666666667</v>
      </c>
      <c r="H15" s="152">
        <f t="shared" si="1"/>
        <v>87.13111111111111</v>
      </c>
      <c r="J15" s="133" t="s">
        <v>68</v>
      </c>
    </row>
  </sheetData>
  <customSheetViews>
    <customSheetView guid="{6348123E-E71C-4D46-BA3B-F837DFD80CFE}" showGridLines="0">
      <selection activeCell="F24" sqref="F24"/>
      <pageMargins left="0.7" right="0.7" top="0.75" bottom="0.75" header="0.3" footer="0.3"/>
    </customSheetView>
  </customSheetViews>
  <mergeCells count="17">
    <mergeCell ref="N7:N8"/>
    <mergeCell ref="E9:E10"/>
    <mergeCell ref="F9:F10"/>
    <mergeCell ref="G9:G10"/>
    <mergeCell ref="B5:H5"/>
    <mergeCell ref="J5:N5"/>
    <mergeCell ref="B6:H6"/>
    <mergeCell ref="J6:N6"/>
    <mergeCell ref="B7:B10"/>
    <mergeCell ref="C7:C10"/>
    <mergeCell ref="D7:D10"/>
    <mergeCell ref="E7:G8"/>
    <mergeCell ref="H7:H10"/>
    <mergeCell ref="J7:J8"/>
    <mergeCell ref="K7:K8"/>
    <mergeCell ref="L7:L8"/>
    <mergeCell ref="M7:M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LUZ LIMA Y CO</vt:lpstr>
      <vt:lpstr>AGUA LIMA Y CO</vt:lpstr>
      <vt:lpstr>LUZ ORS</vt:lpstr>
      <vt:lpstr>AGUA ORS</vt:lpstr>
      <vt:lpstr>RENTESEG AGUA Y LUZ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 Poma Apaza</dc:creator>
  <cp:lastModifiedBy>Magaly Paredes Perez</cp:lastModifiedBy>
  <dcterms:created xsi:type="dcterms:W3CDTF">2023-04-14T17:12:26Z</dcterms:created>
  <dcterms:modified xsi:type="dcterms:W3CDTF">2023-10-23T20:55:27Z</dcterms:modified>
</cp:coreProperties>
</file>