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GOSTO 2024\"/>
    </mc:Choice>
  </mc:AlternateContent>
  <xr:revisionPtr revIDLastSave="0" documentId="13_ncr:1_{29E9C536-6024-4632-9217-2AC9C2B5B075}" xr6:coauthVersionLast="47" xr6:coauthVersionMax="47" xr10:uidLastSave="{00000000-0000-0000-0000-000000000000}"/>
  <bookViews>
    <workbookView xWindow="-120" yWindow="-120" windowWidth="29040" windowHeight="15720" firstSheet="4" activeTab="17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'C.103'!$A$1:$N$95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'C.90'!$A$1:$P$101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0" l="1"/>
  <c r="D25" i="20"/>
  <c r="D22" i="20"/>
  <c r="D19" i="20"/>
  <c r="D18" i="20"/>
  <c r="D17" i="20"/>
  <c r="D14" i="20"/>
  <c r="D13" i="20"/>
  <c r="D12" i="20"/>
  <c r="D11" i="20"/>
  <c r="D10" i="20"/>
  <c r="D9" i="20"/>
  <c r="D8" i="20"/>
  <c r="D7" i="20"/>
  <c r="D8" i="30" l="1"/>
  <c r="G8" i="30"/>
  <c r="D9" i="30"/>
  <c r="G9" i="30"/>
  <c r="D10" i="30"/>
  <c r="G10" i="30"/>
  <c r="D12" i="30"/>
  <c r="G12" i="30"/>
  <c r="D13" i="30"/>
  <c r="G13" i="30"/>
  <c r="D15" i="30"/>
  <c r="G15" i="30"/>
  <c r="D16" i="30"/>
  <c r="G16" i="30"/>
  <c r="D19" i="30"/>
  <c r="G19" i="30"/>
  <c r="D20" i="30"/>
  <c r="D21" i="30"/>
  <c r="D32" i="30"/>
  <c r="D33" i="30"/>
  <c r="G33" i="30"/>
  <c r="D34" i="30"/>
  <c r="D35" i="30"/>
  <c r="G35" i="30"/>
  <c r="D36" i="30"/>
  <c r="G36" i="30"/>
  <c r="D37" i="30"/>
  <c r="G37" i="30"/>
  <c r="D38" i="30"/>
  <c r="G38" i="30"/>
  <c r="D39" i="30"/>
  <c r="G39" i="30"/>
  <c r="D40" i="30"/>
  <c r="G40" i="30"/>
  <c r="D41" i="30"/>
  <c r="G41" i="30"/>
  <c r="D42" i="30"/>
  <c r="G42" i="30"/>
  <c r="D45" i="30"/>
  <c r="G45" i="30"/>
  <c r="D46" i="30"/>
  <c r="G46" i="30"/>
  <c r="D47" i="30"/>
  <c r="G47" i="30"/>
  <c r="D48" i="30"/>
  <c r="G48" i="30"/>
  <c r="D49" i="30"/>
  <c r="G49" i="30"/>
  <c r="D50" i="30"/>
  <c r="G50" i="30"/>
  <c r="D51" i="30"/>
  <c r="D52" i="30"/>
  <c r="D53" i="30"/>
  <c r="G53" i="30"/>
  <c r="D54" i="30"/>
  <c r="G54" i="30"/>
  <c r="D55" i="30"/>
  <c r="G55" i="30"/>
  <c r="D56" i="30"/>
  <c r="G56" i="30"/>
  <c r="D58" i="30"/>
  <c r="G58" i="30"/>
  <c r="D59" i="30"/>
  <c r="G59" i="30"/>
  <c r="D60" i="30"/>
  <c r="G60" i="30"/>
  <c r="D61" i="30"/>
  <c r="D62" i="30"/>
  <c r="D68" i="30"/>
  <c r="G68" i="30"/>
  <c r="D69" i="30"/>
  <c r="D70" i="30"/>
  <c r="G70" i="30"/>
  <c r="D71" i="30"/>
  <c r="G71" i="30"/>
  <c r="D72" i="30"/>
  <c r="D73" i="30"/>
  <c r="G73" i="30"/>
  <c r="D75" i="30"/>
  <c r="G75" i="30"/>
  <c r="D76" i="30"/>
  <c r="G76" i="30"/>
  <c r="D77" i="30"/>
  <c r="G77" i="30"/>
  <c r="D78" i="30"/>
  <c r="G78" i="30"/>
  <c r="D79" i="30"/>
  <c r="G79" i="30"/>
  <c r="D80" i="30"/>
  <c r="G80" i="30"/>
  <c r="D81" i="30"/>
  <c r="G81" i="30"/>
  <c r="D83" i="30"/>
  <c r="G83" i="30"/>
  <c r="D84" i="30"/>
  <c r="G84" i="30"/>
  <c r="G86" i="30"/>
  <c r="D87" i="30"/>
  <c r="G87" i="30"/>
  <c r="D88" i="30"/>
  <c r="G88" i="30"/>
  <c r="D89" i="30"/>
  <c r="G90" i="30"/>
  <c r="D91" i="30"/>
  <c r="G91" i="30"/>
  <c r="D92" i="30"/>
  <c r="D93" i="30"/>
  <c r="G93" i="30"/>
  <c r="D95" i="30"/>
  <c r="D96" i="30"/>
  <c r="G96" i="30"/>
  <c r="D97" i="30"/>
  <c r="G97" i="30"/>
  <c r="D98" i="30"/>
  <c r="G98" i="30"/>
  <c r="D99" i="30"/>
  <c r="G99" i="30"/>
  <c r="D101" i="30"/>
  <c r="D102" i="30"/>
  <c r="G102" i="30"/>
  <c r="D103" i="30"/>
  <c r="G103" i="30"/>
  <c r="D104" i="30"/>
  <c r="G104" i="30"/>
  <c r="D105" i="30"/>
  <c r="D106" i="30"/>
  <c r="D107" i="30"/>
  <c r="G107" i="30"/>
  <c r="D108" i="30"/>
  <c r="D110" i="30"/>
  <c r="G110" i="30"/>
  <c r="D111" i="30"/>
  <c r="D112" i="30"/>
  <c r="G112" i="30"/>
  <c r="D114" i="30"/>
  <c r="G114" i="30"/>
  <c r="D116" i="30"/>
  <c r="G116" i="30"/>
  <c r="D117" i="30"/>
  <c r="G117" i="30"/>
  <c r="D118" i="30"/>
  <c r="G118" i="30"/>
  <c r="D119" i="30"/>
  <c r="G119" i="30"/>
  <c r="D121" i="30"/>
  <c r="G121" i="30"/>
  <c r="D122" i="30"/>
  <c r="G122" i="30"/>
  <c r="D123" i="30"/>
  <c r="G123" i="30"/>
  <c r="D129" i="30"/>
  <c r="D131" i="30"/>
  <c r="G131" i="30"/>
  <c r="D132" i="30"/>
  <c r="G132" i="30"/>
  <c r="D133" i="30"/>
  <c r="G133" i="30"/>
  <c r="D134" i="30"/>
  <c r="G134" i="30"/>
  <c r="D135" i="30"/>
  <c r="G135" i="30"/>
  <c r="D136" i="30"/>
  <c r="G136" i="30"/>
  <c r="D138" i="30"/>
  <c r="D139" i="30"/>
  <c r="D140" i="30"/>
  <c r="D142" i="30"/>
  <c r="D143" i="30"/>
  <c r="D144" i="30"/>
  <c r="D146" i="30"/>
  <c r="G146" i="30"/>
  <c r="D147" i="30"/>
  <c r="G147" i="30"/>
  <c r="D149" i="30"/>
  <c r="G149" i="30"/>
  <c r="D150" i="30"/>
  <c r="D151" i="30"/>
  <c r="G151" i="30"/>
  <c r="D153" i="30"/>
  <c r="G153" i="30"/>
  <c r="D154" i="30"/>
  <c r="G154" i="30"/>
  <c r="D155" i="30"/>
  <c r="G155" i="30"/>
  <c r="D156" i="30"/>
  <c r="G156" i="30"/>
  <c r="D158" i="30"/>
  <c r="D160" i="30"/>
  <c r="D161" i="30"/>
  <c r="D162" i="30"/>
  <c r="D163" i="30"/>
  <c r="D164" i="30"/>
  <c r="D166" i="30"/>
  <c r="D170" i="30"/>
  <c r="D171" i="30"/>
  <c r="D173" i="30"/>
  <c r="D174" i="30"/>
  <c r="G174" i="30"/>
  <c r="D175" i="30"/>
  <c r="G175" i="30"/>
  <c r="D177" i="30"/>
  <c r="D178" i="30"/>
  <c r="D179" i="30"/>
  <c r="J165" i="5"/>
  <c r="G165" i="5"/>
  <c r="D165" i="5"/>
  <c r="J164" i="5"/>
  <c r="D164" i="5"/>
  <c r="J163" i="5"/>
  <c r="G163" i="5"/>
  <c r="D163" i="5"/>
  <c r="I162" i="5"/>
  <c r="H162" i="5"/>
  <c r="F162" i="5"/>
  <c r="E162" i="5"/>
  <c r="C162" i="5"/>
  <c r="B162" i="5"/>
  <c r="D161" i="5"/>
  <c r="D160" i="5"/>
  <c r="D159" i="5"/>
  <c r="I158" i="5"/>
  <c r="E158" i="5"/>
  <c r="C158" i="5"/>
  <c r="D158" i="5" s="1"/>
  <c r="B158" i="5"/>
  <c r="D157" i="5"/>
  <c r="F156" i="5"/>
  <c r="C156" i="5"/>
  <c r="B156" i="5"/>
  <c r="G155" i="5"/>
  <c r="D155" i="5"/>
  <c r="J153" i="5"/>
  <c r="G153" i="5"/>
  <c r="D153" i="5"/>
  <c r="D152" i="5"/>
  <c r="D151" i="5"/>
  <c r="J150" i="5"/>
  <c r="D150" i="5"/>
  <c r="J149" i="5"/>
  <c r="D149" i="5"/>
  <c r="D147" i="5"/>
  <c r="I146" i="5"/>
  <c r="H146" i="5"/>
  <c r="F146" i="5"/>
  <c r="E146" i="5"/>
  <c r="G146" i="5" s="1"/>
  <c r="C146" i="5"/>
  <c r="B146" i="5"/>
  <c r="G145" i="5"/>
  <c r="D145" i="5"/>
  <c r="J144" i="5"/>
  <c r="G144" i="5"/>
  <c r="D144" i="5"/>
  <c r="J143" i="5"/>
  <c r="G143" i="5"/>
  <c r="D143" i="5"/>
  <c r="D142" i="5"/>
  <c r="D141" i="5"/>
  <c r="I140" i="5"/>
  <c r="H140" i="5"/>
  <c r="F140" i="5"/>
  <c r="E140" i="5"/>
  <c r="C140" i="5"/>
  <c r="B140" i="5"/>
  <c r="G139" i="5"/>
  <c r="D139" i="5"/>
  <c r="D138" i="5"/>
  <c r="J137" i="5"/>
  <c r="G137" i="5"/>
  <c r="D137" i="5"/>
  <c r="I136" i="5"/>
  <c r="H136" i="5"/>
  <c r="J136" i="5" s="1"/>
  <c r="F136" i="5"/>
  <c r="G136" i="5" s="1"/>
  <c r="E136" i="5"/>
  <c r="C136" i="5"/>
  <c r="B136" i="5"/>
  <c r="D136" i="5" s="1"/>
  <c r="D135" i="5"/>
  <c r="D134" i="5"/>
  <c r="F133" i="5"/>
  <c r="C133" i="5"/>
  <c r="B133" i="5"/>
  <c r="J132" i="5"/>
  <c r="G132" i="5"/>
  <c r="D132" i="5"/>
  <c r="J131" i="5"/>
  <c r="G131" i="5"/>
  <c r="D131" i="5"/>
  <c r="I130" i="5"/>
  <c r="H130" i="5"/>
  <c r="F130" i="5"/>
  <c r="G130" i="5" s="1"/>
  <c r="E130" i="5"/>
  <c r="C130" i="5"/>
  <c r="B130" i="5"/>
  <c r="J129" i="5"/>
  <c r="G129" i="5"/>
  <c r="D128" i="5"/>
  <c r="J127" i="5"/>
  <c r="G127" i="5"/>
  <c r="D127" i="5"/>
  <c r="J126" i="5"/>
  <c r="G126" i="5"/>
  <c r="D126" i="5"/>
  <c r="I125" i="5"/>
  <c r="H125" i="5"/>
  <c r="F125" i="5"/>
  <c r="G125" i="5" s="1"/>
  <c r="E125" i="5"/>
  <c r="C125" i="5"/>
  <c r="B125" i="5"/>
  <c r="G124" i="5"/>
  <c r="D124" i="5"/>
  <c r="D123" i="5"/>
  <c r="D122" i="5"/>
  <c r="J121" i="5"/>
  <c r="D121" i="5"/>
  <c r="G120" i="5"/>
  <c r="D120" i="5"/>
  <c r="D119" i="5"/>
  <c r="I118" i="5"/>
  <c r="J118" i="5" s="1"/>
  <c r="H118" i="5"/>
  <c r="F118" i="5"/>
  <c r="E118" i="5"/>
  <c r="C118" i="5"/>
  <c r="B118" i="5"/>
  <c r="J112" i="5"/>
  <c r="D112" i="5"/>
  <c r="G111" i="5"/>
  <c r="D111" i="5"/>
  <c r="D110" i="5"/>
  <c r="D109" i="5"/>
  <c r="G108" i="5"/>
  <c r="F108" i="5"/>
  <c r="E108" i="5"/>
  <c r="C108" i="5"/>
  <c r="B108" i="5"/>
  <c r="D106" i="5"/>
  <c r="D105" i="5"/>
  <c r="D104" i="5"/>
  <c r="D103" i="5"/>
  <c r="D101" i="5"/>
  <c r="D100" i="5"/>
  <c r="D99" i="5"/>
  <c r="D98" i="5"/>
  <c r="D96" i="5"/>
  <c r="I95" i="5"/>
  <c r="J95" i="5" s="1"/>
  <c r="H95" i="5"/>
  <c r="F95" i="5"/>
  <c r="C95" i="5"/>
  <c r="D95" i="5" s="1"/>
  <c r="B95" i="5"/>
  <c r="D94" i="5"/>
  <c r="J93" i="5"/>
  <c r="D93" i="5"/>
  <c r="D92" i="5"/>
  <c r="D91" i="5"/>
  <c r="D90" i="5"/>
  <c r="J89" i="5"/>
  <c r="D89" i="5"/>
  <c r="J88" i="5"/>
  <c r="D88" i="5"/>
  <c r="I87" i="5"/>
  <c r="J87" i="5" s="1"/>
  <c r="H87" i="5"/>
  <c r="F87" i="5"/>
  <c r="G87" i="5" s="1"/>
  <c r="E87" i="5"/>
  <c r="C87" i="5"/>
  <c r="B87" i="5"/>
  <c r="D87" i="5" s="1"/>
  <c r="D85" i="5"/>
  <c r="D84" i="5"/>
  <c r="D83" i="5"/>
  <c r="D82" i="5"/>
  <c r="I81" i="5"/>
  <c r="F81" i="5"/>
  <c r="E81" i="5"/>
  <c r="G81" i="5" s="1"/>
  <c r="C81" i="5"/>
  <c r="D81" i="5" s="1"/>
  <c r="B81" i="5"/>
  <c r="J79" i="5"/>
  <c r="G78" i="5"/>
  <c r="D78" i="5"/>
  <c r="D77" i="5"/>
  <c r="J76" i="5"/>
  <c r="G76" i="5"/>
  <c r="D76" i="5"/>
  <c r="D75" i="5"/>
  <c r="G73" i="5"/>
  <c r="D73" i="5"/>
  <c r="G72" i="5"/>
  <c r="D72" i="5"/>
  <c r="I71" i="5"/>
  <c r="H71" i="5"/>
  <c r="J71" i="5" s="1"/>
  <c r="F71" i="5"/>
  <c r="E71" i="5"/>
  <c r="C71" i="5"/>
  <c r="B71" i="5"/>
  <c r="D70" i="5"/>
  <c r="D69" i="5"/>
  <c r="D68" i="5"/>
  <c r="D67" i="5"/>
  <c r="D66" i="5"/>
  <c r="C65" i="5"/>
  <c r="B65" i="5"/>
  <c r="D65" i="5" s="1"/>
  <c r="J59" i="5"/>
  <c r="D59" i="5"/>
  <c r="J58" i="5"/>
  <c r="G58" i="5"/>
  <c r="D58" i="5"/>
  <c r="J57" i="5"/>
  <c r="G57" i="5"/>
  <c r="D57" i="5"/>
  <c r="G56" i="5"/>
  <c r="D56" i="5"/>
  <c r="J55" i="5"/>
  <c r="G55" i="5"/>
  <c r="D55" i="5"/>
  <c r="J54" i="5"/>
  <c r="G54" i="5"/>
  <c r="D54" i="5"/>
  <c r="D53" i="5"/>
  <c r="J52" i="5"/>
  <c r="D52" i="5"/>
  <c r="J51" i="5"/>
  <c r="D51" i="5"/>
  <c r="J50" i="5"/>
  <c r="D50" i="5"/>
  <c r="D49" i="5"/>
  <c r="D48" i="5"/>
  <c r="J47" i="5"/>
  <c r="D47" i="5"/>
  <c r="I46" i="5"/>
  <c r="H46" i="5"/>
  <c r="F46" i="5"/>
  <c r="G46" i="5" s="1"/>
  <c r="E46" i="5"/>
  <c r="C46" i="5"/>
  <c r="B46" i="5"/>
  <c r="J42" i="5"/>
  <c r="G42" i="5"/>
  <c r="D42" i="5"/>
  <c r="I37" i="5"/>
  <c r="J37" i="5" s="1"/>
  <c r="H37" i="5"/>
  <c r="F37" i="5"/>
  <c r="G37" i="5" s="1"/>
  <c r="E37" i="5"/>
  <c r="C37" i="5"/>
  <c r="B37" i="5"/>
  <c r="D37" i="5" s="1"/>
  <c r="D36" i="5"/>
  <c r="D35" i="5"/>
  <c r="D34" i="5"/>
  <c r="J33" i="5"/>
  <c r="G33" i="5"/>
  <c r="D33" i="5"/>
  <c r="J32" i="5"/>
  <c r="G32" i="5"/>
  <c r="D32" i="5"/>
  <c r="D31" i="5"/>
  <c r="D30" i="5"/>
  <c r="G29" i="5"/>
  <c r="D29" i="5"/>
  <c r="I28" i="5"/>
  <c r="H28" i="5"/>
  <c r="J28" i="5" s="1"/>
  <c r="F28" i="5"/>
  <c r="G28" i="5" s="1"/>
  <c r="E28" i="5"/>
  <c r="C28" i="5"/>
  <c r="B28" i="5"/>
  <c r="D21" i="5"/>
  <c r="C20" i="5"/>
  <c r="D20" i="5" s="1"/>
  <c r="B20" i="5"/>
  <c r="G19" i="5"/>
  <c r="D19" i="5"/>
  <c r="G18" i="5"/>
  <c r="J17" i="5"/>
  <c r="G17" i="5"/>
  <c r="D17" i="5"/>
  <c r="J16" i="5"/>
  <c r="G16" i="5"/>
  <c r="D16" i="5"/>
  <c r="I15" i="5"/>
  <c r="J15" i="5" s="1"/>
  <c r="H15" i="5"/>
  <c r="F15" i="5"/>
  <c r="E15" i="5"/>
  <c r="C15" i="5"/>
  <c r="B15" i="5"/>
  <c r="J14" i="5"/>
  <c r="D14" i="5"/>
  <c r="J13" i="5"/>
  <c r="J12" i="5"/>
  <c r="D12" i="5"/>
  <c r="J11" i="5"/>
  <c r="G11" i="5"/>
  <c r="D11" i="5"/>
  <c r="J10" i="5"/>
  <c r="D10" i="5"/>
  <c r="G9" i="5"/>
  <c r="D9" i="5"/>
  <c r="I8" i="5"/>
  <c r="H8" i="5"/>
  <c r="J8" i="5" s="1"/>
  <c r="F8" i="5"/>
  <c r="E8" i="5"/>
  <c r="C8" i="5"/>
  <c r="B8" i="5"/>
  <c r="E101" i="13"/>
  <c r="D101" i="13"/>
  <c r="C101" i="13"/>
  <c r="B101" i="13"/>
  <c r="C99" i="13"/>
  <c r="D92" i="13"/>
  <c r="C92" i="13"/>
  <c r="B92" i="13"/>
  <c r="E87" i="13"/>
  <c r="D87" i="13"/>
  <c r="C87" i="13"/>
  <c r="B87" i="13"/>
  <c r="D84" i="13"/>
  <c r="B84" i="13"/>
  <c r="E82" i="13"/>
  <c r="D82" i="13"/>
  <c r="C82" i="13"/>
  <c r="B82" i="13"/>
  <c r="E80" i="13"/>
  <c r="D80" i="13"/>
  <c r="B80" i="13"/>
  <c r="D77" i="13"/>
  <c r="B77" i="13"/>
  <c r="D70" i="13"/>
  <c r="C70" i="13"/>
  <c r="B70" i="13"/>
  <c r="E65" i="13"/>
  <c r="D65" i="13"/>
  <c r="B65" i="13"/>
  <c r="E57" i="13"/>
  <c r="D57" i="13"/>
  <c r="C57" i="13"/>
  <c r="B57" i="13"/>
  <c r="E47" i="13"/>
  <c r="B47" i="13"/>
  <c r="E42" i="13"/>
  <c r="D42" i="13"/>
  <c r="B42" i="13"/>
  <c r="D38" i="13"/>
  <c r="C38" i="13"/>
  <c r="B38" i="13"/>
  <c r="E35" i="13"/>
  <c r="D35" i="13"/>
  <c r="C35" i="13"/>
  <c r="B35" i="13"/>
  <c r="E30" i="13"/>
  <c r="D30" i="13"/>
  <c r="C30" i="13"/>
  <c r="B30" i="13"/>
  <c r="E27" i="13"/>
  <c r="D27" i="13"/>
  <c r="C27" i="13"/>
  <c r="B27" i="13"/>
  <c r="E18" i="13"/>
  <c r="D18" i="13"/>
  <c r="C18" i="13"/>
  <c r="B18" i="13"/>
  <c r="E11" i="13"/>
  <c r="D11" i="13"/>
  <c r="C11" i="13"/>
  <c r="B11" i="13"/>
  <c r="E8" i="13"/>
  <c r="D8" i="13"/>
  <c r="C8" i="13"/>
  <c r="B8" i="13"/>
  <c r="D6" i="13"/>
  <c r="B6" i="13"/>
  <c r="E127" i="12"/>
  <c r="D127" i="12"/>
  <c r="C127" i="12"/>
  <c r="B127" i="12"/>
  <c r="C124" i="12"/>
  <c r="B124" i="12"/>
  <c r="E122" i="12"/>
  <c r="D122" i="12"/>
  <c r="C122" i="12"/>
  <c r="B122" i="12"/>
  <c r="E111" i="12"/>
  <c r="D111" i="12"/>
  <c r="C111" i="12"/>
  <c r="B111" i="12"/>
  <c r="E106" i="12"/>
  <c r="D106" i="12"/>
  <c r="C106" i="12"/>
  <c r="B106" i="12"/>
  <c r="E102" i="12"/>
  <c r="D102" i="12"/>
  <c r="C102" i="12"/>
  <c r="B102" i="12"/>
  <c r="E100" i="12"/>
  <c r="B100" i="12"/>
  <c r="E97" i="12"/>
  <c r="D97" i="12"/>
  <c r="C97" i="12"/>
  <c r="B97" i="12"/>
  <c r="E93" i="12"/>
  <c r="B93" i="12"/>
  <c r="E86" i="12"/>
  <c r="D86" i="12"/>
  <c r="C86" i="12"/>
  <c r="B86" i="12"/>
  <c r="D81" i="12"/>
  <c r="B81" i="12"/>
  <c r="E68" i="12"/>
  <c r="D68" i="12"/>
  <c r="C68" i="12"/>
  <c r="B68" i="12"/>
  <c r="D62" i="12"/>
  <c r="B62" i="12"/>
  <c r="E56" i="12"/>
  <c r="D56" i="12"/>
  <c r="C56" i="12"/>
  <c r="B56" i="12"/>
  <c r="E45" i="12"/>
  <c r="D45" i="12"/>
  <c r="C45" i="12"/>
  <c r="B45" i="12"/>
  <c r="E40" i="12"/>
  <c r="C40" i="12"/>
  <c r="B40" i="12"/>
  <c r="E31" i="12"/>
  <c r="D31" i="12"/>
  <c r="C31" i="12"/>
  <c r="B31" i="12"/>
  <c r="E25" i="12"/>
  <c r="D25" i="12"/>
  <c r="C25" i="12"/>
  <c r="B25" i="12"/>
  <c r="E16" i="12"/>
  <c r="D16" i="12"/>
  <c r="C16" i="12"/>
  <c r="B16" i="12"/>
  <c r="E11" i="12"/>
  <c r="D11" i="12"/>
  <c r="C11" i="12"/>
  <c r="B11" i="12"/>
  <c r="E6" i="12"/>
  <c r="D6" i="12"/>
  <c r="C6" i="12"/>
  <c r="B6" i="12"/>
  <c r="D79" i="11"/>
  <c r="C79" i="11"/>
  <c r="B79" i="11"/>
  <c r="D77" i="11"/>
  <c r="C77" i="11"/>
  <c r="D71" i="11"/>
  <c r="C71" i="11"/>
  <c r="B71" i="11"/>
  <c r="D68" i="11"/>
  <c r="B68" i="11"/>
  <c r="D65" i="11"/>
  <c r="C65" i="11"/>
  <c r="B65" i="11"/>
  <c r="D63" i="11"/>
  <c r="B63" i="11"/>
  <c r="D59" i="11"/>
  <c r="C59" i="11"/>
  <c r="B59" i="11"/>
  <c r="D54" i="11"/>
  <c r="B54" i="11"/>
  <c r="D50" i="11"/>
  <c r="C50" i="11"/>
  <c r="B50" i="11"/>
  <c r="D46" i="11"/>
  <c r="B46" i="11"/>
  <c r="D42" i="11"/>
  <c r="B42" i="11"/>
  <c r="D38" i="11"/>
  <c r="B38" i="11"/>
  <c r="D32" i="11"/>
  <c r="C32" i="11"/>
  <c r="B32" i="11"/>
  <c r="D22" i="11"/>
  <c r="C22" i="11"/>
  <c r="B22" i="11"/>
  <c r="D20" i="11"/>
  <c r="C20" i="11"/>
  <c r="B20" i="11"/>
  <c r="D14" i="11"/>
  <c r="C14" i="11"/>
  <c r="B14" i="11"/>
  <c r="D10" i="11"/>
  <c r="C10" i="11"/>
  <c r="B10" i="11"/>
  <c r="D6" i="11"/>
  <c r="C6" i="11"/>
  <c r="B6" i="11"/>
  <c r="B74" i="10"/>
  <c r="B68" i="10"/>
  <c r="D65" i="10"/>
  <c r="B65" i="10"/>
  <c r="D63" i="10"/>
  <c r="C63" i="10"/>
  <c r="B63" i="10"/>
  <c r="C60" i="10"/>
  <c r="B60" i="10"/>
  <c r="D54" i="10"/>
  <c r="C54" i="10"/>
  <c r="B54" i="10"/>
  <c r="D49" i="10"/>
  <c r="C49" i="10"/>
  <c r="B49" i="10"/>
  <c r="D39" i="10"/>
  <c r="C39" i="10"/>
  <c r="B39" i="10"/>
  <c r="D34" i="10"/>
  <c r="C34" i="10"/>
  <c r="B34" i="10"/>
  <c r="D29" i="10"/>
  <c r="B29" i="10"/>
  <c r="D25" i="10"/>
  <c r="B25" i="10"/>
  <c r="C23" i="10"/>
  <c r="D20" i="10"/>
  <c r="C20" i="10"/>
  <c r="B20" i="10"/>
  <c r="D14" i="10"/>
  <c r="B14" i="10"/>
  <c r="D8" i="10"/>
  <c r="C8" i="10"/>
  <c r="B8" i="10"/>
  <c r="D5" i="10"/>
  <c r="C5" i="10"/>
  <c r="B5" i="10"/>
  <c r="E111" i="9"/>
  <c r="D111" i="9"/>
  <c r="C111" i="9"/>
  <c r="E109" i="9"/>
  <c r="D109" i="9"/>
  <c r="E102" i="9"/>
  <c r="D102" i="9"/>
  <c r="C102" i="9"/>
  <c r="B102" i="9"/>
  <c r="E98" i="9"/>
  <c r="D98" i="9"/>
  <c r="C98" i="9"/>
  <c r="E94" i="9"/>
  <c r="D94" i="9"/>
  <c r="C94" i="9"/>
  <c r="B94" i="9"/>
  <c r="E92" i="9"/>
  <c r="D92" i="9"/>
  <c r="C92" i="9"/>
  <c r="B92" i="9"/>
  <c r="D89" i="9"/>
  <c r="C89" i="9"/>
  <c r="B89" i="9"/>
  <c r="E86" i="9"/>
  <c r="D86" i="9"/>
  <c r="C86" i="9"/>
  <c r="B86" i="9"/>
  <c r="E79" i="9"/>
  <c r="D79" i="9"/>
  <c r="C79" i="9"/>
  <c r="B79" i="9"/>
  <c r="D74" i="9"/>
  <c r="C74" i="9"/>
  <c r="E61" i="9"/>
  <c r="D61" i="9"/>
  <c r="C61" i="9"/>
  <c r="B61" i="9"/>
  <c r="E54" i="9"/>
  <c r="D54" i="9"/>
  <c r="C54" i="9"/>
  <c r="B54" i="9"/>
  <c r="E49" i="9"/>
  <c r="D49" i="9"/>
  <c r="C49" i="9"/>
  <c r="B49" i="9"/>
  <c r="E40" i="9"/>
  <c r="D40" i="9"/>
  <c r="C40" i="9"/>
  <c r="E35" i="9"/>
  <c r="D35" i="9"/>
  <c r="E30" i="9"/>
  <c r="D30" i="9"/>
  <c r="E22" i="9"/>
  <c r="D22" i="9"/>
  <c r="C22" i="9"/>
  <c r="B22" i="9"/>
  <c r="E16" i="9"/>
  <c r="D16" i="9"/>
  <c r="C16" i="9"/>
  <c r="B16" i="9"/>
  <c r="E11" i="9"/>
  <c r="D11" i="9"/>
  <c r="B11" i="9"/>
  <c r="E8" i="9"/>
  <c r="D8" i="9"/>
  <c r="C8" i="9"/>
  <c r="B8" i="9"/>
  <c r="C6" i="9"/>
  <c r="D120" i="8"/>
  <c r="C120" i="8"/>
  <c r="B120" i="8"/>
  <c r="C118" i="8"/>
  <c r="D116" i="8"/>
  <c r="C116" i="8"/>
  <c r="B116" i="8"/>
  <c r="D107" i="8"/>
  <c r="C107" i="8"/>
  <c r="B107" i="8"/>
  <c r="D103" i="8"/>
  <c r="C103" i="8"/>
  <c r="B103" i="8"/>
  <c r="D100" i="8"/>
  <c r="C100" i="8"/>
  <c r="B100" i="8"/>
  <c r="D98" i="8"/>
  <c r="C98" i="8"/>
  <c r="B98" i="8"/>
  <c r="D95" i="8"/>
  <c r="C95" i="8"/>
  <c r="B95" i="8"/>
  <c r="D92" i="8"/>
  <c r="C92" i="8"/>
  <c r="B92" i="8"/>
  <c r="D85" i="8"/>
  <c r="C85" i="8"/>
  <c r="B85" i="8"/>
  <c r="D80" i="8"/>
  <c r="B80" i="8"/>
  <c r="D69" i="8"/>
  <c r="C69" i="8"/>
  <c r="B69" i="8"/>
  <c r="D60" i="8"/>
  <c r="C60" i="8"/>
  <c r="B60" i="8"/>
  <c r="D55" i="8"/>
  <c r="C55" i="8"/>
  <c r="B55" i="8"/>
  <c r="D44" i="8"/>
  <c r="C44" i="8"/>
  <c r="B44" i="8"/>
  <c r="B40" i="8"/>
  <c r="B35" i="8"/>
  <c r="D28" i="8"/>
  <c r="C28" i="8"/>
  <c r="B28" i="8"/>
  <c r="D22" i="8"/>
  <c r="C22" i="8"/>
  <c r="B22" i="8"/>
  <c r="D16" i="8"/>
  <c r="C16" i="8"/>
  <c r="B16" i="8"/>
  <c r="D11" i="8"/>
  <c r="C11" i="8"/>
  <c r="B11" i="8"/>
  <c r="D5" i="8"/>
  <c r="C5" i="8"/>
  <c r="B5" i="8"/>
  <c r="E15" i="7"/>
  <c r="D119" i="7"/>
  <c r="D118" i="7"/>
  <c r="G117" i="7"/>
  <c r="D117" i="7"/>
  <c r="F116" i="7"/>
  <c r="E116" i="7"/>
  <c r="C116" i="7"/>
  <c r="B116" i="7"/>
  <c r="D115" i="7"/>
  <c r="D113" i="7"/>
  <c r="H112" i="7"/>
  <c r="C112" i="7"/>
  <c r="B112" i="7"/>
  <c r="D110" i="7"/>
  <c r="G109" i="7"/>
  <c r="D109" i="7"/>
  <c r="D108" i="7"/>
  <c r="J107" i="7"/>
  <c r="D107" i="7"/>
  <c r="D106" i="7"/>
  <c r="I104" i="7"/>
  <c r="H104" i="7"/>
  <c r="F104" i="7"/>
  <c r="E104" i="7"/>
  <c r="C104" i="7"/>
  <c r="B104" i="7"/>
  <c r="J103" i="7"/>
  <c r="D103" i="7"/>
  <c r="J102" i="7"/>
  <c r="D102" i="7"/>
  <c r="I101" i="7"/>
  <c r="H101" i="7"/>
  <c r="C101" i="7"/>
  <c r="B101" i="7"/>
  <c r="G100" i="7"/>
  <c r="G99" i="7"/>
  <c r="D99" i="7"/>
  <c r="H98" i="7"/>
  <c r="F98" i="7"/>
  <c r="E98" i="7"/>
  <c r="C98" i="7"/>
  <c r="B98" i="7"/>
  <c r="I96" i="7"/>
  <c r="D95" i="7"/>
  <c r="J94" i="7"/>
  <c r="G94" i="7"/>
  <c r="D94" i="7"/>
  <c r="I93" i="7"/>
  <c r="J93" i="7" s="1"/>
  <c r="H93" i="7"/>
  <c r="F93" i="7"/>
  <c r="G93" i="7" s="1"/>
  <c r="E93" i="7"/>
  <c r="C93" i="7"/>
  <c r="D93" i="7" s="1"/>
  <c r="B93" i="7"/>
  <c r="J92" i="7"/>
  <c r="G92" i="7"/>
  <c r="D92" i="7"/>
  <c r="D91" i="7"/>
  <c r="I90" i="7"/>
  <c r="H90" i="7"/>
  <c r="F90" i="7"/>
  <c r="G90" i="7" s="1"/>
  <c r="E90" i="7"/>
  <c r="C90" i="7"/>
  <c r="B90" i="7"/>
  <c r="J89" i="7"/>
  <c r="D89" i="7"/>
  <c r="D88" i="7"/>
  <c r="G87" i="7"/>
  <c r="D87" i="7"/>
  <c r="I86" i="7"/>
  <c r="H86" i="7"/>
  <c r="F86" i="7"/>
  <c r="E86" i="7"/>
  <c r="C86" i="7"/>
  <c r="B86" i="7"/>
  <c r="G84" i="7"/>
  <c r="G83" i="7"/>
  <c r="J82" i="7"/>
  <c r="I79" i="7"/>
  <c r="H79" i="7"/>
  <c r="F79" i="7"/>
  <c r="G79" i="7" s="1"/>
  <c r="E79" i="7"/>
  <c r="C79" i="7"/>
  <c r="J78" i="7"/>
  <c r="G78" i="7"/>
  <c r="D78" i="7"/>
  <c r="D77" i="7"/>
  <c r="G76" i="7"/>
  <c r="D76" i="7"/>
  <c r="J75" i="7"/>
  <c r="G75" i="7"/>
  <c r="D75" i="7"/>
  <c r="I74" i="7"/>
  <c r="H74" i="7"/>
  <c r="F74" i="7"/>
  <c r="E74" i="7"/>
  <c r="C74" i="7"/>
  <c r="B74" i="7"/>
  <c r="J73" i="7"/>
  <c r="D73" i="7"/>
  <c r="D71" i="7"/>
  <c r="I70" i="7"/>
  <c r="H70" i="7"/>
  <c r="C70" i="7"/>
  <c r="B70" i="7"/>
  <c r="G65" i="7"/>
  <c r="D64" i="7"/>
  <c r="G62" i="7"/>
  <c r="G60" i="7"/>
  <c r="I59" i="7"/>
  <c r="F59" i="7"/>
  <c r="E59" i="7"/>
  <c r="C59" i="7"/>
  <c r="B59" i="7"/>
  <c r="G57" i="7"/>
  <c r="D57" i="7"/>
  <c r="G56" i="7"/>
  <c r="G54" i="7"/>
  <c r="F53" i="7"/>
  <c r="E53" i="7"/>
  <c r="C53" i="7"/>
  <c r="B53" i="7"/>
  <c r="J52" i="7"/>
  <c r="D52" i="7"/>
  <c r="D51" i="7"/>
  <c r="G50" i="7"/>
  <c r="D50" i="7"/>
  <c r="D49" i="7"/>
  <c r="D48" i="7"/>
  <c r="J47" i="7"/>
  <c r="G47" i="7"/>
  <c r="D47" i="7"/>
  <c r="D46" i="7"/>
  <c r="D45" i="7"/>
  <c r="J44" i="7"/>
  <c r="G44" i="7"/>
  <c r="D44" i="7"/>
  <c r="D43" i="7"/>
  <c r="D42" i="7"/>
  <c r="D41" i="7"/>
  <c r="D40" i="7"/>
  <c r="I39" i="7"/>
  <c r="H39" i="7"/>
  <c r="F39" i="7"/>
  <c r="E39" i="7"/>
  <c r="C39" i="7"/>
  <c r="B39" i="7"/>
  <c r="G38" i="7"/>
  <c r="D38" i="7"/>
  <c r="J37" i="7"/>
  <c r="G37" i="7"/>
  <c r="D37" i="7"/>
  <c r="I34" i="7"/>
  <c r="H34" i="7"/>
  <c r="F34" i="7"/>
  <c r="E34" i="7"/>
  <c r="C34" i="7"/>
  <c r="B34" i="7"/>
  <c r="G33" i="7"/>
  <c r="D33" i="7"/>
  <c r="G32" i="7"/>
  <c r="D32" i="7"/>
  <c r="D31" i="7"/>
  <c r="J30" i="7"/>
  <c r="G30" i="7"/>
  <c r="D30" i="7"/>
  <c r="D29" i="7"/>
  <c r="D28" i="7"/>
  <c r="J27" i="7"/>
  <c r="D27" i="7"/>
  <c r="G26" i="7"/>
  <c r="D26" i="7"/>
  <c r="I25" i="7"/>
  <c r="H25" i="7"/>
  <c r="F25" i="7"/>
  <c r="E25" i="7"/>
  <c r="C25" i="7"/>
  <c r="D25" i="7" s="1"/>
  <c r="B25" i="7"/>
  <c r="F20" i="7"/>
  <c r="C20" i="7"/>
  <c r="G19" i="7"/>
  <c r="D19" i="7"/>
  <c r="D18" i="7"/>
  <c r="J17" i="7"/>
  <c r="G17" i="7"/>
  <c r="D17" i="7"/>
  <c r="J16" i="7"/>
  <c r="G16" i="7"/>
  <c r="D16" i="7"/>
  <c r="I15" i="7"/>
  <c r="H15" i="7"/>
  <c r="F15" i="7"/>
  <c r="C15" i="7"/>
  <c r="B15" i="7"/>
  <c r="D15" i="7" s="1"/>
  <c r="G13" i="7"/>
  <c r="D13" i="7"/>
  <c r="J10" i="7"/>
  <c r="G10" i="7"/>
  <c r="G9" i="7"/>
  <c r="D9" i="7"/>
  <c r="I8" i="7"/>
  <c r="H8" i="7"/>
  <c r="F8" i="7"/>
  <c r="E8" i="7"/>
  <c r="C8" i="7"/>
  <c r="B8" i="7"/>
  <c r="G164" i="6"/>
  <c r="D164" i="6"/>
  <c r="J163" i="6"/>
  <c r="G163" i="6"/>
  <c r="D163" i="6"/>
  <c r="J162" i="6"/>
  <c r="G162" i="6"/>
  <c r="D162" i="6"/>
  <c r="I161" i="6"/>
  <c r="H161" i="6"/>
  <c r="F161" i="6"/>
  <c r="G161" i="6" s="1"/>
  <c r="E161" i="6"/>
  <c r="C161" i="6"/>
  <c r="D161" i="6" s="1"/>
  <c r="B161" i="6"/>
  <c r="J160" i="6"/>
  <c r="G160" i="6"/>
  <c r="D160" i="6"/>
  <c r="G159" i="6"/>
  <c r="J158" i="6"/>
  <c r="I157" i="6"/>
  <c r="J157" i="6" s="1"/>
  <c r="H157" i="6"/>
  <c r="F157" i="6"/>
  <c r="G157" i="6" s="1"/>
  <c r="E157" i="6"/>
  <c r="C157" i="6"/>
  <c r="B157" i="6"/>
  <c r="G156" i="6"/>
  <c r="D156" i="6"/>
  <c r="F155" i="6"/>
  <c r="E155" i="6"/>
  <c r="C155" i="6"/>
  <c r="B155" i="6"/>
  <c r="J153" i="6"/>
  <c r="G153" i="6"/>
  <c r="D153" i="6"/>
  <c r="J152" i="6"/>
  <c r="G152" i="6"/>
  <c r="D152" i="6"/>
  <c r="J151" i="6"/>
  <c r="G151" i="6"/>
  <c r="D151" i="6"/>
  <c r="G150" i="6"/>
  <c r="D150" i="6"/>
  <c r="J149" i="6"/>
  <c r="G149" i="6"/>
  <c r="D149" i="6"/>
  <c r="G148" i="6"/>
  <c r="D148" i="6"/>
  <c r="I145" i="6"/>
  <c r="J145" i="6" s="1"/>
  <c r="H145" i="6"/>
  <c r="F145" i="6"/>
  <c r="G145" i="6" s="1"/>
  <c r="E145" i="6"/>
  <c r="C145" i="6"/>
  <c r="B145" i="6"/>
  <c r="D145" i="6" s="1"/>
  <c r="J144" i="6"/>
  <c r="G144" i="6"/>
  <c r="D144" i="6"/>
  <c r="J143" i="6"/>
  <c r="G143" i="6"/>
  <c r="D143" i="6"/>
  <c r="J142" i="6"/>
  <c r="G142" i="6"/>
  <c r="D142" i="6"/>
  <c r="D141" i="6"/>
  <c r="D140" i="6"/>
  <c r="I139" i="6"/>
  <c r="J139" i="6" s="1"/>
  <c r="H139" i="6"/>
  <c r="F139" i="6"/>
  <c r="G139" i="6" s="1"/>
  <c r="E139" i="6"/>
  <c r="C139" i="6"/>
  <c r="B139" i="6"/>
  <c r="D139" i="6" s="1"/>
  <c r="J138" i="6"/>
  <c r="G138" i="6"/>
  <c r="D138" i="6"/>
  <c r="D137" i="6"/>
  <c r="J136" i="6"/>
  <c r="G136" i="6"/>
  <c r="D136" i="6"/>
  <c r="I135" i="6"/>
  <c r="J135" i="6" s="1"/>
  <c r="H135" i="6"/>
  <c r="F135" i="6"/>
  <c r="E135" i="6"/>
  <c r="C135" i="6"/>
  <c r="B135" i="6"/>
  <c r="D135" i="6" s="1"/>
  <c r="J133" i="6"/>
  <c r="G133" i="6"/>
  <c r="D133" i="6"/>
  <c r="I132" i="6"/>
  <c r="H132" i="6"/>
  <c r="F132" i="6"/>
  <c r="E132" i="6"/>
  <c r="G132" i="6" s="1"/>
  <c r="C132" i="6"/>
  <c r="B132" i="6"/>
  <c r="D132" i="6" s="1"/>
  <c r="J131" i="6"/>
  <c r="G131" i="6"/>
  <c r="D131" i="6"/>
  <c r="J130" i="6"/>
  <c r="G130" i="6"/>
  <c r="D130" i="6"/>
  <c r="I129" i="6"/>
  <c r="J129" i="6" s="1"/>
  <c r="H129" i="6"/>
  <c r="F129" i="6"/>
  <c r="G129" i="6" s="1"/>
  <c r="E129" i="6"/>
  <c r="C129" i="6"/>
  <c r="D129" i="6" s="1"/>
  <c r="B129" i="6"/>
  <c r="D128" i="6"/>
  <c r="J127" i="6"/>
  <c r="D127" i="6"/>
  <c r="G126" i="6"/>
  <c r="D126" i="6"/>
  <c r="J125" i="6"/>
  <c r="G125" i="6"/>
  <c r="D125" i="6"/>
  <c r="I124" i="6"/>
  <c r="J124" i="6" s="1"/>
  <c r="H124" i="6"/>
  <c r="F124" i="6"/>
  <c r="G124" i="6" s="1"/>
  <c r="E124" i="6"/>
  <c r="C124" i="6"/>
  <c r="B124" i="6"/>
  <c r="D124" i="6" s="1"/>
  <c r="J123" i="6"/>
  <c r="G123" i="6"/>
  <c r="D123" i="6"/>
  <c r="G122" i="6"/>
  <c r="D122" i="6"/>
  <c r="G121" i="6"/>
  <c r="D121" i="6"/>
  <c r="J119" i="6"/>
  <c r="G119" i="6"/>
  <c r="D119" i="6"/>
  <c r="G118" i="6"/>
  <c r="D118" i="6"/>
  <c r="I117" i="6"/>
  <c r="J117" i="6" s="1"/>
  <c r="H117" i="6"/>
  <c r="F117" i="6"/>
  <c r="E117" i="6"/>
  <c r="G117" i="6" s="1"/>
  <c r="C117" i="6"/>
  <c r="D117" i="6" s="1"/>
  <c r="B117" i="6"/>
  <c r="J116" i="6"/>
  <c r="G116" i="6"/>
  <c r="D116" i="6"/>
  <c r="J110" i="6"/>
  <c r="G110" i="6"/>
  <c r="D110" i="6"/>
  <c r="J109" i="6"/>
  <c r="D109" i="6"/>
  <c r="J108" i="6"/>
  <c r="G108" i="6"/>
  <c r="D108" i="6"/>
  <c r="I107" i="6"/>
  <c r="J107" i="6" s="1"/>
  <c r="H107" i="6"/>
  <c r="F107" i="6"/>
  <c r="G107" i="6" s="1"/>
  <c r="E107" i="6"/>
  <c r="C107" i="6"/>
  <c r="D107" i="6" s="1"/>
  <c r="B107" i="6"/>
  <c r="J105" i="6"/>
  <c r="G105" i="6"/>
  <c r="D105" i="6"/>
  <c r="D104" i="6"/>
  <c r="D103" i="6"/>
  <c r="J102" i="6"/>
  <c r="D102" i="6"/>
  <c r="J101" i="6"/>
  <c r="G101" i="6"/>
  <c r="D100" i="6"/>
  <c r="D99" i="6"/>
  <c r="J98" i="6"/>
  <c r="G98" i="6"/>
  <c r="D98" i="6"/>
  <c r="J97" i="6"/>
  <c r="G97" i="6"/>
  <c r="D97" i="6"/>
  <c r="D95" i="6"/>
  <c r="I94" i="6"/>
  <c r="J94" i="6" s="1"/>
  <c r="H94" i="6"/>
  <c r="F94" i="6"/>
  <c r="E94" i="6"/>
  <c r="C94" i="6"/>
  <c r="B94" i="6"/>
  <c r="D94" i="6" s="1"/>
  <c r="D93" i="6"/>
  <c r="J92" i="6"/>
  <c r="G92" i="6"/>
  <c r="D92" i="6"/>
  <c r="D91" i="6"/>
  <c r="J90" i="6"/>
  <c r="D90" i="6"/>
  <c r="D89" i="6"/>
  <c r="G88" i="6"/>
  <c r="D88" i="6"/>
  <c r="J87" i="6"/>
  <c r="G87" i="6"/>
  <c r="D87" i="6"/>
  <c r="I86" i="6"/>
  <c r="H86" i="6"/>
  <c r="F86" i="6"/>
  <c r="E86" i="6"/>
  <c r="C86" i="6"/>
  <c r="B86" i="6"/>
  <c r="J85" i="6"/>
  <c r="G85" i="6"/>
  <c r="D85" i="6"/>
  <c r="G84" i="6"/>
  <c r="D84" i="6"/>
  <c r="J83" i="6"/>
  <c r="G83" i="6"/>
  <c r="D83" i="6"/>
  <c r="J82" i="6"/>
  <c r="G82" i="6"/>
  <c r="D82" i="6"/>
  <c r="J81" i="6"/>
  <c r="G81" i="6"/>
  <c r="D81" i="6"/>
  <c r="I80" i="6"/>
  <c r="H80" i="6"/>
  <c r="F80" i="6"/>
  <c r="G80" i="6" s="1"/>
  <c r="E80" i="6"/>
  <c r="C80" i="6"/>
  <c r="B80" i="6"/>
  <c r="J78" i="6"/>
  <c r="G78" i="6"/>
  <c r="D78" i="6"/>
  <c r="G77" i="6"/>
  <c r="D77" i="6"/>
  <c r="G76" i="6"/>
  <c r="D76" i="6"/>
  <c r="J75" i="6"/>
  <c r="G75" i="6"/>
  <c r="D75" i="6"/>
  <c r="J74" i="6"/>
  <c r="G74" i="6"/>
  <c r="D74" i="6"/>
  <c r="D73" i="6"/>
  <c r="J70" i="6"/>
  <c r="G70" i="6"/>
  <c r="D70" i="6"/>
  <c r="I69" i="6"/>
  <c r="J69" i="6" s="1"/>
  <c r="H69" i="6"/>
  <c r="F69" i="6"/>
  <c r="G69" i="6" s="1"/>
  <c r="E69" i="6"/>
  <c r="C69" i="6"/>
  <c r="D69" i="6" s="1"/>
  <c r="B69" i="6"/>
  <c r="D68" i="6"/>
  <c r="D67" i="6"/>
  <c r="D66" i="6"/>
  <c r="D65" i="6"/>
  <c r="D64" i="6"/>
  <c r="C63" i="6"/>
  <c r="D63" i="6" s="1"/>
  <c r="B63" i="6"/>
  <c r="J57" i="6"/>
  <c r="G57" i="6"/>
  <c r="D57" i="6"/>
  <c r="J56" i="6"/>
  <c r="D56" i="6"/>
  <c r="J55" i="6"/>
  <c r="G55" i="6"/>
  <c r="D55" i="6"/>
  <c r="J54" i="6"/>
  <c r="D54" i="6"/>
  <c r="J53" i="6"/>
  <c r="D53" i="6"/>
  <c r="J52" i="6"/>
  <c r="G52" i="6"/>
  <c r="D52" i="6"/>
  <c r="J51" i="6"/>
  <c r="D51" i="6"/>
  <c r="J50" i="6"/>
  <c r="D50" i="6"/>
  <c r="J49" i="6"/>
  <c r="D49" i="6"/>
  <c r="J48" i="6"/>
  <c r="G48" i="6"/>
  <c r="D48" i="6"/>
  <c r="J47" i="6"/>
  <c r="G47" i="6"/>
  <c r="D47" i="6"/>
  <c r="J46" i="6"/>
  <c r="G46" i="6"/>
  <c r="D46" i="6"/>
  <c r="J45" i="6"/>
  <c r="G45" i="6"/>
  <c r="D45" i="6"/>
  <c r="I44" i="6"/>
  <c r="J44" i="6" s="1"/>
  <c r="H44" i="6"/>
  <c r="F44" i="6"/>
  <c r="G44" i="6" s="1"/>
  <c r="E44" i="6"/>
  <c r="C44" i="6"/>
  <c r="D44" i="6" s="1"/>
  <c r="B44" i="6"/>
  <c r="J41" i="6"/>
  <c r="G41" i="6"/>
  <c r="D41" i="6"/>
  <c r="I36" i="6"/>
  <c r="J36" i="6" s="1"/>
  <c r="H36" i="6"/>
  <c r="F36" i="6"/>
  <c r="G36" i="6" s="1"/>
  <c r="E36" i="6"/>
  <c r="D36" i="6"/>
  <c r="C36" i="6"/>
  <c r="B36" i="6"/>
  <c r="D35" i="6"/>
  <c r="J34" i="6"/>
  <c r="G34" i="6"/>
  <c r="D34" i="6"/>
  <c r="D32" i="6"/>
  <c r="J31" i="6"/>
  <c r="G31" i="6"/>
  <c r="D31" i="6"/>
  <c r="D30" i="6"/>
  <c r="D29" i="6"/>
  <c r="J28" i="6"/>
  <c r="G28" i="6"/>
  <c r="D28" i="6"/>
  <c r="J27" i="6"/>
  <c r="I27" i="6"/>
  <c r="H27" i="6"/>
  <c r="F27" i="6"/>
  <c r="G27" i="6" s="1"/>
  <c r="E27" i="6"/>
  <c r="C27" i="6"/>
  <c r="B27" i="6"/>
  <c r="D27" i="6" s="1"/>
  <c r="J20" i="6"/>
  <c r="D20" i="6"/>
  <c r="I19" i="6"/>
  <c r="H19" i="6"/>
  <c r="J19" i="6" s="1"/>
  <c r="F19" i="6"/>
  <c r="C19" i="6"/>
  <c r="D19" i="6" s="1"/>
  <c r="B19" i="6"/>
  <c r="D18" i="6"/>
  <c r="J17" i="6"/>
  <c r="G17" i="6"/>
  <c r="D17" i="6"/>
  <c r="J16" i="6"/>
  <c r="G16" i="6"/>
  <c r="D16" i="6"/>
  <c r="I15" i="6"/>
  <c r="J15" i="6" s="1"/>
  <c r="H15" i="6"/>
  <c r="F15" i="6"/>
  <c r="E15" i="6"/>
  <c r="C15" i="6"/>
  <c r="B15" i="6"/>
  <c r="D15" i="6" s="1"/>
  <c r="G14" i="6"/>
  <c r="G11" i="6"/>
  <c r="D10" i="6"/>
  <c r="G9" i="6"/>
  <c r="D9" i="6"/>
  <c r="I8" i="6"/>
  <c r="H8" i="6"/>
  <c r="J8" i="6" s="1"/>
  <c r="F8" i="6"/>
  <c r="G8" i="6" s="1"/>
  <c r="E8" i="6"/>
  <c r="C8" i="6"/>
  <c r="D8" i="6" s="1"/>
  <c r="B8" i="6"/>
  <c r="J170" i="4"/>
  <c r="G170" i="4"/>
  <c r="D170" i="4"/>
  <c r="J169" i="4"/>
  <c r="G169" i="4"/>
  <c r="D169" i="4"/>
  <c r="D168" i="4"/>
  <c r="I167" i="4"/>
  <c r="J167" i="4" s="1"/>
  <c r="H167" i="4"/>
  <c r="F167" i="4"/>
  <c r="E167" i="4"/>
  <c r="C167" i="4"/>
  <c r="D167" i="4" s="1"/>
  <c r="B167" i="4"/>
  <c r="J166" i="4"/>
  <c r="G166" i="4"/>
  <c r="D166" i="4"/>
  <c r="J165" i="4"/>
  <c r="G165" i="4"/>
  <c r="D165" i="4"/>
  <c r="J164" i="4"/>
  <c r="G164" i="4"/>
  <c r="D164" i="4"/>
  <c r="I163" i="4"/>
  <c r="H163" i="4"/>
  <c r="F163" i="4"/>
  <c r="E163" i="4"/>
  <c r="C163" i="4"/>
  <c r="D163" i="4" s="1"/>
  <c r="B163" i="4"/>
  <c r="J162" i="4"/>
  <c r="G162" i="4"/>
  <c r="D162" i="4"/>
  <c r="I161" i="4"/>
  <c r="H161" i="4"/>
  <c r="J161" i="4" s="1"/>
  <c r="F161" i="4"/>
  <c r="G161" i="4" s="1"/>
  <c r="E161" i="4"/>
  <c r="C161" i="4"/>
  <c r="D161" i="4" s="1"/>
  <c r="B161" i="4"/>
  <c r="J160" i="4"/>
  <c r="G160" i="4"/>
  <c r="D160" i="4"/>
  <c r="J158" i="4"/>
  <c r="G158" i="4"/>
  <c r="D158" i="4"/>
  <c r="J157" i="4"/>
  <c r="G157" i="4"/>
  <c r="D157" i="4"/>
  <c r="J156" i="4"/>
  <c r="G156" i="4"/>
  <c r="D156" i="4"/>
  <c r="J155" i="4"/>
  <c r="D155" i="4"/>
  <c r="J154" i="4"/>
  <c r="D154" i="4"/>
  <c r="J151" i="4"/>
  <c r="D151" i="4"/>
  <c r="I150" i="4"/>
  <c r="H150" i="4"/>
  <c r="F150" i="4"/>
  <c r="E150" i="4"/>
  <c r="G150" i="4" s="1"/>
  <c r="C150" i="4"/>
  <c r="B150" i="4"/>
  <c r="J149" i="4"/>
  <c r="G149" i="4"/>
  <c r="D149" i="4"/>
  <c r="J148" i="4"/>
  <c r="G148" i="4"/>
  <c r="D148" i="4"/>
  <c r="J147" i="4"/>
  <c r="G147" i="4"/>
  <c r="D147" i="4"/>
  <c r="J146" i="4"/>
  <c r="D146" i="4"/>
  <c r="J145" i="4"/>
  <c r="D145" i="4"/>
  <c r="I144" i="4"/>
  <c r="J144" i="4" s="1"/>
  <c r="H144" i="4"/>
  <c r="F144" i="4"/>
  <c r="E144" i="4"/>
  <c r="C144" i="4"/>
  <c r="D144" i="4" s="1"/>
  <c r="B144" i="4"/>
  <c r="J143" i="4"/>
  <c r="G143" i="4"/>
  <c r="D143" i="4"/>
  <c r="D142" i="4"/>
  <c r="J141" i="4"/>
  <c r="G141" i="4"/>
  <c r="D141" i="4"/>
  <c r="I140" i="4"/>
  <c r="H140" i="4"/>
  <c r="F140" i="4"/>
  <c r="E140" i="4"/>
  <c r="C140" i="4"/>
  <c r="B140" i="4"/>
  <c r="G139" i="4"/>
  <c r="D139" i="4"/>
  <c r="J138" i="4"/>
  <c r="D138" i="4"/>
  <c r="I137" i="4"/>
  <c r="H137" i="4"/>
  <c r="J137" i="4" s="1"/>
  <c r="F137" i="4"/>
  <c r="G137" i="4" s="1"/>
  <c r="E137" i="4"/>
  <c r="C137" i="4"/>
  <c r="B137" i="4"/>
  <c r="J136" i="4"/>
  <c r="G136" i="4"/>
  <c r="D136" i="4"/>
  <c r="J135" i="4"/>
  <c r="G135" i="4"/>
  <c r="D135" i="4"/>
  <c r="I134" i="4"/>
  <c r="J134" i="4" s="1"/>
  <c r="H134" i="4"/>
  <c r="F134" i="4"/>
  <c r="E134" i="4"/>
  <c r="G134" i="4" s="1"/>
  <c r="C134" i="4"/>
  <c r="B134" i="4"/>
  <c r="D134" i="4" s="1"/>
  <c r="D133" i="4"/>
  <c r="J132" i="4"/>
  <c r="D132" i="4"/>
  <c r="J131" i="4"/>
  <c r="D131" i="4"/>
  <c r="J130" i="4"/>
  <c r="D130" i="4"/>
  <c r="I129" i="4"/>
  <c r="J129" i="4" s="1"/>
  <c r="H129" i="4"/>
  <c r="F129" i="4"/>
  <c r="E129" i="4"/>
  <c r="C129" i="4"/>
  <c r="D129" i="4" s="1"/>
  <c r="B129" i="4"/>
  <c r="J128" i="4"/>
  <c r="G128" i="4"/>
  <c r="D128" i="4"/>
  <c r="J127" i="4"/>
  <c r="G127" i="4"/>
  <c r="D127" i="4"/>
  <c r="J126" i="4"/>
  <c r="G126" i="4"/>
  <c r="D126" i="4"/>
  <c r="J125" i="4"/>
  <c r="G125" i="4"/>
  <c r="D125" i="4"/>
  <c r="J124" i="4"/>
  <c r="G124" i="4"/>
  <c r="D124" i="4"/>
  <c r="G123" i="4"/>
  <c r="D123" i="4"/>
  <c r="I122" i="4"/>
  <c r="H122" i="4"/>
  <c r="F122" i="4"/>
  <c r="G122" i="4" s="1"/>
  <c r="E122" i="4"/>
  <c r="C122" i="4"/>
  <c r="B122" i="4"/>
  <c r="J116" i="4"/>
  <c r="G116" i="4"/>
  <c r="D116" i="4"/>
  <c r="J115" i="4"/>
  <c r="G115" i="4"/>
  <c r="D115" i="4"/>
  <c r="J114" i="4"/>
  <c r="G114" i="4"/>
  <c r="D114" i="4"/>
  <c r="J113" i="4"/>
  <c r="G113" i="4"/>
  <c r="D113" i="4"/>
  <c r="I112" i="4"/>
  <c r="J112" i="4" s="1"/>
  <c r="H112" i="4"/>
  <c r="F112" i="4"/>
  <c r="E112" i="4"/>
  <c r="G112" i="4" s="1"/>
  <c r="C112" i="4"/>
  <c r="B112" i="4"/>
  <c r="J111" i="4"/>
  <c r="G111" i="4"/>
  <c r="D111" i="4"/>
  <c r="D109" i="4"/>
  <c r="J108" i="4"/>
  <c r="D108" i="4"/>
  <c r="J107" i="4"/>
  <c r="G107" i="4"/>
  <c r="D107" i="4"/>
  <c r="J106" i="4"/>
  <c r="G106" i="4"/>
  <c r="D106" i="4"/>
  <c r="J105" i="4"/>
  <c r="D105" i="4"/>
  <c r="J104" i="4"/>
  <c r="D104" i="4"/>
  <c r="J103" i="4"/>
  <c r="G103" i="4"/>
  <c r="D103" i="4"/>
  <c r="J102" i="4"/>
  <c r="G102" i="4"/>
  <c r="D102" i="4"/>
  <c r="J100" i="4"/>
  <c r="G100" i="4"/>
  <c r="D100" i="4"/>
  <c r="I99" i="4"/>
  <c r="J99" i="4" s="1"/>
  <c r="H99" i="4"/>
  <c r="F99" i="4"/>
  <c r="G99" i="4" s="1"/>
  <c r="E99" i="4"/>
  <c r="C99" i="4"/>
  <c r="B99" i="4"/>
  <c r="D98" i="4"/>
  <c r="G97" i="4"/>
  <c r="D97" i="4"/>
  <c r="G96" i="4"/>
  <c r="D96" i="4"/>
  <c r="G95" i="4"/>
  <c r="D95" i="4"/>
  <c r="G94" i="4"/>
  <c r="D94" i="4"/>
  <c r="G93" i="4"/>
  <c r="D93" i="4"/>
  <c r="G92" i="4"/>
  <c r="D92" i="4"/>
  <c r="G91" i="4"/>
  <c r="D91" i="4"/>
  <c r="F90" i="4"/>
  <c r="G90" i="4" s="1"/>
  <c r="E90" i="4"/>
  <c r="C90" i="4"/>
  <c r="B90" i="4"/>
  <c r="J89" i="4"/>
  <c r="G89" i="4"/>
  <c r="D89" i="4"/>
  <c r="J88" i="4"/>
  <c r="G88" i="4"/>
  <c r="D88" i="4"/>
  <c r="J87" i="4"/>
  <c r="G87" i="4"/>
  <c r="D87" i="4"/>
  <c r="J86" i="4"/>
  <c r="G86" i="4"/>
  <c r="D86" i="4"/>
  <c r="J85" i="4"/>
  <c r="G85" i="4"/>
  <c r="D85" i="4"/>
  <c r="I84" i="4"/>
  <c r="J84" i="4" s="1"/>
  <c r="H84" i="4"/>
  <c r="G84" i="4"/>
  <c r="C84" i="4"/>
  <c r="D84" i="4" s="1"/>
  <c r="B84" i="4"/>
  <c r="J82" i="4"/>
  <c r="G81" i="4"/>
  <c r="D81" i="4"/>
  <c r="J80" i="4"/>
  <c r="G80" i="4"/>
  <c r="D80" i="4"/>
  <c r="J79" i="4"/>
  <c r="G79" i="4"/>
  <c r="D79" i="4"/>
  <c r="G77" i="4"/>
  <c r="J75" i="4"/>
  <c r="G75" i="4"/>
  <c r="D75" i="4"/>
  <c r="G73" i="4"/>
  <c r="D73" i="4"/>
  <c r="I72" i="4"/>
  <c r="J72" i="4" s="1"/>
  <c r="H72" i="4"/>
  <c r="F72" i="4"/>
  <c r="G72" i="4" s="1"/>
  <c r="E72" i="4"/>
  <c r="C72" i="4"/>
  <c r="D72" i="4" s="1"/>
  <c r="B72" i="4"/>
  <c r="G71" i="4"/>
  <c r="D71" i="4"/>
  <c r="G70" i="4"/>
  <c r="D70" i="4"/>
  <c r="G69" i="4"/>
  <c r="D69" i="4"/>
  <c r="G68" i="4"/>
  <c r="D68" i="4"/>
  <c r="G67" i="4"/>
  <c r="D67" i="4"/>
  <c r="F66" i="4"/>
  <c r="G66" i="4" s="1"/>
  <c r="E66" i="4"/>
  <c r="C66" i="4"/>
  <c r="D66" i="4" s="1"/>
  <c r="B66" i="4"/>
  <c r="J60" i="4"/>
  <c r="G60" i="4"/>
  <c r="D60" i="4"/>
  <c r="G59" i="4"/>
  <c r="D59" i="4"/>
  <c r="J58" i="4"/>
  <c r="G58" i="4"/>
  <c r="D58" i="4"/>
  <c r="G57" i="4"/>
  <c r="D57" i="4"/>
  <c r="G56" i="4"/>
  <c r="D56" i="4"/>
  <c r="J55" i="4"/>
  <c r="G55" i="4"/>
  <c r="D55" i="4"/>
  <c r="G54" i="4"/>
  <c r="D54" i="4"/>
  <c r="G53" i="4"/>
  <c r="D53" i="4"/>
  <c r="G52" i="4"/>
  <c r="D52" i="4"/>
  <c r="G51" i="4"/>
  <c r="D51" i="4"/>
  <c r="G50" i="4"/>
  <c r="D50" i="4"/>
  <c r="G49" i="4"/>
  <c r="D49" i="4"/>
  <c r="G48" i="4"/>
  <c r="D48" i="4"/>
  <c r="I47" i="4"/>
  <c r="H47" i="4"/>
  <c r="F47" i="4"/>
  <c r="G47" i="4" s="1"/>
  <c r="E47" i="4"/>
  <c r="C47" i="4"/>
  <c r="D47" i="4" s="1"/>
  <c r="B47" i="4"/>
  <c r="J43" i="4"/>
  <c r="D43" i="4"/>
  <c r="J42" i="4"/>
  <c r="G42" i="4"/>
  <c r="D42" i="4"/>
  <c r="J38" i="4"/>
  <c r="G38" i="4"/>
  <c r="D38" i="4"/>
  <c r="I37" i="4"/>
  <c r="J37" i="4" s="1"/>
  <c r="H37" i="4"/>
  <c r="F37" i="4"/>
  <c r="G37" i="4" s="1"/>
  <c r="E37" i="4"/>
  <c r="C37" i="4"/>
  <c r="B37" i="4"/>
  <c r="G35" i="4"/>
  <c r="D35" i="4"/>
  <c r="J34" i="4"/>
  <c r="G34" i="4"/>
  <c r="D34" i="4"/>
  <c r="G33" i="4"/>
  <c r="D33" i="4"/>
  <c r="J32" i="4"/>
  <c r="G32" i="4"/>
  <c r="D32" i="4"/>
  <c r="J31" i="4"/>
  <c r="G31" i="4"/>
  <c r="D31" i="4"/>
  <c r="G30" i="4"/>
  <c r="D30" i="4"/>
  <c r="G29" i="4"/>
  <c r="D29" i="4"/>
  <c r="G28" i="4"/>
  <c r="D28" i="4"/>
  <c r="I27" i="4"/>
  <c r="J27" i="4" s="1"/>
  <c r="H27" i="4"/>
  <c r="F27" i="4"/>
  <c r="E27" i="4"/>
  <c r="C27" i="4"/>
  <c r="B27" i="4"/>
  <c r="J20" i="4"/>
  <c r="G20" i="4"/>
  <c r="D20" i="4"/>
  <c r="I19" i="4"/>
  <c r="J19" i="4" s="1"/>
  <c r="H19" i="4"/>
  <c r="F19" i="4"/>
  <c r="E19" i="4"/>
  <c r="C19" i="4"/>
  <c r="D19" i="4" s="1"/>
  <c r="B19" i="4"/>
  <c r="G17" i="4"/>
  <c r="D17" i="4"/>
  <c r="J15" i="4"/>
  <c r="G15" i="4"/>
  <c r="D15" i="4"/>
  <c r="J14" i="4"/>
  <c r="G14" i="4"/>
  <c r="D14" i="4"/>
  <c r="I13" i="4"/>
  <c r="H13" i="4"/>
  <c r="F13" i="4"/>
  <c r="G13" i="4" s="1"/>
  <c r="E13" i="4"/>
  <c r="C13" i="4"/>
  <c r="D13" i="4" s="1"/>
  <c r="B13" i="4"/>
  <c r="D12" i="4"/>
  <c r="D11" i="4"/>
  <c r="J10" i="4"/>
  <c r="G10" i="4"/>
  <c r="D10" i="4"/>
  <c r="J9" i="4"/>
  <c r="D9" i="4"/>
  <c r="I8" i="4"/>
  <c r="J8" i="4" s="1"/>
  <c r="H8" i="4"/>
  <c r="F8" i="4"/>
  <c r="E8" i="4"/>
  <c r="C8" i="4"/>
  <c r="D8" i="4" s="1"/>
  <c r="B8" i="4"/>
  <c r="G104" i="7" l="1"/>
  <c r="G71" i="5"/>
  <c r="D8" i="5"/>
  <c r="D133" i="5"/>
  <c r="D162" i="5"/>
  <c r="G8" i="5"/>
  <c r="D15" i="5"/>
  <c r="G162" i="5"/>
  <c r="D118" i="5"/>
  <c r="D125" i="5"/>
  <c r="D130" i="5"/>
  <c r="D140" i="5"/>
  <c r="D146" i="5"/>
  <c r="G15" i="5"/>
  <c r="D46" i="5"/>
  <c r="J162" i="5"/>
  <c r="D28" i="5"/>
  <c r="G118" i="5"/>
  <c r="G140" i="5"/>
  <c r="D156" i="5"/>
  <c r="J140" i="5"/>
  <c r="J146" i="5"/>
  <c r="J46" i="5"/>
  <c r="D108" i="5"/>
  <c r="J125" i="5"/>
  <c r="J130" i="5"/>
  <c r="D71" i="5"/>
  <c r="J25" i="7"/>
  <c r="G39" i="7"/>
  <c r="J34" i="7"/>
  <c r="D8" i="7"/>
  <c r="D86" i="7"/>
  <c r="D34" i="7"/>
  <c r="J8" i="7"/>
  <c r="G34" i="7"/>
  <c r="D53" i="7"/>
  <c r="J90" i="7"/>
  <c r="G53" i="7"/>
  <c r="D70" i="7"/>
  <c r="G98" i="7"/>
  <c r="J104" i="7"/>
  <c r="G116" i="7"/>
  <c r="G25" i="7"/>
  <c r="D59" i="7"/>
  <c r="G8" i="7"/>
  <c r="J39" i="7"/>
  <c r="G74" i="7"/>
  <c r="J79" i="7"/>
  <c r="D101" i="7"/>
  <c r="J101" i="7"/>
  <c r="G15" i="7"/>
  <c r="D112" i="7"/>
  <c r="G86" i="7"/>
  <c r="J15" i="7"/>
  <c r="J70" i="7"/>
  <c r="D39" i="7"/>
  <c r="J86" i="7"/>
  <c r="D98" i="7"/>
  <c r="D104" i="7"/>
  <c r="D116" i="7"/>
  <c r="G59" i="7"/>
  <c r="D90" i="7"/>
  <c r="J74" i="7"/>
  <c r="G15" i="6"/>
  <c r="D155" i="6"/>
  <c r="J80" i="6"/>
  <c r="D86" i="6"/>
  <c r="G155" i="6"/>
  <c r="G86" i="6"/>
  <c r="J86" i="6"/>
  <c r="G94" i="6"/>
  <c r="J132" i="6"/>
  <c r="D157" i="6"/>
  <c r="J161" i="6"/>
  <c r="D80" i="6"/>
  <c r="G135" i="6"/>
  <c r="G27" i="4"/>
  <c r="G144" i="4"/>
  <c r="D90" i="4"/>
  <c r="D140" i="4"/>
  <c r="D150" i="4"/>
  <c r="G140" i="4"/>
  <c r="D112" i="4"/>
  <c r="G167" i="4"/>
  <c r="D99" i="4"/>
  <c r="J140" i="4"/>
  <c r="J150" i="4"/>
  <c r="G163" i="4"/>
  <c r="D122" i="4"/>
  <c r="G19" i="4"/>
  <c r="D37" i="4"/>
  <c r="D137" i="4"/>
  <c r="J163" i="4"/>
  <c r="J13" i="4"/>
  <c r="J47" i="4"/>
  <c r="J122" i="4"/>
  <c r="G8" i="4"/>
  <c r="D27" i="4"/>
  <c r="D52" i="28" l="1"/>
  <c r="D16" i="28"/>
  <c r="P28" i="24" l="1"/>
  <c r="K13" i="24"/>
  <c r="P4" i="24"/>
  <c r="C98" i="24"/>
  <c r="C88" i="24"/>
  <c r="C78" i="24"/>
  <c r="C53" i="24"/>
  <c r="C43" i="24"/>
  <c r="C10" i="24"/>
  <c r="C12" i="24"/>
  <c r="C13" i="24"/>
  <c r="D13" i="24"/>
  <c r="E13" i="24"/>
  <c r="F13" i="24"/>
  <c r="G13" i="24"/>
  <c r="H13" i="24"/>
  <c r="I13" i="24"/>
  <c r="J13" i="24"/>
  <c r="C33" i="24"/>
  <c r="J12" i="24"/>
  <c r="L12" i="24"/>
  <c r="K12" i="24"/>
  <c r="H12" i="24"/>
  <c r="D12" i="24"/>
  <c r="C4" i="24"/>
  <c r="C5" i="24"/>
  <c r="C6" i="24"/>
  <c r="C7" i="24"/>
  <c r="C8" i="24"/>
  <c r="C9" i="24"/>
  <c r="C11" i="24"/>
  <c r="E12" i="24"/>
  <c r="F12" i="24"/>
  <c r="G12" i="24"/>
  <c r="I12" i="24"/>
  <c r="M12" i="24"/>
  <c r="N12" i="24"/>
  <c r="O12" i="24"/>
  <c r="E6" i="24"/>
  <c r="F5" i="24"/>
  <c r="D7" i="24"/>
  <c r="P7" i="24" s="1"/>
  <c r="P11" i="24"/>
  <c r="P10" i="24"/>
  <c r="P9" i="24"/>
  <c r="P8" i="24"/>
  <c r="P6" i="24"/>
  <c r="P5" i="24"/>
  <c r="K8" i="24"/>
  <c r="O7" i="24"/>
  <c r="G6" i="24"/>
  <c r="F7" i="24"/>
  <c r="O6" i="24"/>
  <c r="N6" i="24"/>
  <c r="I6" i="24"/>
  <c r="H9" i="24"/>
  <c r="E5" i="24"/>
  <c r="D6" i="24"/>
  <c r="O5" i="24"/>
  <c r="N5" i="24"/>
  <c r="M5" i="24"/>
  <c r="L5" i="24"/>
  <c r="K5" i="24"/>
  <c r="J5" i="24"/>
  <c r="I5" i="24"/>
  <c r="H5" i="24"/>
  <c r="G5" i="24"/>
  <c r="D5" i="24"/>
  <c r="O4" i="24"/>
  <c r="N4" i="24"/>
  <c r="M4" i="24"/>
  <c r="L4" i="24"/>
  <c r="K4" i="24"/>
  <c r="I4" i="24"/>
  <c r="H4" i="24"/>
  <c r="G4" i="24"/>
  <c r="F4" i="24"/>
  <c r="E4" i="24"/>
  <c r="D4" i="24"/>
  <c r="C23" i="24"/>
  <c r="C34" i="24"/>
  <c r="C35" i="24"/>
  <c r="C32" i="24"/>
  <c r="P32" i="24"/>
  <c r="P31" i="24"/>
  <c r="P30" i="24"/>
  <c r="P29" i="24"/>
  <c r="P27" i="24"/>
  <c r="P26" i="24"/>
  <c r="P25" i="24"/>
  <c r="P97" i="24"/>
  <c r="P96" i="24"/>
  <c r="P95" i="24"/>
  <c r="P94" i="24"/>
  <c r="P93" i="24"/>
  <c r="P92" i="24"/>
  <c r="P91" i="24"/>
  <c r="P90" i="24"/>
  <c r="P89" i="24"/>
  <c r="P87" i="24"/>
  <c r="P86" i="24"/>
  <c r="P85" i="24"/>
  <c r="P84" i="24"/>
  <c r="P83" i="24"/>
  <c r="P82" i="24"/>
  <c r="P81" i="24"/>
  <c r="P80" i="24"/>
  <c r="P79" i="24"/>
  <c r="P77" i="24"/>
  <c r="P76" i="24"/>
  <c r="P75" i="24"/>
  <c r="P74" i="24"/>
  <c r="P73" i="24"/>
  <c r="P72" i="24"/>
  <c r="P71" i="24"/>
  <c r="P70" i="24"/>
  <c r="P69" i="24"/>
  <c r="P64" i="24"/>
  <c r="P63" i="24"/>
  <c r="P62" i="24"/>
  <c r="P61" i="24"/>
  <c r="P60" i="24"/>
  <c r="P59" i="24"/>
  <c r="C97" i="24"/>
  <c r="C96" i="24"/>
  <c r="C95" i="24"/>
  <c r="C94" i="24"/>
  <c r="C93" i="24"/>
  <c r="C92" i="24"/>
  <c r="C91" i="24"/>
  <c r="C90" i="24"/>
  <c r="C89" i="24"/>
  <c r="C87" i="24"/>
  <c r="C86" i="24"/>
  <c r="C85" i="24"/>
  <c r="C84" i="24"/>
  <c r="C83" i="24"/>
  <c r="C82" i="24"/>
  <c r="C81" i="24"/>
  <c r="C80" i="24"/>
  <c r="C79" i="24"/>
  <c r="C77" i="24"/>
  <c r="C76" i="24"/>
  <c r="C75" i="24"/>
  <c r="C74" i="24"/>
  <c r="C73" i="24"/>
  <c r="C72" i="24"/>
  <c r="C71" i="24"/>
  <c r="C70" i="24"/>
  <c r="C69" i="24"/>
  <c r="C64" i="24"/>
  <c r="C63" i="24"/>
  <c r="C62" i="24"/>
  <c r="C61" i="24"/>
  <c r="C60" i="24"/>
  <c r="C59" i="24"/>
  <c r="P52" i="24"/>
  <c r="P51" i="24"/>
  <c r="P50" i="24"/>
  <c r="P49" i="24"/>
  <c r="P48" i="24"/>
  <c r="P47" i="24"/>
  <c r="P46" i="24"/>
  <c r="P45" i="24"/>
  <c r="P44" i="24"/>
  <c r="P41" i="24"/>
  <c r="P42" i="24"/>
  <c r="P40" i="24"/>
  <c r="P39" i="24"/>
  <c r="P38" i="24"/>
  <c r="P37" i="24"/>
  <c r="P36" i="24"/>
  <c r="P35" i="24"/>
  <c r="P34" i="24"/>
  <c r="P24" i="24"/>
  <c r="P22" i="24"/>
  <c r="P21" i="24"/>
  <c r="P20" i="24"/>
  <c r="P19" i="24"/>
  <c r="P18" i="24"/>
  <c r="P17" i="24"/>
  <c r="P16" i="24"/>
  <c r="P15" i="24"/>
  <c r="P14" i="24"/>
  <c r="C22" i="24"/>
  <c r="C21" i="24"/>
  <c r="C20" i="24"/>
  <c r="C19" i="24"/>
  <c r="C18" i="24"/>
  <c r="C17" i="24"/>
  <c r="C16" i="24"/>
  <c r="C15" i="24"/>
  <c r="C14" i="24"/>
  <c r="C52" i="24"/>
  <c r="C42" i="24"/>
  <c r="C25" i="24"/>
  <c r="P12" i="24" l="1"/>
  <c r="C68" i="24" l="1"/>
  <c r="C67" i="24"/>
  <c r="C66" i="24"/>
  <c r="C65" i="24"/>
  <c r="C51" i="24"/>
  <c r="C50" i="24"/>
  <c r="C49" i="24"/>
  <c r="C48" i="24"/>
  <c r="C47" i="24"/>
  <c r="C46" i="24"/>
  <c r="C45" i="24"/>
  <c r="C44" i="24"/>
  <c r="C41" i="24"/>
  <c r="C40" i="24"/>
  <c r="C39" i="24"/>
  <c r="C38" i="24"/>
  <c r="C37" i="24"/>
  <c r="C36" i="24"/>
  <c r="C31" i="24"/>
  <c r="C30" i="24"/>
  <c r="C29" i="24"/>
  <c r="C28" i="24"/>
  <c r="C27" i="24"/>
  <c r="C26" i="24"/>
  <c r="C24" i="24"/>
  <c r="B15" i="23"/>
  <c r="B14" i="23"/>
  <c r="B13" i="23"/>
  <c r="B12" i="23"/>
  <c r="B11" i="23"/>
  <c r="B10" i="23"/>
  <c r="B9" i="23"/>
  <c r="B8" i="23"/>
  <c r="B7" i="23"/>
  <c r="B6" i="23"/>
  <c r="D71" i="28" l="1"/>
  <c r="D70" i="28"/>
  <c r="D69" i="28"/>
  <c r="D68" i="28"/>
  <c r="D67" i="28"/>
  <c r="D66" i="28"/>
  <c r="D65" i="28"/>
  <c r="D64" i="28"/>
  <c r="D63" i="28"/>
  <c r="D62" i="28"/>
  <c r="D61" i="28"/>
  <c r="D60" i="28"/>
  <c r="D59" i="28"/>
  <c r="D57" i="28"/>
  <c r="D51" i="28"/>
  <c r="D50" i="28"/>
  <c r="D48" i="28"/>
  <c r="D43" i="28"/>
  <c r="D42" i="28"/>
  <c r="D41" i="28"/>
  <c r="D40" i="28"/>
  <c r="D39" i="28"/>
  <c r="D38" i="28"/>
  <c r="D37" i="28"/>
  <c r="D36" i="28"/>
  <c r="D35" i="28"/>
  <c r="D34" i="28"/>
  <c r="D33" i="28"/>
  <c r="I70" i="28"/>
  <c r="I69" i="28"/>
  <c r="I68" i="28"/>
  <c r="I67" i="28"/>
  <c r="I66" i="28"/>
  <c r="I65" i="28"/>
  <c r="I64" i="28"/>
  <c r="I62" i="28"/>
  <c r="I61" i="28"/>
  <c r="I60" i="28"/>
  <c r="I59" i="28"/>
  <c r="I58" i="28"/>
  <c r="I57" i="28"/>
  <c r="I55" i="28"/>
  <c r="I54" i="28"/>
  <c r="I53" i="28"/>
  <c r="I52" i="28"/>
  <c r="I50" i="28"/>
  <c r="I49" i="28"/>
  <c r="I48" i="28"/>
  <c r="I47" i="28"/>
  <c r="I46" i="28"/>
  <c r="I45" i="28"/>
  <c r="I44" i="28"/>
  <c r="I43" i="28"/>
  <c r="I42" i="28"/>
  <c r="I40" i="28"/>
  <c r="I39" i="28"/>
  <c r="I38" i="28"/>
  <c r="I37" i="28"/>
  <c r="I36" i="28"/>
  <c r="I35" i="28"/>
  <c r="I34" i="28"/>
  <c r="I33" i="28"/>
  <c r="I31" i="28"/>
  <c r="I30" i="28"/>
  <c r="I29" i="28"/>
  <c r="I28" i="28"/>
  <c r="I27" i="28"/>
  <c r="D13" i="28"/>
  <c r="D8" i="28"/>
  <c r="N47" i="28" l="1"/>
  <c r="N46" i="28"/>
  <c r="N45" i="28"/>
  <c r="N43" i="28"/>
  <c r="N42" i="28"/>
  <c r="N41" i="28"/>
  <c r="N39" i="28"/>
  <c r="N38" i="28"/>
  <c r="N37" i="28"/>
  <c r="N36" i="28"/>
  <c r="N33" i="28"/>
  <c r="N31" i="28"/>
  <c r="N30" i="28"/>
  <c r="N29" i="28"/>
  <c r="N28" i="28"/>
  <c r="N27" i="28"/>
  <c r="N26" i="28"/>
  <c r="N25" i="28"/>
  <c r="I25" i="28" l="1"/>
  <c r="I24" i="28"/>
  <c r="I23" i="28"/>
  <c r="I22" i="28"/>
  <c r="I21" i="28"/>
  <c r="I20" i="28"/>
  <c r="I19" i="28"/>
  <c r="I18" i="28"/>
  <c r="I17" i="28"/>
  <c r="I16" i="28"/>
  <c r="I14" i="28"/>
  <c r="I13" i="28"/>
  <c r="I12" i="28"/>
  <c r="I11" i="28"/>
  <c r="I10" i="28"/>
  <c r="I9" i="28"/>
  <c r="I8" i="28"/>
  <c r="D20" i="28"/>
  <c r="D17" i="28"/>
  <c r="D9" i="28"/>
  <c r="D14" i="28" l="1"/>
  <c r="D12" i="28"/>
  <c r="D11" i="28"/>
  <c r="D10" i="28"/>
  <c r="N23" i="28" l="1"/>
  <c r="N22" i="28"/>
  <c r="N21" i="28"/>
  <c r="N20" i="28"/>
  <c r="N19" i="28"/>
  <c r="N17" i="28"/>
  <c r="N16" i="28"/>
  <c r="N15" i="28"/>
  <c r="N13" i="28"/>
  <c r="N12" i="28"/>
  <c r="N10" i="28"/>
  <c r="N9" i="28"/>
  <c r="N8" i="28"/>
  <c r="P67" i="24" l="1"/>
  <c r="P66" i="24"/>
  <c r="P65" i="24"/>
  <c r="M13" i="23" l="1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G9" i="24"/>
  <c r="F9" i="24"/>
  <c r="E9" i="24"/>
  <c r="D9" i="24"/>
  <c r="O8" i="24"/>
  <c r="N8" i="24"/>
  <c r="M8" i="24"/>
  <c r="L8" i="24"/>
  <c r="J8" i="24"/>
  <c r="I8" i="24"/>
  <c r="H8" i="24"/>
  <c r="G8" i="24"/>
  <c r="F8" i="24"/>
  <c r="E8" i="24"/>
  <c r="D8" i="24"/>
  <c r="N7" i="24"/>
  <c r="M7" i="24"/>
  <c r="L7" i="24"/>
  <c r="K7" i="24"/>
  <c r="J7" i="24"/>
  <c r="I7" i="24"/>
  <c r="H7" i="24"/>
  <c r="G7" i="24"/>
  <c r="E7" i="24"/>
  <c r="M6" i="24"/>
  <c r="L6" i="24"/>
  <c r="K6" i="24"/>
  <c r="J6" i="24"/>
  <c r="H6" i="24"/>
  <c r="F6" i="24"/>
  <c r="J4" i="24"/>
</calcChain>
</file>

<file path=xl/sharedStrings.xml><?xml version="1.0" encoding="utf-8"?>
<sst xmlns="http://schemas.openxmlformats.org/spreadsheetml/2006/main" count="6072" uniqueCount="735">
  <si>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</si>
  <si>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</si>
  <si>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</si>
  <si>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</si>
  <si>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</si>
  <si>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</si>
  <si>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</si>
  <si>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</si>
  <si>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</si>
  <si>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</si>
  <si>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</si>
  <si>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</si>
  <si>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</si>
  <si>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</si>
  <si>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</si>
  <si>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</si>
  <si>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</si>
  <si>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</si>
  <si>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</si>
  <si>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</si>
  <si>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</si>
  <si>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</si>
  <si>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</si>
  <si>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</si>
  <si>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</si>
  <si>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</si>
  <si>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</si>
  <si>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</si>
  <si>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</si>
  <si>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</si>
  <si>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</si>
  <si>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</si>
  <si>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</si>
  <si>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</si>
  <si>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</si>
  <si>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</si>
  <si>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</si>
  <si>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</si>
  <si>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</si>
  <si>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</si>
  <si>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>Sucre</t>
  </si>
  <si>
    <t>CAJAMARCA</t>
  </si>
  <si>
    <t>Cajamarca</t>
  </si>
  <si>
    <t>Chota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</si>
  <si>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</si>
  <si>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</si>
  <si>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</si>
  <si>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</si>
  <si>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</si>
  <si>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</si>
  <si>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</si>
  <si>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</si>
  <si>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</si>
  <si>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</si>
  <si>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</si>
  <si>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</si>
  <si>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</si>
  <si>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</si>
  <si>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</si>
  <si>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</si>
  <si>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</si>
  <si>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</si>
  <si>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</si>
  <si>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</si>
  <si>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</si>
  <si>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</si>
  <si>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</si>
  <si>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</si>
  <si>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</si>
  <si>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</si>
  <si>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</si>
  <si>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</si>
  <si>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</si>
  <si>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</si>
  <si>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</si>
  <si>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</si>
  <si>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</si>
  <si>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</si>
  <si>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</si>
  <si>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</si>
  <si>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</si>
  <si>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</si>
  <si>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</si>
  <si>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</si>
  <si>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</si>
  <si>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</si>
  <si>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</si>
  <si>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</si>
  <si>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</si>
  <si>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</si>
  <si>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</si>
  <si>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</si>
  <si>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</si>
  <si>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</si>
  <si>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</si>
  <si>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</si>
  <si>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</si>
  <si>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</si>
  <si>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</si>
  <si>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</si>
  <si>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</si>
  <si>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</si>
  <si>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</si>
  <si>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</si>
  <si>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</si>
  <si>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</si>
  <si>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</si>
  <si>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</si>
  <si>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</si>
  <si>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</si>
  <si>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</si>
  <si>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</si>
  <si>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</si>
  <si>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</si>
  <si>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</si>
  <si>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</si>
  <si>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</si>
  <si>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</si>
  <si>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</si>
  <si>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</si>
  <si>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</si>
  <si>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</si>
  <si>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</si>
  <si>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</si>
  <si>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</si>
  <si>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</si>
  <si>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</si>
  <si>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</si>
  <si>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</si>
  <si>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</si>
  <si>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</si>
  <si>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</si>
  <si>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</si>
  <si>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</si>
  <si>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</si>
  <si>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</si>
  <si>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</si>
  <si>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</si>
  <si>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</si>
  <si>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</si>
  <si>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</si>
  <si>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</si>
  <si>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</si>
  <si>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</si>
  <si>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</si>
  <si>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</si>
  <si>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</si>
  <si>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</si>
  <si>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</si>
  <si>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</si>
  <si>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</si>
  <si>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</si>
  <si>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</si>
  <si>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</si>
  <si>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</si>
  <si>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</si>
  <si>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</si>
  <si>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</si>
  <si>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</si>
  <si>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</si>
  <si>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</si>
  <si>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...    </t>
  </si>
  <si>
    <t>Huarochirí</t>
  </si>
  <si>
    <t>TACNA</t>
  </si>
  <si>
    <t>Tacna</t>
  </si>
  <si>
    <t xml:space="preserve">-   </t>
  </si>
  <si>
    <t>Contumaza</t>
  </si>
  <si>
    <t>Calca</t>
  </si>
  <si>
    <t>LIMA PROVINCIAS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</si>
  <si>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</si>
  <si>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</si>
  <si>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</si>
  <si>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</si>
  <si>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</si>
  <si>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</si>
  <si>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</si>
  <si>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</si>
  <si>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</si>
  <si>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</si>
  <si>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</si>
  <si>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</si>
  <si>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</si>
  <si>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</si>
  <si>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</si>
  <si>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</si>
  <si>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</si>
  <si>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</si>
  <si>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</si>
  <si>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</si>
  <si>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</si>
  <si>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</si>
  <si>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</si>
  <si>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</si>
  <si>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</si>
  <si>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</si>
  <si>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</si>
  <si>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</si>
  <si>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</si>
  <si>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</si>
  <si>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</si>
  <si>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</si>
  <si>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</si>
  <si>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</si>
  <si>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</si>
  <si>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</si>
  <si>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</si>
  <si>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</si>
  <si>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</si>
  <si>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INIA 502 - Pitipo</t>
  </si>
  <si>
    <t>INIA 508 - Tinajones</t>
  </si>
  <si>
    <t>INIA 509 - La Esperanza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</si>
  <si>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</si>
  <si>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</si>
  <si>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</si>
  <si>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</si>
  <si>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</si>
  <si>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</si>
  <si>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</si>
  <si>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</si>
  <si>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</si>
  <si>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</si>
  <si>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</si>
  <si>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</si>
  <si>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</si>
  <si>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</si>
  <si>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</si>
  <si>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</si>
  <si>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</si>
  <si>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</si>
  <si>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</si>
  <si>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Palto</t>
  </si>
  <si>
    <t>Fuerte</t>
  </si>
  <si>
    <t>Hass</t>
  </si>
  <si>
    <t>Vid</t>
  </si>
  <si>
    <t>Quebranta</t>
  </si>
  <si>
    <t xml:space="preserve">Cacao </t>
  </si>
  <si>
    <t>CCN-51</t>
  </si>
  <si>
    <t>Semilla</t>
  </si>
  <si>
    <t>Palta</t>
  </si>
  <si>
    <t>Chirimoyo</t>
  </si>
  <si>
    <t>Patrón</t>
  </si>
  <si>
    <t>Seda</t>
  </si>
  <si>
    <t>Duke</t>
  </si>
  <si>
    <t>Limonero</t>
  </si>
  <si>
    <t>Naranjo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</si>
  <si>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</si>
  <si>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</si>
  <si>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</si>
  <si>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</si>
  <si>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</si>
  <si>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</si>
  <si>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</si>
  <si>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</si>
  <si>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</si>
  <si>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</si>
  <si>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</si>
  <si>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</si>
  <si>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</si>
  <si>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</si>
  <si>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</si>
  <si>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</si>
  <si>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</si>
  <si>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</si>
  <si>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</si>
  <si>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</si>
  <si>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</si>
  <si>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</si>
  <si>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</si>
  <si>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</si>
  <si>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</si>
  <si>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</si>
  <si>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</si>
  <si>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</si>
  <si>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</si>
  <si>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</si>
  <si>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Borgoña Negra</t>
  </si>
  <si>
    <t>Lucumo</t>
  </si>
  <si>
    <t>Granado</t>
  </si>
  <si>
    <t>Wonderfull</t>
  </si>
  <si>
    <t>Anona</t>
  </si>
  <si>
    <t>Bulbo</t>
  </si>
  <si>
    <t>Kent</t>
  </si>
  <si>
    <t>Linea Mantaro</t>
  </si>
  <si>
    <t>Linea Saños</t>
  </si>
  <si>
    <t xml:space="preserve">...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</si>
  <si>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</si>
  <si>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</si>
  <si>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</si>
  <si>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</si>
  <si>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</si>
  <si>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</si>
  <si>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</si>
  <si>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</si>
  <si>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</si>
  <si>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</si>
  <si>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</si>
  <si>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</si>
  <si>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</si>
  <si>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</si>
  <si>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</si>
  <si>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</si>
  <si>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</si>
  <si>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</si>
  <si>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</si>
  <si>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</si>
  <si>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</si>
  <si>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</si>
  <si>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</si>
  <si>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</si>
  <si>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</si>
  <si>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</si>
  <si>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</si>
  <si>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</si>
  <si>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</si>
  <si>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</si>
  <si>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</si>
  <si>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</si>
  <si>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</si>
  <si>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El Porvenir / San Martín</t>
  </si>
  <si>
    <t>Capirona INIA</t>
  </si>
  <si>
    <t>INIA 509 La Esperanza</t>
  </si>
  <si>
    <t>Maíz Amarillo Duro</t>
  </si>
  <si>
    <t>INIA 610 NUTRIMAIZ</t>
  </si>
  <si>
    <t>continúa C.107</t>
  </si>
  <si>
    <t>Illpa / Puno</t>
  </si>
  <si>
    <t>Kankolla</t>
  </si>
  <si>
    <t>Moquegua / Moquegua</t>
  </si>
  <si>
    <t>San Roque / Loreto</t>
  </si>
  <si>
    <t>Santa Ana / Junín</t>
  </si>
  <si>
    <t>Avena forrajera</t>
  </si>
  <si>
    <t>INIA 901 - Mantaro 15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</si>
  <si>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</si>
  <si>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</si>
  <si>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</si>
  <si>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</si>
  <si>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</si>
  <si>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</si>
  <si>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</si>
  <si>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</si>
  <si>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</si>
  <si>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</si>
  <si>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</si>
  <si>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</si>
  <si>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</si>
  <si>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</si>
  <si>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Copoazú</t>
  </si>
  <si>
    <t>Canchán / Huánuco</t>
  </si>
  <si>
    <t>Chincha / Ica</t>
  </si>
  <si>
    <t>Beltran</t>
  </si>
  <si>
    <t>Cleopatra</t>
  </si>
  <si>
    <t>El Chira / Piura</t>
  </si>
  <si>
    <t>Rugoso</t>
  </si>
  <si>
    <t>Kent / Saigon</t>
  </si>
  <si>
    <t>Estaca</t>
  </si>
  <si>
    <t>Perla del Vraem / Cusco</t>
  </si>
  <si>
    <t>VRAE-99</t>
  </si>
  <si>
    <t>continúa C.109</t>
  </si>
  <si>
    <t>Pichanaki / Junín</t>
  </si>
  <si>
    <t>Limón Sutil</t>
  </si>
  <si>
    <t>Limon Tahiti</t>
  </si>
  <si>
    <t>Naranjo Miniola</t>
  </si>
  <si>
    <t>Ornamental</t>
  </si>
  <si>
    <t>Crotos</t>
  </si>
  <si>
    <t>Palmera</t>
  </si>
  <si>
    <t>Pucallpa / Ucayali</t>
  </si>
  <si>
    <t>Planton</t>
  </si>
  <si>
    <t>Zill</t>
  </si>
  <si>
    <t>Chico Rico</t>
  </si>
  <si>
    <t>Raza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</si>
  <si>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</si>
  <si>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</si>
  <si>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</si>
  <si>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</si>
  <si>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</si>
  <si>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</si>
  <si>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</si>
  <si>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</si>
  <si>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</si>
  <si>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</si>
  <si>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</si>
  <si>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</si>
  <si>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</si>
  <si>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</si>
  <si>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</si>
  <si>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</si>
  <si>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</si>
  <si>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</si>
  <si>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</si>
  <si>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</si>
  <si>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</si>
  <si>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</si>
  <si>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</si>
  <si>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</si>
  <si>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</si>
  <si>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</si>
  <si>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</si>
  <si>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</si>
  <si>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</si>
  <si>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</si>
  <si>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</si>
  <si>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</si>
  <si>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</si>
  <si>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</si>
  <si>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</si>
  <si>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</si>
  <si>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</si>
  <si>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</si>
  <si>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</si>
  <si>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</si>
  <si>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</si>
  <si>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</si>
  <si>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</si>
  <si>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</si>
  <si>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</si>
  <si>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11" type="noConversion"/>
  </si>
  <si>
    <t xml:space="preserve">Lima </t>
    <phoneticPr fontId="11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</si>
  <si>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</si>
  <si>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</si>
  <si>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</si>
  <si>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</si>
  <si>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</si>
  <si>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</si>
  <si>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</si>
  <si>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</si>
  <si>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</si>
  <si>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</si>
  <si>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</si>
  <si>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</si>
  <si>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</si>
  <si>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</si>
  <si>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</si>
  <si>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</si>
  <si>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</si>
  <si>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</si>
  <si>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</si>
  <si>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</si>
  <si>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</si>
  <si>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</si>
  <si>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</si>
  <si>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</si>
  <si>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</si>
  <si>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</si>
  <si>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</si>
  <si>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</si>
  <si>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</si>
  <si>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</si>
  <si>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</si>
  <si>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</si>
  <si>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</si>
  <si>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</si>
  <si>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</si>
  <si>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</si>
  <si>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</si>
  <si>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</si>
  <si>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</si>
  <si>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</si>
  <si>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</si>
  <si>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</si>
  <si>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</si>
  <si>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</si>
  <si>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</si>
  <si>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</si>
  <si>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</si>
  <si>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11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</si>
  <si>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</si>
  <si>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</si>
  <si>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</si>
  <si>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</si>
  <si>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</si>
  <si>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</si>
  <si>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</si>
  <si>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</si>
  <si>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</si>
  <si>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</si>
  <si>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</si>
  <si>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</si>
  <si>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</si>
  <si>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</si>
  <si>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</si>
  <si>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</si>
  <si>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</si>
  <si>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</si>
  <si>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</si>
  <si>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</si>
  <si>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</si>
  <si>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</si>
  <si>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</si>
  <si>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</si>
  <si>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</si>
  <si>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</si>
  <si>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</si>
  <si>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</si>
  <si>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</si>
  <si>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continúa C.97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</si>
  <si>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</si>
  <si>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</si>
  <si>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</si>
  <si>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</si>
  <si>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</si>
  <si>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</si>
  <si>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</si>
  <si>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C.93</t>
  </si>
  <si>
    <t>Mariscal Cáceres</t>
  </si>
  <si>
    <t>continúa C.90</t>
  </si>
  <si>
    <t xml:space="preserve">Sulfato de Magnesio y Potasio </t>
  </si>
  <si>
    <t>Chalhuahuacho</t>
  </si>
  <si>
    <t>Camana</t>
  </si>
  <si>
    <t>Viru</t>
  </si>
  <si>
    <t>Tocache</t>
  </si>
  <si>
    <t>Chepen</t>
  </si>
  <si>
    <t xml:space="preserve">continúa C.100 </t>
  </si>
  <si>
    <t>Guanabana</t>
  </si>
  <si>
    <t>FERTILIZANTES QUÍMICOS</t>
  </si>
  <si>
    <t xml:space="preserve">Arequipa </t>
  </si>
  <si>
    <t>Daten del Marañón</t>
  </si>
  <si>
    <t>El Dorado</t>
  </si>
  <si>
    <t xml:space="preserve">Tocache </t>
  </si>
  <si>
    <t>Grau</t>
  </si>
  <si>
    <t xml:space="preserve">Castilla </t>
  </si>
  <si>
    <t xml:space="preserve">San Miguel </t>
  </si>
  <si>
    <t>HUANUCO</t>
  </si>
  <si>
    <t>Huamalíes</t>
  </si>
  <si>
    <t>LA LIBERTAD</t>
  </si>
  <si>
    <t xml:space="preserve">Tambopata </t>
  </si>
  <si>
    <t>Huanuco</t>
  </si>
  <si>
    <t>Otuzo</t>
  </si>
  <si>
    <t>Huanco Sancos</t>
  </si>
  <si>
    <t>Paucar Del Sara Sara</t>
  </si>
  <si>
    <t>Andauaylas</t>
  </si>
  <si>
    <t>Maiz Morado</t>
  </si>
  <si>
    <t>INIA 615 Negro Canaan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</si>
  <si>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</si>
  <si>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</si>
  <si>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</si>
  <si>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</si>
  <si>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</si>
  <si>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</si>
  <si>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</si>
  <si>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</si>
  <si>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</si>
  <si>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</si>
  <si>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Cotabamba</t>
  </si>
  <si>
    <t xml:space="preserve">Cotabamba </t>
  </si>
  <si>
    <t xml:space="preserve">Bongara </t>
  </si>
  <si>
    <t>R. Mendoza</t>
  </si>
  <si>
    <t>Bongara</t>
  </si>
  <si>
    <t>Challhuahuacho</t>
  </si>
  <si>
    <t>INIA 612 Maselba</t>
  </si>
  <si>
    <t>Naval Azul</t>
  </si>
  <si>
    <t>Murcot Rosado</t>
  </si>
  <si>
    <t>Pacae Colorado</t>
  </si>
  <si>
    <t>Pomelo</t>
  </si>
  <si>
    <t>Toronja</t>
  </si>
  <si>
    <t>Haden</t>
  </si>
  <si>
    <t>Durazno</t>
  </si>
  <si>
    <t>Palillo</t>
  </si>
  <si>
    <t xml:space="preserve"> -</t>
  </si>
  <si>
    <t>Bolivar</t>
  </si>
  <si>
    <t xml:space="preserve">        ...</t>
  </si>
  <si>
    <t>Departamento/   Provincia</t>
  </si>
  <si>
    <t>San Martin</t>
  </si>
  <si>
    <t>Benzomil  500</t>
  </si>
  <si>
    <t>Cupravit</t>
  </si>
  <si>
    <t>Fitoraz  76% PM</t>
  </si>
  <si>
    <t>Kumulos  DF</t>
  </si>
  <si>
    <t>INIA 511 La Victoria</t>
  </si>
  <si>
    <t>INIA 438 Acollina</t>
  </si>
  <si>
    <t>Tarwi</t>
  </si>
  <si>
    <t>Andenes 90</t>
  </si>
  <si>
    <t>INIA 445 Masacanchino</t>
  </si>
  <si>
    <t>Limón</t>
  </si>
  <si>
    <t>Caimito</t>
  </si>
  <si>
    <t>Papaya</t>
  </si>
  <si>
    <t>continúa C.92</t>
  </si>
  <si>
    <t>Departamento/    Provincia</t>
  </si>
  <si>
    <t xml:space="preserve">...      </t>
  </si>
  <si>
    <t>C.93  PERÚ: PRECIO DE VENTA MINORISTA DE FERTILIZANTES FOSFATADOS POR DEPARTAMENTO Y PROVINCIA ,</t>
  </si>
  <si>
    <t>C.94  PERÚ: PRECIO DE VENTA MINORISTA DE FERTILIZANTES POTÁSICOS POR DEPARTAMENTO Y PROVINCIA,</t>
  </si>
  <si>
    <t>Junin</t>
  </si>
  <si>
    <t xml:space="preserve">         (Soles por kilogramo)</t>
  </si>
  <si>
    <t xml:space="preserve">-    </t>
  </si>
  <si>
    <t>Activol                      (Pastilla)</t>
  </si>
  <si>
    <t>Aminofol                          (200 ml)</t>
  </si>
  <si>
    <t>Ergostín                         (200 ml)</t>
  </si>
  <si>
    <t>Pix                                  (Ll)</t>
  </si>
  <si>
    <t>INIA 428 - Santa Elena</t>
  </si>
  <si>
    <t>Papa</t>
  </si>
  <si>
    <t>INIA 302 Amarilis</t>
  </si>
  <si>
    <t>INIA 516 La Union</t>
  </si>
  <si>
    <t>sigue</t>
  </si>
  <si>
    <t>Caupi</t>
  </si>
  <si>
    <t>Ojo Negro Regional</t>
  </si>
  <si>
    <t>Frijol</t>
  </si>
  <si>
    <t>Ucayalino</t>
  </si>
  <si>
    <t>INIA 616- Ucayali</t>
  </si>
  <si>
    <t>Maíz Morado</t>
  </si>
  <si>
    <t>Tubérculos</t>
  </si>
  <si>
    <t>Amarrilla</t>
  </si>
  <si>
    <t>Los Cedros / Tumbes</t>
  </si>
  <si>
    <t>Colen Reed</t>
  </si>
  <si>
    <t>Almendra</t>
  </si>
  <si>
    <t>Tumbo</t>
  </si>
  <si>
    <t>Recria</t>
  </si>
  <si>
    <t>Daniel A. Carrión</t>
  </si>
  <si>
    <t>Virú</t>
  </si>
  <si>
    <t>continúa C.94</t>
  </si>
  <si>
    <t xml:space="preserve">SAN MARTÍN </t>
  </si>
  <si>
    <t>Mariscal cáceres</t>
  </si>
  <si>
    <t xml:space="preserve">Elaboración: Ministerio de Desarrollo Agrario y Riego - MIDAGRI </t>
  </si>
  <si>
    <t>Dirección General de Estadística, Seguimiento y Evaluación de Políticas - DEIA</t>
  </si>
  <si>
    <t xml:space="preserve">Bongará </t>
  </si>
  <si>
    <t xml:space="preserve"> ….   </t>
  </si>
  <si>
    <t>C.95  PERÚ: PRECIO MINORISTA DE ABONO ORGÁNICO POR DEPARTAMENTOS Y PROVINCIA,</t>
  </si>
  <si>
    <t>INIA 901 Mantaro 15</t>
  </si>
  <si>
    <t>Maiz Amilaceo</t>
  </si>
  <si>
    <t>Blanco Urubamba (PMV560)</t>
  </si>
  <si>
    <t>Ccompis</t>
  </si>
  <si>
    <t>INIA 303 Canchan</t>
  </si>
  <si>
    <t>Yungay</t>
  </si>
  <si>
    <t>Perricholi</t>
  </si>
  <si>
    <t>Unica</t>
  </si>
  <si>
    <t xml:space="preserve">Donoso / Lima </t>
  </si>
  <si>
    <t>Arveja</t>
  </si>
  <si>
    <t>INIA 102 Usui</t>
  </si>
  <si>
    <t>INIA 423 Blanca GiganteYunguyo</t>
  </si>
  <si>
    <t>Blanca de Juli</t>
  </si>
  <si>
    <t>San Berbardo/ Madre de Dios</t>
  </si>
  <si>
    <t>Cacao Chuncho</t>
  </si>
  <si>
    <t>Citrico</t>
  </si>
  <si>
    <t>Limon Mandarina</t>
  </si>
  <si>
    <t>Donoso/ Lima</t>
  </si>
  <si>
    <t>Cipermex Super                   (S/x L)</t>
  </si>
  <si>
    <t>Campal 250 EC                     (S/x L)</t>
  </si>
  <si>
    <t xml:space="preserve">Tifón  4E                              (S/x L) </t>
  </si>
  <si>
    <t xml:space="preserve">El Dorado </t>
  </si>
  <si>
    <t>Embate 480 SL                    (Lt)</t>
  </si>
  <si>
    <t>Goal 2 EC                        (250 ml)</t>
  </si>
  <si>
    <t xml:space="preserve">Sencor 480  SC                (Lt)  </t>
  </si>
  <si>
    <t>Abonofol 30-30-30           (kg)</t>
  </si>
  <si>
    <t xml:space="preserve">Fetrilón combi                 (250 gr) </t>
  </si>
  <si>
    <t>Multifrut                           (kg)</t>
  </si>
  <si>
    <t xml:space="preserve">  -       </t>
  </si>
  <si>
    <t xml:space="preserve">  -        </t>
  </si>
  <si>
    <t xml:space="preserve">  -          </t>
  </si>
  <si>
    <t>C.92   PERÚ: PRECIO DE VENTA MINORISTA DE FERTILIZANTES NITROGENADOS, POR DEPARTAMENTO Y PROVINCIA,</t>
  </si>
  <si>
    <t xml:space="preserve">Agridex                     (S/xLt) </t>
  </si>
  <si>
    <t>Agrotín                            (S/ * L)</t>
  </si>
  <si>
    <t>Citowet                      (S/xLt)</t>
  </si>
  <si>
    <t xml:space="preserve">C.99  PERÚ: PRECIO MINORISTA DE ADHERENTE POR DEPARTAMENTO Y PROVINCIA SEGÚN PRODUCTO, </t>
  </si>
  <si>
    <t xml:space="preserve">C.100  PERÚ: PRECIO MINORISTA DE NUTRIENTES FOLIARES POR DEPARTAMENTO Y PROVINCIA SEGÚN PRODUCTO, </t>
  </si>
  <si>
    <t xml:space="preserve">C.101  PERÚ: PRECIO MINORISTA DE REGULADORES DE CRECIMIENTO POR DEPARTAMENTO Y PROVINCIA SEGÚN PRODUCTO, </t>
  </si>
  <si>
    <t>continúa C.101</t>
  </si>
  <si>
    <t>Andenes / Cuzco</t>
  </si>
  <si>
    <t>Amazonas / Amazonas</t>
  </si>
  <si>
    <t>C.110  PERÚ: DISPONIBILIDAD Y PRECIO DE VENTA DE REPRODUCTORES EN ESTACIONES EXPERIMENTALES AGRARIAS POR REGIONES,</t>
  </si>
  <si>
    <t>Abonofol 20-20-20            (kg)</t>
  </si>
  <si>
    <t xml:space="preserve">….      </t>
  </si>
  <si>
    <t xml:space="preserve">….       </t>
  </si>
  <si>
    <t xml:space="preserve">C.90  PERÚ: IMPORTACIÓN DE FERTILIZANTES QUÍMICOS POR PRODUCTO SEGÚN MES, ENERO 2015 - AGOSTO 2024  </t>
  </si>
  <si>
    <t>Ene-Ago</t>
  </si>
  <si>
    <t xml:space="preserve">Perú: Importación de fertilizantes químicos por producto según mes, Enero 2015 - Agosto 2024 (Tonelada) </t>
  </si>
  <si>
    <t>Perú: Producción de guano de isla, según mes, Enero 2015 - Agosto 2024 (Tonelada)</t>
  </si>
  <si>
    <t>Perú: Precio de venta minorista de fertilizantes nitrogenados por departamento y  provincia, según producto, Agosto 2023 - 2024 (Soles por tonelada)</t>
  </si>
  <si>
    <t>Perú: Precio de venta minorista de fertilizantes fosfatados por departamento y provincia según producto, Agosto 2023 - 2024 (Soles por tonelada)</t>
  </si>
  <si>
    <t>Perú: Precio de venta minorista de fertilizantes potásicos por departamento y provincia, según producto, Agosto 2023 - 2024 (Soles por tonelada)</t>
  </si>
  <si>
    <t>Perú: Precio de venta minorista de abono orgánico por departamento y   provincia, según producto, Agosto 2023 - 2024 (Soles por tonelada)</t>
  </si>
  <si>
    <t>Perú: Precio minorista de insecticidas por departamento y provincia, según producto, Agosto 2024 (Soles por unidad de medida)</t>
  </si>
  <si>
    <t>Perú: Precio minorista de fungicidas por departamento y provincia, según producto, Agosto 2024 (Soles por kilogramo)</t>
  </si>
  <si>
    <t>Perú: Precio minorista de herbicidas por departamento y provincia, según producto, Agosto 2024 (Soles por unidad de medida)</t>
  </si>
  <si>
    <t>Perú: Precio minorista de nutrientes foliares por departamento y provincia, según producto, Agosto 2024 (Soles por unidad de medida)</t>
  </si>
  <si>
    <t>Perú: Precio minorista de reguladores de crecimiento por departamento y provincia, según producto, Agosto 2024 (Soles por unidad de medida)</t>
  </si>
  <si>
    <t>Perú: Valor del jornal agrícola por región, según mes, Enero 2018 - Agosto 2024 (Soles por día)</t>
  </si>
  <si>
    <t>Perú: Valor del jornal agrícola por departamento y provincia, Agosto 2023 - 2024 (Soles por día)</t>
  </si>
  <si>
    <t>Perú: Precio de alquiler de tractor agrícola por región, según mes, Enero 2018 - Agosto 2024 (Soles por hora)</t>
  </si>
  <si>
    <t>Perú: Precio de alquiler de yunta por región, según mes, Enero 2018 - Agosto 2024 (Soles por día)</t>
  </si>
  <si>
    <t>Perú: Precio de alquiler de tractor agrícola y yunta por departamento y provincia, Agosto 2023 - 2024</t>
  </si>
  <si>
    <t>Perú: Disponibilidad y precio de venta de semilla mejorada en estaciones experimentales agrarias por región, 31 de Agosto 2024</t>
  </si>
  <si>
    <t xml:space="preserve">Perú: Disponibilidad de semilla mejorada en estaciones experimentales agrarias por producto, 31 de Agosto 2024 </t>
  </si>
  <si>
    <t xml:space="preserve">Perú: Disponibilidad y precio de venta de plantones en estaciones experimentales agrarias por región, 31 de Agosto 2024 </t>
  </si>
  <si>
    <t>Perú: Disponibilidad y precio de venta de reproductores en estaciones experimentales agrarias por región, 31 de Agosto 2024</t>
  </si>
  <si>
    <t xml:space="preserve">C.91  PERÚ: PRODUCCIÓN DE GUANO DE ISLA SEGÚN MES, ENERO 2015 - AGOSTO 2024 </t>
  </si>
  <si>
    <t>C.102  PERÚ: VALOR DEL JORNAL AGRÍCOLA POR REGIÓN SEGÚN MES, ENERO 2018 - AGOSTO 2024</t>
  </si>
  <si>
    <t>C.103  PERÚ: VALOR DEL JORNAL AGRÍCOLA POR DEPARTAMENTO Y PROVINCIA, AGOSTO 2023-2024</t>
  </si>
  <si>
    <t>C.104  PERÚ: PRECIO ALQUILER DE TRACTOR AGRÍCOLA, POR REGIÓN, SEGÚN MES, ENERO 2018 - AGOSTO 2024</t>
  </si>
  <si>
    <t>C.105  PERÚ: PRECIO ALQUILER DE YUNTA POR REGIÓN SEGÚN MES, ENERO 2018 - AGOSTO 2024</t>
  </si>
  <si>
    <t>Perú: Precio minorista de adherente por departamento y provincia, según producto, Agosto 2024 (Soles por litro)</t>
  </si>
  <si>
    <t xml:space="preserve">Agosto </t>
  </si>
  <si>
    <t>Concepcion</t>
  </si>
  <si>
    <t xml:space="preserve">          SEGÚN PRODUCTO, AGOSTO 2023 - 2024</t>
  </si>
  <si>
    <t>Angaráes</t>
  </si>
  <si>
    <t xml:space="preserve">          SEGÚN PRODUCTO, AGOSTO 2023-2024</t>
  </si>
  <si>
    <t xml:space="preserve">          SEGÚN PRODUCTO, AGOSTO 2023-2024 </t>
  </si>
  <si>
    <t xml:space="preserve">C.96  PERÚ: PRECIO MINORISTA DE INSECTICIDAS POR DEPARTAMENTO Y PROVINCIA SEGÚN PRODUCTO, AGOSTO 2024 </t>
  </si>
  <si>
    <t>C.97  PERÚ: PRECIO MINORISTA DE FUNGICIDAS POR DEPARTAMENTO Y PROVINCIA SEGÚN PRODUCTO, AGOSTO 2024</t>
  </si>
  <si>
    <t>La Convencion</t>
  </si>
  <si>
    <t xml:space="preserve">C.98   PERÚ: PRECIO MINORISTA DE HERBICIDAS POR DEPARTAMENTO Y PROVINCIA SEGÚN PRODUCTO, AGOSTO 2024 </t>
  </si>
  <si>
    <t>Gran Chimu</t>
  </si>
  <si>
    <t xml:space="preserve">          AGOSTO 2024. (Soles por unidad de medida)</t>
  </si>
  <si>
    <t>Marañon</t>
  </si>
  <si>
    <t xml:space="preserve">           AGOSTO 2024.  (Soles por unidad de medida)</t>
  </si>
  <si>
    <t xml:space="preserve">           AGOSTO 2024.  Soles por unidad de medida)</t>
  </si>
  <si>
    <t>Jaen</t>
  </si>
  <si>
    <t xml:space="preserve">          SEGÚN PRODUCTO  AGOSTO 2023-2024</t>
  </si>
  <si>
    <t xml:space="preserve">            AGOSTO 2023-2024</t>
  </si>
  <si>
    <t xml:space="preserve">            POR REGIÓN SEGÚN CATEGORÍA, 31 DE AGOSTO 2024</t>
  </si>
  <si>
    <t xml:space="preserve">            AGRARIAS, POR PRODUCTO, 31 DE AGOSTO 2024</t>
  </si>
  <si>
    <t xml:space="preserve">            SEGÚN ESPECIE, 31 DE AGOSTO 2024</t>
  </si>
  <si>
    <t>Donoso - Lima</t>
  </si>
  <si>
    <t>Tahiti</t>
  </si>
  <si>
    <t>San Diego</t>
  </si>
  <si>
    <t>Roja Española</t>
  </si>
  <si>
    <t>Vegetativa</t>
  </si>
  <si>
    <t>Naranja</t>
  </si>
  <si>
    <t>Valencia</t>
  </si>
  <si>
    <t>Torontel</t>
  </si>
  <si>
    <t>Borgoña Blanca</t>
  </si>
  <si>
    <t>Thompsom</t>
  </si>
  <si>
    <t>Sirah</t>
  </si>
  <si>
    <t>Uvina</t>
  </si>
  <si>
    <t>Argentina</t>
  </si>
  <si>
    <t>Sauvignon</t>
  </si>
  <si>
    <t>Volcamericano</t>
  </si>
  <si>
    <t>Kent / Chulucanas</t>
  </si>
  <si>
    <t>Ataulfo / Cambodiano</t>
  </si>
  <si>
    <t>Edwar / Chulucanas</t>
  </si>
  <si>
    <t>Holl</t>
  </si>
  <si>
    <t>Santa Ana / Junin</t>
  </si>
  <si>
    <t>Frambuesa</t>
  </si>
  <si>
    <t>Heritaje</t>
  </si>
  <si>
    <t>Fresa</t>
  </si>
  <si>
    <t>San Andreas</t>
  </si>
  <si>
    <t>Guaba</t>
  </si>
  <si>
    <t>Zapote</t>
  </si>
  <si>
    <t xml:space="preserve">            SEGÚN RAZA O LÍNEA, 31  DE AGOSTO 2024</t>
  </si>
  <si>
    <t>Cantidad   Macho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</si>
</sst>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______"/>
    <numFmt numFmtId="184" formatCode="#,##0.00______"/>
    <numFmt numFmtId="185" formatCode="#,##0&quot;Pts&quot;_);\(#,##0&quot;Pts&quot;\)"/>
    <numFmt numFmtId="186" formatCode="_ * #,##0.00_ ;_ * \-#,##0.00_ ;_ * &quot;-&quot;??_ ;_ @_ "/>
    <numFmt numFmtId="187" formatCode="_-* #,##0_-;\-* #,##0_-;_-* &quot;-&quot;??_-;_-@_-"/>
    <numFmt numFmtId="188" formatCode="General_)"/>
    <numFmt numFmtId="189" formatCode="0.0______"/>
    <numFmt numFmtId="190" formatCode="#.##0"/>
    <numFmt numFmtId="191" formatCode="#.##00"/>
    <numFmt numFmtId="192" formatCode="#\ ##0.00__"/>
    <numFmt numFmtId="193" formatCode="#,##0__________"/>
  </numFmts>
  <fonts count="6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b/>
      <sz val="8"/>
      <name val="Arial"/>
      <family val="2"/>
      <scheme val="minor"/>
    </font>
    <font>
      <b/>
      <sz val="11"/>
      <name val="Arial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b/>
      <sz val="10"/>
      <color rgb="FF000000"/>
      <name val="Arial Narrow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5">
    <xf numFmtId="0" fontId="0" fillId="0" borderId="0"/>
    <xf numFmtId="37" fontId="22" fillId="0" borderId="9"/>
    <xf numFmtId="0" fontId="23" fillId="0" borderId="9" applyNumberFormat="0" applyFill="0" applyBorder="0" applyAlignment="0" applyProtection="0">
      <alignment vertical="top"/>
      <protection locked="0"/>
    </xf>
    <xf numFmtId="169" fontId="24" fillId="0" borderId="9"/>
    <xf numFmtId="0" fontId="25" fillId="0" borderId="9"/>
    <xf numFmtId="186" fontId="25" fillId="0" borderId="9" applyFont="0" applyFill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5" fillId="0" borderId="9"/>
    <xf numFmtId="0" fontId="36" fillId="0" borderId="9"/>
    <xf numFmtId="0" fontId="3" fillId="0" borderId="9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9" fillId="18" borderId="27" applyNumberFormat="0" applyAlignment="0" applyProtection="0"/>
    <xf numFmtId="0" fontId="50" fillId="19" borderId="28" applyNumberFormat="0" applyAlignment="0" applyProtection="0"/>
    <xf numFmtId="0" fontId="51" fillId="19" borderId="27" applyNumberFormat="0" applyAlignment="0" applyProtection="0"/>
    <xf numFmtId="0" fontId="52" fillId="0" borderId="29" applyNumberFormat="0" applyFill="0" applyAlignment="0" applyProtection="0"/>
    <xf numFmtId="0" fontId="53" fillId="20" borderId="30" applyNumberFormat="0" applyAlignment="0" applyProtection="0"/>
    <xf numFmtId="0" fontId="56" fillId="0" borderId="32" applyNumberFormat="0" applyFill="0" applyAlignment="0" applyProtection="0"/>
    <xf numFmtId="0" fontId="58" fillId="0" borderId="9"/>
    <xf numFmtId="0" fontId="42" fillId="0" borderId="9" applyNumberFormat="0" applyFill="0" applyBorder="0" applyAlignment="0" applyProtection="0"/>
    <xf numFmtId="0" fontId="45" fillId="0" borderId="9" applyNumberFormat="0" applyFill="0" applyBorder="0" applyAlignment="0" applyProtection="0"/>
    <xf numFmtId="0" fontId="46" fillId="15" borderId="9" applyNumberFormat="0" applyBorder="0" applyAlignment="0" applyProtection="0"/>
    <xf numFmtId="0" fontId="47" fillId="16" borderId="9" applyNumberFormat="0" applyBorder="0" applyAlignment="0" applyProtection="0"/>
    <xf numFmtId="0" fontId="48" fillId="17" borderId="9" applyNumberFormat="0" applyBorder="0" applyAlignment="0" applyProtection="0"/>
    <xf numFmtId="0" fontId="54" fillId="0" borderId="9" applyNumberFormat="0" applyFill="0" applyBorder="0" applyAlignment="0" applyProtection="0"/>
    <xf numFmtId="0" fontId="55" fillId="0" borderId="9" applyNumberFormat="0" applyFill="0" applyBorder="0" applyAlignment="0" applyProtection="0"/>
    <xf numFmtId="0" fontId="57" fillId="22" borderId="9" applyNumberFormat="0" applyBorder="0" applyAlignment="0" applyProtection="0"/>
    <xf numFmtId="0" fontId="2" fillId="23" borderId="9" applyNumberFormat="0" applyBorder="0" applyAlignment="0" applyProtection="0"/>
    <xf numFmtId="0" fontId="2" fillId="24" borderId="9" applyNumberFormat="0" applyBorder="0" applyAlignment="0" applyProtection="0"/>
    <xf numFmtId="0" fontId="2" fillId="25" borderId="9" applyNumberFormat="0" applyBorder="0" applyAlignment="0" applyProtection="0"/>
    <xf numFmtId="0" fontId="57" fillId="26" borderId="9" applyNumberFormat="0" applyBorder="0" applyAlignment="0" applyProtection="0"/>
    <xf numFmtId="0" fontId="2" fillId="27" borderId="9" applyNumberFormat="0" applyBorder="0" applyAlignment="0" applyProtection="0"/>
    <xf numFmtId="0" fontId="2" fillId="28" borderId="9" applyNumberFormat="0" applyBorder="0" applyAlignment="0" applyProtection="0"/>
    <xf numFmtId="0" fontId="2" fillId="29" borderId="9" applyNumberFormat="0" applyBorder="0" applyAlignment="0" applyProtection="0"/>
    <xf numFmtId="0" fontId="57" fillId="30" borderId="9" applyNumberFormat="0" applyBorder="0" applyAlignment="0" applyProtection="0"/>
    <xf numFmtId="0" fontId="2" fillId="31" borderId="9" applyNumberFormat="0" applyBorder="0" applyAlignment="0" applyProtection="0"/>
    <xf numFmtId="0" fontId="2" fillId="32" borderId="9" applyNumberFormat="0" applyBorder="0" applyAlignment="0" applyProtection="0"/>
    <xf numFmtId="0" fontId="2" fillId="33" borderId="9" applyNumberFormat="0" applyBorder="0" applyAlignment="0" applyProtection="0"/>
    <xf numFmtId="0" fontId="57" fillId="34" borderId="9" applyNumberFormat="0" applyBorder="0" applyAlignment="0" applyProtection="0"/>
    <xf numFmtId="0" fontId="2" fillId="35" borderId="9" applyNumberFormat="0" applyBorder="0" applyAlignment="0" applyProtection="0"/>
    <xf numFmtId="0" fontId="2" fillId="36" borderId="9" applyNumberFormat="0" applyBorder="0" applyAlignment="0" applyProtection="0"/>
    <xf numFmtId="0" fontId="2" fillId="37" borderId="9" applyNumberFormat="0" applyBorder="0" applyAlignment="0" applyProtection="0"/>
    <xf numFmtId="0" fontId="57" fillId="38" borderId="9" applyNumberFormat="0" applyBorder="0" applyAlignment="0" applyProtection="0"/>
    <xf numFmtId="0" fontId="2" fillId="39" borderId="9" applyNumberFormat="0" applyBorder="0" applyAlignment="0" applyProtection="0"/>
    <xf numFmtId="0" fontId="2" fillId="40" borderId="9" applyNumberFormat="0" applyBorder="0" applyAlignment="0" applyProtection="0"/>
    <xf numFmtId="0" fontId="2" fillId="41" borderId="9" applyNumberFormat="0" applyBorder="0" applyAlignment="0" applyProtection="0"/>
    <xf numFmtId="0" fontId="57" fillId="42" borderId="9" applyNumberFormat="0" applyBorder="0" applyAlignment="0" applyProtection="0"/>
    <xf numFmtId="0" fontId="2" fillId="43" borderId="9" applyNumberFormat="0" applyBorder="0" applyAlignment="0" applyProtection="0"/>
    <xf numFmtId="0" fontId="2" fillId="44" borderId="9" applyNumberFormat="0" applyBorder="0" applyAlignment="0" applyProtection="0"/>
    <xf numFmtId="0" fontId="2" fillId="45" borderId="9" applyNumberFormat="0" applyBorder="0" applyAlignment="0" applyProtection="0"/>
    <xf numFmtId="0" fontId="2" fillId="0" borderId="9"/>
    <xf numFmtId="0" fontId="2" fillId="21" borderId="31" applyNumberFormat="0" applyFont="0" applyAlignment="0" applyProtection="0"/>
    <xf numFmtId="0" fontId="1" fillId="0" borderId="9"/>
  </cellStyleXfs>
  <cellXfs count="98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5" fontId="5" fillId="0" borderId="0" xfId="0" applyNumberFormat="1" applyFont="1" applyAlignment="1">
      <alignment horizontal="right" vertical="center"/>
    </xf>
    <xf numFmtId="176" fontId="5" fillId="0" borderId="0" xfId="0" applyNumberFormat="1" applyFont="1"/>
    <xf numFmtId="0" fontId="7" fillId="0" borderId="0" xfId="0" applyFont="1" applyAlignment="1">
      <alignment horizontal="left" vertical="center"/>
    </xf>
    <xf numFmtId="171" fontId="7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center" vertical="center"/>
    </xf>
    <xf numFmtId="181" fontId="13" fillId="0" borderId="0" xfId="0" applyNumberFormat="1" applyFont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1" fontId="13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left"/>
    </xf>
    <xf numFmtId="171" fontId="5" fillId="0" borderId="3" xfId="0" applyNumberFormat="1" applyFont="1" applyBorder="1" applyAlignment="1">
      <alignment horizontal="center" vertical="center"/>
    </xf>
    <xf numFmtId="181" fontId="7" fillId="2" borderId="0" xfId="0" applyNumberFormat="1" applyFont="1" applyFill="1" applyAlignment="1">
      <alignment horizontal="center" vertical="center"/>
    </xf>
    <xf numFmtId="181" fontId="5" fillId="2" borderId="0" xfId="0" applyNumberFormat="1" applyFont="1" applyFill="1" applyAlignment="1">
      <alignment horizontal="center" vertical="center"/>
    </xf>
    <xf numFmtId="167" fontId="5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179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7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/>
    </xf>
    <xf numFmtId="169" fontId="12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horizontal="right" vertical="center" wrapText="1"/>
    </xf>
    <xf numFmtId="3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horizontal="right"/>
    </xf>
    <xf numFmtId="183" fontId="5" fillId="0" borderId="0" xfId="0" applyNumberFormat="1" applyFont="1"/>
    <xf numFmtId="3" fontId="5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18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17" fillId="0" borderId="12" xfId="0" applyFont="1" applyBorder="1"/>
    <xf numFmtId="0" fontId="21" fillId="0" borderId="13" xfId="0" applyFont="1" applyBorder="1"/>
    <xf numFmtId="37" fontId="19" fillId="4" borderId="9" xfId="1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13" xfId="2" applyFont="1" applyBorder="1" applyAlignment="1" applyProtection="1"/>
    <xf numFmtId="0" fontId="10" fillId="0" borderId="0" xfId="0" applyFont="1" applyAlignment="1">
      <alignment horizontal="left" vertical="center"/>
    </xf>
    <xf numFmtId="0" fontId="27" fillId="0" borderId="0" xfId="0" applyFont="1"/>
    <xf numFmtId="0" fontId="27" fillId="0" borderId="9" xfId="0" applyFont="1" applyBorder="1"/>
    <xf numFmtId="0" fontId="5" fillId="0" borderId="10" xfId="0" applyFont="1" applyBorder="1"/>
    <xf numFmtId="0" fontId="5" fillId="0" borderId="0" xfId="0" applyFont="1" applyAlignment="1">
      <alignment horizontal="left"/>
    </xf>
    <xf numFmtId="180" fontId="7" fillId="2" borderId="9" xfId="0" applyNumberFormat="1" applyFont="1" applyFill="1" applyBorder="1" applyAlignment="1">
      <alignment horizontal="center"/>
    </xf>
    <xf numFmtId="174" fontId="7" fillId="2" borderId="9" xfId="0" applyNumberFormat="1" applyFont="1" applyFill="1" applyBorder="1" applyAlignment="1">
      <alignment horizontal="right"/>
    </xf>
    <xf numFmtId="174" fontId="7" fillId="2" borderId="9" xfId="0" applyNumberFormat="1" applyFont="1" applyFill="1" applyBorder="1" applyAlignment="1">
      <alignment horizontal="center"/>
    </xf>
    <xf numFmtId="171" fontId="5" fillId="2" borderId="9" xfId="0" applyNumberFormat="1" applyFont="1" applyFill="1" applyBorder="1" applyAlignment="1">
      <alignment horizontal="center" vertical="center"/>
    </xf>
    <xf numFmtId="171" fontId="5" fillId="2" borderId="9" xfId="0" applyNumberFormat="1" applyFont="1" applyFill="1" applyBorder="1" applyAlignment="1">
      <alignment vertical="center"/>
    </xf>
    <xf numFmtId="171" fontId="5" fillId="0" borderId="0" xfId="0" applyNumberFormat="1" applyFont="1" applyAlignment="1">
      <alignment horizontal="center"/>
    </xf>
    <xf numFmtId="168" fontId="7" fillId="3" borderId="9" xfId="0" applyNumberFormat="1" applyFont="1" applyFill="1" applyBorder="1"/>
    <xf numFmtId="168" fontId="5" fillId="2" borderId="9" xfId="0" applyNumberFormat="1" applyFont="1" applyFill="1" applyBorder="1" applyAlignment="1">
      <alignment horizontal="left" vertical="center"/>
    </xf>
    <xf numFmtId="0" fontId="26" fillId="0" borderId="9" xfId="8" applyFont="1"/>
    <xf numFmtId="0" fontId="29" fillId="0" borderId="9" xfId="8" applyFont="1"/>
    <xf numFmtId="0" fontId="15" fillId="0" borderId="9" xfId="8" applyFont="1"/>
    <xf numFmtId="1" fontId="29" fillId="0" borderId="9" xfId="8" applyNumberFormat="1" applyFont="1"/>
    <xf numFmtId="0" fontId="29" fillId="0" borderId="9" xfId="8" applyFont="1" applyAlignment="1">
      <alignment wrapText="1"/>
    </xf>
    <xf numFmtId="0" fontId="15" fillId="0" borderId="9" xfId="8" applyFont="1" applyAlignment="1">
      <alignment wrapText="1"/>
    </xf>
    <xf numFmtId="1" fontId="29" fillId="0" borderId="9" xfId="8" applyNumberFormat="1" applyFont="1" applyAlignment="1">
      <alignment wrapText="1"/>
    </xf>
    <xf numFmtId="1" fontId="26" fillId="0" borderId="9" xfId="8" applyNumberFormat="1" applyFont="1"/>
    <xf numFmtId="0" fontId="7" fillId="6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165" fontId="5" fillId="2" borderId="0" xfId="0" applyNumberFormat="1" applyFont="1" applyFill="1" applyAlignment="1">
      <alignment vertical="center"/>
    </xf>
    <xf numFmtId="0" fontId="10" fillId="6" borderId="0" xfId="0" applyFont="1" applyFill="1" applyAlignment="1">
      <alignment horizontal="left"/>
    </xf>
    <xf numFmtId="0" fontId="30" fillId="0" borderId="0" xfId="0" applyFont="1"/>
    <xf numFmtId="0" fontId="19" fillId="0" borderId="9" xfId="8" applyFont="1" applyAlignment="1">
      <alignment vertical="center"/>
    </xf>
    <xf numFmtId="3" fontId="19" fillId="0" borderId="9" xfId="8" applyNumberFormat="1" applyFont="1" applyAlignment="1">
      <alignment vertical="center"/>
    </xf>
    <xf numFmtId="4" fontId="19" fillId="0" borderId="9" xfId="8" applyNumberFormat="1" applyFont="1" applyAlignment="1">
      <alignment vertical="center"/>
    </xf>
    <xf numFmtId="185" fontId="26" fillId="0" borderId="9" xfId="8" applyNumberFormat="1" applyFont="1"/>
    <xf numFmtId="185" fontId="26" fillId="0" borderId="9" xfId="8" applyNumberFormat="1" applyFont="1" applyAlignment="1">
      <alignment vertical="center"/>
    </xf>
    <xf numFmtId="185" fontId="26" fillId="0" borderId="9" xfId="8" applyNumberFormat="1" applyFont="1" applyAlignment="1">
      <alignment horizontal="left" vertical="center" wrapText="1"/>
    </xf>
    <xf numFmtId="0" fontId="26" fillId="0" borderId="9" xfId="8" applyFont="1" applyAlignment="1">
      <alignment vertical="center"/>
    </xf>
    <xf numFmtId="0" fontId="26" fillId="0" borderId="9" xfId="8" applyFont="1" applyAlignment="1">
      <alignment horizontal="center" vertical="center"/>
    </xf>
    <xf numFmtId="183" fontId="5" fillId="2" borderId="0" xfId="0" applyNumberFormat="1" applyFont="1" applyFill="1" applyAlignment="1">
      <alignment horizontal="right"/>
    </xf>
    <xf numFmtId="183" fontId="5" fillId="2" borderId="0" xfId="0" applyNumberFormat="1" applyFont="1" applyFill="1"/>
    <xf numFmtId="0" fontId="30" fillId="0" borderId="9" xfId="8" applyFont="1"/>
    <xf numFmtId="3" fontId="30" fillId="4" borderId="9" xfId="8" applyNumberFormat="1" applyFont="1" applyFill="1" applyAlignment="1">
      <alignment vertical="center"/>
    </xf>
    <xf numFmtId="3" fontId="30" fillId="4" borderId="9" xfId="8" applyNumberFormat="1" applyFont="1" applyFill="1" applyAlignment="1">
      <alignment horizontal="right" vertical="center"/>
    </xf>
    <xf numFmtId="169" fontId="30" fillId="0" borderId="9" xfId="3" applyFont="1" applyAlignment="1">
      <alignment horizontal="left" vertical="center"/>
    </xf>
    <xf numFmtId="0" fontId="26" fillId="0" borderId="9" xfId="8" applyFont="1" applyAlignment="1">
      <alignment vertical="center" wrapText="1"/>
    </xf>
    <xf numFmtId="4" fontId="20" fillId="4" borderId="0" xfId="0" applyNumberFormat="1" applyFont="1" applyFill="1" applyAlignment="1">
      <alignment horizontal="center" vertical="center"/>
    </xf>
    <xf numFmtId="168" fontId="20" fillId="6" borderId="9" xfId="8" applyNumberFormat="1" applyFont="1" applyFill="1"/>
    <xf numFmtId="173" fontId="17" fillId="4" borderId="0" xfId="0" applyNumberFormat="1" applyFont="1" applyFill="1" applyAlignment="1">
      <alignment horizontal="center" vertical="center"/>
    </xf>
    <xf numFmtId="0" fontId="5" fillId="2" borderId="9" xfId="0" applyFont="1" applyFill="1" applyBorder="1" applyAlignment="1">
      <alignment horizontal="left"/>
    </xf>
    <xf numFmtId="179" fontId="5" fillId="2" borderId="9" xfId="0" applyNumberFormat="1" applyFont="1" applyFill="1" applyBorder="1" applyAlignment="1">
      <alignment horizontal="center"/>
    </xf>
    <xf numFmtId="4" fontId="13" fillId="2" borderId="9" xfId="0" applyNumberFormat="1" applyFont="1" applyFill="1" applyBorder="1" applyAlignment="1">
      <alignment horizontal="center" vertical="center"/>
    </xf>
    <xf numFmtId="174" fontId="5" fillId="2" borderId="9" xfId="0" applyNumberFormat="1" applyFon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181" fontId="5" fillId="2" borderId="9" xfId="0" applyNumberFormat="1" applyFont="1" applyFill="1" applyBorder="1" applyAlignment="1">
      <alignment horizontal="center"/>
    </xf>
    <xf numFmtId="0" fontId="7" fillId="3" borderId="9" xfId="0" applyFont="1" applyFill="1" applyBorder="1" applyAlignment="1">
      <alignment horizontal="left"/>
    </xf>
    <xf numFmtId="0" fontId="8" fillId="0" borderId="0" xfId="0" applyFont="1" applyAlignment="1">
      <alignment horizontal="left" vertical="center"/>
    </xf>
    <xf numFmtId="37" fontId="8" fillId="4" borderId="9" xfId="1" applyFont="1" applyFill="1"/>
    <xf numFmtId="37" fontId="8" fillId="4" borderId="9" xfId="1" applyFont="1" applyFill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vertical="center"/>
    </xf>
    <xf numFmtId="0" fontId="9" fillId="4" borderId="18" xfId="0" applyFont="1" applyFill="1" applyBorder="1" applyAlignment="1">
      <alignment horizontal="left"/>
    </xf>
    <xf numFmtId="0" fontId="5" fillId="4" borderId="0" xfId="0" applyFont="1" applyFill="1" applyAlignment="1">
      <alignment horizontal="center"/>
    </xf>
    <xf numFmtId="3" fontId="5" fillId="4" borderId="0" xfId="0" applyNumberFormat="1" applyFont="1" applyFill="1"/>
    <xf numFmtId="3" fontId="5" fillId="4" borderId="0" xfId="0" applyNumberFormat="1" applyFont="1" applyFill="1" applyAlignment="1">
      <alignment horizontal="right"/>
    </xf>
    <xf numFmtId="3" fontId="5" fillId="4" borderId="0" xfId="0" quotePrefix="1" applyNumberFormat="1" applyFont="1" applyFill="1" applyAlignment="1">
      <alignment horizontal="right"/>
    </xf>
    <xf numFmtId="3" fontId="5" fillId="4" borderId="0" xfId="0" applyNumberFormat="1" applyFont="1" applyFill="1" applyAlignment="1">
      <alignment horizontal="right" vertical="center"/>
    </xf>
    <xf numFmtId="3" fontId="5" fillId="4" borderId="0" xfId="0" quotePrefix="1" applyNumberFormat="1" applyFont="1" applyFill="1" applyAlignment="1">
      <alignment horizontal="right" vertical="center"/>
    </xf>
    <xf numFmtId="0" fontId="9" fillId="4" borderId="0" xfId="0" applyFont="1" applyFill="1" applyAlignment="1">
      <alignment horizontal="left"/>
    </xf>
    <xf numFmtId="168" fontId="5" fillId="4" borderId="0" xfId="0" applyNumberFormat="1" applyFont="1" applyFill="1"/>
    <xf numFmtId="169" fontId="5" fillId="0" borderId="9" xfId="3" applyFont="1" applyAlignment="1">
      <alignment horizontal="left"/>
    </xf>
    <xf numFmtId="0" fontId="10" fillId="2" borderId="0" xfId="0" applyFont="1" applyFill="1" applyAlignment="1">
      <alignment vertical="center"/>
    </xf>
    <xf numFmtId="37" fontId="7" fillId="2" borderId="0" xfId="0" applyNumberFormat="1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170" fontId="5" fillId="0" borderId="2" xfId="0" applyNumberFormat="1" applyFont="1" applyBorder="1" applyAlignment="1">
      <alignment horizontal="right" vertical="center"/>
    </xf>
    <xf numFmtId="170" fontId="5" fillId="0" borderId="2" xfId="0" applyNumberFormat="1" applyFont="1" applyBorder="1" applyAlignment="1">
      <alignment vertical="center"/>
    </xf>
    <xf numFmtId="170" fontId="5" fillId="2" borderId="2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37" fontId="9" fillId="2" borderId="0" xfId="0" applyNumberFormat="1" applyFont="1" applyFill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1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0" fillId="0" borderId="16" xfId="0" applyFont="1" applyBorder="1" applyAlignment="1">
      <alignment horizontal="left"/>
    </xf>
    <xf numFmtId="1" fontId="17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0" fontId="20" fillId="5" borderId="10" xfId="0" applyFont="1" applyFill="1" applyBorder="1" applyAlignment="1">
      <alignment horizontal="left"/>
    </xf>
    <xf numFmtId="1" fontId="17" fillId="0" borderId="10" xfId="0" applyNumberFormat="1" applyFont="1" applyBorder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20" fillId="5" borderId="0" xfId="0" applyFont="1" applyFill="1" applyAlignment="1">
      <alignment horizontal="left"/>
    </xf>
    <xf numFmtId="0" fontId="20" fillId="5" borderId="16" xfId="0" applyFont="1" applyFill="1" applyBorder="1" applyAlignment="1">
      <alignment horizontal="left"/>
    </xf>
    <xf numFmtId="0" fontId="20" fillId="0" borderId="10" xfId="0" applyFont="1" applyBorder="1" applyAlignment="1">
      <alignment horizontal="left"/>
    </xf>
    <xf numFmtId="4" fontId="17" fillId="4" borderId="10" xfId="0" applyNumberFormat="1" applyFont="1" applyFill="1" applyBorder="1" applyAlignment="1">
      <alignment horizontal="center" vertical="center"/>
    </xf>
    <xf numFmtId="4" fontId="17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left"/>
    </xf>
    <xf numFmtId="49" fontId="17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175" fontId="17" fillId="0" borderId="10" xfId="0" applyNumberFormat="1" applyFont="1" applyBorder="1" applyAlignment="1">
      <alignment horizontal="right" vertical="center"/>
    </xf>
    <xf numFmtId="175" fontId="5" fillId="0" borderId="10" xfId="0" applyNumberFormat="1" applyFont="1" applyBorder="1" applyAlignment="1">
      <alignment horizontal="right" vertical="center"/>
    </xf>
    <xf numFmtId="166" fontId="9" fillId="0" borderId="10" xfId="0" applyNumberFormat="1" applyFont="1" applyBorder="1" applyAlignment="1">
      <alignment horizontal="right" vertical="center"/>
    </xf>
    <xf numFmtId="176" fontId="17" fillId="0" borderId="0" xfId="0" applyNumberFormat="1" applyFont="1"/>
    <xf numFmtId="0" fontId="17" fillId="0" borderId="16" xfId="0" applyFont="1" applyBorder="1" applyAlignment="1">
      <alignment horizontal="left"/>
    </xf>
    <xf numFmtId="4" fontId="5" fillId="4" borderId="0" xfId="0" applyNumberFormat="1" applyFont="1" applyFill="1" applyAlignment="1">
      <alignment horizontal="center" vertical="center"/>
    </xf>
    <xf numFmtId="4" fontId="17" fillId="4" borderId="16" xfId="0" applyNumberFormat="1" applyFont="1" applyFill="1" applyBorder="1" applyAlignment="1">
      <alignment horizontal="center" vertical="center"/>
    </xf>
    <xf numFmtId="4" fontId="5" fillId="4" borderId="16" xfId="0" applyNumberFormat="1" applyFont="1" applyFill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center" vertical="center"/>
    </xf>
    <xf numFmtId="3" fontId="30" fillId="0" borderId="10" xfId="0" quotePrefix="1" applyNumberFormat="1" applyFont="1" applyBorder="1" applyAlignment="1">
      <alignment vertical="center"/>
    </xf>
    <xf numFmtId="0" fontId="30" fillId="0" borderId="10" xfId="0" applyFont="1" applyBorder="1"/>
    <xf numFmtId="0" fontId="8" fillId="6" borderId="0" xfId="0" applyFont="1" applyFill="1"/>
    <xf numFmtId="0" fontId="5" fillId="4" borderId="0" xfId="0" applyFont="1" applyFill="1"/>
    <xf numFmtId="0" fontId="7" fillId="4" borderId="0" xfId="0" applyFont="1" applyFill="1"/>
    <xf numFmtId="0" fontId="8" fillId="4" borderId="0" xfId="0" applyFont="1" applyFill="1" applyAlignment="1">
      <alignment vertical="top"/>
    </xf>
    <xf numFmtId="4" fontId="17" fillId="6" borderId="0" xfId="0" applyNumberFormat="1" applyFont="1" applyFill="1" applyAlignment="1">
      <alignment horizontal="right" vertical="center"/>
    </xf>
    <xf numFmtId="0" fontId="17" fillId="6" borderId="0" xfId="0" applyFont="1" applyFill="1"/>
    <xf numFmtId="4" fontId="17" fillId="4" borderId="0" xfId="0" applyNumberFormat="1" applyFont="1" applyFill="1" applyAlignment="1">
      <alignment horizontal="right" vertical="center"/>
    </xf>
    <xf numFmtId="166" fontId="17" fillId="4" borderId="9" xfId="5" applyNumberFormat="1" applyFont="1" applyFill="1" applyBorder="1" applyAlignment="1">
      <alignment horizontal="right" vertical="center"/>
    </xf>
    <xf numFmtId="0" fontId="17" fillId="4" borderId="9" xfId="4" applyFont="1" applyFill="1" applyAlignment="1">
      <alignment horizontal="left" vertical="center"/>
    </xf>
    <xf numFmtId="0" fontId="5" fillId="4" borderId="9" xfId="4" applyFont="1" applyFill="1" applyAlignment="1">
      <alignment horizontal="left" vertical="center"/>
    </xf>
    <xf numFmtId="4" fontId="5" fillId="4" borderId="0" xfId="0" applyNumberFormat="1" applyFont="1" applyFill="1" applyAlignment="1">
      <alignment horizontal="right" vertical="center"/>
    </xf>
    <xf numFmtId="4" fontId="17" fillId="4" borderId="9" xfId="4" applyNumberFormat="1" applyFont="1" applyFill="1" applyAlignment="1">
      <alignment horizontal="right" vertical="center"/>
    </xf>
    <xf numFmtId="0" fontId="5" fillId="4" borderId="16" xfId="4" applyFont="1" applyFill="1" applyBorder="1" applyAlignment="1">
      <alignment horizontal="left" vertical="center"/>
    </xf>
    <xf numFmtId="171" fontId="17" fillId="4" borderId="0" xfId="0" applyNumberFormat="1" applyFont="1" applyFill="1" applyAlignment="1">
      <alignment horizontal="center" vertical="center"/>
    </xf>
    <xf numFmtId="0" fontId="17" fillId="7" borderId="9" xfId="4" applyFont="1" applyFill="1" applyAlignment="1">
      <alignment horizontal="left" vertical="center"/>
    </xf>
    <xf numFmtId="0" fontId="17" fillId="4" borderId="16" xfId="4" applyFont="1" applyFill="1" applyBorder="1" applyAlignment="1">
      <alignment horizontal="left" vertical="center"/>
    </xf>
    <xf numFmtId="166" fontId="5" fillId="4" borderId="9" xfId="5" applyNumberFormat="1" applyFont="1" applyFill="1" applyBorder="1" applyAlignment="1">
      <alignment horizontal="right" vertical="center"/>
    </xf>
    <xf numFmtId="2" fontId="17" fillId="4" borderId="9" xfId="4" applyNumberFormat="1" applyFont="1" applyFill="1" applyAlignment="1">
      <alignment horizontal="center" vertical="center"/>
    </xf>
    <xf numFmtId="4" fontId="37" fillId="4" borderId="0" xfId="0" applyNumberFormat="1" applyFont="1" applyFill="1" applyAlignment="1">
      <alignment horizontal="right" vertical="center"/>
    </xf>
    <xf numFmtId="178" fontId="5" fillId="4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3" fontId="9" fillId="0" borderId="0" xfId="0" quotePrefix="1" applyNumberFormat="1" applyFont="1"/>
    <xf numFmtId="169" fontId="9" fillId="0" borderId="9" xfId="3" applyFont="1" applyAlignment="1">
      <alignment vertical="top"/>
    </xf>
    <xf numFmtId="0" fontId="5" fillId="4" borderId="9" xfId="4" applyFont="1" applyFill="1"/>
    <xf numFmtId="4" fontId="37" fillId="6" borderId="0" xfId="0" applyNumberFormat="1" applyFont="1" applyFill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4" fontId="17" fillId="6" borderId="0" xfId="0" applyNumberFormat="1" applyFont="1" applyFill="1" applyAlignment="1">
      <alignment horizontal="center" vertical="center"/>
    </xf>
    <xf numFmtId="181" fontId="5" fillId="5" borderId="0" xfId="0" applyNumberFormat="1" applyFont="1" applyFill="1" applyAlignment="1">
      <alignment horizontal="right" vertical="center"/>
    </xf>
    <xf numFmtId="181" fontId="17" fillId="5" borderId="0" xfId="0" applyNumberFormat="1" applyFont="1" applyFill="1" applyAlignment="1">
      <alignment horizontal="right" vertical="center"/>
    </xf>
    <xf numFmtId="181" fontId="17" fillId="0" borderId="0" xfId="0" applyNumberFormat="1" applyFont="1" applyAlignment="1">
      <alignment horizontal="right" vertical="center"/>
    </xf>
    <xf numFmtId="181" fontId="5" fillId="0" borderId="0" xfId="0" applyNumberFormat="1" applyFont="1" applyAlignment="1">
      <alignment horizontal="right" vertical="center"/>
    </xf>
    <xf numFmtId="181" fontId="5" fillId="5" borderId="0" xfId="0" applyNumberFormat="1" applyFont="1" applyFill="1" applyAlignment="1">
      <alignment vertical="center"/>
    </xf>
    <xf numFmtId="181" fontId="17" fillId="0" borderId="0" xfId="0" applyNumberFormat="1" applyFont="1" applyAlignment="1">
      <alignment horizontal="center" vertical="center"/>
    </xf>
    <xf numFmtId="181" fontId="5" fillId="5" borderId="0" xfId="0" applyNumberFormat="1" applyFont="1" applyFill="1" applyAlignment="1">
      <alignment horizontal="center" vertical="center"/>
    </xf>
    <xf numFmtId="0" fontId="7" fillId="0" borderId="16" xfId="0" applyFont="1" applyBorder="1" applyAlignment="1">
      <alignment horizontal="left"/>
    </xf>
    <xf numFmtId="1" fontId="5" fillId="0" borderId="16" xfId="0" applyNumberFormat="1" applyFont="1" applyBorder="1" applyAlignment="1">
      <alignment horizontal="center" vertical="center"/>
    </xf>
    <xf numFmtId="181" fontId="17" fillId="5" borderId="16" xfId="0" applyNumberFormat="1" applyFont="1" applyFill="1" applyBorder="1" applyAlignment="1">
      <alignment horizontal="center" vertical="center"/>
    </xf>
    <xf numFmtId="181" fontId="17" fillId="5" borderId="16" xfId="0" applyNumberFormat="1" applyFont="1" applyFill="1" applyBorder="1" applyAlignment="1">
      <alignment horizontal="right" vertical="center"/>
    </xf>
    <xf numFmtId="181" fontId="17" fillId="0" borderId="16" xfId="0" applyNumberFormat="1" applyFont="1" applyBorder="1" applyAlignment="1">
      <alignment horizontal="right" vertical="center"/>
    </xf>
    <xf numFmtId="0" fontId="7" fillId="5" borderId="0" xfId="0" applyFont="1" applyFill="1" applyAlignment="1">
      <alignment horizontal="left"/>
    </xf>
    <xf numFmtId="181" fontId="17" fillId="0" borderId="0" xfId="0" applyNumberFormat="1" applyFont="1" applyAlignment="1">
      <alignment vertical="center"/>
    </xf>
    <xf numFmtId="181" fontId="19" fillId="0" borderId="0" xfId="0" applyNumberFormat="1" applyFont="1" applyAlignment="1">
      <alignment horizontal="right" vertical="center"/>
    </xf>
    <xf numFmtId="0" fontId="7" fillId="5" borderId="16" xfId="0" applyFont="1" applyFill="1" applyBorder="1" applyAlignment="1">
      <alignment horizontal="left"/>
    </xf>
    <xf numFmtId="181" fontId="17" fillId="0" borderId="16" xfId="0" applyNumberFormat="1" applyFont="1" applyBorder="1" applyAlignment="1">
      <alignment vertical="center"/>
    </xf>
    <xf numFmtId="181" fontId="19" fillId="0" borderId="16" xfId="0" applyNumberFormat="1" applyFont="1" applyBorder="1" applyAlignment="1">
      <alignment horizontal="right" vertical="center"/>
    </xf>
    <xf numFmtId="181" fontId="17" fillId="6" borderId="0" xfId="0" applyNumberFormat="1" applyFont="1" applyFill="1" applyAlignment="1">
      <alignment horizontal="right" vertical="center"/>
    </xf>
    <xf numFmtId="181" fontId="17" fillId="5" borderId="0" xfId="0" applyNumberFormat="1" applyFont="1" applyFill="1" applyAlignment="1">
      <alignment horizontal="center" vertical="center"/>
    </xf>
    <xf numFmtId="181" fontId="17" fillId="0" borderId="16" xfId="0" applyNumberFormat="1" applyFont="1" applyBorder="1" applyAlignment="1">
      <alignment horizontal="center" vertical="center"/>
    </xf>
    <xf numFmtId="181" fontId="17" fillId="7" borderId="0" xfId="0" applyNumberFormat="1" applyFont="1" applyFill="1" applyAlignment="1">
      <alignment horizontal="right" vertical="center"/>
    </xf>
    <xf numFmtId="181" fontId="5" fillId="7" borderId="0" xfId="0" applyNumberFormat="1" applyFont="1" applyFill="1" applyAlignment="1">
      <alignment horizontal="right" vertical="center"/>
    </xf>
    <xf numFmtId="181" fontId="17" fillId="7" borderId="16" xfId="0" applyNumberFormat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left"/>
    </xf>
    <xf numFmtId="1" fontId="5" fillId="0" borderId="10" xfId="0" applyNumberFormat="1" applyFont="1" applyBorder="1" applyAlignment="1">
      <alignment horizontal="center" vertical="center"/>
    </xf>
    <xf numFmtId="181" fontId="17" fillId="5" borderId="10" xfId="0" applyNumberFormat="1" applyFont="1" applyFill="1" applyBorder="1" applyAlignment="1">
      <alignment horizontal="right" vertical="center"/>
    </xf>
    <xf numFmtId="181" fontId="5" fillId="5" borderId="10" xfId="0" applyNumberFormat="1" applyFont="1" applyFill="1" applyBorder="1" applyAlignment="1">
      <alignment horizontal="right" vertical="center"/>
    </xf>
    <xf numFmtId="181" fontId="17" fillId="0" borderId="10" xfId="0" applyNumberFormat="1" applyFont="1" applyBorder="1" applyAlignment="1">
      <alignment horizontal="right" vertical="center"/>
    </xf>
    <xf numFmtId="181" fontId="5" fillId="0" borderId="10" xfId="0" applyNumberFormat="1" applyFont="1" applyBorder="1" applyAlignment="1">
      <alignment horizontal="right" vertical="center"/>
    </xf>
    <xf numFmtId="181" fontId="5" fillId="0" borderId="0" xfId="0" applyNumberFormat="1" applyFont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6" xfId="0" applyFont="1" applyBorder="1" applyAlignment="1">
      <alignment horizontal="left"/>
    </xf>
    <xf numFmtId="181" fontId="17" fillId="6" borderId="0" xfId="0" applyNumberFormat="1" applyFont="1" applyFill="1" applyAlignment="1">
      <alignment vertical="center"/>
    </xf>
    <xf numFmtId="181" fontId="17" fillId="5" borderId="0" xfId="0" applyNumberFormat="1" applyFont="1" applyFill="1" applyAlignment="1">
      <alignment vertical="center"/>
    </xf>
    <xf numFmtId="2" fontId="17" fillId="0" borderId="0" xfId="0" applyNumberFormat="1" applyFont="1" applyAlignment="1">
      <alignment horizontal="center" vertical="center"/>
    </xf>
    <xf numFmtId="181" fontId="17" fillId="0" borderId="0" xfId="0" applyNumberFormat="1" applyFont="1" applyAlignment="1">
      <alignment horizontal="right"/>
    </xf>
    <xf numFmtId="2" fontId="17" fillId="0" borderId="16" xfId="0" applyNumberFormat="1" applyFont="1" applyBorder="1" applyAlignment="1">
      <alignment horizontal="center" vertical="center"/>
    </xf>
    <xf numFmtId="181" fontId="17" fillId="0" borderId="16" xfId="0" applyNumberFormat="1" applyFont="1" applyBorder="1" applyAlignment="1">
      <alignment horizontal="right"/>
    </xf>
    <xf numFmtId="0" fontId="30" fillId="0" borderId="0" xfId="0" applyFont="1" applyAlignment="1">
      <alignment horizontal="left"/>
    </xf>
    <xf numFmtId="171" fontId="17" fillId="0" borderId="0" xfId="0" applyNumberFormat="1" applyFont="1"/>
    <xf numFmtId="171" fontId="17" fillId="0" borderId="9" xfId="3" applyNumberFormat="1" applyFont="1" applyAlignment="1">
      <alignment horizontal="left" vertical="center"/>
    </xf>
    <xf numFmtId="171" fontId="17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center" vertical="center"/>
    </xf>
    <xf numFmtId="171" fontId="5" fillId="0" borderId="16" xfId="0" applyNumberFormat="1" applyFont="1" applyBorder="1" applyAlignment="1">
      <alignment horizontal="right" vertical="center"/>
    </xf>
    <xf numFmtId="171" fontId="5" fillId="0" borderId="16" xfId="0" applyNumberFormat="1" applyFont="1" applyBorder="1" applyAlignment="1">
      <alignment horizontal="center" vertical="center"/>
    </xf>
    <xf numFmtId="171" fontId="17" fillId="0" borderId="16" xfId="0" applyNumberFormat="1" applyFont="1" applyBorder="1" applyAlignment="1">
      <alignment horizontal="right" vertical="center"/>
    </xf>
    <xf numFmtId="171" fontId="5" fillId="5" borderId="0" xfId="0" applyNumberFormat="1" applyFont="1" applyFill="1" applyAlignment="1">
      <alignment horizontal="right" vertical="center"/>
    </xf>
    <xf numFmtId="171" fontId="17" fillId="5" borderId="0" xfId="0" applyNumberFormat="1" applyFont="1" applyFill="1" applyAlignment="1">
      <alignment horizontal="right" vertical="center"/>
    </xf>
    <xf numFmtId="171" fontId="17" fillId="6" borderId="0" xfId="0" applyNumberFormat="1" applyFont="1" applyFill="1" applyAlignment="1">
      <alignment horizontal="right" vertical="center"/>
    </xf>
    <xf numFmtId="171" fontId="20" fillId="0" borderId="0" xfId="0" applyNumberFormat="1" applyFont="1" applyAlignment="1">
      <alignment horizontal="right" vertical="center"/>
    </xf>
    <xf numFmtId="171" fontId="17" fillId="5" borderId="0" xfId="0" applyNumberFormat="1" applyFont="1" applyFill="1" applyAlignment="1">
      <alignment horizontal="center" vertical="center"/>
    </xf>
    <xf numFmtId="171" fontId="17" fillId="0" borderId="16" xfId="0" applyNumberFormat="1" applyFont="1" applyBorder="1" applyAlignment="1">
      <alignment horizontal="center" vertical="center"/>
    </xf>
    <xf numFmtId="171" fontId="17" fillId="5" borderId="16" xfId="0" applyNumberFormat="1" applyFont="1" applyFill="1" applyBorder="1" applyAlignment="1">
      <alignment horizontal="right" vertical="center"/>
    </xf>
    <xf numFmtId="166" fontId="5" fillId="0" borderId="10" xfId="0" applyNumberFormat="1" applyFont="1" applyBorder="1" applyAlignment="1">
      <alignment horizontal="right" vertical="center"/>
    </xf>
    <xf numFmtId="171" fontId="1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171" fontId="9" fillId="0" borderId="0" xfId="0" applyNumberFormat="1" applyFont="1"/>
    <xf numFmtId="171" fontId="5" fillId="0" borderId="0" xfId="0" applyNumberFormat="1" applyFont="1"/>
    <xf numFmtId="169" fontId="9" fillId="0" borderId="9" xfId="3" applyFont="1" applyAlignment="1">
      <alignment horizontal="left" vertical="center"/>
    </xf>
    <xf numFmtId="171" fontId="9" fillId="0" borderId="9" xfId="3" applyNumberFormat="1" applyFont="1" applyAlignment="1">
      <alignment horizontal="left" vertical="center"/>
    </xf>
    <xf numFmtId="171" fontId="5" fillId="0" borderId="9" xfId="3" applyNumberFormat="1" applyFont="1" applyAlignment="1">
      <alignment horizontal="left" vertical="center"/>
    </xf>
    <xf numFmtId="168" fontId="18" fillId="4" borderId="0" xfId="0" applyNumberFormat="1" applyFont="1" applyFill="1"/>
    <xf numFmtId="168" fontId="8" fillId="4" borderId="0" xfId="0" applyNumberFormat="1" applyFont="1" applyFill="1"/>
    <xf numFmtId="168" fontId="8" fillId="4" borderId="0" xfId="0" applyNumberFormat="1" applyFont="1" applyFill="1" applyAlignment="1">
      <alignment vertical="top"/>
    </xf>
    <xf numFmtId="168" fontId="7" fillId="4" borderId="0" xfId="0" applyNumberFormat="1" applyFon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77" fontId="17" fillId="4" borderId="0" xfId="0" applyNumberFormat="1" applyFont="1" applyFill="1" applyAlignment="1">
      <alignment horizontal="right"/>
    </xf>
    <xf numFmtId="177" fontId="17" fillId="0" borderId="0" xfId="0" applyNumberFormat="1" applyFont="1" applyAlignment="1">
      <alignment horizontal="right" vertical="center"/>
    </xf>
    <xf numFmtId="176" fontId="17" fillId="6" borderId="9" xfId="5" applyNumberFormat="1" applyFont="1" applyFill="1" applyBorder="1" applyAlignment="1">
      <alignment horizontal="right"/>
    </xf>
    <xf numFmtId="0" fontId="17" fillId="4" borderId="9" xfId="4" applyFont="1" applyFill="1"/>
    <xf numFmtId="177" fontId="17" fillId="0" borderId="0" xfId="0" applyNumberFormat="1" applyFont="1" applyAlignment="1">
      <alignment horizontal="right"/>
    </xf>
    <xf numFmtId="178" fontId="17" fillId="4" borderId="0" xfId="0" applyNumberFormat="1" applyFont="1" applyFill="1" applyAlignment="1">
      <alignment horizontal="right"/>
    </xf>
    <xf numFmtId="177" fontId="37" fillId="0" borderId="0" xfId="0" applyNumberFormat="1" applyFont="1" applyAlignment="1">
      <alignment horizontal="right"/>
    </xf>
    <xf numFmtId="190" fontId="17" fillId="4" borderId="0" xfId="0" applyNumberFormat="1" applyFont="1" applyFill="1" applyAlignment="1">
      <alignment horizontal="right"/>
    </xf>
    <xf numFmtId="0" fontId="5" fillId="5" borderId="9" xfId="4" applyFont="1" applyFill="1" applyAlignment="1">
      <alignment horizontal="left"/>
    </xf>
    <xf numFmtId="176" fontId="17" fillId="6" borderId="9" xfId="5" applyNumberFormat="1" applyFont="1" applyFill="1" applyBorder="1" applyAlignment="1">
      <alignment horizontal="right" vertical="center"/>
    </xf>
    <xf numFmtId="0" fontId="5" fillId="4" borderId="9" xfId="4" applyFont="1" applyFill="1" applyAlignment="1">
      <alignment horizontal="left"/>
    </xf>
    <xf numFmtId="177" fontId="17" fillId="4" borderId="0" xfId="0" applyNumberFormat="1" applyFont="1" applyFill="1" applyAlignment="1">
      <alignment vertical="center"/>
    </xf>
    <xf numFmtId="172" fontId="17" fillId="4" borderId="9" xfId="5" applyNumberFormat="1" applyFont="1" applyFill="1" applyBorder="1" applyAlignment="1">
      <alignment horizontal="right"/>
    </xf>
    <xf numFmtId="0" fontId="17" fillId="4" borderId="9" xfId="4" applyFont="1" applyFill="1" applyAlignment="1">
      <alignment horizontal="left"/>
    </xf>
    <xf numFmtId="176" fontId="17" fillId="0" borderId="0" xfId="0" applyNumberFormat="1" applyFont="1" applyAlignment="1">
      <alignment horizontal="right" vertical="center"/>
    </xf>
    <xf numFmtId="0" fontId="7" fillId="4" borderId="10" xfId="0" applyFont="1" applyFill="1" applyBorder="1"/>
    <xf numFmtId="177" fontId="17" fillId="0" borderId="10" xfId="0" applyNumberFormat="1" applyFont="1" applyBorder="1" applyAlignment="1">
      <alignment horizontal="right" vertical="center"/>
    </xf>
    <xf numFmtId="0" fontId="17" fillId="0" borderId="10" xfId="0" applyFont="1" applyBorder="1"/>
    <xf numFmtId="0" fontId="30" fillId="0" borderId="10" xfId="0" applyFont="1" applyBorder="1" applyAlignment="1">
      <alignment horizontal="right"/>
    </xf>
    <xf numFmtId="178" fontId="7" fillId="4" borderId="0" xfId="0" applyNumberFormat="1" applyFont="1" applyFill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189" fontId="5" fillId="4" borderId="9" xfId="5" applyNumberFormat="1" applyFont="1" applyFill="1" applyBorder="1" applyAlignment="1">
      <alignment horizontal="center" vertical="center"/>
    </xf>
    <xf numFmtId="177" fontId="17" fillId="0" borderId="0" xfId="0" applyNumberFormat="1" applyFont="1" applyAlignment="1">
      <alignment horizontal="right" vertical="center" wrapText="1"/>
    </xf>
    <xf numFmtId="177" fontId="17" fillId="0" borderId="0" xfId="0" applyNumberFormat="1" applyFont="1" applyAlignment="1">
      <alignment horizontal="center" vertical="center"/>
    </xf>
    <xf numFmtId="191" fontId="17" fillId="4" borderId="0" xfId="0" applyNumberFormat="1" applyFont="1" applyFill="1" applyAlignment="1">
      <alignment horizontal="right"/>
    </xf>
    <xf numFmtId="176" fontId="17" fillId="4" borderId="9" xfId="5" applyNumberFormat="1" applyFont="1" applyFill="1" applyBorder="1" applyAlignment="1">
      <alignment horizontal="right"/>
    </xf>
    <xf numFmtId="176" fontId="17" fillId="4" borderId="0" xfId="0" applyNumberFormat="1" applyFont="1" applyFill="1" applyAlignment="1">
      <alignment horizontal="right"/>
    </xf>
    <xf numFmtId="177" fontId="5" fillId="4" borderId="0" xfId="0" applyNumberFormat="1" applyFont="1" applyFill="1" applyAlignment="1">
      <alignment horizontal="right" vertical="center"/>
    </xf>
    <xf numFmtId="177" fontId="5" fillId="4" borderId="0" xfId="0" applyNumberFormat="1" applyFont="1" applyFill="1" applyAlignment="1">
      <alignment horizontal="center" vertical="center"/>
    </xf>
    <xf numFmtId="189" fontId="17" fillId="4" borderId="9" xfId="5" applyNumberFormat="1" applyFont="1" applyFill="1" applyBorder="1" applyAlignment="1">
      <alignment horizontal="right" vertical="center"/>
    </xf>
    <xf numFmtId="177" fontId="17" fillId="0" borderId="0" xfId="0" applyNumberFormat="1" applyFont="1" applyAlignment="1">
      <alignment vertical="center"/>
    </xf>
    <xf numFmtId="176" fontId="17" fillId="4" borderId="9" xfId="5" applyNumberFormat="1" applyFont="1" applyFill="1" applyBorder="1" applyAlignment="1">
      <alignment horizontal="right" vertical="center"/>
    </xf>
    <xf numFmtId="178" fontId="5" fillId="4" borderId="0" xfId="0" applyNumberFormat="1" applyFont="1" applyFill="1"/>
    <xf numFmtId="168" fontId="17" fillId="4" borderId="0" xfId="0" applyNumberFormat="1" applyFont="1" applyFill="1"/>
    <xf numFmtId="178" fontId="17" fillId="4" borderId="0" xfId="0" applyNumberFormat="1" applyFont="1" applyFill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right"/>
    </xf>
    <xf numFmtId="177" fontId="5" fillId="0" borderId="0" xfId="0" applyNumberFormat="1" applyFont="1" applyAlignment="1">
      <alignment horizontal="right" vertical="center" wrapText="1"/>
    </xf>
    <xf numFmtId="189" fontId="17" fillId="4" borderId="9" xfId="5" applyNumberFormat="1" applyFont="1" applyFill="1" applyBorder="1" applyAlignment="1">
      <alignment horizontal="right"/>
    </xf>
    <xf numFmtId="189" fontId="17" fillId="6" borderId="9" xfId="5" applyNumberFormat="1" applyFont="1" applyFill="1" applyBorder="1" applyAlignment="1">
      <alignment horizontal="right"/>
    </xf>
    <xf numFmtId="0" fontId="17" fillId="4" borderId="0" xfId="0" applyFont="1" applyFill="1"/>
    <xf numFmtId="0" fontId="17" fillId="4" borderId="23" xfId="4" applyFont="1" applyFill="1" applyBorder="1"/>
    <xf numFmtId="177" fontId="17" fillId="0" borderId="23" xfId="0" applyNumberFormat="1" applyFont="1" applyBorder="1" applyAlignment="1">
      <alignment horizontal="right" vertical="center"/>
    </xf>
    <xf numFmtId="189" fontId="17" fillId="6" borderId="23" xfId="5" applyNumberFormat="1" applyFont="1" applyFill="1" applyBorder="1" applyAlignment="1">
      <alignment horizontal="right"/>
    </xf>
    <xf numFmtId="178" fontId="17" fillId="4" borderId="23" xfId="0" applyNumberFormat="1" applyFont="1" applyFill="1" applyBorder="1" applyAlignment="1">
      <alignment horizontal="right"/>
    </xf>
    <xf numFmtId="178" fontId="30" fillId="0" borderId="0" xfId="0" applyNumberFormat="1" applyFont="1"/>
    <xf numFmtId="171" fontId="30" fillId="0" borderId="0" xfId="0" applyNumberFormat="1" applyFont="1" applyAlignment="1">
      <alignment horizontal="right" vertical="center"/>
    </xf>
    <xf numFmtId="0" fontId="25" fillId="0" borderId="0" xfId="0" applyFont="1"/>
    <xf numFmtId="0" fontId="17" fillId="0" borderId="23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27" fillId="6" borderId="0" xfId="0" applyFont="1" applyFill="1"/>
    <xf numFmtId="0" fontId="27" fillId="0" borderId="10" xfId="0" applyFont="1" applyBorder="1"/>
    <xf numFmtId="2" fontId="39" fillId="0" borderId="0" xfId="0" applyNumberFormat="1" applyFont="1"/>
    <xf numFmtId="2" fontId="39" fillId="4" borderId="0" xfId="0" applyNumberFormat="1" applyFont="1" applyFill="1"/>
    <xf numFmtId="0" fontId="27" fillId="0" borderId="0" xfId="0" applyFont="1" applyProtection="1">
      <protection locked="0"/>
    </xf>
    <xf numFmtId="2" fontId="39" fillId="0" borderId="0" xfId="0" applyNumberFormat="1" applyFont="1" applyAlignment="1">
      <alignment horizontal="right"/>
    </xf>
    <xf numFmtId="4" fontId="39" fillId="0" borderId="0" xfId="0" applyNumberFormat="1" applyFont="1"/>
    <xf numFmtId="4" fontId="39" fillId="0" borderId="0" xfId="0" applyNumberFormat="1" applyFont="1" applyAlignment="1">
      <alignment horizontal="right"/>
    </xf>
    <xf numFmtId="2" fontId="38" fillId="0" borderId="0" xfId="0" applyNumberFormat="1" applyFont="1"/>
    <xf numFmtId="0" fontId="39" fillId="0" borderId="0" xfId="0" applyFont="1"/>
    <xf numFmtId="2" fontId="38" fillId="0" borderId="0" xfId="0" applyNumberFormat="1" applyFont="1" applyAlignment="1">
      <alignment horizontal="right"/>
    </xf>
    <xf numFmtId="2" fontId="18" fillId="0" borderId="0" xfId="0" applyNumberFormat="1" applyFont="1"/>
    <xf numFmtId="4" fontId="18" fillId="0" borderId="0" xfId="0" quotePrefix="1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4" fillId="0" borderId="0" xfId="0" applyNumberFormat="1" applyFont="1" applyProtection="1">
      <protection locked="0"/>
    </xf>
    <xf numFmtId="188" fontId="7" fillId="8" borderId="17" xfId="0" applyNumberFormat="1" applyFont="1" applyFill="1" applyBorder="1" applyAlignment="1">
      <alignment horizontal="center" vertical="center"/>
    </xf>
    <xf numFmtId="188" fontId="7" fillId="8" borderId="15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3" fontId="7" fillId="9" borderId="10" xfId="0" applyNumberFormat="1" applyFont="1" applyFill="1" applyBorder="1" applyAlignment="1">
      <alignment vertical="center"/>
    </xf>
    <xf numFmtId="3" fontId="7" fillId="9" borderId="0" xfId="0" applyNumberFormat="1" applyFont="1" applyFill="1" applyAlignment="1">
      <alignment vertical="center"/>
    </xf>
    <xf numFmtId="0" fontId="5" fillId="0" borderId="10" xfId="0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0" xfId="0" quotePrefix="1" applyNumberFormat="1" applyFont="1" applyBorder="1" applyAlignment="1">
      <alignment horizontal="right" vertical="center"/>
    </xf>
    <xf numFmtId="3" fontId="5" fillId="0" borderId="0" xfId="0" quotePrefix="1" applyNumberFormat="1" applyFont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vertical="center"/>
    </xf>
    <xf numFmtId="3" fontId="32" fillId="0" borderId="0" xfId="0" applyNumberFormat="1" applyFont="1" applyAlignment="1">
      <alignment vertical="center"/>
    </xf>
    <xf numFmtId="0" fontId="7" fillId="10" borderId="1" xfId="0" applyFont="1" applyFill="1" applyBorder="1" applyAlignment="1">
      <alignment horizontal="center" vertical="center"/>
    </xf>
    <xf numFmtId="188" fontId="7" fillId="1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0" fontId="5" fillId="2" borderId="3" xfId="0" applyNumberFormat="1" applyFont="1" applyFill="1" applyBorder="1" applyAlignment="1">
      <alignment horizontal="right" vertical="center"/>
    </xf>
    <xf numFmtId="170" fontId="5" fillId="0" borderId="3" xfId="0" applyNumberFormat="1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170" fontId="5" fillId="2" borderId="9" xfId="0" applyNumberFormat="1" applyFont="1" applyFill="1" applyBorder="1" applyAlignment="1">
      <alignment horizontal="right" vertical="center"/>
    </xf>
    <xf numFmtId="170" fontId="5" fillId="0" borderId="9" xfId="0" applyNumberFormat="1" applyFont="1" applyBorder="1" applyAlignment="1">
      <alignment horizontal="right" vertical="center"/>
    </xf>
    <xf numFmtId="170" fontId="5" fillId="0" borderId="9" xfId="0" applyNumberFormat="1" applyFont="1" applyBorder="1" applyAlignment="1">
      <alignment vertical="center"/>
    </xf>
    <xf numFmtId="170" fontId="5" fillId="6" borderId="9" xfId="0" applyNumberFormat="1" applyFont="1" applyFill="1" applyBorder="1" applyAlignment="1">
      <alignment horizontal="right" vertical="center"/>
    </xf>
    <xf numFmtId="170" fontId="5" fillId="6" borderId="9" xfId="8" applyNumberFormat="1" applyFont="1" applyFill="1" applyAlignment="1">
      <alignment horizontal="right" vertical="center"/>
    </xf>
    <xf numFmtId="170" fontId="5" fillId="6" borderId="9" xfId="8" applyNumberFormat="1" applyFont="1" applyFill="1" applyAlignment="1">
      <alignment vertical="center"/>
    </xf>
    <xf numFmtId="170" fontId="5" fillId="4" borderId="9" xfId="8" applyNumberFormat="1" applyFont="1" applyFill="1" applyAlignment="1">
      <alignment horizontal="right" vertical="center"/>
    </xf>
    <xf numFmtId="170" fontId="7" fillId="11" borderId="9" xfId="0" applyNumberFormat="1" applyFont="1" applyFill="1" applyBorder="1" applyAlignment="1">
      <alignment vertical="center"/>
    </xf>
    <xf numFmtId="170" fontId="7" fillId="11" borderId="2" xfId="0" applyNumberFormat="1" applyFont="1" applyFill="1" applyBorder="1" applyAlignment="1">
      <alignment vertical="center"/>
    </xf>
    <xf numFmtId="171" fontId="5" fillId="3" borderId="9" xfId="0" applyNumberFormat="1" applyFont="1" applyFill="1" applyBorder="1" applyAlignment="1">
      <alignment horizontal="right" vertical="center"/>
    </xf>
    <xf numFmtId="0" fontId="20" fillId="0" borderId="9" xfId="0" applyFont="1" applyBorder="1" applyAlignment="1">
      <alignment horizontal="left"/>
    </xf>
    <xf numFmtId="1" fontId="17" fillId="0" borderId="9" xfId="0" applyNumberFormat="1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" fontId="17" fillId="4" borderId="9" xfId="0" applyNumberFormat="1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0" fillId="12" borderId="9" xfId="4" applyFont="1" applyFill="1" applyAlignment="1">
      <alignment horizontal="left" vertical="center"/>
    </xf>
    <xf numFmtId="0" fontId="7" fillId="12" borderId="9" xfId="4" applyFont="1" applyFill="1" applyAlignment="1">
      <alignment vertical="center"/>
    </xf>
    <xf numFmtId="0" fontId="7" fillId="12" borderId="9" xfId="4" applyFont="1" applyFill="1" applyAlignment="1">
      <alignment horizontal="left" vertical="center"/>
    </xf>
    <xf numFmtId="0" fontId="7" fillId="12" borderId="10" xfId="4" applyFont="1" applyFill="1" applyBorder="1" applyAlignment="1">
      <alignment horizontal="left" vertical="center"/>
    </xf>
    <xf numFmtId="0" fontId="7" fillId="12" borderId="0" xfId="0" applyFont="1" applyFill="1" applyAlignment="1">
      <alignment vertical="center"/>
    </xf>
    <xf numFmtId="0" fontId="7" fillId="12" borderId="10" xfId="0" applyFont="1" applyFill="1" applyBorder="1" applyAlignment="1">
      <alignment vertical="center"/>
    </xf>
    <xf numFmtId="178" fontId="7" fillId="12" borderId="11" xfId="0" applyNumberFormat="1" applyFont="1" applyFill="1" applyBorder="1" applyAlignment="1">
      <alignment vertical="center"/>
    </xf>
    <xf numFmtId="0" fontId="7" fillId="12" borderId="9" xfId="4" applyFont="1" applyFill="1" applyAlignment="1">
      <alignment horizontal="left"/>
    </xf>
    <xf numFmtId="0" fontId="7" fillId="0" borderId="9" xfId="0" applyFont="1" applyBorder="1" applyAlignment="1">
      <alignment horizontal="left"/>
    </xf>
    <xf numFmtId="1" fontId="5" fillId="0" borderId="9" xfId="0" applyNumberFormat="1" applyFont="1" applyBorder="1" applyAlignment="1">
      <alignment horizontal="center" vertical="center"/>
    </xf>
    <xf numFmtId="181" fontId="17" fillId="5" borderId="9" xfId="0" applyNumberFormat="1" applyFont="1" applyFill="1" applyBorder="1" applyAlignment="1">
      <alignment horizontal="right" vertical="center"/>
    </xf>
    <xf numFmtId="181" fontId="17" fillId="0" borderId="9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left"/>
    </xf>
    <xf numFmtId="1" fontId="5" fillId="0" borderId="23" xfId="0" applyNumberFormat="1" applyFont="1" applyBorder="1" applyAlignment="1">
      <alignment horizontal="center" vertical="center"/>
    </xf>
    <xf numFmtId="181" fontId="17" fillId="0" borderId="23" xfId="0" applyNumberFormat="1" applyFont="1" applyBorder="1" applyAlignment="1">
      <alignment horizontal="right" vertical="center"/>
    </xf>
    <xf numFmtId="181" fontId="17" fillId="5" borderId="23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/>
    </xf>
    <xf numFmtId="181" fontId="17" fillId="0" borderId="9" xfId="0" applyNumberFormat="1" applyFont="1" applyBorder="1" applyAlignment="1">
      <alignment vertical="center"/>
    </xf>
    <xf numFmtId="171" fontId="17" fillId="0" borderId="9" xfId="0" applyNumberFormat="1" applyFont="1" applyBorder="1" applyAlignment="1">
      <alignment horizontal="right" vertical="center"/>
    </xf>
    <xf numFmtId="171" fontId="5" fillId="0" borderId="9" xfId="0" applyNumberFormat="1" applyFont="1" applyBorder="1" applyAlignment="1">
      <alignment horizontal="center" vertical="center"/>
    </xf>
    <xf numFmtId="171" fontId="17" fillId="0" borderId="23" xfId="0" applyNumberFormat="1" applyFont="1" applyBorder="1" applyAlignment="1">
      <alignment horizontal="right" vertical="center"/>
    </xf>
    <xf numFmtId="49" fontId="7" fillId="8" borderId="15" xfId="0" applyNumberFormat="1" applyFont="1" applyFill="1" applyBorder="1" applyAlignment="1">
      <alignment horizontal="center" vertical="center"/>
    </xf>
    <xf numFmtId="168" fontId="7" fillId="8" borderId="15" xfId="0" applyNumberFormat="1" applyFont="1" applyFill="1" applyBorder="1" applyAlignment="1">
      <alignment horizontal="center" vertical="center"/>
    </xf>
    <xf numFmtId="178" fontId="7" fillId="12" borderId="0" xfId="0" applyNumberFormat="1" applyFont="1" applyFill="1" applyAlignment="1">
      <alignment vertical="center"/>
    </xf>
    <xf numFmtId="0" fontId="20" fillId="12" borderId="9" xfId="4" applyFont="1" applyFill="1" applyAlignment="1">
      <alignment horizontal="left"/>
    </xf>
    <xf numFmtId="0" fontId="20" fillId="12" borderId="9" xfId="4" applyFont="1" applyFill="1"/>
    <xf numFmtId="168" fontId="7" fillId="8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87" fontId="5" fillId="0" borderId="0" xfId="6" applyNumberFormat="1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87" fontId="5" fillId="0" borderId="11" xfId="6" applyNumberFormat="1" applyFont="1" applyBorder="1" applyAlignment="1">
      <alignment vertical="center" wrapText="1"/>
    </xf>
    <xf numFmtId="0" fontId="20" fillId="8" borderId="15" xfId="8" applyFont="1" applyFill="1" applyBorder="1" applyAlignment="1">
      <alignment horizontal="center" vertical="center"/>
    </xf>
    <xf numFmtId="0" fontId="20" fillId="8" borderId="15" xfId="8" applyFont="1" applyFill="1" applyBorder="1" applyAlignment="1">
      <alignment horizontal="center" vertical="center" wrapText="1"/>
    </xf>
    <xf numFmtId="3" fontId="20" fillId="8" borderId="15" xfId="8" applyNumberFormat="1" applyFont="1" applyFill="1" applyBorder="1" applyAlignment="1">
      <alignment horizontal="center" vertical="center" wrapText="1"/>
    </xf>
    <xf numFmtId="3" fontId="20" fillId="8" borderId="15" xfId="8" applyNumberFormat="1" applyFont="1" applyFill="1" applyBorder="1" applyAlignment="1">
      <alignment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right" vertical="center" wrapText="1" indent="1"/>
    </xf>
    <xf numFmtId="2" fontId="7" fillId="8" borderId="15" xfId="0" applyNumberFormat="1" applyFont="1" applyFill="1" applyBorder="1" applyAlignment="1">
      <alignment horizontal="center" vertical="center"/>
    </xf>
    <xf numFmtId="0" fontId="17" fillId="0" borderId="23" xfId="0" applyFont="1" applyBorder="1" applyAlignment="1">
      <alignment horizontal="left"/>
    </xf>
    <xf numFmtId="1" fontId="17" fillId="0" borderId="23" xfId="0" applyNumberFormat="1" applyFont="1" applyBorder="1" applyAlignment="1">
      <alignment horizontal="center" vertical="center"/>
    </xf>
    <xf numFmtId="4" fontId="17" fillId="0" borderId="23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0" fontId="17" fillId="4" borderId="23" xfId="4" applyFont="1" applyFill="1" applyBorder="1" applyAlignment="1">
      <alignment horizontal="left" vertical="center"/>
    </xf>
    <xf numFmtId="0" fontId="5" fillId="4" borderId="23" xfId="4" applyFont="1" applyFill="1" applyBorder="1" applyAlignment="1">
      <alignment horizontal="left" vertical="center"/>
    </xf>
    <xf numFmtId="4" fontId="17" fillId="6" borderId="9" xfId="0" applyNumberFormat="1" applyFont="1" applyFill="1" applyBorder="1" applyAlignment="1">
      <alignment horizontal="right" vertical="center"/>
    </xf>
    <xf numFmtId="2" fontId="39" fillId="6" borderId="0" xfId="0" applyNumberFormat="1" applyFont="1" applyFill="1"/>
    <xf numFmtId="0" fontId="5" fillId="4" borderId="23" xfId="4" applyFont="1" applyFill="1" applyBorder="1"/>
    <xf numFmtId="0" fontId="17" fillId="6" borderId="23" xfId="0" applyFont="1" applyFill="1" applyBorder="1"/>
    <xf numFmtId="0" fontId="5" fillId="7" borderId="9" xfId="4" applyFont="1" applyFill="1" applyAlignment="1">
      <alignment horizontal="left" vertical="center"/>
    </xf>
    <xf numFmtId="3" fontId="5" fillId="0" borderId="23" xfId="0" quotePrefix="1" applyNumberFormat="1" applyFont="1" applyBorder="1" applyAlignment="1">
      <alignment horizontal="right" vertical="center"/>
    </xf>
    <xf numFmtId="3" fontId="7" fillId="9" borderId="9" xfId="0" applyNumberFormat="1" applyFont="1" applyFill="1" applyBorder="1" applyAlignment="1">
      <alignment vertical="center"/>
    </xf>
    <xf numFmtId="3" fontId="7" fillId="9" borderId="23" xfId="0" applyNumberFormat="1" applyFont="1" applyFill="1" applyBorder="1" applyAlignment="1">
      <alignment vertical="center"/>
    </xf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4" fillId="2" borderId="9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9" fillId="2" borderId="3" xfId="0" applyFont="1" applyFill="1" applyBorder="1"/>
    <xf numFmtId="177" fontId="4" fillId="2" borderId="3" xfId="0" applyNumberFormat="1" applyFont="1" applyFill="1" applyBorder="1" applyAlignment="1">
      <alignment horizontal="right"/>
    </xf>
    <xf numFmtId="168" fontId="5" fillId="2" borderId="3" xfId="0" applyNumberFormat="1" applyFont="1" applyFill="1" applyBorder="1"/>
    <xf numFmtId="168" fontId="5" fillId="2" borderId="3" xfId="0" applyNumberFormat="1" applyFont="1" applyFill="1" applyBorder="1" applyAlignment="1">
      <alignment horizontal="center"/>
    </xf>
    <xf numFmtId="168" fontId="5" fillId="2" borderId="3" xfId="0" applyNumberFormat="1" applyFont="1" applyFill="1" applyBorder="1" applyAlignment="1">
      <alignment horizontal="center" vertical="center"/>
    </xf>
    <xf numFmtId="0" fontId="9" fillId="2" borderId="9" xfId="0" applyFont="1" applyFill="1" applyBorder="1"/>
    <xf numFmtId="168" fontId="5" fillId="2" borderId="9" xfId="0" applyNumberFormat="1" applyFont="1" applyFill="1" applyBorder="1"/>
    <xf numFmtId="168" fontId="5" fillId="2" borderId="9" xfId="0" applyNumberFormat="1" applyFont="1" applyFill="1" applyBorder="1" applyAlignment="1">
      <alignment horizontal="center"/>
    </xf>
    <xf numFmtId="168" fontId="5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171" fontId="9" fillId="2" borderId="9" xfId="0" applyNumberFormat="1" applyFont="1" applyFill="1" applyBorder="1"/>
    <xf numFmtId="171" fontId="4" fillId="2" borderId="9" xfId="0" applyNumberFormat="1" applyFont="1" applyFill="1" applyBorder="1"/>
    <xf numFmtId="174" fontId="5" fillId="2" borderId="9" xfId="0" applyNumberFormat="1" applyFont="1" applyFill="1" applyBorder="1" applyAlignment="1">
      <alignment horizontal="center"/>
    </xf>
    <xf numFmtId="171" fontId="9" fillId="2" borderId="3" xfId="0" applyNumberFormat="1" applyFont="1" applyFill="1" applyBorder="1"/>
    <xf numFmtId="174" fontId="5" fillId="2" borderId="3" xfId="0" applyNumberFormat="1" applyFont="1" applyFill="1" applyBorder="1" applyAlignment="1">
      <alignment horizontal="center"/>
    </xf>
    <xf numFmtId="171" fontId="4" fillId="2" borderId="3" xfId="0" applyNumberFormat="1" applyFont="1" applyFill="1" applyBorder="1" applyAlignment="1">
      <alignment horizontal="center" vertical="center"/>
    </xf>
    <xf numFmtId="174" fontId="7" fillId="2" borderId="3" xfId="0" applyNumberFormat="1" applyFont="1" applyFill="1" applyBorder="1" applyAlignment="1">
      <alignment horizontal="center"/>
    </xf>
    <xf numFmtId="171" fontId="4" fillId="2" borderId="9" xfId="0" applyNumberFormat="1" applyFont="1" applyFill="1" applyBorder="1" applyAlignment="1">
      <alignment horizontal="center" vertical="center"/>
    </xf>
    <xf numFmtId="171" fontId="7" fillId="2" borderId="9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167" fontId="7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8" fontId="5" fillId="3" borderId="9" xfId="0" applyNumberFormat="1" applyFont="1" applyFill="1" applyBorder="1" applyAlignment="1">
      <alignment horizontal="center"/>
    </xf>
    <xf numFmtId="168" fontId="7" fillId="3" borderId="9" xfId="0" applyNumberFormat="1" applyFont="1" applyFill="1" applyBorder="1" applyAlignment="1">
      <alignment horizontal="right"/>
    </xf>
    <xf numFmtId="167" fontId="6" fillId="2" borderId="9" xfId="0" applyNumberFormat="1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179" fontId="13" fillId="2" borderId="9" xfId="0" applyNumberFormat="1" applyFont="1" applyFill="1" applyBorder="1" applyAlignment="1">
      <alignment horizontal="center"/>
    </xf>
    <xf numFmtId="179" fontId="5" fillId="2" borderId="3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/>
    </xf>
    <xf numFmtId="179" fontId="13" fillId="2" borderId="3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vertical="center"/>
    </xf>
    <xf numFmtId="171" fontId="5" fillId="2" borderId="3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181" fontId="17" fillId="5" borderId="11" xfId="0" applyNumberFormat="1" applyFont="1" applyFill="1" applyBorder="1" applyAlignment="1">
      <alignment horizontal="right" vertical="center"/>
    </xf>
    <xf numFmtId="181" fontId="17" fillId="0" borderId="11" xfId="0" applyNumberFormat="1" applyFont="1" applyBorder="1" applyAlignment="1">
      <alignment horizontal="right" vertical="center"/>
    </xf>
    <xf numFmtId="181" fontId="17" fillId="0" borderId="11" xfId="0" applyNumberFormat="1" applyFont="1" applyBorder="1" applyAlignment="1">
      <alignment vertical="center"/>
    </xf>
    <xf numFmtId="181" fontId="19" fillId="0" borderId="11" xfId="0" applyNumberFormat="1" applyFont="1" applyBorder="1" applyAlignment="1">
      <alignment horizontal="right" vertical="center"/>
    </xf>
    <xf numFmtId="171" fontId="17" fillId="0" borderId="11" xfId="0" applyNumberFormat="1" applyFont="1" applyBorder="1" applyAlignment="1">
      <alignment horizontal="right" vertical="center"/>
    </xf>
    <xf numFmtId="171" fontId="17" fillId="0" borderId="11" xfId="0" applyNumberFormat="1" applyFont="1" applyBorder="1" applyAlignment="1">
      <alignment horizontal="center" vertical="center"/>
    </xf>
    <xf numFmtId="4" fontId="37" fillId="4" borderId="9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4" fontId="37" fillId="6" borderId="9" xfId="0" applyNumberFormat="1" applyFont="1" applyFill="1" applyBorder="1" applyAlignment="1">
      <alignment horizontal="right" vertical="center"/>
    </xf>
    <xf numFmtId="166" fontId="9" fillId="0" borderId="9" xfId="0" applyNumberFormat="1" applyFont="1" applyBorder="1" applyAlignment="1">
      <alignment horizontal="right" vertical="center"/>
    </xf>
    <xf numFmtId="4" fontId="5" fillId="4" borderId="9" xfId="0" applyNumberFormat="1" applyFont="1" applyFill="1" applyBorder="1" applyAlignment="1">
      <alignment horizontal="right" vertical="center"/>
    </xf>
    <xf numFmtId="172" fontId="5" fillId="6" borderId="9" xfId="5" applyNumberFormat="1" applyFont="1" applyFill="1" applyBorder="1" applyAlignment="1">
      <alignment horizontal="right" vertical="center"/>
    </xf>
    <xf numFmtId="0" fontId="7" fillId="10" borderId="5" xfId="0" applyFont="1" applyFill="1" applyBorder="1" applyAlignment="1">
      <alignment horizontal="center" vertical="center"/>
    </xf>
    <xf numFmtId="0" fontId="17" fillId="6" borderId="9" xfId="0" applyFont="1" applyFill="1" applyBorder="1"/>
    <xf numFmtId="168" fontId="20" fillId="14" borderId="9" xfId="8" applyNumberFormat="1" applyFont="1" applyFill="1" applyAlignment="1">
      <alignment vertical="center"/>
    </xf>
    <xf numFmtId="2" fontId="17" fillId="4" borderId="0" xfId="0" applyNumberFormat="1" applyFont="1" applyFill="1" applyAlignment="1">
      <alignment horizontal="center" vertical="center"/>
    </xf>
    <xf numFmtId="171" fontId="17" fillId="4" borderId="0" xfId="0" applyNumberFormat="1" applyFont="1" applyFill="1" applyAlignment="1">
      <alignment horizontal="right" vertical="center"/>
    </xf>
    <xf numFmtId="171" fontId="20" fillId="4" borderId="0" xfId="0" applyNumberFormat="1" applyFont="1" applyFill="1" applyAlignment="1">
      <alignment horizontal="right" vertical="center"/>
    </xf>
    <xf numFmtId="0" fontId="2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0" fillId="0" borderId="9" xfId="0" applyFont="1" applyBorder="1"/>
    <xf numFmtId="0" fontId="17" fillId="0" borderId="9" xfId="0" applyFont="1" applyBorder="1"/>
    <xf numFmtId="0" fontId="7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181" fontId="7" fillId="2" borderId="9" xfId="0" applyNumberFormat="1" applyFont="1" applyFill="1" applyBorder="1" applyAlignment="1">
      <alignment horizontal="center" vertical="center"/>
    </xf>
    <xf numFmtId="181" fontId="7" fillId="2" borderId="9" xfId="0" applyNumberFormat="1" applyFont="1" applyFill="1" applyBorder="1" applyAlignment="1">
      <alignment horizontal="center"/>
    </xf>
    <xf numFmtId="0" fontId="20" fillId="5" borderId="9" xfId="4" applyFont="1" applyFill="1" applyAlignment="1">
      <alignment vertical="center"/>
    </xf>
    <xf numFmtId="0" fontId="17" fillId="0" borderId="9" xfId="4" applyFont="1" applyAlignment="1">
      <alignment horizontal="left" vertical="center"/>
    </xf>
    <xf numFmtId="181" fontId="5" fillId="0" borderId="9" xfId="0" applyNumberFormat="1" applyFont="1" applyBorder="1" applyAlignment="1">
      <alignment horizontal="center" vertical="center"/>
    </xf>
    <xf numFmtId="181" fontId="13" fillId="0" borderId="9" xfId="0" applyNumberFormat="1" applyFont="1" applyBorder="1" applyAlignment="1">
      <alignment horizontal="center"/>
    </xf>
    <xf numFmtId="0" fontId="10" fillId="0" borderId="2" xfId="0" applyFont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0" fontId="20" fillId="5" borderId="9" xfId="4" applyFont="1" applyFill="1" applyAlignment="1">
      <alignment horizontal="left" vertical="center"/>
    </xf>
    <xf numFmtId="0" fontId="20" fillId="5" borderId="9" xfId="4" applyFont="1" applyFill="1"/>
    <xf numFmtId="0" fontId="17" fillId="5" borderId="9" xfId="4" applyFont="1" applyFill="1" applyAlignment="1">
      <alignment horizontal="left"/>
    </xf>
    <xf numFmtId="4" fontId="13" fillId="2" borderId="0" xfId="0" applyNumberFormat="1" applyFont="1" applyFill="1" applyAlignment="1">
      <alignment horizontal="center" vertical="center"/>
    </xf>
    <xf numFmtId="4" fontId="17" fillId="4" borderId="9" xfId="4" applyNumberFormat="1" applyFont="1" applyFill="1" applyAlignment="1">
      <alignment horizontal="center" vertical="center"/>
    </xf>
    <xf numFmtId="0" fontId="20" fillId="4" borderId="9" xfId="4" applyFont="1" applyFill="1" applyAlignment="1">
      <alignment horizontal="left" vertical="center"/>
    </xf>
    <xf numFmtId="4" fontId="20" fillId="4" borderId="9" xfId="5" applyNumberFormat="1" applyFont="1" applyFill="1" applyBorder="1" applyAlignment="1">
      <alignment horizontal="center" vertical="center"/>
    </xf>
    <xf numFmtId="0" fontId="17" fillId="5" borderId="9" xfId="4" applyFont="1" applyFill="1" applyAlignment="1">
      <alignment horizontal="left" vertical="center"/>
    </xf>
    <xf numFmtId="4" fontId="40" fillId="4" borderId="9" xfId="4" applyNumberFormat="1" applyFont="1" applyFill="1" applyAlignment="1">
      <alignment horizontal="center" vertical="center"/>
    </xf>
    <xf numFmtId="4" fontId="13" fillId="13" borderId="9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4" fontId="13" fillId="2" borderId="23" xfId="0" applyNumberFormat="1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171" fontId="7" fillId="0" borderId="9" xfId="0" applyNumberFormat="1" applyFont="1" applyBorder="1" applyAlignment="1">
      <alignment horizontal="center" vertical="center"/>
    </xf>
    <xf numFmtId="181" fontId="7" fillId="0" borderId="9" xfId="0" applyNumberFormat="1" applyFont="1" applyBorder="1" applyAlignment="1">
      <alignment horizontal="center" vertical="center"/>
    </xf>
    <xf numFmtId="181" fontId="5" fillId="2" borderId="9" xfId="0" applyNumberFormat="1" applyFont="1" applyFill="1" applyBorder="1" applyAlignment="1">
      <alignment horizontal="center" vertical="center"/>
    </xf>
    <xf numFmtId="171" fontId="5" fillId="2" borderId="0" xfId="0" applyNumberFormat="1" applyFont="1" applyFill="1" applyAlignment="1">
      <alignment horizontal="center" vertical="center"/>
    </xf>
    <xf numFmtId="171" fontId="7" fillId="2" borderId="0" xfId="0" applyNumberFormat="1" applyFont="1" applyFill="1" applyAlignment="1">
      <alignment horizontal="center" vertical="center"/>
    </xf>
    <xf numFmtId="0" fontId="7" fillId="13" borderId="9" xfId="0" applyFont="1" applyFill="1" applyBorder="1" applyAlignment="1">
      <alignment vertical="center"/>
    </xf>
    <xf numFmtId="176" fontId="41" fillId="2" borderId="9" xfId="0" applyNumberFormat="1" applyFont="1" applyFill="1" applyBorder="1" applyAlignment="1">
      <alignment horizontal="center" vertical="center"/>
    </xf>
    <xf numFmtId="166" fontId="5" fillId="6" borderId="9" xfId="5" applyNumberFormat="1" applyFont="1" applyFill="1" applyBorder="1" applyAlignment="1">
      <alignment horizontal="right" vertical="center"/>
    </xf>
    <xf numFmtId="4" fontId="5" fillId="6" borderId="9" xfId="0" applyNumberFormat="1" applyFont="1" applyFill="1" applyBorder="1" applyAlignment="1">
      <alignment horizontal="right" vertical="center"/>
    </xf>
    <xf numFmtId="4" fontId="17" fillId="6" borderId="9" xfId="4" applyNumberFormat="1" applyFont="1" applyFill="1" applyAlignment="1">
      <alignment horizontal="right" vertical="center"/>
    </xf>
    <xf numFmtId="0" fontId="27" fillId="0" borderId="9" xfId="0" applyFont="1" applyBorder="1" applyProtection="1">
      <protection locked="0"/>
    </xf>
    <xf numFmtId="0" fontId="7" fillId="0" borderId="23" xfId="0" applyFont="1" applyBorder="1" applyAlignment="1">
      <alignment horizontal="left"/>
    </xf>
    <xf numFmtId="181" fontId="17" fillId="0" borderId="23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187" fontId="5" fillId="0" borderId="23" xfId="6" applyNumberFormat="1" applyFont="1" applyBorder="1" applyAlignment="1">
      <alignment vertical="center" wrapText="1"/>
    </xf>
    <xf numFmtId="189" fontId="17" fillId="6" borderId="9" xfId="5" applyNumberFormat="1" applyFont="1" applyFill="1" applyBorder="1" applyAlignment="1"/>
    <xf numFmtId="2" fontId="5" fillId="4" borderId="9" xfId="4" applyNumberFormat="1" applyFont="1" applyFill="1" applyAlignment="1">
      <alignment horizontal="right" vertical="center"/>
    </xf>
    <xf numFmtId="4" fontId="17" fillId="4" borderId="23" xfId="0" applyNumberFormat="1" applyFont="1" applyFill="1" applyBorder="1" applyAlignment="1">
      <alignment horizontal="center" vertical="center"/>
    </xf>
    <xf numFmtId="4" fontId="37" fillId="4" borderId="0" xfId="0" applyNumberFormat="1" applyFont="1" applyFill="1" applyAlignment="1">
      <alignment horizontal="center" vertical="center"/>
    </xf>
    <xf numFmtId="0" fontId="20" fillId="12" borderId="9" xfId="4" applyFont="1" applyFill="1" applyAlignment="1">
      <alignment vertical="center"/>
    </xf>
    <xf numFmtId="171" fontId="20" fillId="4" borderId="0" xfId="0" applyNumberFormat="1" applyFont="1" applyFill="1" applyAlignment="1">
      <alignment horizontal="center" vertical="center"/>
    </xf>
    <xf numFmtId="2" fontId="39" fillId="0" borderId="9" xfId="0" applyNumberFormat="1" applyFont="1" applyBorder="1"/>
    <xf numFmtId="0" fontId="20" fillId="0" borderId="23" xfId="0" applyFont="1" applyBorder="1" applyAlignment="1">
      <alignment horizontal="left"/>
    </xf>
    <xf numFmtId="171" fontId="17" fillId="0" borderId="9" xfId="0" applyNumberFormat="1" applyFont="1" applyBorder="1" applyAlignment="1">
      <alignment horizontal="center" vertical="center"/>
    </xf>
    <xf numFmtId="172" fontId="17" fillId="4" borderId="0" xfId="0" applyNumberFormat="1" applyFont="1" applyFill="1" applyAlignment="1">
      <alignment horizontal="right" vertical="center"/>
    </xf>
    <xf numFmtId="174" fontId="7" fillId="4" borderId="9" xfId="5" applyNumberFormat="1" applyFont="1" applyFill="1" applyBorder="1" applyAlignment="1">
      <alignment horizontal="right" vertical="center"/>
    </xf>
    <xf numFmtId="174" fontId="5" fillId="4" borderId="9" xfId="5" applyNumberFormat="1" applyFont="1" applyFill="1" applyBorder="1" applyAlignment="1">
      <alignment horizontal="right" vertical="center"/>
    </xf>
    <xf numFmtId="174" fontId="7" fillId="4" borderId="9" xfId="5" applyNumberFormat="1" applyFont="1" applyFill="1" applyBorder="1" applyAlignment="1">
      <alignment horizontal="right"/>
    </xf>
    <xf numFmtId="174" fontId="5" fillId="4" borderId="9" xfId="5" applyNumberFormat="1" applyFont="1" applyFill="1" applyBorder="1" applyAlignment="1">
      <alignment horizontal="right"/>
    </xf>
    <xf numFmtId="0" fontId="7" fillId="5" borderId="0" xfId="0" applyFont="1" applyFill="1"/>
    <xf numFmtId="0" fontId="7" fillId="5" borderId="0" xfId="0" applyFont="1" applyFill="1" applyAlignment="1">
      <alignment vertical="center"/>
    </xf>
    <xf numFmtId="171" fontId="7" fillId="4" borderId="0" xfId="0" applyNumberFormat="1" applyFont="1" applyFill="1" applyAlignment="1">
      <alignment horizontal="center" vertical="center"/>
    </xf>
    <xf numFmtId="171" fontId="5" fillId="4" borderId="0" xfId="0" applyNumberFormat="1" applyFont="1" applyFill="1" applyAlignment="1">
      <alignment horizontal="center" vertical="center"/>
    </xf>
    <xf numFmtId="176" fontId="7" fillId="6" borderId="9" xfId="5" applyNumberFormat="1" applyFont="1" applyFill="1" applyBorder="1" applyAlignment="1">
      <alignment horizontal="right" vertical="center"/>
    </xf>
    <xf numFmtId="176" fontId="5" fillId="6" borderId="9" xfId="5" applyNumberFormat="1" applyFont="1" applyFill="1" applyBorder="1" applyAlignment="1">
      <alignment horizontal="right" vertical="center"/>
    </xf>
    <xf numFmtId="170" fontId="7" fillId="14" borderId="0" xfId="0" applyNumberFormat="1" applyFont="1" applyFill="1" applyAlignment="1">
      <alignment vertical="center"/>
    </xf>
    <xf numFmtId="171" fontId="5" fillId="4" borderId="0" xfId="0" applyNumberFormat="1" applyFont="1" applyFill="1" applyAlignment="1">
      <alignment horizontal="center"/>
    </xf>
    <xf numFmtId="0" fontId="5" fillId="0" borderId="9" xfId="0" applyFont="1" applyBorder="1" applyAlignment="1">
      <alignment vertical="center" wrapText="1"/>
    </xf>
    <xf numFmtId="171" fontId="5" fillId="4" borderId="0" xfId="0" applyNumberFormat="1" applyFont="1" applyFill="1" applyAlignment="1">
      <alignment horizontal="right" vertical="center"/>
    </xf>
    <xf numFmtId="0" fontId="7" fillId="12" borderId="9" xfId="0" applyFont="1" applyFill="1" applyBorder="1" applyAlignment="1">
      <alignment vertical="center"/>
    </xf>
    <xf numFmtId="2" fontId="39" fillId="6" borderId="9" xfId="0" applyNumberFormat="1" applyFont="1" applyFill="1" applyBorder="1"/>
    <xf numFmtId="171" fontId="5" fillId="6" borderId="9" xfId="5" applyNumberFormat="1" applyFont="1" applyFill="1" applyBorder="1" applyAlignment="1">
      <alignment vertical="center"/>
    </xf>
    <xf numFmtId="0" fontId="5" fillId="6" borderId="9" xfId="4" applyFont="1" applyFill="1" applyAlignment="1">
      <alignment horizontal="left" vertical="center"/>
    </xf>
    <xf numFmtId="0" fontId="5" fillId="6" borderId="0" xfId="0" applyFont="1" applyFill="1" applyAlignment="1">
      <alignment vertical="center"/>
    </xf>
    <xf numFmtId="4" fontId="5" fillId="6" borderId="9" xfId="0" applyNumberFormat="1" applyFont="1" applyFill="1" applyBorder="1" applyAlignment="1">
      <alignment horizontal="right"/>
    </xf>
    <xf numFmtId="166" fontId="9" fillId="6" borderId="9" xfId="0" applyNumberFormat="1" applyFont="1" applyFill="1" applyBorder="1" applyAlignment="1">
      <alignment horizontal="right" vertical="top"/>
    </xf>
    <xf numFmtId="181" fontId="5" fillId="5" borderId="16" xfId="0" applyNumberFormat="1" applyFont="1" applyFill="1" applyBorder="1" applyAlignment="1">
      <alignment horizontal="right" vertical="center"/>
    </xf>
    <xf numFmtId="181" fontId="5" fillId="5" borderId="11" xfId="0" applyNumberFormat="1" applyFont="1" applyFill="1" applyBorder="1" applyAlignment="1">
      <alignment horizontal="right" vertical="center"/>
    </xf>
    <xf numFmtId="181" fontId="5" fillId="0" borderId="16" xfId="0" applyNumberFormat="1" applyFont="1" applyBorder="1" applyAlignment="1">
      <alignment horizontal="right" vertical="center"/>
    </xf>
    <xf numFmtId="181" fontId="5" fillId="0" borderId="23" xfId="0" applyNumberFormat="1" applyFont="1" applyBorder="1" applyAlignment="1">
      <alignment horizontal="right" vertical="center"/>
    </xf>
    <xf numFmtId="181" fontId="5" fillId="0" borderId="16" xfId="0" applyNumberFormat="1" applyFont="1" applyBorder="1" applyAlignment="1">
      <alignment horizontal="center" vertical="center"/>
    </xf>
    <xf numFmtId="171" fontId="5" fillId="0" borderId="11" xfId="0" applyNumberFormat="1" applyFont="1" applyBorder="1" applyAlignment="1">
      <alignment horizontal="right" vertical="center"/>
    </xf>
    <xf numFmtId="177" fontId="5" fillId="0" borderId="0" xfId="0" applyNumberFormat="1" applyFont="1" applyAlignment="1">
      <alignment horizontal="right"/>
    </xf>
    <xf numFmtId="177" fontId="5" fillId="6" borderId="0" xfId="0" applyNumberFormat="1" applyFont="1" applyFill="1" applyAlignment="1">
      <alignment horizontal="right" vertical="center"/>
    </xf>
    <xf numFmtId="176" fontId="17" fillId="6" borderId="9" xfId="5" applyNumberFormat="1" applyFont="1" applyFill="1" applyBorder="1" applyAlignment="1">
      <alignment horizontal="center"/>
    </xf>
    <xf numFmtId="181" fontId="5" fillId="5" borderId="11" xfId="0" applyNumberFormat="1" applyFont="1" applyFill="1" applyBorder="1" applyAlignment="1">
      <alignment horizontal="center" vertical="center"/>
    </xf>
    <xf numFmtId="0" fontId="26" fillId="2" borderId="9" xfId="0" applyFont="1" applyFill="1" applyBorder="1"/>
    <xf numFmtId="0" fontId="26" fillId="0" borderId="0" xfId="0" applyFont="1" applyAlignment="1">
      <alignment vertical="center"/>
    </xf>
    <xf numFmtId="168" fontId="7" fillId="5" borderId="0" xfId="0" applyNumberFormat="1" applyFont="1" applyFill="1" applyAlignment="1">
      <alignment vertical="center"/>
    </xf>
    <xf numFmtId="0" fontId="7" fillId="14" borderId="0" xfId="0" applyFont="1" applyFill="1" applyAlignment="1">
      <alignment vertical="center"/>
    </xf>
    <xf numFmtId="168" fontId="7" fillId="3" borderId="9" xfId="0" applyNumberFormat="1" applyFont="1" applyFill="1" applyBorder="1" applyAlignment="1">
      <alignment horizontal="center"/>
    </xf>
    <xf numFmtId="0" fontId="8" fillId="2" borderId="9" xfId="0" applyFont="1" applyFill="1" applyBorder="1"/>
    <xf numFmtId="0" fontId="8" fillId="2" borderId="9" xfId="0" applyFont="1" applyFill="1" applyBorder="1" applyAlignment="1">
      <alignment vertical="top"/>
    </xf>
    <xf numFmtId="173" fontId="5" fillId="4" borderId="0" xfId="0" applyNumberFormat="1" applyFont="1" applyFill="1" applyAlignment="1">
      <alignment horizontal="center" vertical="center"/>
    </xf>
    <xf numFmtId="174" fontId="7" fillId="4" borderId="0" xfId="0" applyNumberFormat="1" applyFont="1" applyFill="1" applyAlignment="1">
      <alignment horizontal="right" vertical="center"/>
    </xf>
    <xf numFmtId="174" fontId="5" fillId="4" borderId="0" xfId="0" applyNumberFormat="1" applyFont="1" applyFill="1" applyAlignment="1">
      <alignment horizontal="right" vertical="center"/>
    </xf>
    <xf numFmtId="171" fontId="7" fillId="4" borderId="0" xfId="0" applyNumberFormat="1" applyFont="1" applyFill="1" applyAlignment="1">
      <alignment horizontal="center" vertical="center" wrapText="1"/>
    </xf>
    <xf numFmtId="173" fontId="7" fillId="4" borderId="0" xfId="0" applyNumberFormat="1" applyFont="1" applyFill="1" applyAlignment="1">
      <alignment horizontal="center" vertical="center"/>
    </xf>
    <xf numFmtId="174" fontId="7" fillId="6" borderId="9" xfId="5" applyNumberFormat="1" applyFont="1" applyFill="1" applyBorder="1" applyAlignment="1">
      <alignment horizontal="right" vertical="center"/>
    </xf>
    <xf numFmtId="0" fontId="26" fillId="2" borderId="9" xfId="0" applyFont="1" applyFill="1" applyBorder="1" applyAlignment="1">
      <alignment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right"/>
    </xf>
    <xf numFmtId="184" fontId="12" fillId="2" borderId="9" xfId="0" applyNumberFormat="1" applyFont="1" applyFill="1" applyBorder="1" applyAlignment="1">
      <alignment horizontal="right" vertical="top"/>
    </xf>
    <xf numFmtId="166" fontId="17" fillId="6" borderId="9" xfId="5" applyNumberFormat="1" applyFont="1" applyFill="1" applyBorder="1" applyAlignment="1">
      <alignment horizontal="right" vertical="center"/>
    </xf>
    <xf numFmtId="0" fontId="5" fillId="6" borderId="9" xfId="0" applyFont="1" applyFill="1" applyBorder="1" applyAlignment="1">
      <alignment vertical="center"/>
    </xf>
    <xf numFmtId="0" fontId="17" fillId="4" borderId="9" xfId="0" applyFont="1" applyFill="1" applyBorder="1"/>
    <xf numFmtId="2" fontId="39" fillId="0" borderId="9" xfId="0" applyNumberFormat="1" applyFont="1" applyBorder="1" applyAlignment="1">
      <alignment horizontal="right"/>
    </xf>
    <xf numFmtId="2" fontId="39" fillId="6" borderId="9" xfId="0" applyNumberFormat="1" applyFont="1" applyFill="1" applyBorder="1" applyAlignment="1">
      <alignment horizontal="right"/>
    </xf>
    <xf numFmtId="4" fontId="39" fillId="6" borderId="9" xfId="0" applyNumberFormat="1" applyFont="1" applyFill="1" applyBorder="1" applyAlignment="1">
      <alignment horizontal="right"/>
    </xf>
    <xf numFmtId="2" fontId="18" fillId="6" borderId="9" xfId="0" applyNumberFormat="1" applyFont="1" applyFill="1" applyBorder="1"/>
    <xf numFmtId="0" fontId="39" fillId="6" borderId="9" xfId="0" applyFont="1" applyFill="1" applyBorder="1"/>
    <xf numFmtId="2" fontId="39" fillId="6" borderId="9" xfId="0" applyNumberFormat="1" applyFont="1" applyFill="1" applyBorder="1" applyAlignment="1">
      <alignment horizontal="right" vertical="center"/>
    </xf>
    <xf numFmtId="4" fontId="39" fillId="6" borderId="9" xfId="0" applyNumberFormat="1" applyFont="1" applyFill="1" applyBorder="1"/>
    <xf numFmtId="4" fontId="39" fillId="6" borderId="9" xfId="0" quotePrefix="1" applyNumberFormat="1" applyFont="1" applyFill="1" applyBorder="1" applyAlignment="1">
      <alignment horizontal="right"/>
    </xf>
    <xf numFmtId="0" fontId="7" fillId="9" borderId="9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9" xfId="0" quotePrefix="1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1" fontId="5" fillId="0" borderId="9" xfId="0" applyNumberFormat="1" applyFont="1" applyBorder="1" applyAlignment="1">
      <alignment vertical="center"/>
    </xf>
    <xf numFmtId="167" fontId="5" fillId="0" borderId="9" xfId="0" applyNumberFormat="1" applyFont="1" applyBorder="1" applyAlignment="1">
      <alignment vertical="center"/>
    </xf>
    <xf numFmtId="1" fontId="5" fillId="0" borderId="9" xfId="0" quotePrefix="1" applyNumberFormat="1" applyFont="1" applyBorder="1" applyAlignment="1">
      <alignment horizontal="right" vertical="center"/>
    </xf>
    <xf numFmtId="188" fontId="7" fillId="0" borderId="10" xfId="0" applyNumberFormat="1" applyFont="1" applyBorder="1" applyAlignment="1">
      <alignment horizontal="center" vertical="center"/>
    </xf>
    <xf numFmtId="188" fontId="7" fillId="9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3" fontId="32" fillId="0" borderId="10" xfId="0" applyNumberFormat="1" applyFont="1" applyBorder="1" applyAlignment="1">
      <alignment vertical="center"/>
    </xf>
    <xf numFmtId="3" fontId="12" fillId="0" borderId="10" xfId="0" applyNumberFormat="1" applyFont="1" applyBorder="1" applyAlignment="1">
      <alignment horizontal="right" vertical="center"/>
    </xf>
    <xf numFmtId="3" fontId="34" fillId="0" borderId="10" xfId="0" applyNumberFormat="1" applyFont="1" applyBorder="1" applyAlignment="1">
      <alignment horizontal="right" vertical="center"/>
    </xf>
    <xf numFmtId="3" fontId="34" fillId="0" borderId="10" xfId="0" applyNumberFormat="1" applyFont="1" applyBorder="1" applyAlignment="1">
      <alignment vertical="center"/>
    </xf>
    <xf numFmtId="166" fontId="31" fillId="0" borderId="10" xfId="0" applyNumberFormat="1" applyFont="1" applyBorder="1" applyAlignment="1">
      <alignment horizontal="right" vertical="center"/>
    </xf>
    <xf numFmtId="3" fontId="17" fillId="0" borderId="9" xfId="0" applyNumberFormat="1" applyFont="1" applyBorder="1" applyAlignment="1">
      <alignment horizontal="right" vertical="center"/>
    </xf>
    <xf numFmtId="3" fontId="17" fillId="0" borderId="9" xfId="0" applyNumberFormat="1" applyFont="1" applyBorder="1" applyAlignment="1">
      <alignment vertical="center"/>
    </xf>
    <xf numFmtId="0" fontId="20" fillId="5" borderId="9" xfId="0" applyFont="1" applyFill="1" applyBorder="1" applyAlignment="1">
      <alignment horizontal="left" vertical="center"/>
    </xf>
    <xf numFmtId="177" fontId="5" fillId="6" borderId="9" xfId="0" applyNumberFormat="1" applyFont="1" applyFill="1" applyBorder="1" applyAlignment="1">
      <alignment horizontal="center" vertical="center"/>
    </xf>
    <xf numFmtId="166" fontId="17" fillId="4" borderId="9" xfId="5" applyNumberFormat="1" applyFont="1" applyFill="1" applyBorder="1" applyAlignment="1">
      <alignment horizontal="center" vertical="center"/>
    </xf>
    <xf numFmtId="182" fontId="17" fillId="4" borderId="9" xfId="5" applyNumberFormat="1" applyFont="1" applyFill="1" applyBorder="1" applyAlignment="1">
      <alignment horizontal="center" vertical="center"/>
    </xf>
    <xf numFmtId="4" fontId="17" fillId="6" borderId="9" xfId="0" applyNumberFormat="1" applyFont="1" applyFill="1" applyBorder="1" applyAlignment="1">
      <alignment horizontal="center" vertical="center"/>
    </xf>
    <xf numFmtId="4" fontId="17" fillId="6" borderId="23" xfId="0" applyNumberFormat="1" applyFont="1" applyFill="1" applyBorder="1" applyAlignment="1">
      <alignment horizontal="center" vertical="center"/>
    </xf>
    <xf numFmtId="4" fontId="5" fillId="4" borderId="9" xfId="5" applyNumberFormat="1" applyFont="1" applyFill="1" applyBorder="1" applyAlignment="1">
      <alignment horizontal="center" vertical="center"/>
    </xf>
    <xf numFmtId="4" fontId="17" fillId="6" borderId="16" xfId="0" applyNumberFormat="1" applyFont="1" applyFill="1" applyBorder="1" applyAlignment="1">
      <alignment horizontal="center" vertical="center"/>
    </xf>
    <xf numFmtId="177" fontId="5" fillId="4" borderId="23" xfId="0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176" fontId="5" fillId="4" borderId="9" xfId="5" applyNumberFormat="1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center" vertical="center"/>
    </xf>
    <xf numFmtId="4" fontId="7" fillId="5" borderId="9" xfId="4" applyNumberFormat="1" applyFont="1" applyFill="1" applyAlignment="1">
      <alignment horizontal="center" vertical="center"/>
    </xf>
    <xf numFmtId="4" fontId="5" fillId="6" borderId="0" xfId="0" applyNumberFormat="1" applyFont="1" applyFill="1" applyAlignment="1">
      <alignment horizontal="center" vertical="center"/>
    </xf>
    <xf numFmtId="172" fontId="5" fillId="4" borderId="9" xfId="5" applyNumberFormat="1" applyFont="1" applyFill="1" applyBorder="1" applyAlignment="1">
      <alignment horizontal="center" vertical="center"/>
    </xf>
    <xf numFmtId="172" fontId="5" fillId="6" borderId="9" xfId="5" applyNumberFormat="1" applyFont="1" applyFill="1" applyBorder="1" applyAlignment="1">
      <alignment horizontal="center" vertical="center" wrapText="1"/>
    </xf>
    <xf numFmtId="177" fontId="5" fillId="6" borderId="0" xfId="0" applyNumberFormat="1" applyFont="1" applyFill="1" applyAlignment="1">
      <alignment horizontal="center" vertical="center"/>
    </xf>
    <xf numFmtId="4" fontId="17" fillId="6" borderId="10" xfId="0" applyNumberFormat="1" applyFont="1" applyFill="1" applyBorder="1" applyAlignment="1">
      <alignment horizontal="center" vertical="center"/>
    </xf>
    <xf numFmtId="172" fontId="17" fillId="4" borderId="10" xfId="5" applyNumberFormat="1" applyFont="1" applyFill="1" applyBorder="1" applyAlignment="1">
      <alignment horizontal="center" vertical="center"/>
    </xf>
    <xf numFmtId="0" fontId="7" fillId="5" borderId="9" xfId="4" applyFont="1" applyFill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172" fontId="5" fillId="6" borderId="9" xfId="5" applyNumberFormat="1" applyFont="1" applyFill="1" applyBorder="1" applyAlignment="1">
      <alignment horizontal="center" vertical="center"/>
    </xf>
    <xf numFmtId="0" fontId="7" fillId="12" borderId="9" xfId="4" applyFont="1" applyFill="1" applyAlignment="1">
      <alignment horizontal="center" vertical="center"/>
    </xf>
    <xf numFmtId="0" fontId="7" fillId="12" borderId="10" xfId="4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68" fontId="7" fillId="0" borderId="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168" fontId="7" fillId="0" borderId="9" xfId="0" applyNumberFormat="1" applyFont="1" applyBorder="1" applyAlignment="1">
      <alignment horizontal="center" vertical="center"/>
    </xf>
    <xf numFmtId="0" fontId="20" fillId="12" borderId="9" xfId="0" applyFont="1" applyFill="1" applyBorder="1"/>
    <xf numFmtId="177" fontId="17" fillId="0" borderId="9" xfId="0" applyNumberFormat="1" applyFont="1" applyBorder="1" applyAlignment="1">
      <alignment horizontal="right" vertical="center"/>
    </xf>
    <xf numFmtId="187" fontId="5" fillId="0" borderId="9" xfId="6" applyNumberFormat="1" applyFont="1" applyBorder="1" applyAlignment="1">
      <alignment vertical="center" wrapText="1"/>
    </xf>
    <xf numFmtId="171" fontId="37" fillId="0" borderId="16" xfId="0" applyNumberFormat="1" applyFont="1" applyBorder="1" applyAlignment="1">
      <alignment horizontal="center" vertical="center"/>
    </xf>
    <xf numFmtId="176" fontId="37" fillId="4" borderId="0" xfId="0" applyNumberFormat="1" applyFont="1" applyFill="1" applyAlignment="1">
      <alignment horizontal="right"/>
    </xf>
    <xf numFmtId="0" fontId="7" fillId="0" borderId="9" xfId="0" applyFont="1" applyBorder="1" applyAlignment="1">
      <alignment horizontal="left" vertical="center"/>
    </xf>
    <xf numFmtId="177" fontId="17" fillId="4" borderId="0" xfId="0" applyNumberFormat="1" applyFont="1" applyFill="1" applyAlignment="1">
      <alignment horizontal="center" vertical="center"/>
    </xf>
    <xf numFmtId="177" fontId="17" fillId="4" borderId="23" xfId="0" applyNumberFormat="1" applyFont="1" applyFill="1" applyBorder="1" applyAlignment="1">
      <alignment horizontal="center" vertical="center"/>
    </xf>
    <xf numFmtId="177" fontId="17" fillId="4" borderId="0" xfId="0" applyNumberFormat="1" applyFont="1" applyFill="1"/>
    <xf numFmtId="176" fontId="17" fillId="6" borderId="9" xfId="5" applyNumberFormat="1" applyFont="1" applyFill="1" applyBorder="1" applyAlignment="1"/>
    <xf numFmtId="0" fontId="17" fillId="0" borderId="0" xfId="0" applyFont="1" applyAlignment="1">
      <alignment horizontal="right"/>
    </xf>
    <xf numFmtId="177" fontId="17" fillId="4" borderId="0" xfId="0" applyNumberFormat="1" applyFont="1" applyFill="1" applyAlignment="1">
      <alignment horizontal="right" vertical="center"/>
    </xf>
    <xf numFmtId="177" fontId="17" fillId="6" borderId="0" xfId="0" applyNumberFormat="1" applyFont="1" applyFill="1" applyAlignment="1">
      <alignment horizontal="right" vertical="center"/>
    </xf>
    <xf numFmtId="0" fontId="20" fillId="5" borderId="0" xfId="0" applyFont="1" applyFill="1" applyAlignment="1">
      <alignment vertical="center"/>
    </xf>
    <xf numFmtId="189" fontId="20" fillId="4" borderId="0" xfId="0" applyNumberFormat="1" applyFont="1" applyFill="1" applyAlignment="1">
      <alignment horizontal="right" vertical="center"/>
    </xf>
    <xf numFmtId="0" fontId="17" fillId="4" borderId="0" xfId="0" applyFont="1" applyFill="1" applyAlignment="1">
      <alignment horizontal="left" vertical="center" indent="1"/>
    </xf>
    <xf numFmtId="172" fontId="17" fillId="4" borderId="0" xfId="0" applyNumberFormat="1" applyFont="1" applyFill="1" applyAlignment="1">
      <alignment horizontal="center" vertical="center"/>
    </xf>
    <xf numFmtId="189" fontId="17" fillId="4" borderId="0" xfId="0" applyNumberFormat="1" applyFont="1" applyFill="1" applyAlignment="1">
      <alignment horizontal="right" vertical="center"/>
    </xf>
    <xf numFmtId="168" fontId="17" fillId="4" borderId="0" xfId="0" applyNumberFormat="1" applyFont="1" applyFill="1" applyAlignment="1">
      <alignment horizontal="left" vertical="center" indent="1"/>
    </xf>
    <xf numFmtId="168" fontId="20" fillId="5" borderId="0" xfId="0" applyNumberFormat="1" applyFont="1" applyFill="1" applyAlignment="1">
      <alignment vertical="center"/>
    </xf>
    <xf numFmtId="0" fontId="20" fillId="14" borderId="0" xfId="0" applyFont="1" applyFill="1" applyAlignment="1">
      <alignment vertical="center"/>
    </xf>
    <xf numFmtId="171" fontId="17" fillId="4" borderId="0" xfId="0" applyNumberFormat="1" applyFont="1" applyFill="1" applyAlignment="1">
      <alignment horizontal="center"/>
    </xf>
    <xf numFmtId="171" fontId="17" fillId="4" borderId="23" xfId="0" applyNumberFormat="1" applyFont="1" applyFill="1" applyBorder="1" applyAlignment="1">
      <alignment horizontal="right" vertical="center"/>
    </xf>
    <xf numFmtId="173" fontId="17" fillId="4" borderId="0" xfId="0" applyNumberFormat="1" applyFont="1" applyFill="1" applyAlignment="1">
      <alignment horizontal="right" vertical="center"/>
    </xf>
    <xf numFmtId="176" fontId="20" fillId="4" borderId="9" xfId="5" applyNumberFormat="1" applyFont="1" applyFill="1" applyBorder="1" applyAlignment="1">
      <alignment horizontal="right" vertical="center"/>
    </xf>
    <xf numFmtId="176" fontId="20" fillId="4" borderId="0" xfId="0" applyNumberFormat="1" applyFont="1" applyFill="1" applyAlignment="1">
      <alignment horizontal="right" vertical="center"/>
    </xf>
    <xf numFmtId="192" fontId="20" fillId="4" borderId="0" xfId="0" applyNumberFormat="1" applyFont="1" applyFill="1" applyAlignment="1">
      <alignment horizontal="right" vertical="center"/>
    </xf>
    <xf numFmtId="176" fontId="20" fillId="6" borderId="9" xfId="5" applyNumberFormat="1" applyFont="1" applyFill="1" applyBorder="1" applyAlignment="1">
      <alignment horizontal="right" vertical="center"/>
    </xf>
    <xf numFmtId="176" fontId="17" fillId="6" borderId="0" xfId="0" applyNumberFormat="1" applyFont="1" applyFill="1" applyAlignment="1">
      <alignment horizontal="right" vertical="center"/>
    </xf>
    <xf numFmtId="174" fontId="17" fillId="4" borderId="9" xfId="5" applyNumberFormat="1" applyFont="1" applyFill="1" applyBorder="1" applyAlignment="1">
      <alignment horizontal="right" vertical="center"/>
    </xf>
    <xf numFmtId="176" fontId="17" fillId="4" borderId="0" xfId="0" applyNumberFormat="1" applyFont="1" applyFill="1" applyAlignment="1">
      <alignment horizontal="right" vertical="center"/>
    </xf>
    <xf numFmtId="168" fontId="20" fillId="14" borderId="0" xfId="0" applyNumberFormat="1" applyFont="1" applyFill="1" applyAlignment="1">
      <alignment vertical="center"/>
    </xf>
    <xf numFmtId="174" fontId="20" fillId="4" borderId="0" xfId="0" applyNumberFormat="1" applyFont="1" applyFill="1" applyAlignment="1">
      <alignment horizontal="right" vertical="center"/>
    </xf>
    <xf numFmtId="174" fontId="17" fillId="4" borderId="0" xfId="0" applyNumberFormat="1" applyFont="1" applyFill="1" applyAlignment="1">
      <alignment horizontal="right" vertical="center"/>
    </xf>
    <xf numFmtId="174" fontId="20" fillId="4" borderId="9" xfId="5" applyNumberFormat="1" applyFont="1" applyFill="1" applyBorder="1" applyAlignment="1">
      <alignment horizontal="right" vertical="center"/>
    </xf>
    <xf numFmtId="173" fontId="20" fillId="4" borderId="0" xfId="0" applyNumberFormat="1" applyFont="1" applyFill="1" applyAlignment="1">
      <alignment horizontal="right" vertical="center"/>
    </xf>
    <xf numFmtId="174" fontId="20" fillId="4" borderId="9" xfId="5" applyNumberFormat="1" applyFont="1" applyFill="1" applyBorder="1" applyAlignment="1">
      <alignment horizontal="right"/>
    </xf>
    <xf numFmtId="174" fontId="17" fillId="4" borderId="9" xfId="5" applyNumberFormat="1" applyFont="1" applyFill="1" applyBorder="1" applyAlignment="1">
      <alignment horizontal="right"/>
    </xf>
    <xf numFmtId="0" fontId="17" fillId="4" borderId="23" xfId="0" applyFont="1" applyFill="1" applyBorder="1" applyAlignment="1">
      <alignment horizontal="left" vertical="center" indent="1"/>
    </xf>
    <xf numFmtId="174" fontId="17" fillId="4" borderId="23" xfId="5" applyNumberFormat="1" applyFont="1" applyFill="1" applyBorder="1" applyAlignment="1">
      <alignment horizontal="right" vertical="center"/>
    </xf>
    <xf numFmtId="174" fontId="17" fillId="4" borderId="23" xfId="0" applyNumberFormat="1" applyFont="1" applyFill="1" applyBorder="1" applyAlignment="1">
      <alignment horizontal="right" vertical="center"/>
    </xf>
    <xf numFmtId="171" fontId="5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indent="1"/>
    </xf>
    <xf numFmtId="4" fontId="7" fillId="4" borderId="0" xfId="0" applyNumberFormat="1" applyFont="1" applyFill="1" applyAlignment="1">
      <alignment horizontal="center" vertical="center"/>
    </xf>
    <xf numFmtId="168" fontId="7" fillId="5" borderId="0" xfId="0" applyNumberFormat="1" applyFont="1" applyFill="1" applyAlignment="1">
      <alignment horizontal="center" vertical="center"/>
    </xf>
    <xf numFmtId="171" fontId="5" fillId="4" borderId="23" xfId="0" applyNumberFormat="1" applyFont="1" applyFill="1" applyBorder="1" applyAlignment="1">
      <alignment horizontal="center" vertical="center"/>
    </xf>
    <xf numFmtId="0" fontId="20" fillId="14" borderId="0" xfId="0" applyFont="1" applyFill="1" applyAlignment="1">
      <alignment horizontal="left" vertical="center"/>
    </xf>
    <xf numFmtId="192" fontId="17" fillId="4" borderId="0" xfId="0" applyNumberFormat="1" applyFont="1" applyFill="1" applyAlignment="1">
      <alignment horizontal="right" vertical="center"/>
    </xf>
    <xf numFmtId="0" fontId="20" fillId="5" borderId="0" xfId="0" applyFont="1" applyFill="1"/>
    <xf numFmtId="168" fontId="5" fillId="3" borderId="9" xfId="0" applyNumberFormat="1" applyFont="1" applyFill="1" applyBorder="1"/>
    <xf numFmtId="0" fontId="4" fillId="3" borderId="9" xfId="0" applyFont="1" applyFill="1" applyBorder="1"/>
    <xf numFmtId="0" fontId="8" fillId="2" borderId="9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84" fontId="12" fillId="2" borderId="3" xfId="0" applyNumberFormat="1" applyFont="1" applyFill="1" applyBorder="1" applyAlignment="1">
      <alignment horizontal="right" vertical="top"/>
    </xf>
    <xf numFmtId="43" fontId="5" fillId="0" borderId="9" xfId="6" applyFont="1" applyBorder="1" applyAlignment="1">
      <alignment wrapText="1"/>
    </xf>
    <xf numFmtId="2" fontId="5" fillId="0" borderId="0" xfId="0" applyNumberFormat="1" applyFont="1" applyAlignment="1">
      <alignment vertical="center" wrapText="1"/>
    </xf>
    <xf numFmtId="2" fontId="5" fillId="0" borderId="23" xfId="0" applyNumberFormat="1" applyFont="1" applyBorder="1" applyAlignment="1">
      <alignment vertical="center" wrapText="1"/>
    </xf>
    <xf numFmtId="2" fontId="5" fillId="0" borderId="11" xfId="0" applyNumberFormat="1" applyFont="1" applyBorder="1" applyAlignment="1">
      <alignment vertical="center" wrapText="1"/>
    </xf>
    <xf numFmtId="2" fontId="5" fillId="0" borderId="9" xfId="0" applyNumberFormat="1" applyFont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7" borderId="9" xfId="4" applyFont="1" applyFill="1" applyAlignment="1">
      <alignment horizontal="left" vertical="center"/>
    </xf>
    <xf numFmtId="0" fontId="5" fillId="6" borderId="9" xfId="0" applyFont="1" applyFill="1" applyBorder="1" applyAlignment="1">
      <alignment horizontal="left" vertical="center"/>
    </xf>
    <xf numFmtId="0" fontId="7" fillId="7" borderId="9" xfId="4" applyFont="1" applyFill="1" applyAlignment="1">
      <alignment horizontal="center" vertical="center"/>
    </xf>
    <xf numFmtId="3" fontId="9" fillId="6" borderId="9" xfId="0" quotePrefix="1" applyNumberFormat="1" applyFont="1" applyFill="1" applyBorder="1"/>
    <xf numFmtId="169" fontId="9" fillId="6" borderId="9" xfId="3" applyFont="1" applyFill="1" applyAlignment="1">
      <alignment vertical="top"/>
    </xf>
    <xf numFmtId="178" fontId="17" fillId="4" borderId="9" xfId="0" applyNumberFormat="1" applyFont="1" applyFill="1" applyBorder="1" applyAlignment="1">
      <alignment horizontal="right" vertical="center"/>
    </xf>
    <xf numFmtId="4" fontId="17" fillId="6" borderId="9" xfId="4" applyNumberFormat="1" applyFont="1" applyFill="1" applyAlignment="1">
      <alignment horizontal="center" vertical="center"/>
    </xf>
    <xf numFmtId="4" fontId="17" fillId="4" borderId="16" xfId="4" applyNumberFormat="1" applyFont="1" applyFill="1" applyBorder="1" applyAlignment="1">
      <alignment horizontal="center" vertical="center"/>
    </xf>
    <xf numFmtId="4" fontId="17" fillId="4" borderId="23" xfId="4" applyNumberFormat="1" applyFont="1" applyFill="1" applyBorder="1" applyAlignment="1">
      <alignment horizontal="center" vertical="center"/>
    </xf>
    <xf numFmtId="4" fontId="17" fillId="6" borderId="11" xfId="0" applyNumberFormat="1" applyFont="1" applyFill="1" applyBorder="1" applyAlignment="1">
      <alignment horizontal="center" vertical="center"/>
    </xf>
    <xf numFmtId="2" fontId="17" fillId="6" borderId="0" xfId="0" applyNumberFormat="1" applyFont="1" applyFill="1" applyAlignment="1">
      <alignment horizontal="center"/>
    </xf>
    <xf numFmtId="2" fontId="17" fillId="6" borderId="23" xfId="0" applyNumberFormat="1" applyFont="1" applyFill="1" applyBorder="1" applyAlignment="1">
      <alignment horizontal="center"/>
    </xf>
    <xf numFmtId="0" fontId="7" fillId="7" borderId="10" xfId="4" applyFont="1" applyFill="1" applyBorder="1" applyAlignment="1">
      <alignment horizontal="center" vertical="center"/>
    </xf>
    <xf numFmtId="37" fontId="26" fillId="4" borderId="9" xfId="1" applyFont="1" applyFill="1"/>
    <xf numFmtId="177" fontId="7" fillId="4" borderId="0" xfId="0" applyNumberFormat="1" applyFont="1" applyFill="1" applyAlignment="1">
      <alignment horizontal="right" vertical="center"/>
    </xf>
    <xf numFmtId="172" fontId="7" fillId="4" borderId="0" xfId="0" applyNumberFormat="1" applyFont="1" applyFill="1" applyAlignment="1">
      <alignment horizontal="center" vertical="center"/>
    </xf>
    <xf numFmtId="173" fontId="5" fillId="6" borderId="0" xfId="0" applyNumberFormat="1" applyFont="1" applyFill="1" applyAlignment="1">
      <alignment horizontal="center" vertical="center"/>
    </xf>
    <xf numFmtId="177" fontId="7" fillId="6" borderId="0" xfId="0" applyNumberFormat="1" applyFont="1" applyFill="1" applyAlignment="1">
      <alignment horizontal="right" vertical="center"/>
    </xf>
    <xf numFmtId="173" fontId="17" fillId="6" borderId="0" xfId="0" applyNumberFormat="1" applyFont="1" applyFill="1" applyAlignment="1">
      <alignment horizontal="center" vertical="center"/>
    </xf>
    <xf numFmtId="168" fontId="7" fillId="5" borderId="9" xfId="8" applyNumberFormat="1" applyFont="1" applyFill="1" applyAlignment="1">
      <alignment vertical="center"/>
    </xf>
    <xf numFmtId="176" fontId="5" fillId="4" borderId="0" xfId="0" applyNumberFormat="1" applyFont="1" applyFill="1" applyAlignment="1">
      <alignment horizontal="right" vertical="center"/>
    </xf>
    <xf numFmtId="171" fontId="17" fillId="6" borderId="0" xfId="0" applyNumberFormat="1" applyFont="1" applyFill="1" applyAlignment="1">
      <alignment horizontal="center" vertical="center"/>
    </xf>
    <xf numFmtId="168" fontId="7" fillId="14" borderId="9" xfId="8" applyNumberFormat="1" applyFont="1" applyFill="1" applyAlignment="1">
      <alignment vertical="center"/>
    </xf>
    <xf numFmtId="0" fontId="7" fillId="6" borderId="0" xfId="0" applyFont="1" applyFill="1" applyAlignment="1">
      <alignment vertical="center"/>
    </xf>
    <xf numFmtId="176" fontId="7" fillId="4" borderId="0" xfId="0" applyNumberFormat="1" applyFont="1" applyFill="1" applyAlignment="1">
      <alignment horizontal="right" vertical="center"/>
    </xf>
    <xf numFmtId="177" fontId="5" fillId="4" borderId="23" xfId="0" applyNumberFormat="1" applyFont="1" applyFill="1" applyBorder="1" applyAlignment="1">
      <alignment horizontal="right" vertical="center"/>
    </xf>
    <xf numFmtId="0" fontId="30" fillId="0" borderId="9" xfId="54" applyFont="1" applyAlignment="1">
      <alignment vertical="center"/>
    </xf>
    <xf numFmtId="0" fontId="30" fillId="0" borderId="9" xfId="10" applyFont="1"/>
    <xf numFmtId="174" fontId="20" fillId="6" borderId="0" xfId="0" applyNumberFormat="1" applyFont="1" applyFill="1" applyAlignment="1">
      <alignment horizontal="right" vertical="center"/>
    </xf>
    <xf numFmtId="171" fontId="4" fillId="2" borderId="9" xfId="0" applyNumberFormat="1" applyFont="1" applyFill="1" applyBorder="1" applyAlignment="1">
      <alignment horizontal="center"/>
    </xf>
    <xf numFmtId="176" fontId="20" fillId="4" borderId="9" xfId="5" applyNumberFormat="1" applyFont="1" applyFill="1" applyBorder="1" applyAlignment="1">
      <alignment horizontal="right"/>
    </xf>
    <xf numFmtId="179" fontId="7" fillId="2" borderId="9" xfId="0" applyNumberFormat="1" applyFont="1" applyFill="1" applyBorder="1" applyAlignment="1">
      <alignment horizontal="center" vertical="center"/>
    </xf>
    <xf numFmtId="175" fontId="17" fillId="0" borderId="0" xfId="0" applyNumberFormat="1" applyFont="1" applyAlignment="1">
      <alignment horizontal="right" vertical="center"/>
    </xf>
    <xf numFmtId="181" fontId="17" fillId="0" borderId="23" xfId="0" applyNumberFormat="1" applyFont="1" applyBorder="1" applyAlignment="1">
      <alignment horizontal="center" vertical="center"/>
    </xf>
    <xf numFmtId="188" fontId="7" fillId="8" borderId="33" xfId="0" applyNumberFormat="1" applyFont="1" applyFill="1" applyBorder="1" applyAlignment="1">
      <alignment horizontal="center" vertical="center"/>
    </xf>
    <xf numFmtId="188" fontId="7" fillId="8" borderId="34" xfId="0" applyNumberFormat="1" applyFont="1" applyFill="1" applyBorder="1" applyAlignment="1">
      <alignment horizontal="center" vertical="center"/>
    </xf>
    <xf numFmtId="171" fontId="17" fillId="4" borderId="9" xfId="5" applyNumberFormat="1" applyFont="1" applyFill="1" applyBorder="1" applyAlignment="1">
      <alignment horizontal="right" vertical="center"/>
    </xf>
    <xf numFmtId="0" fontId="18" fillId="0" borderId="9" xfId="0" applyFont="1" applyBorder="1"/>
    <xf numFmtId="2" fontId="39" fillId="6" borderId="9" xfId="0" applyNumberFormat="1" applyFont="1" applyFill="1" applyBorder="1" applyAlignment="1">
      <alignment horizontal="center" vertical="center"/>
    </xf>
    <xf numFmtId="4" fontId="39" fillId="6" borderId="9" xfId="0" quotePrefix="1" applyNumberFormat="1" applyFont="1" applyFill="1" applyBorder="1" applyAlignment="1">
      <alignment horizontal="center" vertical="center"/>
    </xf>
    <xf numFmtId="4" fontId="39" fillId="0" borderId="9" xfId="0" applyNumberFormat="1" applyFont="1" applyBorder="1" applyAlignment="1">
      <alignment horizontal="center" vertical="center"/>
    </xf>
    <xf numFmtId="2" fontId="39" fillId="4" borderId="9" xfId="0" applyNumberFormat="1" applyFont="1" applyFill="1" applyBorder="1" applyAlignment="1">
      <alignment horizontal="center" vertical="center"/>
    </xf>
    <xf numFmtId="2" fontId="39" fillId="0" borderId="9" xfId="0" applyNumberFormat="1" applyFont="1" applyBorder="1" applyAlignment="1">
      <alignment horizontal="center"/>
    </xf>
    <xf numFmtId="2" fontId="39" fillId="4" borderId="9" xfId="0" applyNumberFormat="1" applyFont="1" applyFill="1" applyBorder="1" applyAlignment="1">
      <alignment horizontal="center"/>
    </xf>
    <xf numFmtId="0" fontId="39" fillId="0" borderId="9" xfId="0" applyFont="1" applyBorder="1"/>
    <xf numFmtId="182" fontId="7" fillId="4" borderId="0" xfId="0" applyNumberFormat="1" applyFont="1" applyFill="1" applyAlignment="1">
      <alignment horizontal="right" vertical="center"/>
    </xf>
    <xf numFmtId="182" fontId="5" fillId="4" borderId="0" xfId="0" applyNumberFormat="1" applyFont="1" applyFill="1" applyAlignment="1">
      <alignment horizontal="right" vertical="center"/>
    </xf>
    <xf numFmtId="182" fontId="17" fillId="4" borderId="0" xfId="0" applyNumberFormat="1" applyFont="1" applyFill="1" applyAlignment="1">
      <alignment horizontal="right" vertical="center"/>
    </xf>
    <xf numFmtId="182" fontId="5" fillId="2" borderId="9" xfId="0" applyNumberFormat="1" applyFont="1" applyFill="1" applyBorder="1" applyAlignment="1">
      <alignment horizontal="right" vertical="center"/>
    </xf>
    <xf numFmtId="182" fontId="20" fillId="4" borderId="0" xfId="0" applyNumberFormat="1" applyFont="1" applyFill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26" fillId="0" borderId="0" xfId="0" applyFont="1" applyAlignment="1">
      <alignment vertical="top"/>
    </xf>
    <xf numFmtId="171" fontId="4" fillId="2" borderId="3" xfId="0" applyNumberFormat="1" applyFont="1" applyFill="1" applyBorder="1" applyAlignment="1">
      <alignment horizontal="center"/>
    </xf>
    <xf numFmtId="0" fontId="26" fillId="2" borderId="9" xfId="0" applyFont="1" applyFill="1" applyBorder="1" applyAlignment="1">
      <alignment vertical="top"/>
    </xf>
    <xf numFmtId="172" fontId="20" fillId="6" borderId="9" xfId="5" applyNumberFormat="1" applyFont="1" applyFill="1" applyBorder="1" applyAlignment="1">
      <alignment horizontal="right" vertical="center"/>
    </xf>
    <xf numFmtId="171" fontId="20" fillId="46" borderId="9" xfId="0" applyNumberFormat="1" applyFont="1" applyFill="1" applyBorder="1" applyAlignment="1">
      <alignment horizontal="right" vertical="center"/>
    </xf>
    <xf numFmtId="0" fontId="7" fillId="10" borderId="19" xfId="0" applyFont="1" applyFill="1" applyBorder="1" applyAlignment="1">
      <alignment horizontal="center" vertical="center"/>
    </xf>
    <xf numFmtId="0" fontId="7" fillId="10" borderId="35" xfId="0" applyFont="1" applyFill="1" applyBorder="1" applyAlignment="1">
      <alignment horizontal="center" vertical="center" wrapText="1"/>
    </xf>
    <xf numFmtId="0" fontId="7" fillId="10" borderId="3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4" fontId="27" fillId="0" borderId="0" xfId="0" applyNumberFormat="1" applyFont="1"/>
    <xf numFmtId="0" fontId="7" fillId="10" borderId="35" xfId="0" applyFont="1" applyFill="1" applyBorder="1" applyAlignment="1">
      <alignment horizontal="center" vertical="center"/>
    </xf>
    <xf numFmtId="0" fontId="7" fillId="10" borderId="36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 wrapText="1"/>
    </xf>
    <xf numFmtId="166" fontId="17" fillId="4" borderId="16" xfId="5" applyNumberFormat="1" applyFont="1" applyFill="1" applyBorder="1" applyAlignment="1">
      <alignment horizontal="center" vertical="center"/>
    </xf>
    <xf numFmtId="166" fontId="17" fillId="4" borderId="23" xfId="5" applyNumberFormat="1" applyFont="1" applyFill="1" applyBorder="1" applyAlignment="1">
      <alignment horizontal="center" vertical="center"/>
    </xf>
    <xf numFmtId="166" fontId="5" fillId="4" borderId="9" xfId="5" applyNumberFormat="1" applyFont="1" applyFill="1" applyBorder="1" applyAlignment="1">
      <alignment horizontal="center" vertical="center"/>
    </xf>
    <xf numFmtId="166" fontId="5" fillId="4" borderId="23" xfId="5" applyNumberFormat="1" applyFont="1" applyFill="1" applyBorder="1" applyAlignment="1">
      <alignment horizontal="center" vertical="center"/>
    </xf>
    <xf numFmtId="166" fontId="5" fillId="4" borderId="16" xfId="5" applyNumberFormat="1" applyFont="1" applyFill="1" applyBorder="1" applyAlignment="1">
      <alignment horizontal="center" vertical="center"/>
    </xf>
    <xf numFmtId="2" fontId="17" fillId="5" borderId="11" xfId="4" applyNumberFormat="1" applyFont="1" applyFill="1" applyBorder="1" applyAlignment="1">
      <alignment horizontal="center" vertical="center"/>
    </xf>
    <xf numFmtId="166" fontId="5" fillId="4" borderId="11" xfId="5" applyNumberFormat="1" applyFont="1" applyFill="1" applyBorder="1" applyAlignment="1">
      <alignment horizontal="center" vertical="center"/>
    </xf>
    <xf numFmtId="0" fontId="30" fillId="0" borderId="9" xfId="10" applyFont="1" applyAlignment="1">
      <alignment vertical="top"/>
    </xf>
    <xf numFmtId="177" fontId="17" fillId="4" borderId="9" xfId="0" applyNumberFormat="1" applyFont="1" applyFill="1" applyBorder="1" applyAlignment="1">
      <alignment horizontal="right" vertical="center"/>
    </xf>
    <xf numFmtId="177" fontId="37" fillId="4" borderId="9" xfId="4" applyNumberFormat="1" applyFont="1" applyFill="1" applyAlignment="1">
      <alignment horizontal="left"/>
    </xf>
    <xf numFmtId="0" fontId="17" fillId="0" borderId="9" xfId="0" applyFont="1" applyBorder="1" applyAlignment="1">
      <alignment horizontal="left" vertical="center" wrapText="1"/>
    </xf>
    <xf numFmtId="3" fontId="7" fillId="9" borderId="16" xfId="0" applyNumberFormat="1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3" fontId="5" fillId="0" borderId="16" xfId="0" quotePrefix="1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3" fontId="7" fillId="9" borderId="38" xfId="0" applyNumberFormat="1" applyFont="1" applyFill="1" applyBorder="1" applyAlignment="1">
      <alignment vertical="center"/>
    </xf>
    <xf numFmtId="3" fontId="5" fillId="0" borderId="38" xfId="0" applyNumberFormat="1" applyFont="1" applyBorder="1" applyAlignment="1">
      <alignment horizontal="right" vertical="center"/>
    </xf>
    <xf numFmtId="3" fontId="5" fillId="0" borderId="38" xfId="0" quotePrefix="1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177" fontId="37" fillId="4" borderId="0" xfId="0" applyNumberFormat="1" applyFont="1" applyFill="1" applyAlignment="1">
      <alignment horizontal="right" vertical="center"/>
    </xf>
    <xf numFmtId="0" fontId="59" fillId="47" borderId="9" xfId="0" applyFont="1" applyFill="1" applyBorder="1" applyAlignment="1">
      <alignment horizontal="center"/>
    </xf>
    <xf numFmtId="0" fontId="59" fillId="4" borderId="9" xfId="0" applyFont="1" applyFill="1" applyBorder="1"/>
    <xf numFmtId="2" fontId="60" fillId="0" borderId="9" xfId="0" applyNumberFormat="1" applyFont="1" applyBorder="1" applyAlignment="1">
      <alignment horizontal="center"/>
    </xf>
    <xf numFmtId="2" fontId="60" fillId="4" borderId="9" xfId="0" applyNumberFormat="1" applyFont="1" applyFill="1" applyBorder="1" applyAlignment="1">
      <alignment horizontal="center"/>
    </xf>
    <xf numFmtId="4" fontId="60" fillId="0" borderId="9" xfId="0" quotePrefix="1" applyNumberFormat="1" applyFont="1" applyBorder="1" applyAlignment="1">
      <alignment horizontal="center"/>
    </xf>
    <xf numFmtId="4" fontId="60" fillId="0" borderId="9" xfId="0" applyNumberFormat="1" applyFont="1" applyBorder="1" applyAlignment="1">
      <alignment horizontal="center"/>
    </xf>
    <xf numFmtId="0" fontId="7" fillId="6" borderId="0" xfId="0" applyFont="1" applyFill="1" applyAlignment="1">
      <alignment horizontal="center" vertical="center"/>
    </xf>
    <xf numFmtId="172" fontId="5" fillId="4" borderId="9" xfId="5" applyNumberFormat="1" applyFont="1" applyFill="1" applyBorder="1" applyAlignment="1">
      <alignment horizontal="right" vertical="center"/>
    </xf>
    <xf numFmtId="4" fontId="17" fillId="6" borderId="16" xfId="0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vertical="center"/>
    </xf>
    <xf numFmtId="4" fontId="5" fillId="4" borderId="9" xfId="5" applyNumberFormat="1" applyFont="1" applyFill="1" applyBorder="1" applyAlignment="1">
      <alignment horizontal="right" vertical="center"/>
    </xf>
    <xf numFmtId="189" fontId="5" fillId="6" borderId="9" xfId="5" applyNumberFormat="1" applyFont="1" applyFill="1" applyBorder="1" applyAlignment="1">
      <alignment vertical="center"/>
    </xf>
    <xf numFmtId="0" fontId="61" fillId="7" borderId="0" xfId="0" applyFont="1" applyFill="1" applyAlignment="1">
      <alignment vertical="center"/>
    </xf>
    <xf numFmtId="0" fontId="62" fillId="6" borderId="9" xfId="4" applyFont="1" applyFill="1" applyAlignment="1">
      <alignment horizontal="left" vertical="center"/>
    </xf>
    <xf numFmtId="0" fontId="59" fillId="6" borderId="0" xfId="0" applyFont="1" applyFill="1" applyAlignment="1">
      <alignment horizontal="center" vertical="center"/>
    </xf>
    <xf numFmtId="0" fontId="59" fillId="6" borderId="0" xfId="0" applyFont="1" applyFill="1" applyAlignment="1">
      <alignment horizontal="center"/>
    </xf>
    <xf numFmtId="177" fontId="17" fillId="6" borderId="0" xfId="0" applyNumberFormat="1" applyFont="1" applyFill="1" applyAlignment="1">
      <alignment horizontal="center" vertical="center"/>
    </xf>
    <xf numFmtId="177" fontId="17" fillId="6" borderId="23" xfId="0" applyNumberFormat="1" applyFont="1" applyFill="1" applyBorder="1" applyAlignment="1">
      <alignment horizontal="center" vertical="center"/>
    </xf>
    <xf numFmtId="177" fontId="17" fillId="0" borderId="0" xfId="0" applyNumberFormat="1" applyFont="1"/>
    <xf numFmtId="49" fontId="5" fillId="0" borderId="38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vertical="center" wrapText="1"/>
    </xf>
    <xf numFmtId="175" fontId="5" fillId="0" borderId="38" xfId="0" applyNumberFormat="1" applyFont="1" applyBorder="1" applyAlignment="1">
      <alignment horizontal="right" vertical="center"/>
    </xf>
    <xf numFmtId="166" fontId="9" fillId="0" borderId="38" xfId="0" applyNumberFormat="1" applyFont="1" applyBorder="1" applyAlignment="1">
      <alignment horizontal="right" vertical="center"/>
    </xf>
    <xf numFmtId="166" fontId="9" fillId="0" borderId="38" xfId="0" applyNumberFormat="1" applyFont="1" applyBorder="1" applyAlignment="1">
      <alignment horizontal="right" vertical="top"/>
    </xf>
    <xf numFmtId="174" fontId="7" fillId="4" borderId="9" xfId="5" applyNumberFormat="1" applyFont="1" applyFill="1" applyBorder="1" applyAlignment="1">
      <alignment horizontal="center"/>
    </xf>
    <xf numFmtId="171" fontId="4" fillId="2" borderId="38" xfId="0" applyNumberFormat="1" applyFont="1" applyFill="1" applyBorder="1" applyAlignment="1">
      <alignment horizontal="center"/>
    </xf>
    <xf numFmtId="174" fontId="7" fillId="2" borderId="38" xfId="0" applyNumberFormat="1" applyFont="1" applyFill="1" applyBorder="1" applyAlignment="1">
      <alignment horizontal="center"/>
    </xf>
    <xf numFmtId="171" fontId="7" fillId="4" borderId="0" xfId="0" applyNumberFormat="1" applyFont="1" applyFill="1" applyAlignment="1">
      <alignment horizontal="right" vertical="center"/>
    </xf>
    <xf numFmtId="179" fontId="11" fillId="2" borderId="9" xfId="0" applyNumberFormat="1" applyFont="1" applyFill="1" applyBorder="1" applyAlignment="1">
      <alignment horizontal="center" vertical="center"/>
    </xf>
    <xf numFmtId="0" fontId="63" fillId="0" borderId="0" xfId="0" applyFont="1"/>
    <xf numFmtId="0" fontId="11" fillId="0" borderId="0" xfId="0" applyFont="1"/>
    <xf numFmtId="181" fontId="7" fillId="0" borderId="0" xfId="6" applyNumberFormat="1" applyFont="1" applyFill="1" applyAlignment="1">
      <alignment horizontal="center" vertical="center"/>
    </xf>
    <xf numFmtId="181" fontId="7" fillId="2" borderId="0" xfId="6" applyNumberFormat="1" applyFont="1" applyFill="1" applyAlignment="1">
      <alignment horizontal="center" vertical="center"/>
    </xf>
    <xf numFmtId="181" fontId="5" fillId="2" borderId="0" xfId="6" applyNumberFormat="1" applyFont="1" applyFill="1" applyAlignment="1">
      <alignment horizontal="center" vertical="center"/>
    </xf>
    <xf numFmtId="176" fontId="7" fillId="2" borderId="0" xfId="6" applyNumberFormat="1" applyFont="1" applyFill="1" applyAlignment="1">
      <alignment horizontal="center" vertical="center"/>
    </xf>
    <xf numFmtId="177" fontId="7" fillId="2" borderId="0" xfId="6" applyNumberFormat="1" applyFont="1" applyFill="1" applyAlignment="1">
      <alignment horizontal="center" vertical="center"/>
    </xf>
    <xf numFmtId="181" fontId="5" fillId="2" borderId="23" xfId="6" applyNumberFormat="1" applyFont="1" applyFill="1" applyBorder="1" applyAlignment="1">
      <alignment horizontal="center" vertical="center"/>
    </xf>
    <xf numFmtId="4" fontId="27" fillId="0" borderId="38" xfId="0" applyNumberFormat="1" applyFont="1" applyBorder="1" applyAlignment="1">
      <alignment horizontal="center"/>
    </xf>
    <xf numFmtId="179" fontId="10" fillId="2" borderId="9" xfId="0" applyNumberFormat="1" applyFont="1" applyFill="1" applyBorder="1" applyAlignment="1">
      <alignment horizontal="center" vertical="center"/>
    </xf>
    <xf numFmtId="181" fontId="20" fillId="4" borderId="0" xfId="0" applyNumberFormat="1" applyFont="1" applyFill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/>
    </xf>
    <xf numFmtId="177" fontId="7" fillId="2" borderId="9" xfId="0" applyNumberFormat="1" applyFont="1" applyFill="1" applyBorder="1" applyAlignment="1">
      <alignment horizontal="center"/>
    </xf>
    <xf numFmtId="181" fontId="5" fillId="2" borderId="23" xfId="0" applyNumberFormat="1" applyFont="1" applyFill="1" applyBorder="1" applyAlignment="1">
      <alignment horizontal="center"/>
    </xf>
    <xf numFmtId="0" fontId="5" fillId="2" borderId="38" xfId="0" applyFont="1" applyFill="1" applyBorder="1" applyAlignment="1">
      <alignment vertical="center"/>
    </xf>
    <xf numFmtId="176" fontId="5" fillId="2" borderId="9" xfId="0" applyNumberFormat="1" applyFont="1" applyFill="1" applyBorder="1" applyAlignment="1">
      <alignment horizontal="center"/>
    </xf>
    <xf numFmtId="177" fontId="5" fillId="2" borderId="9" xfId="0" applyNumberFormat="1" applyFont="1" applyFill="1" applyBorder="1" applyAlignment="1">
      <alignment horizontal="center"/>
    </xf>
    <xf numFmtId="177" fontId="5" fillId="2" borderId="9" xfId="0" applyNumberFormat="1" applyFont="1" applyFill="1" applyBorder="1" applyAlignment="1">
      <alignment horizontal="center" vertical="center"/>
    </xf>
    <xf numFmtId="177" fontId="5" fillId="2" borderId="23" xfId="0" applyNumberFormat="1" applyFont="1" applyFill="1" applyBorder="1" applyAlignment="1">
      <alignment horizontal="center" vertical="center"/>
    </xf>
    <xf numFmtId="181" fontId="5" fillId="2" borderId="23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181" fontId="7" fillId="3" borderId="9" xfId="0" applyNumberFormat="1" applyFont="1" applyFill="1" applyBorder="1" applyAlignment="1">
      <alignment horizontal="center" vertical="center"/>
    </xf>
    <xf numFmtId="181" fontId="7" fillId="3" borderId="9" xfId="0" applyNumberFormat="1" applyFont="1" applyFill="1" applyBorder="1" applyAlignment="1">
      <alignment horizontal="center"/>
    </xf>
    <xf numFmtId="181" fontId="13" fillId="2" borderId="0" xfId="0" applyNumberFormat="1" applyFont="1" applyFill="1" applyAlignment="1">
      <alignment horizontal="center" vertical="center"/>
    </xf>
    <xf numFmtId="179" fontId="7" fillId="3" borderId="9" xfId="0" applyNumberFormat="1" applyFont="1" applyFill="1" applyBorder="1" applyAlignment="1">
      <alignment horizontal="center"/>
    </xf>
    <xf numFmtId="179" fontId="5" fillId="3" borderId="9" xfId="0" applyNumberFormat="1" applyFont="1" applyFill="1" applyBorder="1" applyAlignment="1">
      <alignment horizontal="center"/>
    </xf>
    <xf numFmtId="179" fontId="20" fillId="6" borderId="9" xfId="4" applyNumberFormat="1" applyFont="1" applyFill="1" applyAlignment="1">
      <alignment horizontal="center"/>
    </xf>
    <xf numFmtId="179" fontId="17" fillId="6" borderId="9" xfId="4" applyNumberFormat="1" applyFont="1" applyFill="1" applyAlignment="1">
      <alignment horizontal="center"/>
    </xf>
    <xf numFmtId="179" fontId="17" fillId="4" borderId="9" xfId="5" applyNumberFormat="1" applyFont="1" applyFill="1" applyBorder="1" applyAlignment="1">
      <alignment horizontal="center"/>
    </xf>
    <xf numFmtId="179" fontId="14" fillId="2" borderId="9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0" fontId="5" fillId="3" borderId="9" xfId="0" applyFont="1" applyFill="1" applyBorder="1" applyAlignment="1">
      <alignment horizontal="left"/>
    </xf>
    <xf numFmtId="181" fontId="5" fillId="3" borderId="9" xfId="0" applyNumberFormat="1" applyFont="1" applyFill="1" applyBorder="1" applyAlignment="1">
      <alignment horizontal="center"/>
    </xf>
    <xf numFmtId="181" fontId="14" fillId="2" borderId="0" xfId="0" applyNumberFormat="1" applyFont="1" applyFill="1" applyAlignment="1">
      <alignment horizontal="center" vertical="center"/>
    </xf>
    <xf numFmtId="181" fontId="13" fillId="2" borderId="0" xfId="0" applyNumberFormat="1" applyFont="1" applyFill="1" applyAlignment="1">
      <alignment horizontal="right" vertical="center"/>
    </xf>
    <xf numFmtId="181" fontId="7" fillId="3" borderId="9" xfId="0" applyNumberFormat="1" applyFont="1" applyFill="1" applyBorder="1" applyAlignment="1">
      <alignment horizontal="right" vertical="center"/>
    </xf>
    <xf numFmtId="179" fontId="13" fillId="2" borderId="9" xfId="0" applyNumberFormat="1" applyFont="1" applyFill="1" applyBorder="1" applyAlignment="1">
      <alignment horizontal="right" vertical="center"/>
    </xf>
    <xf numFmtId="181" fontId="14" fillId="2" borderId="0" xfId="0" applyNumberFormat="1" applyFont="1" applyFill="1" applyAlignment="1">
      <alignment horizontal="right" vertical="center"/>
    </xf>
    <xf numFmtId="4" fontId="13" fillId="3" borderId="9" xfId="0" applyNumberFormat="1" applyFont="1" applyFill="1" applyBorder="1" applyAlignment="1">
      <alignment horizontal="center" vertical="center"/>
    </xf>
    <xf numFmtId="171" fontId="5" fillId="2" borderId="23" xfId="0" applyNumberFormat="1" applyFont="1" applyFill="1" applyBorder="1" applyAlignment="1">
      <alignment horizontal="center" vertical="center"/>
    </xf>
    <xf numFmtId="3" fontId="9" fillId="0" borderId="3" xfId="0" quotePrefix="1" applyNumberFormat="1" applyFont="1" applyBorder="1"/>
    <xf numFmtId="175" fontId="5" fillId="0" borderId="38" xfId="0" applyNumberFormat="1" applyFont="1" applyBorder="1" applyAlignment="1">
      <alignment horizontal="center" vertical="center"/>
    </xf>
    <xf numFmtId="187" fontId="5" fillId="0" borderId="38" xfId="6" applyNumberFormat="1" applyFont="1" applyBorder="1" applyAlignment="1">
      <alignment vertical="center" wrapText="1"/>
    </xf>
    <xf numFmtId="2" fontId="5" fillId="0" borderId="38" xfId="0" applyNumberFormat="1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27" fillId="0" borderId="38" xfId="0" applyFont="1" applyBorder="1"/>
    <xf numFmtId="193" fontId="5" fillId="0" borderId="0" xfId="0" applyNumberFormat="1" applyFont="1" applyAlignment="1">
      <alignment horizontal="right"/>
    </xf>
    <xf numFmtId="0" fontId="30" fillId="0" borderId="38" xfId="8" applyFont="1" applyBorder="1"/>
    <xf numFmtId="3" fontId="30" fillId="4" borderId="38" xfId="8" applyNumberFormat="1" applyFont="1" applyFill="1" applyBorder="1"/>
    <xf numFmtId="3" fontId="30" fillId="4" borderId="38" xfId="8" applyNumberFormat="1" applyFont="1" applyFill="1" applyBorder="1" applyAlignment="1">
      <alignment horizontal="right" vertical="center"/>
    </xf>
    <xf numFmtId="3" fontId="30" fillId="4" borderId="38" xfId="8" applyNumberFormat="1" applyFont="1" applyFill="1" applyBorder="1" applyAlignment="1">
      <alignment vertical="center"/>
    </xf>
    <xf numFmtId="0" fontId="0" fillId="6" borderId="11" xfId="0" applyFill="1" applyBorder="1"/>
    <xf numFmtId="1" fontId="5" fillId="0" borderId="0" xfId="0" applyNumberFormat="1" applyFont="1"/>
    <xf numFmtId="2" fontId="5" fillId="0" borderId="0" xfId="0" applyNumberFormat="1" applyFont="1"/>
    <xf numFmtId="0" fontId="5" fillId="0" borderId="23" xfId="0" applyFont="1" applyBorder="1"/>
    <xf numFmtId="1" fontId="5" fillId="0" borderId="23" xfId="0" applyNumberFormat="1" applyFont="1" applyBorder="1"/>
    <xf numFmtId="2" fontId="5" fillId="0" borderId="23" xfId="0" applyNumberFormat="1" applyFont="1" applyBorder="1"/>
    <xf numFmtId="0" fontId="5" fillId="0" borderId="38" xfId="0" applyFont="1" applyBorder="1"/>
    <xf numFmtId="0" fontId="5" fillId="0" borderId="9" xfId="0" applyFont="1" applyBorder="1"/>
    <xf numFmtId="1" fontId="5" fillId="0" borderId="9" xfId="0" applyNumberFormat="1" applyFont="1" applyBorder="1"/>
    <xf numFmtId="2" fontId="5" fillId="0" borderId="9" xfId="0" applyNumberFormat="1" applyFont="1" applyBorder="1"/>
    <xf numFmtId="0" fontId="7" fillId="6" borderId="9" xfId="0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vertical="center"/>
    </xf>
    <xf numFmtId="0" fontId="0" fillId="0" borderId="11" xfId="0" applyBorder="1"/>
    <xf numFmtId="2" fontId="5" fillId="0" borderId="11" xfId="0" applyNumberFormat="1" applyFont="1" applyBorder="1"/>
    <xf numFmtId="0" fontId="30" fillId="0" borderId="38" xfId="0" applyFont="1" applyBorder="1"/>
    <xf numFmtId="43" fontId="6" fillId="0" borderId="0" xfId="6" applyFont="1" applyAlignment="1">
      <alignment vertical="center"/>
    </xf>
    <xf numFmtId="1" fontId="6" fillId="0" borderId="0" xfId="0" applyNumberFormat="1" applyFont="1" applyAlignment="1">
      <alignment vertical="center"/>
    </xf>
    <xf numFmtId="1" fontId="6" fillId="0" borderId="23" xfId="0" applyNumberFormat="1" applyFont="1" applyBorder="1" applyAlignment="1">
      <alignment vertical="center"/>
    </xf>
    <xf numFmtId="43" fontId="6" fillId="0" borderId="23" xfId="6" applyFont="1" applyBorder="1" applyAlignment="1">
      <alignment vertical="center"/>
    </xf>
    <xf numFmtId="43" fontId="6" fillId="0" borderId="9" xfId="6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43" fontId="6" fillId="0" borderId="11" xfId="6" applyFont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21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188" fontId="26" fillId="2" borderId="0" xfId="0" applyNumberFormat="1" applyFont="1" applyFill="1" applyAlignment="1">
      <alignment horizontal="left"/>
    </xf>
    <xf numFmtId="0" fontId="35" fillId="2" borderId="0" xfId="0" applyFont="1" applyFill="1" applyAlignment="1">
      <alignment horizontal="left" vertical="top"/>
    </xf>
    <xf numFmtId="0" fontId="7" fillId="10" borderId="4" xfId="0" applyFont="1" applyFill="1" applyBorder="1" applyAlignment="1">
      <alignment horizontal="center" vertical="center"/>
    </xf>
    <xf numFmtId="0" fontId="18" fillId="8" borderId="7" xfId="0" applyFont="1" applyFill="1" applyBorder="1"/>
    <xf numFmtId="0" fontId="7" fillId="10" borderId="5" xfId="0" applyFont="1" applyFill="1" applyBorder="1" applyAlignment="1">
      <alignment horizontal="center" vertical="center"/>
    </xf>
    <xf numFmtId="0" fontId="18" fillId="8" borderId="8" xfId="0" applyFont="1" applyFill="1" applyBorder="1"/>
    <xf numFmtId="0" fontId="18" fillId="8" borderId="6" xfId="0" applyFont="1" applyFill="1" applyBorder="1"/>
    <xf numFmtId="0" fontId="7" fillId="0" borderId="23" xfId="9" applyFont="1" applyBorder="1" applyAlignment="1">
      <alignment horizontal="left" vertical="center"/>
    </xf>
    <xf numFmtId="0" fontId="7" fillId="0" borderId="9" xfId="9" applyFont="1" applyAlignment="1">
      <alignment horizontal="left"/>
    </xf>
    <xf numFmtId="0" fontId="7" fillId="10" borderId="7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0" borderId="9" xfId="9" applyFont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20" fillId="0" borderId="9" xfId="9" applyFont="1" applyAlignment="1">
      <alignment horizontal="left" vertical="center"/>
    </xf>
    <xf numFmtId="0" fontId="20" fillId="6" borderId="9" xfId="0" applyFont="1" applyFill="1" applyBorder="1" applyAlignment="1">
      <alignment horizontal="left" vertical="center"/>
    </xf>
    <xf numFmtId="0" fontId="59" fillId="47" borderId="9" xfId="0" applyFont="1" applyFill="1" applyBorder="1" applyAlignment="1">
      <alignment horizontal="left" vertical="center"/>
    </xf>
    <xf numFmtId="0" fontId="59" fillId="47" borderId="9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168" fontId="7" fillId="8" borderId="17" xfId="0" applyNumberFormat="1" applyFont="1" applyFill="1" applyBorder="1" applyAlignment="1">
      <alignment horizontal="center" vertical="center" wrapText="1"/>
    </xf>
    <xf numFmtId="168" fontId="7" fillId="8" borderId="22" xfId="0" applyNumberFormat="1" applyFont="1" applyFill="1" applyBorder="1" applyAlignment="1">
      <alignment horizontal="center" vertical="center" wrapText="1"/>
    </xf>
    <xf numFmtId="168" fontId="7" fillId="8" borderId="19" xfId="0" applyNumberFormat="1" applyFont="1" applyFill="1" applyBorder="1" applyAlignment="1">
      <alignment horizontal="center" vertical="center"/>
    </xf>
    <xf numFmtId="168" fontId="7" fillId="8" borderId="11" xfId="0" applyNumberFormat="1" applyFont="1" applyFill="1" applyBorder="1" applyAlignment="1">
      <alignment horizontal="center" vertical="center"/>
    </xf>
    <xf numFmtId="168" fontId="7" fillId="8" borderId="20" xfId="0" applyNumberFormat="1" applyFont="1" applyFill="1" applyBorder="1" applyAlignment="1">
      <alignment horizontal="center" vertical="center"/>
    </xf>
    <xf numFmtId="0" fontId="7" fillId="0" borderId="38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6" fillId="0" borderId="9" xfId="8" applyFont="1" applyAlignment="1">
      <alignment horizontal="left" wrapText="1"/>
    </xf>
    <xf numFmtId="0" fontId="7" fillId="0" borderId="38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7" fillId="0" borderId="38" xfId="7" applyFont="1" applyBorder="1" applyAlignment="1">
      <alignment horizontal="left" vertical="center"/>
    </xf>
    <xf numFmtId="164" fontId="7" fillId="0" borderId="23" xfId="7" applyFont="1" applyBorder="1" applyAlignment="1">
      <alignment horizontal="left" vertical="center"/>
    </xf>
    <xf numFmtId="164" fontId="7" fillId="0" borderId="9" xfId="7" applyFont="1" applyBorder="1" applyAlignment="1">
      <alignment horizontal="left" vertical="center"/>
    </xf>
    <xf numFmtId="0" fontId="7" fillId="0" borderId="38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vertical="center"/>
    </xf>
    <xf numFmtId="0" fontId="26" fillId="0" borderId="23" xfId="8" applyFont="1" applyBorder="1" applyAlignment="1">
      <alignment horizontal="left" vertical="center" wrapText="1"/>
    </xf>
    <xf numFmtId="0" fontId="8" fillId="0" borderId="3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3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185" fontId="26" fillId="0" borderId="9" xfId="8" applyNumberFormat="1" applyFont="1" applyAlignment="1">
      <alignment horizontal="left" vertical="center" wrapText="1"/>
    </xf>
  </cellXfs>
  <cellStyles count="55">
    <cellStyle name="20% - Énfasis1 2" xfId="29" xr:uid="{71544FD7-BB97-4B89-8107-D68663D8D052}"/>
    <cellStyle name="20% - Énfasis2 2" xfId="33" xr:uid="{AE687488-6EE1-489A-BAD5-0A60F7EB4819}"/>
    <cellStyle name="20% - Énfasis3 2" xfId="37" xr:uid="{6C63A293-1E0F-4E3C-A420-10FB20DAF26E}"/>
    <cellStyle name="20% - Énfasis4 2" xfId="41" xr:uid="{CE87B620-5E0E-46EE-B09B-62AC13182AE8}"/>
    <cellStyle name="20% - Énfasis5 2" xfId="45" xr:uid="{31E97B25-9E2A-4BAA-8AFA-5E5AA1FBBEC7}"/>
    <cellStyle name="20% - Énfasis6 2" xfId="49" xr:uid="{ED9D46B9-F664-465A-9C90-492D0F216C2E}"/>
    <cellStyle name="40% - Énfasis1 2" xfId="30" xr:uid="{B87393D4-DFA3-4FF6-BD8F-3800D1C88BE6}"/>
    <cellStyle name="40% - Énfasis2 2" xfId="34" xr:uid="{5FE95058-22F4-4FDE-BB1C-57B322603F86}"/>
    <cellStyle name="40% - Énfasis3 2" xfId="38" xr:uid="{BD9214FF-24C7-4163-969E-B92DA0216EFA}"/>
    <cellStyle name="40% - Énfasis4 2" xfId="42" xr:uid="{777F9818-236E-4972-A7A9-79288912A429}"/>
    <cellStyle name="40% - Énfasis5 2" xfId="46" xr:uid="{63B62D43-9A49-4826-98CD-0700C33A866F}"/>
    <cellStyle name="40% - Énfasis6 2" xfId="50" xr:uid="{5A96069D-56F0-4F56-A0A3-64A4F7C805D7}"/>
    <cellStyle name="60% - Énfasis1 2" xfId="31" xr:uid="{8748530A-9900-433C-94C5-D3C59D260FEA}"/>
    <cellStyle name="60% - Énfasis2 2" xfId="35" xr:uid="{79B23D2F-079C-4F70-B1B7-D40AA1D9B31D}"/>
    <cellStyle name="60% - Énfasis3 2" xfId="39" xr:uid="{C698FD1B-C67C-4A48-B328-4AB6F88CDC92}"/>
    <cellStyle name="60% - Énfasis4 2" xfId="43" xr:uid="{762FBA4E-23A4-4D79-827D-B2AD3B998F85}"/>
    <cellStyle name="60% - Énfasis5 2" xfId="47" xr:uid="{D584353C-FB58-455E-B6D9-925DB7919334}"/>
    <cellStyle name="60% - Énfasis6 2" xfId="51" xr:uid="{B1DED1AE-7490-496F-AFD6-42475B5FC992}"/>
    <cellStyle name="Bueno 2" xfId="23" xr:uid="{DD8BD531-2BBD-44DF-B4FF-08140026F8D9}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11" builtinId="16" customBuiltin="1"/>
    <cellStyle name="Encabezado 4 2" xfId="22" xr:uid="{9DF694A5-5A52-4B56-9F94-2071C21A2A1A}"/>
    <cellStyle name="Énfasis1 2" xfId="28" xr:uid="{4F49D6A8-03F7-49A6-892A-605B04DE0BB9}"/>
    <cellStyle name="Énfasis2 2" xfId="32" xr:uid="{0363DB82-E3CC-49BF-99E3-5BCF46EA1104}"/>
    <cellStyle name="Énfasis3 2" xfId="36" xr:uid="{76B4500D-3C9E-46CF-A200-AB3B51C25795}"/>
    <cellStyle name="Énfasis4 2" xfId="40" xr:uid="{7CF8CFFD-7CEE-46BD-B81B-308BA16A75C0}"/>
    <cellStyle name="Énfasis5 2" xfId="44" xr:uid="{1BADAC13-7739-4CA9-B760-1600F3024D79}"/>
    <cellStyle name="Énfasis6 2" xfId="48" xr:uid="{7F055908-58CD-437A-A255-5EB1297E9716}"/>
    <cellStyle name="Entrada" xfId="14" builtinId="20" customBuiltin="1"/>
    <cellStyle name="Hipervínculo" xfId="2" builtinId="8"/>
    <cellStyle name="Incorrecto 2" xfId="24" xr:uid="{D56701C8-22FD-4462-A13E-EEB1D3D099FF}"/>
    <cellStyle name="Millares" xfId="6" builtinId="3"/>
    <cellStyle name="Millares 3" xfId="5" xr:uid="{1DCE0243-527A-466A-8CA7-71436BC10AD1}"/>
    <cellStyle name="Moneda" xfId="7" builtinId="4"/>
    <cellStyle name="Neutral 2" xfId="25" xr:uid="{642A648F-D375-4B57-B200-DD2284591085}"/>
    <cellStyle name="Normal" xfId="0" builtinId="0"/>
    <cellStyle name="Normal 2" xfId="10" xr:uid="{55002867-86F8-46C4-84D6-C812BCF47D50}"/>
    <cellStyle name="Normal 2 2" xfId="52" xr:uid="{F4DEC43F-EC71-46EB-94A0-32DF80017DAE}"/>
    <cellStyle name="Normal 2 3" xfId="54" xr:uid="{F51708B9-560E-4F6F-883E-E0126DE37660}"/>
    <cellStyle name="Normal 3" xfId="20" xr:uid="{8EA8EF39-FCCB-4DB4-9144-99E4DB7A94D1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  <cellStyle name="Notas 2" xfId="53" xr:uid="{8115B02E-C10E-4353-AF9B-906D06917ACB}"/>
    <cellStyle name="Salida" xfId="15" builtinId="21" customBuiltin="1"/>
    <cellStyle name="Texto de advertencia 2" xfId="26" xr:uid="{A2136911-0EF0-4E47-8CED-83E719CBF145}"/>
    <cellStyle name="Texto explicativo 2" xfId="27" xr:uid="{83F447F4-AC63-4815-A14A-5573C5774B9E}"/>
    <cellStyle name="Título 2" xfId="12" builtinId="17" customBuiltin="1"/>
    <cellStyle name="Título 3" xfId="13" builtinId="18" customBuiltin="1"/>
    <cellStyle name="Título 4" xfId="21" xr:uid="{2865F0B9-6A3E-437A-A5C1-9FA5009A8CBB}"/>
    <cellStyle name="Total" xfId="19" builtinId="25" customBuiltin="1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DEDFF5"/>
      <color rgb="FFB5B7D6"/>
      <color rgb="FFA5A0EC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opLeftCell="A34" zoomScale="173" zoomScaleNormal="173" workbookViewId="0">
      <selection activeCell="D46" sqref="D46"/>
    </sheetView>
  </sheetViews>
  <sheetFormatPr baseColWidth="10" defaultColWidth="12.7109375" defaultRowHeight="15" customHeight="1" x14ac:dyDescent="0.2"/>
  <cols>
    <col min="1" max="1" width="4.42578125" customWidth="1"/>
    <col min="2" max="13" width="10.7109375" customWidth="1"/>
  </cols>
  <sheetData>
    <row r="1" spans="1:7" ht="12.75" customHeight="1" x14ac:dyDescent="0.25">
      <c r="A1" s="41" t="s">
        <v>0</v>
      </c>
      <c r="B1" s="42"/>
      <c r="C1" s="42"/>
      <c r="D1" s="42"/>
      <c r="E1" s="42"/>
      <c r="F1" s="42"/>
      <c r="G1" s="314"/>
    </row>
    <row r="2" spans="1:7" ht="12.75" customHeight="1" x14ac:dyDescent="0.25">
      <c r="A2" s="43"/>
      <c r="B2" s="42"/>
      <c r="C2" s="42"/>
      <c r="D2" s="42"/>
      <c r="E2" s="42"/>
      <c r="F2" s="42"/>
      <c r="G2" s="314"/>
    </row>
    <row r="3" spans="1:7" ht="12.75" customHeight="1" x14ac:dyDescent="0.25">
      <c r="A3" s="42"/>
      <c r="B3" s="42"/>
      <c r="C3" s="42"/>
      <c r="D3" s="42"/>
      <c r="E3" s="42"/>
      <c r="F3" s="42"/>
    </row>
    <row r="4" spans="1:7" ht="12.75" customHeight="1" x14ac:dyDescent="0.25">
      <c r="A4" s="42"/>
      <c r="B4" s="44"/>
      <c r="C4" s="42"/>
      <c r="D4" s="42"/>
      <c r="E4" s="42"/>
      <c r="F4" s="42"/>
    </row>
    <row r="5" spans="1:7" ht="12.75" customHeight="1" x14ac:dyDescent="0.25">
      <c r="A5" s="45" t="s">
        <v>1</v>
      </c>
      <c r="B5" s="315" t="s">
        <v>2</v>
      </c>
      <c r="C5" s="315"/>
      <c r="D5" s="315"/>
      <c r="E5" s="315"/>
      <c r="F5" s="316"/>
    </row>
    <row r="6" spans="1:7" ht="24" customHeight="1" x14ac:dyDescent="0.2">
      <c r="A6" s="46" t="s">
        <v>494</v>
      </c>
      <c r="B6" s="47" t="s">
        <v>660</v>
      </c>
      <c r="C6" s="48"/>
      <c r="D6" s="49"/>
      <c r="E6" s="49"/>
      <c r="F6" s="49"/>
    </row>
    <row r="7" spans="1:7" ht="20.100000000000001" customHeight="1" x14ac:dyDescent="0.2">
      <c r="A7" s="46" t="s">
        <v>3</v>
      </c>
      <c r="B7" s="48" t="s">
        <v>661</v>
      </c>
      <c r="C7" s="48"/>
      <c r="D7" s="49"/>
      <c r="E7" s="49"/>
      <c r="F7" s="49"/>
    </row>
    <row r="8" spans="1:7" ht="20.100000000000001" customHeight="1" x14ac:dyDescent="0.2">
      <c r="A8" s="46" t="s">
        <v>4</v>
      </c>
      <c r="B8" s="916" t="s">
        <v>662</v>
      </c>
      <c r="C8" s="919"/>
      <c r="D8" s="919"/>
      <c r="E8" s="919"/>
      <c r="F8" s="919"/>
    </row>
    <row r="9" spans="1:7" ht="20.100000000000001" customHeight="1" x14ac:dyDescent="0.2">
      <c r="A9" s="46"/>
      <c r="B9" s="916"/>
      <c r="C9" s="919"/>
      <c r="D9" s="919"/>
      <c r="E9" s="919"/>
      <c r="F9" s="919"/>
    </row>
    <row r="10" spans="1:7" ht="20.100000000000001" customHeight="1" x14ac:dyDescent="0.2">
      <c r="A10" s="46" t="s">
        <v>5</v>
      </c>
      <c r="B10" s="916" t="s">
        <v>663</v>
      </c>
      <c r="C10" s="919"/>
      <c r="D10" s="919"/>
      <c r="E10" s="919"/>
      <c r="F10" s="919"/>
    </row>
    <row r="11" spans="1:7" ht="20.100000000000001" customHeight="1" x14ac:dyDescent="0.2">
      <c r="A11" s="46"/>
      <c r="B11" s="916"/>
      <c r="C11" s="919"/>
      <c r="D11" s="919"/>
      <c r="E11" s="919"/>
      <c r="F11" s="919"/>
    </row>
    <row r="12" spans="1:7" ht="20.100000000000001" customHeight="1" x14ac:dyDescent="0.2">
      <c r="A12" s="46" t="s">
        <v>6</v>
      </c>
      <c r="B12" s="916" t="s">
        <v>664</v>
      </c>
      <c r="C12" s="919"/>
      <c r="D12" s="919"/>
      <c r="E12" s="919"/>
      <c r="F12" s="919"/>
    </row>
    <row r="13" spans="1:7" ht="20.100000000000001" customHeight="1" x14ac:dyDescent="0.2">
      <c r="A13" s="46"/>
      <c r="B13" s="916"/>
      <c r="C13" s="919"/>
      <c r="D13" s="919"/>
      <c r="E13" s="919"/>
      <c r="F13" s="919"/>
    </row>
    <row r="14" spans="1:7" ht="20.100000000000001" customHeight="1" x14ac:dyDescent="0.2">
      <c r="A14" s="46" t="s">
        <v>7</v>
      </c>
      <c r="B14" s="916" t="s">
        <v>665</v>
      </c>
      <c r="C14" s="917"/>
      <c r="D14" s="917"/>
      <c r="E14" s="917"/>
      <c r="F14" s="917"/>
    </row>
    <row r="15" spans="1:7" ht="20.100000000000001" customHeight="1" x14ac:dyDescent="0.2">
      <c r="A15" s="46"/>
      <c r="B15" s="918"/>
      <c r="C15" s="917"/>
      <c r="D15" s="917"/>
      <c r="E15" s="917"/>
      <c r="F15" s="917"/>
    </row>
    <row r="16" spans="1:7" ht="20.100000000000001" customHeight="1" x14ac:dyDescent="0.2">
      <c r="A16" s="46" t="s">
        <v>8</v>
      </c>
      <c r="B16" s="916" t="s">
        <v>666</v>
      </c>
      <c r="C16" s="917"/>
      <c r="D16" s="917"/>
      <c r="E16" s="917"/>
      <c r="F16" s="917"/>
    </row>
    <row r="17" spans="1:6" ht="20.100000000000001" customHeight="1" x14ac:dyDescent="0.2">
      <c r="A17" s="46"/>
      <c r="B17" s="918"/>
      <c r="C17" s="917"/>
      <c r="D17" s="917"/>
      <c r="E17" s="917"/>
      <c r="F17" s="917"/>
    </row>
    <row r="18" spans="1:6" ht="20.100000000000001" customHeight="1" x14ac:dyDescent="0.2">
      <c r="A18" s="46" t="s">
        <v>9</v>
      </c>
      <c r="B18" s="916" t="s">
        <v>667</v>
      </c>
      <c r="C18" s="917"/>
      <c r="D18" s="917"/>
      <c r="E18" s="917"/>
      <c r="F18" s="917"/>
    </row>
    <row r="19" spans="1:6" ht="20.100000000000001" customHeight="1" x14ac:dyDescent="0.2">
      <c r="A19" s="46"/>
      <c r="B19" s="918"/>
      <c r="C19" s="917"/>
      <c r="D19" s="917"/>
      <c r="E19" s="917"/>
      <c r="F19" s="917"/>
    </row>
    <row r="20" spans="1:6" ht="20.100000000000001" customHeight="1" x14ac:dyDescent="0.2">
      <c r="A20" s="46" t="s">
        <v>10</v>
      </c>
      <c r="B20" s="916" t="s">
        <v>668</v>
      </c>
      <c r="C20" s="917"/>
      <c r="D20" s="917"/>
      <c r="E20" s="917"/>
      <c r="F20" s="917"/>
    </row>
    <row r="21" spans="1:6" ht="20.100000000000001" customHeight="1" x14ac:dyDescent="0.2">
      <c r="A21" s="46"/>
      <c r="B21" s="918"/>
      <c r="C21" s="917"/>
      <c r="D21" s="917"/>
      <c r="E21" s="917"/>
      <c r="F21" s="917"/>
    </row>
    <row r="22" spans="1:6" ht="20.100000000000001" customHeight="1" x14ac:dyDescent="0.2">
      <c r="A22" s="46" t="s">
        <v>11</v>
      </c>
      <c r="B22" s="916" t="s">
        <v>685</v>
      </c>
      <c r="C22" s="917"/>
      <c r="D22" s="917"/>
      <c r="E22" s="917"/>
      <c r="F22" s="917"/>
    </row>
    <row r="23" spans="1:6" ht="20.100000000000001" customHeight="1" x14ac:dyDescent="0.2">
      <c r="A23" s="46"/>
      <c r="B23" s="918"/>
      <c r="C23" s="917"/>
      <c r="D23" s="917"/>
      <c r="E23" s="917"/>
      <c r="F23" s="917"/>
    </row>
    <row r="24" spans="1:6" ht="20.100000000000001" customHeight="1" x14ac:dyDescent="0.2">
      <c r="A24" s="46" t="s">
        <v>12</v>
      </c>
      <c r="B24" s="916" t="s">
        <v>669</v>
      </c>
      <c r="C24" s="917"/>
      <c r="D24" s="917"/>
      <c r="E24" s="917"/>
      <c r="F24" s="917"/>
    </row>
    <row r="25" spans="1:6" ht="20.100000000000001" customHeight="1" x14ac:dyDescent="0.2">
      <c r="A25" s="46"/>
      <c r="B25" s="918"/>
      <c r="C25" s="917"/>
      <c r="D25" s="917"/>
      <c r="E25" s="917"/>
      <c r="F25" s="917"/>
    </row>
    <row r="26" spans="1:6" ht="20.100000000000001" customHeight="1" x14ac:dyDescent="0.2">
      <c r="A26" s="46" t="s">
        <v>495</v>
      </c>
      <c r="B26" s="916" t="s">
        <v>670</v>
      </c>
      <c r="C26" s="917"/>
      <c r="D26" s="917"/>
      <c r="E26" s="917"/>
      <c r="F26" s="917"/>
    </row>
    <row r="27" spans="1:6" ht="20.100000000000001" customHeight="1" x14ac:dyDescent="0.2">
      <c r="A27" s="46"/>
      <c r="B27" s="918"/>
      <c r="C27" s="917"/>
      <c r="D27" s="917"/>
      <c r="E27" s="917"/>
      <c r="F27" s="917"/>
    </row>
    <row r="28" spans="1:6" ht="20.100000000000001" customHeight="1" x14ac:dyDescent="0.2">
      <c r="A28" s="46" t="s">
        <v>13</v>
      </c>
      <c r="B28" s="48" t="s">
        <v>671</v>
      </c>
      <c r="C28" s="48"/>
      <c r="D28" s="49"/>
      <c r="E28" s="49"/>
      <c r="F28" s="49"/>
    </row>
    <row r="29" spans="1:6" ht="20.100000000000001" customHeight="1" x14ac:dyDescent="0.2">
      <c r="A29" s="46" t="s">
        <v>14</v>
      </c>
      <c r="B29" s="48" t="s">
        <v>672</v>
      </c>
      <c r="C29" s="48"/>
      <c r="D29" s="49"/>
      <c r="E29" s="49"/>
      <c r="F29" s="49"/>
    </row>
    <row r="30" spans="1:6" ht="20.100000000000001" customHeight="1" x14ac:dyDescent="0.2">
      <c r="A30" s="46" t="s">
        <v>15</v>
      </c>
      <c r="B30" s="48" t="s">
        <v>673</v>
      </c>
      <c r="C30" s="48"/>
      <c r="D30" s="49"/>
      <c r="E30" s="49"/>
      <c r="F30" s="49"/>
    </row>
    <row r="31" spans="1:6" ht="20.100000000000001" customHeight="1" x14ac:dyDescent="0.2">
      <c r="A31" s="46" t="s">
        <v>16</v>
      </c>
      <c r="B31" s="48" t="s">
        <v>674</v>
      </c>
      <c r="C31" s="48"/>
      <c r="D31" s="49"/>
      <c r="E31" s="49"/>
      <c r="F31" s="49"/>
    </row>
    <row r="32" spans="1:6" ht="20.100000000000001" customHeight="1" x14ac:dyDescent="0.2">
      <c r="A32" s="46" t="s">
        <v>17</v>
      </c>
      <c r="B32" s="48" t="s">
        <v>675</v>
      </c>
      <c r="C32" s="48"/>
      <c r="D32" s="49"/>
      <c r="E32" s="49"/>
      <c r="F32" s="49"/>
    </row>
    <row r="33" spans="1:6" ht="20.100000000000001" customHeight="1" x14ac:dyDescent="0.2">
      <c r="A33" s="46" t="s">
        <v>496</v>
      </c>
      <c r="B33" s="916" t="s">
        <v>676</v>
      </c>
      <c r="C33" s="917"/>
      <c r="D33" s="917"/>
      <c r="E33" s="917"/>
      <c r="F33" s="917"/>
    </row>
    <row r="34" spans="1:6" ht="20.100000000000001" customHeight="1" x14ac:dyDescent="0.2">
      <c r="A34" s="50"/>
      <c r="B34" s="918"/>
      <c r="C34" s="917"/>
      <c r="D34" s="917"/>
      <c r="E34" s="917"/>
      <c r="F34" s="917"/>
    </row>
    <row r="35" spans="1:6" ht="20.100000000000001" customHeight="1" x14ac:dyDescent="0.2">
      <c r="A35" s="46" t="s">
        <v>497</v>
      </c>
      <c r="B35" s="916" t="s">
        <v>677</v>
      </c>
      <c r="C35" s="917"/>
      <c r="D35" s="917"/>
      <c r="E35" s="917"/>
      <c r="F35" s="917"/>
    </row>
    <row r="36" spans="1:6" ht="20.100000000000001" customHeight="1" x14ac:dyDescent="0.2">
      <c r="A36" s="46"/>
      <c r="B36" s="918"/>
      <c r="C36" s="917"/>
      <c r="D36" s="917"/>
      <c r="E36" s="917"/>
      <c r="F36" s="917"/>
    </row>
    <row r="37" spans="1:6" ht="20.100000000000001" customHeight="1" x14ac:dyDescent="0.2">
      <c r="A37" s="46" t="s">
        <v>498</v>
      </c>
      <c r="B37" s="916" t="s">
        <v>678</v>
      </c>
      <c r="C37" s="917"/>
      <c r="D37" s="917"/>
      <c r="E37" s="917"/>
      <c r="F37" s="917"/>
    </row>
    <row r="38" spans="1:6" ht="20.100000000000001" customHeight="1" x14ac:dyDescent="0.2">
      <c r="A38" s="46"/>
      <c r="B38" s="918"/>
      <c r="C38" s="917"/>
      <c r="D38" s="917"/>
      <c r="E38" s="917"/>
      <c r="F38" s="917"/>
    </row>
    <row r="39" spans="1:6" ht="20.100000000000001" customHeight="1" x14ac:dyDescent="0.2">
      <c r="A39" s="46" t="s">
        <v>499</v>
      </c>
      <c r="B39" s="916" t="s">
        <v>679</v>
      </c>
      <c r="C39" s="917"/>
      <c r="D39" s="917"/>
      <c r="E39" s="917"/>
      <c r="F39" s="917"/>
    </row>
    <row r="40" spans="1:6" ht="20.100000000000001" customHeight="1" x14ac:dyDescent="0.2">
      <c r="A40" s="46"/>
      <c r="B40" s="918"/>
      <c r="C40" s="917"/>
      <c r="D40" s="917"/>
      <c r="E40" s="917"/>
      <c r="F40" s="917"/>
    </row>
    <row r="41" spans="1:6" ht="20.100000000000001" customHeight="1" x14ac:dyDescent="0.2"/>
    <row r="42" spans="1:6" ht="20.100000000000001" customHeight="1" x14ac:dyDescent="0.2"/>
    <row r="43" spans="1:6" ht="20.100000000000001" customHeight="1" x14ac:dyDescent="0.2"/>
    <row r="44" spans="1:6" ht="20.100000000000001" customHeight="1" x14ac:dyDescent="0.2"/>
    <row r="45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">
    <mergeCell ref="B8:F9"/>
    <mergeCell ref="B10:F11"/>
    <mergeCell ref="B12:F13"/>
    <mergeCell ref="B14:F15"/>
    <mergeCell ref="B16:F17"/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974"/>
  <sheetViews>
    <sheetView showGridLines="0" topLeftCell="A49" zoomScaleNormal="100" workbookViewId="0">
      <selection activeCell="C39" sqref="C39"/>
    </sheetView>
  </sheetViews>
  <sheetFormatPr baseColWidth="10" defaultColWidth="12.7109375" defaultRowHeight="15" customHeight="1" x14ac:dyDescent="0.2"/>
  <cols>
    <col min="1" max="1" width="24.85546875" style="52" customWidth="1"/>
    <col min="2" max="4" width="18.7109375" style="52" customWidth="1"/>
    <col min="5" max="16384" width="12.7109375" style="52"/>
  </cols>
  <sheetData>
    <row r="1" spans="1:4" ht="21.75" customHeight="1" x14ac:dyDescent="0.25">
      <c r="A1" s="574" t="s">
        <v>695</v>
      </c>
      <c r="B1" s="697"/>
      <c r="C1" s="697"/>
      <c r="D1" s="697"/>
    </row>
    <row r="2" spans="1:4" ht="15" customHeight="1" x14ac:dyDescent="0.2">
      <c r="A2" s="438" t="s">
        <v>172</v>
      </c>
      <c r="B2" s="697"/>
      <c r="C2" s="697"/>
      <c r="D2" s="697"/>
    </row>
    <row r="3" spans="1:4" ht="12" customHeight="1" x14ac:dyDescent="0.2">
      <c r="A3" s="6"/>
      <c r="B3" s="700"/>
      <c r="C3" s="453"/>
      <c r="D3" s="700"/>
    </row>
    <row r="4" spans="1:4" ht="27" customHeight="1" x14ac:dyDescent="0.2">
      <c r="A4" s="783" t="s">
        <v>19</v>
      </c>
      <c r="B4" s="773" t="s">
        <v>635</v>
      </c>
      <c r="C4" s="773" t="s">
        <v>636</v>
      </c>
      <c r="D4" s="774" t="s">
        <v>637</v>
      </c>
    </row>
    <row r="5" spans="1:4" ht="18" customHeight="1" x14ac:dyDescent="0.25">
      <c r="A5" s="491" t="s">
        <v>24</v>
      </c>
      <c r="B5" s="492">
        <f>AVERAGE(B6:B7)</f>
        <v>32.414999999999999</v>
      </c>
      <c r="C5" s="493">
        <f>AVERAGE(C6:C7)</f>
        <v>87.17</v>
      </c>
      <c r="D5" s="492">
        <f>AVERAGE(D6:D7)</f>
        <v>185</v>
      </c>
    </row>
    <row r="6" spans="1:4" ht="9" customHeight="1" x14ac:dyDescent="0.25">
      <c r="A6" s="33" t="s">
        <v>25</v>
      </c>
      <c r="B6" s="107">
        <v>34.5</v>
      </c>
      <c r="C6" s="107" t="s">
        <v>161</v>
      </c>
      <c r="D6" s="107" t="s">
        <v>161</v>
      </c>
    </row>
    <row r="7" spans="1:4" ht="9" customHeight="1" x14ac:dyDescent="0.25">
      <c r="A7" s="33" t="s">
        <v>286</v>
      </c>
      <c r="B7" s="107">
        <v>30.33</v>
      </c>
      <c r="C7" s="107">
        <v>87.17</v>
      </c>
      <c r="D7" s="22">
        <v>185</v>
      </c>
    </row>
    <row r="8" spans="1:4" ht="9" customHeight="1" x14ac:dyDescent="0.25">
      <c r="A8" s="101" t="s">
        <v>26</v>
      </c>
      <c r="B8" s="493">
        <f>AVERAGE(B9:B13)</f>
        <v>27</v>
      </c>
      <c r="C8" s="493">
        <f>AVERAGE(C9:C13)</f>
        <v>52.5</v>
      </c>
      <c r="D8" s="493">
        <f>AVERAGE(D9:D13)</f>
        <v>175.23399999999998</v>
      </c>
    </row>
    <row r="9" spans="1:4" ht="9" customHeight="1" x14ac:dyDescent="0.25">
      <c r="A9" s="102" t="s">
        <v>29</v>
      </c>
      <c r="B9" s="703">
        <v>29</v>
      </c>
      <c r="C9" s="107">
        <v>44</v>
      </c>
      <c r="D9" s="61">
        <v>171.5</v>
      </c>
    </row>
    <row r="10" spans="1:4" ht="9" customHeight="1" x14ac:dyDescent="0.25">
      <c r="A10" s="102" t="s">
        <v>429</v>
      </c>
      <c r="B10" s="107">
        <v>25</v>
      </c>
      <c r="C10" s="107">
        <v>61</v>
      </c>
      <c r="D10" s="107">
        <v>171</v>
      </c>
    </row>
    <row r="11" spans="1:4" ht="9" customHeight="1" x14ac:dyDescent="0.25">
      <c r="A11" s="102" t="s">
        <v>294</v>
      </c>
      <c r="B11" s="107" t="s">
        <v>161</v>
      </c>
      <c r="C11" s="107" t="s">
        <v>161</v>
      </c>
      <c r="D11" s="107">
        <v>193.67</v>
      </c>
    </row>
    <row r="12" spans="1:4" ht="9" customHeight="1" x14ac:dyDescent="0.25">
      <c r="A12" s="102" t="s">
        <v>295</v>
      </c>
      <c r="B12" s="107" t="s">
        <v>161</v>
      </c>
      <c r="C12" s="107" t="s">
        <v>161</v>
      </c>
      <c r="D12" s="107">
        <v>167.75</v>
      </c>
    </row>
    <row r="13" spans="1:4" ht="9" customHeight="1" x14ac:dyDescent="0.25">
      <c r="A13" s="102" t="s">
        <v>296</v>
      </c>
      <c r="B13" s="107" t="s">
        <v>161</v>
      </c>
      <c r="C13" s="107" t="s">
        <v>161</v>
      </c>
      <c r="D13" s="107">
        <v>172.25</v>
      </c>
    </row>
    <row r="14" spans="1:4" ht="9" customHeight="1" x14ac:dyDescent="0.2">
      <c r="A14" s="491" t="s">
        <v>31</v>
      </c>
      <c r="B14" s="492">
        <f>AVERAGE(B15:B19)</f>
        <v>28.75</v>
      </c>
      <c r="C14" s="492" t="s">
        <v>28</v>
      </c>
      <c r="D14" s="492">
        <f>AVERAGE(D15:D19)</f>
        <v>178.5</v>
      </c>
    </row>
    <row r="15" spans="1:4" ht="9" customHeight="1" x14ac:dyDescent="0.2">
      <c r="A15" s="33" t="s">
        <v>33</v>
      </c>
      <c r="B15" s="22">
        <v>34</v>
      </c>
      <c r="C15" s="22" t="s">
        <v>148</v>
      </c>
      <c r="D15" s="22">
        <v>185.33</v>
      </c>
    </row>
    <row r="16" spans="1:4" ht="9" customHeight="1" x14ac:dyDescent="0.2">
      <c r="A16" s="33" t="s">
        <v>34</v>
      </c>
      <c r="B16" s="22">
        <v>31.25</v>
      </c>
      <c r="C16" s="22" t="s">
        <v>148</v>
      </c>
      <c r="D16" s="22">
        <v>154.5</v>
      </c>
    </row>
    <row r="17" spans="1:4" ht="9" customHeight="1" x14ac:dyDescent="0.2">
      <c r="A17" s="33" t="s">
        <v>35</v>
      </c>
      <c r="B17" s="22">
        <v>26</v>
      </c>
      <c r="C17" s="22" t="s">
        <v>148</v>
      </c>
      <c r="D17" s="22">
        <v>192.67</v>
      </c>
    </row>
    <row r="18" spans="1:4" ht="9" customHeight="1" x14ac:dyDescent="0.2">
      <c r="A18" s="33" t="s">
        <v>36</v>
      </c>
      <c r="B18" s="22">
        <v>23.75</v>
      </c>
      <c r="C18" s="22" t="s">
        <v>148</v>
      </c>
      <c r="D18" s="22">
        <v>160</v>
      </c>
    </row>
    <row r="19" spans="1:4" ht="9" customHeight="1" x14ac:dyDescent="0.2">
      <c r="A19" s="33" t="s">
        <v>37</v>
      </c>
      <c r="B19" s="22" t="s">
        <v>148</v>
      </c>
      <c r="C19" s="22" t="s">
        <v>148</v>
      </c>
      <c r="D19" s="22">
        <v>200</v>
      </c>
    </row>
    <row r="20" spans="1:4" ht="9" customHeight="1" x14ac:dyDescent="0.2">
      <c r="A20" s="491" t="s">
        <v>41</v>
      </c>
      <c r="B20" s="492">
        <f>AVERAGE(B21:B21)</f>
        <v>85.88</v>
      </c>
      <c r="C20" s="492">
        <f>AVERAGE(C21:C21)</f>
        <v>116</v>
      </c>
      <c r="D20" s="492">
        <f>AVERAGE(D21:D22)</f>
        <v>182.5</v>
      </c>
    </row>
    <row r="21" spans="1:4" ht="9" customHeight="1" x14ac:dyDescent="0.2">
      <c r="A21" s="33" t="s">
        <v>43</v>
      </c>
      <c r="B21" s="22">
        <v>85.88</v>
      </c>
      <c r="C21" s="22">
        <v>116</v>
      </c>
      <c r="D21" s="22">
        <v>180</v>
      </c>
    </row>
    <row r="22" spans="1:4" ht="9" customHeight="1" x14ac:dyDescent="0.2">
      <c r="A22" s="33" t="s">
        <v>166</v>
      </c>
      <c r="B22" s="22" t="s">
        <v>161</v>
      </c>
      <c r="C22" s="22" t="s">
        <v>161</v>
      </c>
      <c r="D22" s="22">
        <v>185</v>
      </c>
    </row>
    <row r="23" spans="1:4" ht="9" customHeight="1" x14ac:dyDescent="0.2">
      <c r="A23" s="500" t="s">
        <v>46</v>
      </c>
      <c r="B23" s="492" t="s">
        <v>28</v>
      </c>
      <c r="C23" s="21">
        <f>AVERAGE(C24)</f>
        <v>47</v>
      </c>
      <c r="D23" s="492" t="s">
        <v>28</v>
      </c>
    </row>
    <row r="24" spans="1:4" ht="9" customHeight="1" x14ac:dyDescent="0.2">
      <c r="A24" s="495" t="s">
        <v>58</v>
      </c>
      <c r="B24" s="22" t="s">
        <v>161</v>
      </c>
      <c r="C24" s="22">
        <v>47</v>
      </c>
      <c r="D24" s="22" t="s">
        <v>161</v>
      </c>
    </row>
    <row r="25" spans="1:4" ht="9" customHeight="1" x14ac:dyDescent="0.2">
      <c r="A25" s="491" t="s">
        <v>520</v>
      </c>
      <c r="B25" s="21">
        <f>AVERAGE(B26:B28)</f>
        <v>21.25</v>
      </c>
      <c r="C25" s="858" t="s">
        <v>28</v>
      </c>
      <c r="D25" s="21">
        <f>AVERAGE(D26:D28)</f>
        <v>161.5</v>
      </c>
    </row>
    <row r="26" spans="1:4" ht="9" customHeight="1" x14ac:dyDescent="0.2">
      <c r="A26" s="33" t="s">
        <v>66</v>
      </c>
      <c r="B26" s="22">
        <v>21.5</v>
      </c>
      <c r="C26" s="22" t="s">
        <v>161</v>
      </c>
      <c r="D26" s="22" t="s">
        <v>161</v>
      </c>
    </row>
    <row r="27" spans="1:4" ht="9" customHeight="1" x14ac:dyDescent="0.2">
      <c r="A27" s="33" t="s">
        <v>524</v>
      </c>
      <c r="B27" s="22">
        <v>18.75</v>
      </c>
      <c r="C27" s="22" t="s">
        <v>161</v>
      </c>
      <c r="D27" s="22">
        <v>171.5</v>
      </c>
    </row>
    <row r="28" spans="1:4" ht="9" customHeight="1" x14ac:dyDescent="0.2">
      <c r="A28" s="33" t="s">
        <v>73</v>
      </c>
      <c r="B28" s="22">
        <v>23.5</v>
      </c>
      <c r="C28" s="22" t="s">
        <v>161</v>
      </c>
      <c r="D28" s="22">
        <v>151.5</v>
      </c>
    </row>
    <row r="29" spans="1:4" ht="9" customHeight="1" x14ac:dyDescent="0.2">
      <c r="A29" s="491" t="s">
        <v>74</v>
      </c>
      <c r="B29" s="21">
        <f>AVERAGE(B30:B33)</f>
        <v>30.090000000000003</v>
      </c>
      <c r="C29" s="858" t="s">
        <v>28</v>
      </c>
      <c r="D29" s="21">
        <f>AVERAGE(D30:D33)</f>
        <v>178.55</v>
      </c>
    </row>
    <row r="30" spans="1:4" ht="9" customHeight="1" x14ac:dyDescent="0.2">
      <c r="A30" s="495" t="s">
        <v>427</v>
      </c>
      <c r="B30" s="22">
        <v>23.67</v>
      </c>
      <c r="C30" s="22" t="s">
        <v>148</v>
      </c>
      <c r="D30" s="22">
        <v>157</v>
      </c>
    </row>
    <row r="31" spans="1:4" ht="9" customHeight="1" x14ac:dyDescent="0.2">
      <c r="A31" s="495" t="s">
        <v>181</v>
      </c>
      <c r="B31" s="22">
        <v>36</v>
      </c>
      <c r="C31" s="22" t="s">
        <v>148</v>
      </c>
      <c r="D31" s="22">
        <v>176.2</v>
      </c>
    </row>
    <row r="32" spans="1:4" ht="9" customHeight="1" x14ac:dyDescent="0.2">
      <c r="A32" s="495" t="s">
        <v>428</v>
      </c>
      <c r="B32" s="22" t="s">
        <v>148</v>
      </c>
      <c r="C32" s="22" t="s">
        <v>148</v>
      </c>
      <c r="D32" s="22">
        <v>189</v>
      </c>
    </row>
    <row r="33" spans="1:4" ht="9" customHeight="1" x14ac:dyDescent="0.2">
      <c r="A33" s="495" t="s">
        <v>287</v>
      </c>
      <c r="B33" s="22">
        <v>30.6</v>
      </c>
      <c r="C33" s="22" t="s">
        <v>148</v>
      </c>
      <c r="D33" s="22">
        <v>192</v>
      </c>
    </row>
    <row r="34" spans="1:4" ht="9" customHeight="1" x14ac:dyDescent="0.2">
      <c r="A34" s="491" t="s">
        <v>77</v>
      </c>
      <c r="B34" s="492">
        <f t="shared" ref="B34:D34" si="0">AVERAGE(B35:B38)</f>
        <v>33.666666666666664</v>
      </c>
      <c r="C34" s="492">
        <f t="shared" si="0"/>
        <v>62.5</v>
      </c>
      <c r="D34" s="492">
        <f t="shared" si="0"/>
        <v>181.875</v>
      </c>
    </row>
    <row r="35" spans="1:4" ht="9" customHeight="1" x14ac:dyDescent="0.2">
      <c r="A35" s="33" t="s">
        <v>184</v>
      </c>
      <c r="B35" s="22">
        <v>30</v>
      </c>
      <c r="C35" s="22">
        <v>60</v>
      </c>
      <c r="D35" s="22">
        <v>197.5</v>
      </c>
    </row>
    <row r="36" spans="1:4" ht="9" customHeight="1" x14ac:dyDescent="0.2">
      <c r="A36" s="33" t="s">
        <v>80</v>
      </c>
      <c r="B36" s="22">
        <v>30</v>
      </c>
      <c r="C36" s="22">
        <v>65</v>
      </c>
      <c r="D36" s="22">
        <v>180</v>
      </c>
    </row>
    <row r="37" spans="1:4" ht="9" customHeight="1" x14ac:dyDescent="0.2">
      <c r="A37" s="33" t="s">
        <v>81</v>
      </c>
      <c r="B37" s="22" t="s">
        <v>148</v>
      </c>
      <c r="C37" s="22" t="s">
        <v>148</v>
      </c>
      <c r="D37" s="22">
        <v>178</v>
      </c>
    </row>
    <row r="38" spans="1:4" ht="9" customHeight="1" x14ac:dyDescent="0.2">
      <c r="A38" s="33" t="s">
        <v>84</v>
      </c>
      <c r="B38" s="22">
        <v>41</v>
      </c>
      <c r="C38" s="22" t="s">
        <v>148</v>
      </c>
      <c r="D38" s="22">
        <v>172</v>
      </c>
    </row>
    <row r="39" spans="1:4" ht="9" customHeight="1" x14ac:dyDescent="0.2">
      <c r="A39" s="491" t="s">
        <v>522</v>
      </c>
      <c r="B39" s="492">
        <f>AVERAGE(B40:B48)</f>
        <v>29.666666666666668</v>
      </c>
      <c r="C39" s="492">
        <f>AVERAGE(C40:C48)</f>
        <v>55.5</v>
      </c>
      <c r="D39" s="492">
        <f>AVERAGE(D40:D48)</f>
        <v>199.25</v>
      </c>
    </row>
    <row r="40" spans="1:4" ht="9" customHeight="1" x14ac:dyDescent="0.2">
      <c r="A40" s="33" t="s">
        <v>87</v>
      </c>
      <c r="B40" s="22">
        <v>22.5</v>
      </c>
      <c r="C40" s="22" t="s">
        <v>148</v>
      </c>
      <c r="D40" s="22">
        <v>190</v>
      </c>
    </row>
    <row r="41" spans="1:4" ht="9" customHeight="1" x14ac:dyDescent="0.2">
      <c r="A41" s="33" t="s">
        <v>557</v>
      </c>
      <c r="B41" s="22">
        <v>41.5</v>
      </c>
      <c r="C41" s="22" t="s">
        <v>148</v>
      </c>
      <c r="D41" s="22" t="s">
        <v>148</v>
      </c>
    </row>
    <row r="42" spans="1:4" ht="9" customHeight="1" x14ac:dyDescent="0.2">
      <c r="A42" s="33" t="s">
        <v>509</v>
      </c>
      <c r="B42" s="22" t="s">
        <v>148</v>
      </c>
      <c r="C42" s="22">
        <v>50</v>
      </c>
      <c r="D42" s="22">
        <v>180</v>
      </c>
    </row>
    <row r="43" spans="1:4" ht="9" customHeight="1" x14ac:dyDescent="0.2">
      <c r="A43" s="33" t="s">
        <v>696</v>
      </c>
      <c r="B43" s="22">
        <v>30</v>
      </c>
      <c r="C43" s="22" t="s">
        <v>148</v>
      </c>
      <c r="D43" s="22">
        <v>250</v>
      </c>
    </row>
    <row r="44" spans="1:4" ht="9" customHeight="1" x14ac:dyDescent="0.2">
      <c r="A44" s="33" t="s">
        <v>289</v>
      </c>
      <c r="B44" s="22" t="s">
        <v>148</v>
      </c>
      <c r="C44" s="22" t="s">
        <v>148</v>
      </c>
      <c r="D44" s="22">
        <v>240</v>
      </c>
    </row>
    <row r="45" spans="1:4" ht="9" customHeight="1" x14ac:dyDescent="0.2">
      <c r="A45" s="33" t="s">
        <v>525</v>
      </c>
      <c r="B45" s="22">
        <v>30</v>
      </c>
      <c r="C45" s="22" t="s">
        <v>148</v>
      </c>
      <c r="D45" s="22">
        <v>176</v>
      </c>
    </row>
    <row r="46" spans="1:4" ht="9" customHeight="1" x14ac:dyDescent="0.2">
      <c r="A46" s="33" t="s">
        <v>92</v>
      </c>
      <c r="B46" s="22" t="s">
        <v>148</v>
      </c>
      <c r="C46" s="22" t="s">
        <v>148</v>
      </c>
      <c r="D46" s="22">
        <v>189.5</v>
      </c>
    </row>
    <row r="47" spans="1:4" ht="9" customHeight="1" x14ac:dyDescent="0.2">
      <c r="A47" s="33" t="s">
        <v>94</v>
      </c>
      <c r="B47" s="22">
        <v>25</v>
      </c>
      <c r="C47" s="22" t="s">
        <v>148</v>
      </c>
      <c r="D47" s="22">
        <v>186</v>
      </c>
    </row>
    <row r="48" spans="1:4" ht="9" customHeight="1" x14ac:dyDescent="0.2">
      <c r="A48" s="33" t="s">
        <v>507</v>
      </c>
      <c r="B48" s="22">
        <v>29</v>
      </c>
      <c r="C48" s="22">
        <v>61</v>
      </c>
      <c r="D48" s="22">
        <v>182.5</v>
      </c>
    </row>
    <row r="49" spans="1:4" ht="9" customHeight="1" x14ac:dyDescent="0.2">
      <c r="A49" s="491" t="s">
        <v>95</v>
      </c>
      <c r="B49" s="492">
        <f t="shared" ref="B49:D49" si="1">AVERAGE(B50:B52)</f>
        <v>49.223333333333336</v>
      </c>
      <c r="C49" s="492">
        <f t="shared" si="1"/>
        <v>80.833333333333329</v>
      </c>
      <c r="D49" s="492">
        <f t="shared" si="1"/>
        <v>178.33333333333334</v>
      </c>
    </row>
    <row r="50" spans="1:4" ht="9" customHeight="1" x14ac:dyDescent="0.2">
      <c r="A50" s="33" t="s">
        <v>96</v>
      </c>
      <c r="B50" s="22">
        <v>45</v>
      </c>
      <c r="C50" s="22">
        <v>77</v>
      </c>
      <c r="D50" s="22">
        <v>173.5</v>
      </c>
    </row>
    <row r="51" spans="1:4" ht="9" customHeight="1" x14ac:dyDescent="0.2">
      <c r="A51" s="33" t="s">
        <v>97</v>
      </c>
      <c r="B51" s="22">
        <v>53</v>
      </c>
      <c r="C51" s="22">
        <v>84.5</v>
      </c>
      <c r="D51" s="22">
        <v>183</v>
      </c>
    </row>
    <row r="52" spans="1:4" ht="9" customHeight="1" x14ac:dyDescent="0.2">
      <c r="A52" s="33" t="s">
        <v>98</v>
      </c>
      <c r="B52" s="22">
        <v>49.67</v>
      </c>
      <c r="C52" s="22">
        <v>81</v>
      </c>
      <c r="D52" s="22">
        <v>178.5</v>
      </c>
    </row>
    <row r="53" spans="1:4" ht="9" customHeight="1" x14ac:dyDescent="0.2">
      <c r="A53" s="491" t="s">
        <v>99</v>
      </c>
      <c r="B53" s="492">
        <v>24.75</v>
      </c>
      <c r="C53" s="492">
        <v>48</v>
      </c>
      <c r="D53" s="492">
        <v>168</v>
      </c>
    </row>
    <row r="54" spans="1:4" ht="9" customHeight="1" x14ac:dyDescent="0.2">
      <c r="A54" s="491" t="s">
        <v>168</v>
      </c>
      <c r="B54" s="492">
        <f>AVERAGE(B55:B59)</f>
        <v>25.3125</v>
      </c>
      <c r="C54" s="492">
        <f>AVERAGE(C55:C59)</f>
        <v>117.125</v>
      </c>
      <c r="D54" s="492">
        <f>AVERAGE(D55:D59)</f>
        <v>174.9375</v>
      </c>
    </row>
    <row r="55" spans="1:4" ht="9" customHeight="1" x14ac:dyDescent="0.2">
      <c r="A55" s="33" t="s">
        <v>141</v>
      </c>
      <c r="B55" s="22">
        <v>30.25</v>
      </c>
      <c r="C55" s="22" t="s">
        <v>161</v>
      </c>
      <c r="D55" s="22" t="s">
        <v>161</v>
      </c>
    </row>
    <row r="56" spans="1:4" ht="9" customHeight="1" x14ac:dyDescent="0.2">
      <c r="A56" s="33" t="s">
        <v>101</v>
      </c>
      <c r="B56" s="22" t="s">
        <v>161</v>
      </c>
      <c r="C56" s="22">
        <v>53</v>
      </c>
      <c r="D56" s="22">
        <v>166.75</v>
      </c>
    </row>
    <row r="57" spans="1:4" ht="9" customHeight="1" x14ac:dyDescent="0.2">
      <c r="A57" s="33" t="s">
        <v>102</v>
      </c>
      <c r="B57" s="22">
        <v>18</v>
      </c>
      <c r="C57" s="22" t="s">
        <v>161</v>
      </c>
      <c r="D57" s="22">
        <v>182</v>
      </c>
    </row>
    <row r="58" spans="1:4" ht="9" customHeight="1" x14ac:dyDescent="0.2">
      <c r="A58" s="33" t="s">
        <v>104</v>
      </c>
      <c r="B58" s="22">
        <v>27.25</v>
      </c>
      <c r="C58" s="22" t="s">
        <v>161</v>
      </c>
      <c r="D58" s="22">
        <v>168.75</v>
      </c>
    </row>
    <row r="59" spans="1:4" ht="9" customHeight="1" x14ac:dyDescent="0.2">
      <c r="A59" s="33" t="s">
        <v>103</v>
      </c>
      <c r="B59" s="22">
        <v>25.75</v>
      </c>
      <c r="C59" s="22">
        <v>181.25</v>
      </c>
      <c r="D59" s="22">
        <v>182.25</v>
      </c>
    </row>
    <row r="60" spans="1:4" ht="9" customHeight="1" x14ac:dyDescent="0.2">
      <c r="A60" s="491" t="s">
        <v>105</v>
      </c>
      <c r="B60" s="492">
        <f>AVERAGE(B61:B62)</f>
        <v>36</v>
      </c>
      <c r="C60" s="492">
        <f>AVERAGE(C61:C61)</f>
        <v>60.5</v>
      </c>
      <c r="D60" s="492" t="s">
        <v>28</v>
      </c>
    </row>
    <row r="61" spans="1:4" ht="9" customHeight="1" x14ac:dyDescent="0.2">
      <c r="A61" s="33" t="s">
        <v>106</v>
      </c>
      <c r="B61" s="22">
        <v>29</v>
      </c>
      <c r="C61" s="22">
        <v>60.5</v>
      </c>
      <c r="D61" s="22" t="s">
        <v>161</v>
      </c>
    </row>
    <row r="62" spans="1:4" ht="9" customHeight="1" x14ac:dyDescent="0.2">
      <c r="A62" s="33" t="s">
        <v>107</v>
      </c>
      <c r="B62" s="22">
        <v>43</v>
      </c>
      <c r="C62" s="22" t="s">
        <v>161</v>
      </c>
      <c r="D62" s="22" t="s">
        <v>161</v>
      </c>
    </row>
    <row r="63" spans="1:4" ht="9" customHeight="1" x14ac:dyDescent="0.2">
      <c r="A63" s="491" t="s">
        <v>113</v>
      </c>
      <c r="B63" s="492">
        <f>AVERAGE(B64:B64)</f>
        <v>24.33</v>
      </c>
      <c r="C63" s="492">
        <f t="shared" ref="C63:D63" si="2">AVERAGE(C64:C64)</f>
        <v>63.33</v>
      </c>
      <c r="D63" s="492">
        <f t="shared" si="2"/>
        <v>173.33</v>
      </c>
    </row>
    <row r="64" spans="1:4" ht="9" customHeight="1" x14ac:dyDescent="0.2">
      <c r="A64" s="33" t="s">
        <v>114</v>
      </c>
      <c r="B64" s="22">
        <v>24.33</v>
      </c>
      <c r="C64" s="22">
        <v>63.33</v>
      </c>
      <c r="D64" s="22">
        <v>173.33</v>
      </c>
    </row>
    <row r="65" spans="1:4" ht="9" customHeight="1" x14ac:dyDescent="0.2">
      <c r="A65" s="491" t="s">
        <v>115</v>
      </c>
      <c r="B65" s="492">
        <f>AVERAGE(B66:B67)</f>
        <v>34</v>
      </c>
      <c r="C65" s="492" t="s">
        <v>28</v>
      </c>
      <c r="D65" s="492">
        <f t="shared" ref="D65" si="3">AVERAGE(D66:D66)</f>
        <v>180</v>
      </c>
    </row>
    <row r="66" spans="1:4" ht="9" customHeight="1" x14ac:dyDescent="0.2">
      <c r="A66" s="33" t="s">
        <v>118</v>
      </c>
      <c r="B66" s="22">
        <v>40</v>
      </c>
      <c r="C66" s="22" t="s">
        <v>148</v>
      </c>
      <c r="D66" s="22">
        <v>180</v>
      </c>
    </row>
    <row r="67" spans="1:4" ht="9" customHeight="1" x14ac:dyDescent="0.2">
      <c r="A67" s="33" t="s">
        <v>117</v>
      </c>
      <c r="B67" s="22">
        <v>28</v>
      </c>
      <c r="C67" s="22" t="s">
        <v>148</v>
      </c>
      <c r="D67" s="22"/>
    </row>
    <row r="68" spans="1:4" ht="9" customHeight="1" x14ac:dyDescent="0.2">
      <c r="A68" s="491" t="s">
        <v>290</v>
      </c>
      <c r="B68" s="492">
        <f>AVERAGE(B69:B73)</f>
        <v>24.934000000000001</v>
      </c>
      <c r="C68" s="492" t="s">
        <v>28</v>
      </c>
      <c r="D68" s="492" t="s">
        <v>28</v>
      </c>
    </row>
    <row r="69" spans="1:4" ht="9" customHeight="1" x14ac:dyDescent="0.2">
      <c r="A69" s="33" t="s">
        <v>634</v>
      </c>
      <c r="B69" s="22">
        <v>22.5</v>
      </c>
      <c r="C69" s="22" t="s">
        <v>148</v>
      </c>
      <c r="D69" s="22" t="s">
        <v>148</v>
      </c>
    </row>
    <row r="70" spans="1:4" ht="9" customHeight="1" x14ac:dyDescent="0.2">
      <c r="A70" s="33" t="s">
        <v>291</v>
      </c>
      <c r="B70" s="22">
        <v>29.67</v>
      </c>
      <c r="C70" s="22" t="s">
        <v>148</v>
      </c>
      <c r="D70" s="22" t="s">
        <v>148</v>
      </c>
    </row>
    <row r="71" spans="1:4" ht="9" customHeight="1" x14ac:dyDescent="0.2">
      <c r="A71" s="33" t="s">
        <v>179</v>
      </c>
      <c r="B71" s="22">
        <v>22.5</v>
      </c>
      <c r="C71" s="22" t="s">
        <v>148</v>
      </c>
      <c r="D71" s="22" t="s">
        <v>148</v>
      </c>
    </row>
    <row r="72" spans="1:4" ht="9" customHeight="1" x14ac:dyDescent="0.2">
      <c r="A72" s="33" t="s">
        <v>560</v>
      </c>
      <c r="B72" s="22">
        <v>24.5</v>
      </c>
      <c r="C72" s="22" t="s">
        <v>148</v>
      </c>
      <c r="D72" s="22" t="s">
        <v>148</v>
      </c>
    </row>
    <row r="73" spans="1:4" ht="9" customHeight="1" x14ac:dyDescent="0.2">
      <c r="A73" s="33" t="s">
        <v>508</v>
      </c>
      <c r="B73" s="22">
        <v>25.5</v>
      </c>
      <c r="C73" s="22" t="s">
        <v>148</v>
      </c>
      <c r="D73" s="22"/>
    </row>
    <row r="74" spans="1:4" ht="9" customHeight="1" x14ac:dyDescent="0.2">
      <c r="A74" s="491" t="s">
        <v>129</v>
      </c>
      <c r="B74" s="492">
        <f>AVERAGE(B75:B77)</f>
        <v>24.733333333333334</v>
      </c>
      <c r="C74" s="492" t="s">
        <v>28</v>
      </c>
      <c r="D74" s="492" t="s">
        <v>28</v>
      </c>
    </row>
    <row r="75" spans="1:4" ht="9" customHeight="1" x14ac:dyDescent="0.2">
      <c r="A75" s="33" t="s">
        <v>130</v>
      </c>
      <c r="B75" s="22">
        <v>32.700000000000003</v>
      </c>
      <c r="C75" s="22" t="s">
        <v>148</v>
      </c>
      <c r="D75" s="22" t="s">
        <v>148</v>
      </c>
    </row>
    <row r="76" spans="1:4" ht="9" customHeight="1" x14ac:dyDescent="0.2">
      <c r="A76" s="33" t="s">
        <v>131</v>
      </c>
      <c r="B76" s="22">
        <v>20</v>
      </c>
      <c r="C76" s="22" t="s">
        <v>148</v>
      </c>
      <c r="D76" s="22" t="s">
        <v>148</v>
      </c>
    </row>
    <row r="77" spans="1:4" ht="9" customHeight="1" x14ac:dyDescent="0.2">
      <c r="A77" s="499" t="s">
        <v>132</v>
      </c>
      <c r="B77" s="22">
        <v>21.5</v>
      </c>
      <c r="C77" s="22" t="s">
        <v>148</v>
      </c>
      <c r="D77" s="22" t="s">
        <v>148</v>
      </c>
    </row>
    <row r="78" spans="1:4" ht="9" customHeight="1" x14ac:dyDescent="0.25">
      <c r="A78" s="859" t="s">
        <v>133</v>
      </c>
      <c r="B78" s="24"/>
      <c r="C78" s="23"/>
      <c r="D78" s="24"/>
    </row>
    <row r="79" spans="1:4" ht="9" customHeight="1" x14ac:dyDescent="0.2">
      <c r="A79" s="742" t="s">
        <v>608</v>
      </c>
      <c r="B79" s="25"/>
      <c r="C79" s="4"/>
      <c r="D79" s="25"/>
    </row>
    <row r="80" spans="1:4" ht="9" customHeight="1" x14ac:dyDescent="0.2">
      <c r="A80" s="743" t="s">
        <v>609</v>
      </c>
      <c r="B80" s="1"/>
      <c r="C80" s="1"/>
      <c r="D80" s="1"/>
    </row>
    <row r="81" spans="1:4" ht="12" customHeight="1" x14ac:dyDescent="0.2">
      <c r="A81" s="1"/>
      <c r="B81" s="1"/>
      <c r="C81" s="1"/>
      <c r="D81" s="1"/>
    </row>
    <row r="82" spans="1:4" ht="12" customHeight="1" x14ac:dyDescent="0.2">
      <c r="A82" s="1"/>
      <c r="B82" s="1"/>
      <c r="C82" s="1"/>
      <c r="D82" s="1"/>
    </row>
    <row r="83" spans="1:4" ht="12" customHeight="1" x14ac:dyDescent="0.2"/>
    <row r="84" spans="1:4" ht="12" customHeight="1" x14ac:dyDescent="0.2"/>
    <row r="85" spans="1:4" ht="12" customHeight="1" x14ac:dyDescent="0.2"/>
    <row r="86" spans="1:4" ht="12" customHeight="1" x14ac:dyDescent="0.2"/>
    <row r="87" spans="1:4" ht="12" customHeight="1" x14ac:dyDescent="0.2"/>
    <row r="88" spans="1:4" ht="12" customHeight="1" x14ac:dyDescent="0.2"/>
    <row r="89" spans="1:4" ht="12" customHeight="1" x14ac:dyDescent="0.2"/>
    <row r="90" spans="1:4" ht="12" customHeight="1" x14ac:dyDescent="0.2"/>
    <row r="91" spans="1:4" ht="12" customHeight="1" x14ac:dyDescent="0.2"/>
    <row r="92" spans="1:4" ht="12" customHeight="1" x14ac:dyDescent="0.2"/>
    <row r="93" spans="1:4" ht="12" customHeight="1" x14ac:dyDescent="0.2"/>
    <row r="94" spans="1:4" ht="12" customHeight="1" x14ac:dyDescent="0.2"/>
    <row r="95" spans="1:4" ht="12" customHeight="1" x14ac:dyDescent="0.2"/>
    <row r="96" spans="1:4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</sheetData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990"/>
  <sheetViews>
    <sheetView showGridLines="0" topLeftCell="A49" zoomScaleNormal="100" workbookViewId="0">
      <selection activeCell="B12" sqref="B12:B13"/>
    </sheetView>
  </sheetViews>
  <sheetFormatPr baseColWidth="10" defaultColWidth="12.7109375" defaultRowHeight="15" customHeight="1" x14ac:dyDescent="0.2"/>
  <cols>
    <col min="1" max="1" width="18.5703125" style="52" customWidth="1"/>
    <col min="2" max="2" width="17.5703125" style="52" customWidth="1"/>
    <col min="3" max="3" width="18.85546875" style="52" customWidth="1"/>
    <col min="4" max="4" width="17.5703125" style="52" customWidth="1"/>
    <col min="5" max="16384" width="12.7109375" style="52"/>
  </cols>
  <sheetData>
    <row r="1" spans="1:4" ht="15" customHeight="1" x14ac:dyDescent="0.25">
      <c r="A1" s="574" t="s">
        <v>648</v>
      </c>
      <c r="B1" s="3"/>
    </row>
    <row r="2" spans="1:4" ht="15" customHeight="1" x14ac:dyDescent="0.25">
      <c r="A2" s="575" t="s">
        <v>697</v>
      </c>
      <c r="B2" s="3"/>
    </row>
    <row r="3" spans="1:4" ht="5.0999999999999996" customHeight="1" x14ac:dyDescent="0.25">
      <c r="A3" s="3"/>
      <c r="B3" s="3"/>
    </row>
    <row r="4" spans="1:4" ht="24" customHeight="1" x14ac:dyDescent="0.2">
      <c r="A4" s="512" t="s">
        <v>19</v>
      </c>
      <c r="B4" s="784" t="s">
        <v>645</v>
      </c>
      <c r="C4" s="785" t="s">
        <v>646</v>
      </c>
      <c r="D4" s="786" t="s">
        <v>647</v>
      </c>
    </row>
    <row r="5" spans="1:4" ht="5.0999999999999996" customHeight="1" x14ac:dyDescent="0.2">
      <c r="A5" s="766"/>
      <c r="B5" s="775"/>
      <c r="C5" s="775"/>
      <c r="D5" s="775"/>
    </row>
    <row r="6" spans="1:4" ht="9.9499999999999993" customHeight="1" x14ac:dyDescent="0.25">
      <c r="A6" s="491" t="s">
        <v>24</v>
      </c>
      <c r="B6" s="874">
        <f>AVERAGE(B7:B9)</f>
        <v>35.18</v>
      </c>
      <c r="C6" s="861">
        <f>AVERAGE(C7:C9)</f>
        <v>37.835000000000001</v>
      </c>
      <c r="D6" s="860">
        <f>AVERAGE(D7:D9)</f>
        <v>33.71</v>
      </c>
    </row>
    <row r="7" spans="1:4" ht="9.9499999999999993" customHeight="1" x14ac:dyDescent="0.2">
      <c r="A7" s="33" t="s">
        <v>25</v>
      </c>
      <c r="B7" s="873">
        <v>28.25</v>
      </c>
      <c r="C7" s="862">
        <v>43.67</v>
      </c>
      <c r="D7" s="862">
        <v>22.5</v>
      </c>
    </row>
    <row r="8" spans="1:4" ht="9.9499999999999993" customHeight="1" x14ac:dyDescent="0.25">
      <c r="A8" s="33" t="s">
        <v>286</v>
      </c>
      <c r="B8" s="873">
        <v>36.29</v>
      </c>
      <c r="C8" s="97" t="s">
        <v>161</v>
      </c>
      <c r="D8" s="862">
        <v>38.630000000000003</v>
      </c>
    </row>
    <row r="9" spans="1:4" ht="9.9499999999999993" customHeight="1" x14ac:dyDescent="0.25">
      <c r="A9" s="33" t="s">
        <v>505</v>
      </c>
      <c r="B9" s="873">
        <v>41</v>
      </c>
      <c r="C9" s="97">
        <v>32</v>
      </c>
      <c r="D9" s="862">
        <v>40</v>
      </c>
    </row>
    <row r="10" spans="1:4" ht="9.9499999999999993" customHeight="1" x14ac:dyDescent="0.25">
      <c r="A10" s="26" t="s">
        <v>26</v>
      </c>
      <c r="B10" s="874">
        <f>AVERAGE(B11:B13)</f>
        <v>25</v>
      </c>
      <c r="C10" s="863">
        <f>AVERAGE(C11:C13)</f>
        <v>26</v>
      </c>
      <c r="D10" s="863">
        <f>AVERAGE(D11:D13)</f>
        <v>31.914999999999999</v>
      </c>
    </row>
    <row r="11" spans="1:4" ht="9.9499999999999993" customHeight="1" x14ac:dyDescent="0.25">
      <c r="A11" s="55" t="s">
        <v>29</v>
      </c>
      <c r="B11" s="873">
        <v>25</v>
      </c>
      <c r="C11" s="864">
        <v>26</v>
      </c>
      <c r="D11" s="862" t="s">
        <v>161</v>
      </c>
    </row>
    <row r="12" spans="1:4" ht="9.9499999999999993" customHeight="1" x14ac:dyDescent="0.25">
      <c r="A12" s="55" t="s">
        <v>506</v>
      </c>
      <c r="B12" s="873" t="s">
        <v>148</v>
      </c>
      <c r="C12" s="862" t="s">
        <v>148</v>
      </c>
      <c r="D12" s="862">
        <v>29.5</v>
      </c>
    </row>
    <row r="13" spans="1:4" ht="9.9499999999999993" customHeight="1" x14ac:dyDescent="0.25">
      <c r="A13" s="55" t="s">
        <v>294</v>
      </c>
      <c r="B13" s="873" t="s">
        <v>148</v>
      </c>
      <c r="C13" s="862" t="s">
        <v>148</v>
      </c>
      <c r="D13" s="862">
        <v>34.33</v>
      </c>
    </row>
    <row r="14" spans="1:4" ht="9.9499999999999993" customHeight="1" x14ac:dyDescent="0.2">
      <c r="A14" s="491" t="s">
        <v>31</v>
      </c>
      <c r="B14" s="874">
        <f>AVERAGE(B15:B19)</f>
        <v>32.5</v>
      </c>
      <c r="C14" s="860">
        <f>AVERAGE(C15:C19)</f>
        <v>42.556666666666665</v>
      </c>
      <c r="D14" s="860">
        <f>AVERAGE(D15:D19)</f>
        <v>33</v>
      </c>
    </row>
    <row r="15" spans="1:4" ht="9.9499999999999993" customHeight="1" x14ac:dyDescent="0.2">
      <c r="A15" s="33" t="s">
        <v>33</v>
      </c>
      <c r="B15" s="873">
        <v>37.5</v>
      </c>
      <c r="C15" s="862">
        <v>44</v>
      </c>
      <c r="D15" s="862">
        <v>41</v>
      </c>
    </row>
    <row r="16" spans="1:4" ht="9.9499999999999993" customHeight="1" x14ac:dyDescent="0.2">
      <c r="A16" s="33" t="s">
        <v>526</v>
      </c>
      <c r="B16" s="873">
        <v>27.5</v>
      </c>
      <c r="C16" s="862" t="s">
        <v>148</v>
      </c>
      <c r="D16" s="862">
        <v>32.5</v>
      </c>
    </row>
    <row r="17" spans="1:4" ht="9.9499999999999993" customHeight="1" x14ac:dyDescent="0.2">
      <c r="A17" s="33" t="s">
        <v>35</v>
      </c>
      <c r="B17" s="873">
        <v>27.5</v>
      </c>
      <c r="C17" s="862">
        <v>49</v>
      </c>
      <c r="D17" s="862">
        <v>26.5</v>
      </c>
    </row>
    <row r="18" spans="1:4" ht="9.9499999999999993" customHeight="1" x14ac:dyDescent="0.2">
      <c r="A18" s="33" t="s">
        <v>36</v>
      </c>
      <c r="B18" s="873">
        <v>41</v>
      </c>
      <c r="C18" s="862">
        <v>34.67</v>
      </c>
      <c r="D18" s="862">
        <v>34</v>
      </c>
    </row>
    <row r="19" spans="1:4" ht="9.9499999999999993" customHeight="1" x14ac:dyDescent="0.2">
      <c r="A19" s="33" t="s">
        <v>37</v>
      </c>
      <c r="B19" s="873">
        <v>29</v>
      </c>
      <c r="C19" s="862" t="s">
        <v>148</v>
      </c>
      <c r="D19" s="862">
        <v>31</v>
      </c>
    </row>
    <row r="20" spans="1:4" ht="9.9499999999999993" customHeight="1" x14ac:dyDescent="0.25">
      <c r="A20" s="491" t="s">
        <v>41</v>
      </c>
      <c r="B20" s="874">
        <f>AVERAGE(B21:B21)</f>
        <v>48.3</v>
      </c>
      <c r="C20" s="861">
        <f>AVERAGE(C21:C21)</f>
        <v>65.7</v>
      </c>
      <c r="D20" s="860">
        <f>AVERAGE(D21:D21)</f>
        <v>62.5</v>
      </c>
    </row>
    <row r="21" spans="1:4" ht="10.5" customHeight="1" x14ac:dyDescent="0.25">
      <c r="A21" s="33" t="s">
        <v>43</v>
      </c>
      <c r="B21" s="873">
        <v>48.3</v>
      </c>
      <c r="C21" s="863">
        <v>65.7</v>
      </c>
      <c r="D21" s="862">
        <v>62.5</v>
      </c>
    </row>
    <row r="22" spans="1:4" ht="9.9499999999999993" customHeight="1" x14ac:dyDescent="0.25">
      <c r="A22" s="501" t="s">
        <v>46</v>
      </c>
      <c r="B22" s="874">
        <f>AVERAGE(B23:B31)</f>
        <v>27.805555555555557</v>
      </c>
      <c r="C22" s="865">
        <f>AVERAGE(C23:C31)</f>
        <v>38.958333333333336</v>
      </c>
      <c r="D22" s="872">
        <f>AVERAGE(D23:D31)</f>
        <v>27.642857142857142</v>
      </c>
    </row>
    <row r="23" spans="1:4" ht="9.9499999999999993" customHeight="1" x14ac:dyDescent="0.25">
      <c r="A23" s="502" t="s">
        <v>167</v>
      </c>
      <c r="B23" s="873">
        <v>31</v>
      </c>
      <c r="C23" s="866">
        <v>33</v>
      </c>
      <c r="D23" s="862">
        <v>30.67</v>
      </c>
    </row>
    <row r="24" spans="1:4" ht="9.9499999999999993" customHeight="1" x14ac:dyDescent="0.25">
      <c r="A24" s="502" t="s">
        <v>170</v>
      </c>
      <c r="B24" s="873">
        <v>30</v>
      </c>
      <c r="C24" s="866" t="s">
        <v>161</v>
      </c>
      <c r="D24" s="862">
        <v>32</v>
      </c>
    </row>
    <row r="25" spans="1:4" ht="9.9499999999999993" customHeight="1" x14ac:dyDescent="0.25">
      <c r="A25" s="502" t="s">
        <v>51</v>
      </c>
      <c r="B25" s="873">
        <v>27</v>
      </c>
      <c r="C25" s="866" t="s">
        <v>161</v>
      </c>
      <c r="D25" s="862">
        <v>28.33</v>
      </c>
    </row>
    <row r="26" spans="1:4" ht="9.9499999999999993" customHeight="1" x14ac:dyDescent="0.25">
      <c r="A26" s="502" t="s">
        <v>52</v>
      </c>
      <c r="B26" s="873">
        <v>22</v>
      </c>
      <c r="C26" s="866">
        <v>34</v>
      </c>
      <c r="D26" s="862">
        <v>23</v>
      </c>
    </row>
    <row r="27" spans="1:4" ht="9.9499999999999993" customHeight="1" x14ac:dyDescent="0.25">
      <c r="A27" s="502" t="s">
        <v>140</v>
      </c>
      <c r="B27" s="873">
        <v>30</v>
      </c>
      <c r="C27" s="866" t="s">
        <v>161</v>
      </c>
      <c r="D27" s="862">
        <v>20</v>
      </c>
    </row>
    <row r="28" spans="1:4" ht="9.9499999999999993" customHeight="1" x14ac:dyDescent="0.25">
      <c r="A28" s="502" t="s">
        <v>54</v>
      </c>
      <c r="B28" s="873">
        <v>26</v>
      </c>
      <c r="C28" s="866">
        <v>35</v>
      </c>
      <c r="D28" s="866" t="s">
        <v>161</v>
      </c>
    </row>
    <row r="29" spans="1:4" ht="9.9499999999999993" customHeight="1" x14ac:dyDescent="0.25">
      <c r="A29" s="502" t="s">
        <v>56</v>
      </c>
      <c r="B29" s="873">
        <v>30.75</v>
      </c>
      <c r="C29" s="866">
        <v>43.75</v>
      </c>
      <c r="D29" s="866">
        <v>26.5</v>
      </c>
    </row>
    <row r="30" spans="1:4" ht="9.9499999999999993" customHeight="1" x14ac:dyDescent="0.25">
      <c r="A30" s="502" t="s">
        <v>57</v>
      </c>
      <c r="B30" s="873">
        <v>25</v>
      </c>
      <c r="C30" s="867">
        <v>40.5</v>
      </c>
      <c r="D30" s="866" t="s">
        <v>161</v>
      </c>
    </row>
    <row r="31" spans="1:4" ht="9.9499999999999993" customHeight="1" x14ac:dyDescent="0.25">
      <c r="A31" s="502" t="s">
        <v>58</v>
      </c>
      <c r="B31" s="873">
        <v>28.5</v>
      </c>
      <c r="C31" s="867">
        <v>47.5</v>
      </c>
      <c r="D31" s="867">
        <v>33</v>
      </c>
    </row>
    <row r="32" spans="1:4" ht="9.9499999999999993" customHeight="1" x14ac:dyDescent="0.25">
      <c r="A32" s="455" t="s">
        <v>59</v>
      </c>
      <c r="B32" s="874">
        <f t="shared" ref="B32:D32" si="0">AVERAGE(B33:B37)</f>
        <v>41.5</v>
      </c>
      <c r="C32" s="863">
        <f t="shared" si="0"/>
        <v>48.125</v>
      </c>
      <c r="D32" s="863">
        <f t="shared" si="0"/>
        <v>43.165999999999997</v>
      </c>
    </row>
    <row r="33" spans="1:4" ht="9.9499999999999993" customHeight="1" x14ac:dyDescent="0.25">
      <c r="A33" s="96" t="s">
        <v>60</v>
      </c>
      <c r="B33" s="873">
        <v>43</v>
      </c>
      <c r="C33" s="97" t="s">
        <v>161</v>
      </c>
      <c r="D33" s="97">
        <v>41.33</v>
      </c>
    </row>
    <row r="34" spans="1:4" ht="9.9499999999999993" customHeight="1" x14ac:dyDescent="0.25">
      <c r="A34" s="96" t="s">
        <v>61</v>
      </c>
      <c r="B34" s="873">
        <v>39.5</v>
      </c>
      <c r="C34" s="97" t="s">
        <v>161</v>
      </c>
      <c r="D34" s="97">
        <v>46.5</v>
      </c>
    </row>
    <row r="35" spans="1:4" ht="9.9499999999999993" customHeight="1" x14ac:dyDescent="0.25">
      <c r="A35" s="96" t="s">
        <v>62</v>
      </c>
      <c r="B35" s="873">
        <v>40</v>
      </c>
      <c r="C35" s="97" t="s">
        <v>161</v>
      </c>
      <c r="D35" s="97">
        <v>40</v>
      </c>
    </row>
    <row r="36" spans="1:4" ht="9.9499999999999993" customHeight="1" x14ac:dyDescent="0.25">
      <c r="A36" s="96" t="s">
        <v>63</v>
      </c>
      <c r="B36" s="875" t="s">
        <v>30</v>
      </c>
      <c r="C36" s="97">
        <v>45.5</v>
      </c>
      <c r="D36" s="97">
        <v>49</v>
      </c>
    </row>
    <row r="37" spans="1:4" ht="9.9499999999999993" customHeight="1" x14ac:dyDescent="0.25">
      <c r="A37" s="96" t="s">
        <v>64</v>
      </c>
      <c r="B37" s="873">
        <v>43.5</v>
      </c>
      <c r="C37" s="97">
        <v>50.75</v>
      </c>
      <c r="D37" s="97">
        <v>39</v>
      </c>
    </row>
    <row r="38" spans="1:4" ht="9.9499999999999993" customHeight="1" x14ac:dyDescent="0.25">
      <c r="A38" s="491" t="s">
        <v>520</v>
      </c>
      <c r="B38" s="874">
        <f>AVERAGE(B39:B41)</f>
        <v>29.5</v>
      </c>
      <c r="C38" s="868" t="s">
        <v>580</v>
      </c>
      <c r="D38" s="860">
        <f>AVERAGE(D39:D41)</f>
        <v>23.833333333333332</v>
      </c>
    </row>
    <row r="39" spans="1:4" ht="9.9499999999999993" customHeight="1" x14ac:dyDescent="0.25">
      <c r="A39" s="33" t="s">
        <v>66</v>
      </c>
      <c r="B39" s="873">
        <v>34</v>
      </c>
      <c r="C39" s="456" t="s">
        <v>30</v>
      </c>
      <c r="D39" s="97">
        <v>28.5</v>
      </c>
    </row>
    <row r="40" spans="1:4" ht="9.9499999999999993" customHeight="1" x14ac:dyDescent="0.25">
      <c r="A40" s="33" t="s">
        <v>386</v>
      </c>
      <c r="B40" s="875" t="s">
        <v>30</v>
      </c>
      <c r="C40" s="456" t="s">
        <v>30</v>
      </c>
      <c r="D40" s="97">
        <v>20</v>
      </c>
    </row>
    <row r="41" spans="1:4" ht="9.9499999999999993" customHeight="1" x14ac:dyDescent="0.25">
      <c r="A41" s="33" t="s">
        <v>698</v>
      </c>
      <c r="B41" s="873">
        <v>25</v>
      </c>
      <c r="C41" s="456" t="s">
        <v>30</v>
      </c>
      <c r="D41" s="97">
        <v>23</v>
      </c>
    </row>
    <row r="42" spans="1:4" ht="9.9499999999999993" customHeight="1" x14ac:dyDescent="0.25">
      <c r="A42" s="108" t="s">
        <v>74</v>
      </c>
      <c r="B42" s="874">
        <f t="shared" ref="B42" si="1">AVERAGE(B43:B45)</f>
        <v>23.810000000000002</v>
      </c>
      <c r="C42" s="868" t="s">
        <v>580</v>
      </c>
      <c r="D42" s="869">
        <f t="shared" ref="D42" si="2">AVERAGE(D43:D45)</f>
        <v>24</v>
      </c>
    </row>
    <row r="43" spans="1:4" ht="9.9499999999999993" customHeight="1" x14ac:dyDescent="0.25">
      <c r="A43" s="96" t="s">
        <v>181</v>
      </c>
      <c r="B43" s="873">
        <v>27.1</v>
      </c>
      <c r="C43" s="456" t="s">
        <v>30</v>
      </c>
      <c r="D43" s="97">
        <v>28</v>
      </c>
    </row>
    <row r="44" spans="1:4" ht="9.9499999999999993" customHeight="1" x14ac:dyDescent="0.25">
      <c r="A44" s="96" t="s">
        <v>75</v>
      </c>
      <c r="B44" s="873">
        <v>20</v>
      </c>
      <c r="C44" s="456">
        <v>22</v>
      </c>
      <c r="D44" s="97">
        <v>22</v>
      </c>
    </row>
    <row r="45" spans="1:4" ht="9.9499999999999993" customHeight="1" x14ac:dyDescent="0.25">
      <c r="A45" s="870" t="s">
        <v>287</v>
      </c>
      <c r="B45" s="873">
        <v>24.33</v>
      </c>
      <c r="C45" s="456" t="s">
        <v>30</v>
      </c>
      <c r="D45" s="97">
        <v>22</v>
      </c>
    </row>
    <row r="46" spans="1:4" ht="9.9499999999999993" customHeight="1" x14ac:dyDescent="0.25">
      <c r="A46" s="491" t="s">
        <v>77</v>
      </c>
      <c r="B46" s="874">
        <f>AVERAGE(B47:B49)</f>
        <v>36</v>
      </c>
      <c r="C46" s="871" t="s">
        <v>28</v>
      </c>
      <c r="D46" s="860">
        <f>AVERAGE(D47:D49)</f>
        <v>35</v>
      </c>
    </row>
    <row r="47" spans="1:4" ht="9.9499999999999993" customHeight="1" x14ac:dyDescent="0.25">
      <c r="A47" s="33" t="s">
        <v>183</v>
      </c>
      <c r="B47" s="873">
        <v>42</v>
      </c>
      <c r="C47" s="862" t="s">
        <v>148</v>
      </c>
      <c r="D47" s="97">
        <v>40</v>
      </c>
    </row>
    <row r="48" spans="1:4" ht="9.9499999999999993" customHeight="1" x14ac:dyDescent="0.25">
      <c r="A48" s="33" t="s">
        <v>184</v>
      </c>
      <c r="B48" s="873">
        <v>36</v>
      </c>
      <c r="C48" s="862" t="s">
        <v>148</v>
      </c>
      <c r="D48" s="97" t="s">
        <v>148</v>
      </c>
    </row>
    <row r="49" spans="1:4" ht="9.9499999999999993" customHeight="1" x14ac:dyDescent="0.25">
      <c r="A49" s="33" t="s">
        <v>80</v>
      </c>
      <c r="B49" s="873">
        <v>30</v>
      </c>
      <c r="C49" s="862" t="s">
        <v>148</v>
      </c>
      <c r="D49" s="97">
        <v>30</v>
      </c>
    </row>
    <row r="50" spans="1:4" ht="9.9499999999999993" customHeight="1" x14ac:dyDescent="0.25">
      <c r="A50" s="491" t="s">
        <v>522</v>
      </c>
      <c r="B50" s="874">
        <f>AVERAGE(B51:B53)</f>
        <v>34.5</v>
      </c>
      <c r="C50" s="861">
        <f>AVERAGE(C51:C53)</f>
        <v>38.5</v>
      </c>
      <c r="D50" s="860">
        <f>AVERAGE(D51:D53)</f>
        <v>41.666666666666664</v>
      </c>
    </row>
    <row r="51" spans="1:4" ht="9.9499999999999993" customHeight="1" x14ac:dyDescent="0.2">
      <c r="A51" s="33" t="s">
        <v>557</v>
      </c>
      <c r="B51" s="873">
        <v>34.5</v>
      </c>
      <c r="C51" s="862" t="s">
        <v>148</v>
      </c>
      <c r="D51" s="862">
        <v>40</v>
      </c>
    </row>
    <row r="52" spans="1:4" ht="9.9499999999999993" customHeight="1" x14ac:dyDescent="0.2">
      <c r="A52" s="33" t="s">
        <v>90</v>
      </c>
      <c r="B52" s="873" t="s">
        <v>148</v>
      </c>
      <c r="C52" s="862">
        <v>41</v>
      </c>
      <c r="D52" s="862">
        <v>45</v>
      </c>
    </row>
    <row r="53" spans="1:4" ht="9.9499999999999993" customHeight="1" x14ac:dyDescent="0.2">
      <c r="A53" s="33" t="s">
        <v>91</v>
      </c>
      <c r="B53" s="873" t="s">
        <v>148</v>
      </c>
      <c r="C53" s="862">
        <v>36</v>
      </c>
      <c r="D53" s="862">
        <v>40</v>
      </c>
    </row>
    <row r="54" spans="1:4" ht="9.9499999999999993" customHeight="1" x14ac:dyDescent="0.2">
      <c r="A54" s="491" t="s">
        <v>95</v>
      </c>
      <c r="B54" s="874">
        <f>AVERAGE(B55:B57)</f>
        <v>53.806666666666672</v>
      </c>
      <c r="C54" s="458" t="s">
        <v>28</v>
      </c>
      <c r="D54" s="860">
        <f>AVERAGE(D55:D57)</f>
        <v>52.776666666666664</v>
      </c>
    </row>
    <row r="55" spans="1:4" ht="9.9499999999999993" customHeight="1" x14ac:dyDescent="0.2">
      <c r="A55" s="33" t="s">
        <v>96</v>
      </c>
      <c r="B55" s="873">
        <v>50.25</v>
      </c>
      <c r="C55" s="862" t="s">
        <v>148</v>
      </c>
      <c r="D55" s="862">
        <v>48.33</v>
      </c>
    </row>
    <row r="56" spans="1:4" ht="9.9499999999999993" customHeight="1" x14ac:dyDescent="0.2">
      <c r="A56" s="33" t="s">
        <v>97</v>
      </c>
      <c r="B56" s="873">
        <v>57.5</v>
      </c>
      <c r="C56" s="862" t="s">
        <v>148</v>
      </c>
      <c r="D56" s="862">
        <v>57</v>
      </c>
    </row>
    <row r="57" spans="1:4" ht="9.9499999999999993" customHeight="1" x14ac:dyDescent="0.2">
      <c r="A57" s="33" t="s">
        <v>98</v>
      </c>
      <c r="B57" s="873">
        <v>53.67</v>
      </c>
      <c r="C57" s="862" t="s">
        <v>148</v>
      </c>
      <c r="D57" s="862">
        <v>53</v>
      </c>
    </row>
    <row r="58" spans="1:4" ht="9.9499999999999993" customHeight="1" x14ac:dyDescent="0.2">
      <c r="A58" s="491" t="s">
        <v>99</v>
      </c>
      <c r="B58" s="874">
        <v>25</v>
      </c>
      <c r="C58" s="458" t="s">
        <v>28</v>
      </c>
      <c r="D58" s="872">
        <v>35</v>
      </c>
    </row>
    <row r="59" spans="1:4" ht="9.9499999999999993" customHeight="1" x14ac:dyDescent="0.25">
      <c r="A59" s="491" t="s">
        <v>168</v>
      </c>
      <c r="B59" s="874">
        <f>AVERAGE(B60:B62)</f>
        <v>27.776666666666667</v>
      </c>
      <c r="C59" s="861">
        <f t="shared" ref="C59:D59" si="3">AVERAGE(C60:C62)</f>
        <v>25.5</v>
      </c>
      <c r="D59" s="860">
        <f t="shared" si="3"/>
        <v>35.625</v>
      </c>
    </row>
    <row r="60" spans="1:4" ht="9.9499999999999993" customHeight="1" x14ac:dyDescent="0.2">
      <c r="A60" s="33" t="s">
        <v>102</v>
      </c>
      <c r="B60" s="873">
        <v>20</v>
      </c>
      <c r="C60" s="862">
        <v>21</v>
      </c>
      <c r="D60" s="862" t="s">
        <v>148</v>
      </c>
    </row>
    <row r="61" spans="1:4" ht="9.9499999999999993" customHeight="1" x14ac:dyDescent="0.2">
      <c r="A61" s="33" t="s">
        <v>162</v>
      </c>
      <c r="B61" s="873">
        <v>35</v>
      </c>
      <c r="C61" s="862">
        <v>30</v>
      </c>
      <c r="D61" s="862">
        <v>40</v>
      </c>
    </row>
    <row r="62" spans="1:4" ht="9.9499999999999993" customHeight="1" x14ac:dyDescent="0.2">
      <c r="A62" s="33" t="s">
        <v>104</v>
      </c>
      <c r="B62" s="873">
        <v>28.33</v>
      </c>
      <c r="C62" s="862" t="s">
        <v>148</v>
      </c>
      <c r="D62" s="862">
        <v>31.25</v>
      </c>
    </row>
    <row r="63" spans="1:4" ht="9.9499999999999993" customHeight="1" x14ac:dyDescent="0.25">
      <c r="A63" s="491" t="s">
        <v>110</v>
      </c>
      <c r="B63" s="876">
        <f>AVERAGE(B64:B64)</f>
        <v>27</v>
      </c>
      <c r="C63" s="861" t="s">
        <v>28</v>
      </c>
      <c r="D63" s="872">
        <f>AVERAGE(D64:D64)</f>
        <v>31</v>
      </c>
    </row>
    <row r="64" spans="1:4" ht="9.9499999999999993" customHeight="1" x14ac:dyDescent="0.2">
      <c r="A64" s="33" t="s">
        <v>111</v>
      </c>
      <c r="B64" s="873">
        <v>27</v>
      </c>
      <c r="C64" s="862" t="s">
        <v>148</v>
      </c>
      <c r="D64" s="862">
        <v>31</v>
      </c>
    </row>
    <row r="65" spans="1:4" ht="9.9499999999999993" customHeight="1" x14ac:dyDescent="0.25">
      <c r="A65" s="491" t="s">
        <v>115</v>
      </c>
      <c r="B65" s="874">
        <f>AVERAGE(B66:B67)</f>
        <v>34</v>
      </c>
      <c r="C65" s="861">
        <f>AVERAGE(C66:C67)</f>
        <v>33.5</v>
      </c>
      <c r="D65" s="860">
        <f>AVERAGE(D66:D67)</f>
        <v>25</v>
      </c>
    </row>
    <row r="66" spans="1:4" ht="9.9499999999999993" customHeight="1" x14ac:dyDescent="0.2">
      <c r="A66" s="33" t="s">
        <v>116</v>
      </c>
      <c r="B66" s="873" t="s">
        <v>148</v>
      </c>
      <c r="C66" s="862" t="s">
        <v>148</v>
      </c>
      <c r="D66" s="862">
        <v>25</v>
      </c>
    </row>
    <row r="67" spans="1:4" ht="9.9499999999999993" customHeight="1" x14ac:dyDescent="0.2">
      <c r="A67" s="33" t="s">
        <v>118</v>
      </c>
      <c r="B67" s="873">
        <v>34</v>
      </c>
      <c r="C67" s="862">
        <v>33.5</v>
      </c>
      <c r="D67" s="862" t="s">
        <v>148</v>
      </c>
    </row>
    <row r="68" spans="1:4" ht="9.9499999999999993" customHeight="1" x14ac:dyDescent="0.25">
      <c r="A68" s="491" t="s">
        <v>119</v>
      </c>
      <c r="B68" s="874">
        <f>AVERAGE(B69:B70)</f>
        <v>22.25</v>
      </c>
      <c r="C68" s="861" t="s">
        <v>28</v>
      </c>
      <c r="D68" s="860">
        <f>AVERAGE(D69:D70)</f>
        <v>35</v>
      </c>
    </row>
    <row r="69" spans="1:4" ht="9.9499999999999993" customHeight="1" x14ac:dyDescent="0.2">
      <c r="A69" s="33" t="s">
        <v>120</v>
      </c>
      <c r="B69" s="873">
        <v>30</v>
      </c>
      <c r="C69" s="862" t="s">
        <v>148</v>
      </c>
      <c r="D69" s="862">
        <v>35</v>
      </c>
    </row>
    <row r="70" spans="1:4" ht="9" customHeight="1" x14ac:dyDescent="0.2">
      <c r="A70" s="33" t="s">
        <v>122</v>
      </c>
      <c r="B70" s="873">
        <v>14.5</v>
      </c>
      <c r="C70" s="862" t="s">
        <v>148</v>
      </c>
      <c r="D70" s="862" t="s">
        <v>148</v>
      </c>
    </row>
    <row r="71" spans="1:4" ht="11.25" customHeight="1" x14ac:dyDescent="0.25">
      <c r="A71" s="491" t="s">
        <v>290</v>
      </c>
      <c r="B71" s="874">
        <f>AVERAGE(B72:B76)</f>
        <v>25.35</v>
      </c>
      <c r="C71" s="861">
        <f>AVERAGE(C72:C76)</f>
        <v>20</v>
      </c>
      <c r="D71" s="860">
        <f>AVERAGE(D72:D76)</f>
        <v>56.25</v>
      </c>
    </row>
    <row r="72" spans="1:4" ht="11.25" customHeight="1" x14ac:dyDescent="0.2">
      <c r="A72" s="33" t="s">
        <v>293</v>
      </c>
      <c r="B72" s="873">
        <v>24</v>
      </c>
      <c r="C72" s="862" t="s">
        <v>148</v>
      </c>
      <c r="D72" s="862" t="s">
        <v>148</v>
      </c>
    </row>
    <row r="73" spans="1:4" ht="9" customHeight="1" x14ac:dyDescent="0.2">
      <c r="A73" s="33" t="s">
        <v>179</v>
      </c>
      <c r="B73" s="873">
        <v>21</v>
      </c>
      <c r="C73" s="862">
        <v>20</v>
      </c>
      <c r="D73" s="862" t="s">
        <v>148</v>
      </c>
    </row>
    <row r="74" spans="1:4" ht="11.25" customHeight="1" x14ac:dyDescent="0.2">
      <c r="A74" s="33" t="s">
        <v>178</v>
      </c>
      <c r="B74" s="873">
        <v>26.25</v>
      </c>
      <c r="C74" s="862" t="s">
        <v>148</v>
      </c>
      <c r="D74" s="862">
        <v>87.5</v>
      </c>
    </row>
    <row r="75" spans="1:4" ht="11.25" customHeight="1" x14ac:dyDescent="0.2">
      <c r="A75" s="33" t="s">
        <v>560</v>
      </c>
      <c r="B75" s="873">
        <v>31.5</v>
      </c>
      <c r="C75" s="862" t="s">
        <v>148</v>
      </c>
      <c r="D75" s="862" t="s">
        <v>148</v>
      </c>
    </row>
    <row r="76" spans="1:4" ht="11.25" customHeight="1" x14ac:dyDescent="0.2">
      <c r="A76" s="33" t="s">
        <v>508</v>
      </c>
      <c r="B76" s="873">
        <v>24</v>
      </c>
      <c r="C76" s="862" t="s">
        <v>148</v>
      </c>
      <c r="D76" s="862">
        <v>25</v>
      </c>
    </row>
    <row r="77" spans="1:4" ht="11.25" customHeight="1" x14ac:dyDescent="0.25">
      <c r="A77" s="491" t="s">
        <v>125</v>
      </c>
      <c r="B77" s="874" t="s">
        <v>28</v>
      </c>
      <c r="C77" s="861">
        <f>AVERAGE(C78:C78)</f>
        <v>90</v>
      </c>
      <c r="D77" s="860">
        <f>AVERAGE(D78)</f>
        <v>45</v>
      </c>
    </row>
    <row r="78" spans="1:4" ht="11.25" customHeight="1" x14ac:dyDescent="0.2">
      <c r="A78" s="33" t="s">
        <v>128</v>
      </c>
      <c r="B78" s="873" t="s">
        <v>148</v>
      </c>
      <c r="C78" s="862">
        <v>90</v>
      </c>
      <c r="D78" s="862">
        <v>45</v>
      </c>
    </row>
    <row r="79" spans="1:4" ht="11.25" customHeight="1" x14ac:dyDescent="0.25">
      <c r="A79" s="491" t="s">
        <v>129</v>
      </c>
      <c r="B79" s="874">
        <f>AVERAGE(B80:B80)</f>
        <v>34.6</v>
      </c>
      <c r="C79" s="861">
        <f>AVERAGE(C80:C80)</f>
        <v>29.33</v>
      </c>
      <c r="D79" s="860">
        <f>AVERAGE(D80:D80)</f>
        <v>28.68</v>
      </c>
    </row>
    <row r="80" spans="1:4" ht="11.25" customHeight="1" x14ac:dyDescent="0.2">
      <c r="A80" s="33" t="s">
        <v>130</v>
      </c>
      <c r="B80" s="873">
        <v>34.6</v>
      </c>
      <c r="C80" s="862">
        <v>29.33</v>
      </c>
      <c r="D80" s="862">
        <v>28.68</v>
      </c>
    </row>
    <row r="81" spans="1:4" ht="9" customHeight="1" x14ac:dyDescent="0.2">
      <c r="A81" s="429" t="s">
        <v>133</v>
      </c>
      <c r="B81" s="457"/>
      <c r="C81" s="457"/>
      <c r="D81" s="457"/>
    </row>
    <row r="82" spans="1:4" ht="9" customHeight="1" x14ac:dyDescent="0.25">
      <c r="A82" s="742" t="s">
        <v>608</v>
      </c>
      <c r="B82" s="27"/>
      <c r="C82" s="27"/>
      <c r="D82" s="27"/>
    </row>
    <row r="83" spans="1:4" ht="9" customHeight="1" x14ac:dyDescent="0.2">
      <c r="A83" s="743" t="s">
        <v>609</v>
      </c>
      <c r="B83" s="1"/>
    </row>
    <row r="84" spans="1:4" ht="11.25" customHeight="1" x14ac:dyDescent="0.2">
      <c r="A84" s="1"/>
      <c r="B84" s="1"/>
    </row>
    <row r="85" spans="1:4" ht="11.25" customHeight="1" x14ac:dyDescent="0.2">
      <c r="A85" s="1"/>
      <c r="B85" s="1"/>
    </row>
    <row r="86" spans="1:4" ht="11.25" customHeight="1" x14ac:dyDescent="0.2">
      <c r="A86" s="1"/>
      <c r="B86" s="1"/>
    </row>
    <row r="87" spans="1:4" ht="11.25" customHeight="1" x14ac:dyDescent="0.2">
      <c r="A87" s="1"/>
      <c r="B87" s="1"/>
    </row>
    <row r="88" spans="1:4" ht="11.25" customHeight="1" x14ac:dyDescent="0.2">
      <c r="A88" s="1"/>
      <c r="B88" s="1"/>
    </row>
    <row r="89" spans="1:4" ht="11.25" customHeight="1" x14ac:dyDescent="0.2">
      <c r="A89" s="1"/>
      <c r="B89" s="1"/>
    </row>
    <row r="90" spans="1:4" ht="11.25" customHeight="1" x14ac:dyDescent="0.2">
      <c r="A90" s="1"/>
      <c r="B90" s="1"/>
    </row>
    <row r="91" spans="1:4" ht="11.25" customHeight="1" x14ac:dyDescent="0.2">
      <c r="A91" s="1"/>
      <c r="B91" s="1"/>
    </row>
    <row r="92" spans="1:4" ht="11.25" customHeight="1" x14ac:dyDescent="0.2">
      <c r="A92" s="1"/>
      <c r="B92" s="1"/>
    </row>
    <row r="93" spans="1:4" ht="11.25" customHeight="1" x14ac:dyDescent="0.2">
      <c r="A93" s="1"/>
      <c r="B93" s="1"/>
    </row>
    <row r="94" spans="1:4" ht="11.25" customHeight="1" x14ac:dyDescent="0.2">
      <c r="A94" s="1"/>
      <c r="B94" s="1"/>
    </row>
    <row r="95" spans="1:4" ht="11.25" customHeight="1" x14ac:dyDescent="0.2">
      <c r="A95" s="1"/>
      <c r="B95" s="1"/>
    </row>
    <row r="96" spans="1:4" ht="11.25" customHeight="1" x14ac:dyDescent="0.2">
      <c r="A96" s="1"/>
      <c r="B96" s="1"/>
    </row>
    <row r="97" spans="1:2" ht="11.25" customHeight="1" x14ac:dyDescent="0.2">
      <c r="A97" s="1"/>
      <c r="B97" s="1"/>
    </row>
    <row r="98" spans="1:2" ht="11.25" customHeight="1" x14ac:dyDescent="0.2">
      <c r="A98" s="1"/>
      <c r="B98" s="1"/>
    </row>
    <row r="99" spans="1:2" ht="11.25" customHeight="1" x14ac:dyDescent="0.2">
      <c r="A99" s="1"/>
      <c r="B99" s="1"/>
    </row>
    <row r="100" spans="1:2" ht="11.25" customHeight="1" x14ac:dyDescent="0.2">
      <c r="A100" s="1"/>
      <c r="B100" s="1"/>
    </row>
    <row r="101" spans="1:2" ht="11.25" customHeight="1" x14ac:dyDescent="0.2"/>
    <row r="102" spans="1:2" ht="11.25" customHeight="1" x14ac:dyDescent="0.2"/>
    <row r="103" spans="1:2" ht="11.25" customHeight="1" x14ac:dyDescent="0.2"/>
    <row r="104" spans="1:2" ht="11.25" customHeight="1" x14ac:dyDescent="0.2"/>
    <row r="105" spans="1:2" ht="11.25" customHeight="1" x14ac:dyDescent="0.2"/>
    <row r="106" spans="1:2" ht="11.25" customHeight="1" x14ac:dyDescent="0.2"/>
    <row r="107" spans="1:2" ht="11.25" customHeight="1" x14ac:dyDescent="0.2"/>
    <row r="108" spans="1:2" ht="11.25" customHeight="1" x14ac:dyDescent="0.2"/>
    <row r="109" spans="1:2" ht="11.25" customHeight="1" x14ac:dyDescent="0.2"/>
    <row r="110" spans="1:2" ht="11.25" customHeight="1" x14ac:dyDescent="0.2"/>
    <row r="111" spans="1:2" ht="11.25" customHeight="1" x14ac:dyDescent="0.2"/>
    <row r="112" spans="1: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991"/>
  <sheetViews>
    <sheetView showGridLines="0" topLeftCell="A94" zoomScaleNormal="100" workbookViewId="0">
      <selection activeCell="A79" sqref="A79"/>
    </sheetView>
  </sheetViews>
  <sheetFormatPr baseColWidth="10" defaultColWidth="12.7109375" defaultRowHeight="15" customHeight="1" x14ac:dyDescent="0.2"/>
  <cols>
    <col min="1" max="5" width="16.7109375" style="52" customWidth="1"/>
    <col min="6" max="16384" width="12.7109375" style="52"/>
  </cols>
  <sheetData>
    <row r="1" spans="1:5" ht="27.75" customHeight="1" x14ac:dyDescent="0.25">
      <c r="A1" s="574" t="s">
        <v>649</v>
      </c>
    </row>
    <row r="2" spans="1:5" ht="12" customHeight="1" x14ac:dyDescent="0.2">
      <c r="A2" s="575" t="s">
        <v>699</v>
      </c>
    </row>
    <row r="3" spans="1:5" ht="5.0999999999999996" customHeight="1" x14ac:dyDescent="0.2"/>
    <row r="4" spans="1:5" ht="25.5" customHeight="1" x14ac:dyDescent="0.2">
      <c r="A4" s="783" t="s">
        <v>19</v>
      </c>
      <c r="B4" s="773" t="s">
        <v>655</v>
      </c>
      <c r="C4" s="773" t="s">
        <v>638</v>
      </c>
      <c r="D4" s="773" t="s">
        <v>639</v>
      </c>
      <c r="E4" s="774" t="s">
        <v>640</v>
      </c>
    </row>
    <row r="5" spans="1:5" ht="5.25" customHeight="1" x14ac:dyDescent="0.2">
      <c r="A5" s="7"/>
      <c r="B5" s="7"/>
      <c r="C5" s="7"/>
      <c r="D5" s="7"/>
      <c r="E5" s="16"/>
    </row>
    <row r="6" spans="1:5" ht="11.1" customHeight="1" x14ac:dyDescent="0.2">
      <c r="A6" s="491" t="s">
        <v>24</v>
      </c>
      <c r="B6" s="103">
        <f>AVERAGE(B7:B10)</f>
        <v>20.552499999999998</v>
      </c>
      <c r="C6" s="103">
        <f t="shared" ref="C6:E6" si="0">AVERAGE(C7:C10)</f>
        <v>18.502499999999998</v>
      </c>
      <c r="D6" s="103">
        <f t="shared" si="0"/>
        <v>38.414999999999999</v>
      </c>
      <c r="E6" s="103">
        <f t="shared" si="0"/>
        <v>17.25</v>
      </c>
    </row>
    <row r="7" spans="1:5" ht="11.1" customHeight="1" x14ac:dyDescent="0.2">
      <c r="A7" s="33" t="s">
        <v>25</v>
      </c>
      <c r="B7" s="503">
        <v>20.25</v>
      </c>
      <c r="C7" s="503">
        <v>21.38</v>
      </c>
      <c r="D7" s="503">
        <v>32.25</v>
      </c>
      <c r="E7" s="503">
        <v>14.5</v>
      </c>
    </row>
    <row r="8" spans="1:5" ht="11.1" customHeight="1" x14ac:dyDescent="0.2">
      <c r="A8" s="33" t="s">
        <v>286</v>
      </c>
      <c r="B8" s="503">
        <v>22.79</v>
      </c>
      <c r="C8" s="503">
        <v>18.13</v>
      </c>
      <c r="D8" s="503">
        <v>44.58</v>
      </c>
      <c r="E8" s="503">
        <v>20</v>
      </c>
    </row>
    <row r="9" spans="1:5" ht="11.1" customHeight="1" x14ac:dyDescent="0.2">
      <c r="A9" s="33" t="s">
        <v>505</v>
      </c>
      <c r="B9" s="503">
        <v>21.5</v>
      </c>
      <c r="C9" s="503">
        <v>18</v>
      </c>
      <c r="D9" s="105" t="s">
        <v>30</v>
      </c>
      <c r="E9" s="105" t="s">
        <v>30</v>
      </c>
    </row>
    <row r="10" spans="1:5" ht="11.1" customHeight="1" x14ac:dyDescent="0.2">
      <c r="A10" s="33" t="s">
        <v>517</v>
      </c>
      <c r="B10" s="503">
        <v>17.670000000000002</v>
      </c>
      <c r="C10" s="503">
        <v>16.5</v>
      </c>
      <c r="D10" s="105" t="s">
        <v>30</v>
      </c>
      <c r="E10" s="105" t="s">
        <v>30</v>
      </c>
    </row>
    <row r="11" spans="1:5" ht="11.1" customHeight="1" x14ac:dyDescent="0.2">
      <c r="A11" s="101" t="s">
        <v>26</v>
      </c>
      <c r="B11" s="103">
        <f>AVERAGE(B12:B15)</f>
        <v>18.2925</v>
      </c>
      <c r="C11" s="103">
        <f>AVERAGE(C12:C15)</f>
        <v>20.9175</v>
      </c>
      <c r="D11" s="104">
        <f>AVERAGE(D12:D15)</f>
        <v>33.625</v>
      </c>
      <c r="E11" s="104">
        <f>AVERAGE(E12:E15)</f>
        <v>22.0625</v>
      </c>
    </row>
    <row r="12" spans="1:5" ht="11.1" customHeight="1" x14ac:dyDescent="0.2">
      <c r="A12" s="102" t="s">
        <v>29</v>
      </c>
      <c r="B12" s="100">
        <v>19</v>
      </c>
      <c r="C12" s="100">
        <v>18</v>
      </c>
      <c r="D12" s="105">
        <v>31.5</v>
      </c>
      <c r="E12" s="105">
        <v>23</v>
      </c>
    </row>
    <row r="13" spans="1:5" ht="11.1" customHeight="1" x14ac:dyDescent="0.2">
      <c r="A13" s="102" t="s">
        <v>429</v>
      </c>
      <c r="B13" s="100">
        <v>11.5</v>
      </c>
      <c r="C13" s="100">
        <v>10</v>
      </c>
      <c r="D13" s="105">
        <v>35.75</v>
      </c>
      <c r="E13" s="105">
        <v>20.75</v>
      </c>
    </row>
    <row r="14" spans="1:5" ht="11.1" customHeight="1" x14ac:dyDescent="0.2">
      <c r="A14" s="102" t="s">
        <v>431</v>
      </c>
      <c r="B14" s="100">
        <v>16.670000000000002</v>
      </c>
      <c r="C14" s="100">
        <v>15.67</v>
      </c>
      <c r="D14" s="105" t="s">
        <v>30</v>
      </c>
      <c r="E14" s="105">
        <v>19.5</v>
      </c>
    </row>
    <row r="15" spans="1:5" ht="11.1" customHeight="1" x14ac:dyDescent="0.2">
      <c r="A15" s="102" t="s">
        <v>296</v>
      </c>
      <c r="B15" s="100">
        <v>26</v>
      </c>
      <c r="C15" s="100">
        <v>40</v>
      </c>
      <c r="D15" s="105" t="s">
        <v>30</v>
      </c>
      <c r="E15" s="105">
        <v>25</v>
      </c>
    </row>
    <row r="16" spans="1:5" ht="11.1" customHeight="1" x14ac:dyDescent="0.2">
      <c r="A16" s="491" t="s">
        <v>31</v>
      </c>
      <c r="B16" s="103">
        <f>AVERAGE(B17:B24)</f>
        <v>21.771249999999998</v>
      </c>
      <c r="C16" s="103">
        <f>AVERAGE(C17:C24)</f>
        <v>26.181428571428569</v>
      </c>
      <c r="D16" s="103">
        <f>AVERAGE(D17:D24)</f>
        <v>43.034000000000006</v>
      </c>
      <c r="E16" s="103">
        <f>AVERAGE(E17:E24)</f>
        <v>22.666666666666668</v>
      </c>
    </row>
    <row r="17" spans="1:5" ht="11.1" customHeight="1" x14ac:dyDescent="0.2">
      <c r="A17" s="33" t="s">
        <v>32</v>
      </c>
      <c r="B17" s="503">
        <v>27.5</v>
      </c>
      <c r="C17" s="503">
        <v>23.5</v>
      </c>
      <c r="D17" s="503" t="s">
        <v>148</v>
      </c>
      <c r="E17" s="503" t="s">
        <v>148</v>
      </c>
    </row>
    <row r="18" spans="1:5" ht="11.1" customHeight="1" x14ac:dyDescent="0.2">
      <c r="A18" s="33" t="s">
        <v>33</v>
      </c>
      <c r="B18" s="503">
        <v>10.67</v>
      </c>
      <c r="C18" s="503">
        <v>13.5</v>
      </c>
      <c r="D18" s="503">
        <v>40.67</v>
      </c>
      <c r="E18" s="503" t="s">
        <v>148</v>
      </c>
    </row>
    <row r="19" spans="1:5" ht="11.1" customHeight="1" x14ac:dyDescent="0.2">
      <c r="A19" s="33" t="s">
        <v>34</v>
      </c>
      <c r="B19" s="503">
        <v>19</v>
      </c>
      <c r="C19" s="503" t="s">
        <v>148</v>
      </c>
      <c r="D19" s="503">
        <v>47</v>
      </c>
      <c r="E19" s="503" t="s">
        <v>148</v>
      </c>
    </row>
    <row r="20" spans="1:5" ht="11.1" customHeight="1" x14ac:dyDescent="0.2">
      <c r="A20" s="33" t="s">
        <v>35</v>
      </c>
      <c r="B20" s="503">
        <v>17.5</v>
      </c>
      <c r="C20" s="503">
        <v>36.6</v>
      </c>
      <c r="D20" s="503">
        <v>46.5</v>
      </c>
      <c r="E20" s="503">
        <v>10</v>
      </c>
    </row>
    <row r="21" spans="1:5" ht="11.1" customHeight="1" x14ac:dyDescent="0.2">
      <c r="A21" s="33" t="s">
        <v>36</v>
      </c>
      <c r="B21" s="503">
        <v>22.33</v>
      </c>
      <c r="C21" s="503">
        <v>23</v>
      </c>
      <c r="D21" s="503">
        <v>42</v>
      </c>
      <c r="E21" s="503">
        <v>23</v>
      </c>
    </row>
    <row r="22" spans="1:5" ht="11.1" customHeight="1" x14ac:dyDescent="0.2">
      <c r="A22" s="33" t="s">
        <v>37</v>
      </c>
      <c r="B22" s="503">
        <v>22.5</v>
      </c>
      <c r="C22" s="503">
        <v>38</v>
      </c>
      <c r="D22" s="503" t="s">
        <v>148</v>
      </c>
      <c r="E22" s="503" t="s">
        <v>148</v>
      </c>
    </row>
    <row r="23" spans="1:5" ht="11.1" customHeight="1" x14ac:dyDescent="0.2">
      <c r="A23" s="33" t="s">
        <v>527</v>
      </c>
      <c r="B23" s="503">
        <v>40</v>
      </c>
      <c r="C23" s="503">
        <v>35</v>
      </c>
      <c r="D23" s="503" t="s">
        <v>148</v>
      </c>
      <c r="E23" s="503">
        <v>35</v>
      </c>
    </row>
    <row r="24" spans="1:5" ht="11.1" customHeight="1" x14ac:dyDescent="0.2">
      <c r="A24" s="33" t="s">
        <v>39</v>
      </c>
      <c r="B24" s="503">
        <v>14.67</v>
      </c>
      <c r="C24" s="503">
        <v>13.67</v>
      </c>
      <c r="D24" s="503">
        <v>39</v>
      </c>
      <c r="E24" s="503" t="s">
        <v>148</v>
      </c>
    </row>
    <row r="25" spans="1:5" ht="11.1" customHeight="1" x14ac:dyDescent="0.2">
      <c r="A25" s="491" t="s">
        <v>41</v>
      </c>
      <c r="B25" s="103">
        <f>AVERAGE(B26:B30)</f>
        <v>24.8325</v>
      </c>
      <c r="C25" s="103">
        <f t="shared" ref="C25:E25" si="1">AVERAGE(C26:C30)</f>
        <v>29.634000000000004</v>
      </c>
      <c r="D25" s="103">
        <f t="shared" si="1"/>
        <v>40.5</v>
      </c>
      <c r="E25" s="103">
        <f t="shared" si="1"/>
        <v>24.666</v>
      </c>
    </row>
    <row r="26" spans="1:5" ht="11.1" customHeight="1" x14ac:dyDescent="0.2">
      <c r="A26" s="33" t="s">
        <v>42</v>
      </c>
      <c r="B26" s="503">
        <v>22</v>
      </c>
      <c r="C26" s="503">
        <v>25</v>
      </c>
      <c r="D26" s="503" t="s">
        <v>148</v>
      </c>
      <c r="E26" s="503">
        <v>20</v>
      </c>
    </row>
    <row r="27" spans="1:5" ht="11.1" customHeight="1" x14ac:dyDescent="0.2">
      <c r="A27" s="33" t="s">
        <v>299</v>
      </c>
      <c r="B27" s="503" t="s">
        <v>148</v>
      </c>
      <c r="C27" s="503">
        <v>32</v>
      </c>
      <c r="D27" s="503">
        <v>26</v>
      </c>
      <c r="E27" s="503">
        <v>21</v>
      </c>
    </row>
    <row r="28" spans="1:5" ht="11.1" customHeight="1" x14ac:dyDescent="0.2">
      <c r="A28" s="33" t="s">
        <v>43</v>
      </c>
      <c r="B28" s="503">
        <v>36</v>
      </c>
      <c r="C28" s="503">
        <v>49.5</v>
      </c>
      <c r="D28" s="503">
        <v>55</v>
      </c>
      <c r="E28" s="503">
        <v>40</v>
      </c>
    </row>
    <row r="29" spans="1:5" ht="11.1" customHeight="1" x14ac:dyDescent="0.2">
      <c r="A29" s="33" t="s">
        <v>157</v>
      </c>
      <c r="B29" s="503">
        <v>24.33</v>
      </c>
      <c r="C29" s="503">
        <v>23.67</v>
      </c>
      <c r="D29" s="503" t="s">
        <v>148</v>
      </c>
      <c r="E29" s="503">
        <v>25.33</v>
      </c>
    </row>
    <row r="30" spans="1:5" ht="11.1" customHeight="1" x14ac:dyDescent="0.2">
      <c r="A30" s="33" t="s">
        <v>45</v>
      </c>
      <c r="B30" s="503">
        <v>17</v>
      </c>
      <c r="C30" s="503">
        <v>18</v>
      </c>
      <c r="D30" s="503" t="s">
        <v>148</v>
      </c>
      <c r="E30" s="503">
        <v>17</v>
      </c>
    </row>
    <row r="31" spans="1:5" ht="11.1" customHeight="1" x14ac:dyDescent="0.2">
      <c r="A31" s="505" t="s">
        <v>46</v>
      </c>
      <c r="B31" s="506">
        <f>AVERAGE(B32:B39)</f>
        <v>42.405000000000001</v>
      </c>
      <c r="C31" s="506">
        <f>AVERAGE(C32:C39)</f>
        <v>23.78125</v>
      </c>
      <c r="D31" s="506">
        <f>AVERAGE(D32:D39)</f>
        <v>27.265999999999998</v>
      </c>
      <c r="E31" s="506">
        <f>AVERAGE(E32:E39)</f>
        <v>21.818000000000001</v>
      </c>
    </row>
    <row r="32" spans="1:5" ht="11.1" customHeight="1" x14ac:dyDescent="0.2">
      <c r="A32" s="507" t="s">
        <v>47</v>
      </c>
      <c r="B32" s="504">
        <v>42.25</v>
      </c>
      <c r="C32" s="508">
        <v>29</v>
      </c>
      <c r="D32" s="504">
        <v>28</v>
      </c>
      <c r="E32" s="504" t="s">
        <v>30</v>
      </c>
    </row>
    <row r="33" spans="1:5" ht="11.1" customHeight="1" x14ac:dyDescent="0.2">
      <c r="A33" s="507" t="s">
        <v>170</v>
      </c>
      <c r="B33" s="508">
        <v>42.33</v>
      </c>
      <c r="C33" s="504">
        <v>24</v>
      </c>
      <c r="D33" s="504">
        <v>30</v>
      </c>
      <c r="E33" s="504" t="s">
        <v>30</v>
      </c>
    </row>
    <row r="34" spans="1:5" ht="11.1" customHeight="1" x14ac:dyDescent="0.2">
      <c r="A34" s="507" t="s">
        <v>51</v>
      </c>
      <c r="B34" s="508">
        <v>41.33</v>
      </c>
      <c r="C34" s="504">
        <v>28.67</v>
      </c>
      <c r="D34" s="504" t="s">
        <v>30</v>
      </c>
      <c r="E34" s="504" t="s">
        <v>30</v>
      </c>
    </row>
    <row r="35" spans="1:5" ht="11.1" customHeight="1" x14ac:dyDescent="0.2">
      <c r="A35" s="507" t="s">
        <v>52</v>
      </c>
      <c r="B35" s="508">
        <v>42.33</v>
      </c>
      <c r="C35" s="504">
        <v>15.33</v>
      </c>
      <c r="D35" s="504">
        <v>32</v>
      </c>
      <c r="E35" s="504">
        <v>17.670000000000002</v>
      </c>
    </row>
    <row r="36" spans="1:5" ht="11.1" customHeight="1" x14ac:dyDescent="0.2">
      <c r="A36" s="507" t="s">
        <v>140</v>
      </c>
      <c r="B36" s="508">
        <v>46.5</v>
      </c>
      <c r="C36" s="504">
        <v>24</v>
      </c>
      <c r="D36" s="504" t="s">
        <v>30</v>
      </c>
      <c r="E36" s="504">
        <v>20.67</v>
      </c>
    </row>
    <row r="37" spans="1:5" ht="11.1" customHeight="1" x14ac:dyDescent="0.2">
      <c r="A37" s="507" t="s">
        <v>55</v>
      </c>
      <c r="B37" s="508">
        <v>43.33</v>
      </c>
      <c r="C37" s="504">
        <v>23.67</v>
      </c>
      <c r="D37" s="504" t="s">
        <v>30</v>
      </c>
      <c r="E37" s="504">
        <v>19.670000000000002</v>
      </c>
    </row>
    <row r="38" spans="1:5" ht="11.1" customHeight="1" x14ac:dyDescent="0.2">
      <c r="A38" s="507" t="s">
        <v>56</v>
      </c>
      <c r="B38" s="508">
        <v>37.67</v>
      </c>
      <c r="C38" s="504">
        <v>22.33</v>
      </c>
      <c r="D38" s="504">
        <v>24</v>
      </c>
      <c r="E38" s="504">
        <v>28.33</v>
      </c>
    </row>
    <row r="39" spans="1:5" ht="11.1" customHeight="1" x14ac:dyDescent="0.2">
      <c r="A39" s="507" t="s">
        <v>58</v>
      </c>
      <c r="B39" s="508">
        <v>43.5</v>
      </c>
      <c r="C39" s="504">
        <v>23.25</v>
      </c>
      <c r="D39" s="504">
        <v>22.33</v>
      </c>
      <c r="E39" s="504">
        <v>22.75</v>
      </c>
    </row>
    <row r="40" spans="1:5" ht="11.1" customHeight="1" x14ac:dyDescent="0.2">
      <c r="A40" s="106" t="s">
        <v>59</v>
      </c>
      <c r="B40" s="103">
        <f t="shared" ref="B40:C40" si="2">AVERAGE(B41:B44)</f>
        <v>47.083333333333336</v>
      </c>
      <c r="C40" s="103">
        <f t="shared" si="2"/>
        <v>26</v>
      </c>
      <c r="D40" s="98" t="s">
        <v>173</v>
      </c>
      <c r="E40" s="103">
        <f t="shared" ref="E40" si="3">AVERAGE(E41:E44)</f>
        <v>39</v>
      </c>
    </row>
    <row r="41" spans="1:5" ht="11.1" customHeight="1" x14ac:dyDescent="0.2">
      <c r="A41" s="40" t="s">
        <v>60</v>
      </c>
      <c r="B41" s="100">
        <v>49.5</v>
      </c>
      <c r="C41" s="100">
        <v>30</v>
      </c>
      <c r="D41" s="100" t="s">
        <v>30</v>
      </c>
      <c r="E41" s="100" t="s">
        <v>30</v>
      </c>
    </row>
    <row r="42" spans="1:5" ht="11.1" customHeight="1" x14ac:dyDescent="0.2">
      <c r="A42" s="40" t="s">
        <v>61</v>
      </c>
      <c r="B42" s="877" t="s">
        <v>30</v>
      </c>
      <c r="C42" s="877" t="s">
        <v>30</v>
      </c>
      <c r="D42" s="100" t="s">
        <v>30</v>
      </c>
      <c r="E42" s="105">
        <v>39</v>
      </c>
    </row>
    <row r="43" spans="1:5" ht="11.1" customHeight="1" x14ac:dyDescent="0.2">
      <c r="A43" s="40" t="s">
        <v>63</v>
      </c>
      <c r="B43" s="100">
        <v>54.5</v>
      </c>
      <c r="C43" s="100">
        <v>21</v>
      </c>
      <c r="D43" s="100" t="s">
        <v>30</v>
      </c>
      <c r="E43" s="100" t="s">
        <v>30</v>
      </c>
    </row>
    <row r="44" spans="1:5" ht="11.1" customHeight="1" x14ac:dyDescent="0.2">
      <c r="A44" s="40" t="s">
        <v>64</v>
      </c>
      <c r="B44" s="100">
        <v>37.25</v>
      </c>
      <c r="C44" s="100">
        <v>27</v>
      </c>
      <c r="D44" s="100" t="s">
        <v>30</v>
      </c>
      <c r="E44" s="100" t="s">
        <v>30</v>
      </c>
    </row>
    <row r="45" spans="1:5" ht="11.1" customHeight="1" x14ac:dyDescent="0.2">
      <c r="A45" s="491" t="s">
        <v>520</v>
      </c>
      <c r="B45" s="103">
        <f>AVERAGE(B46:B55)</f>
        <v>19.286666666666665</v>
      </c>
      <c r="C45" s="103">
        <f>AVERAGE(C46:C55)</f>
        <v>18.228749999999998</v>
      </c>
      <c r="D45" s="103">
        <f>AVERAGE(D46:D54)</f>
        <v>30.5425</v>
      </c>
      <c r="E45" s="103">
        <f>AVERAGE(E46:E54)</f>
        <v>20.605</v>
      </c>
    </row>
    <row r="46" spans="1:5" ht="11.1" customHeight="1" x14ac:dyDescent="0.2">
      <c r="A46" s="33" t="s">
        <v>66</v>
      </c>
      <c r="B46" s="503">
        <v>11</v>
      </c>
      <c r="C46" s="503">
        <v>11.5</v>
      </c>
      <c r="D46" s="503">
        <v>35</v>
      </c>
      <c r="E46" s="503" t="s">
        <v>148</v>
      </c>
    </row>
    <row r="47" spans="1:5" ht="11.1" customHeight="1" x14ac:dyDescent="0.2">
      <c r="A47" s="33" t="s">
        <v>67</v>
      </c>
      <c r="B47" s="503">
        <v>27</v>
      </c>
      <c r="C47" s="503" t="s">
        <v>148</v>
      </c>
      <c r="D47" s="503" t="s">
        <v>148</v>
      </c>
      <c r="E47" s="503" t="s">
        <v>148</v>
      </c>
    </row>
    <row r="48" spans="1:5" ht="11.1" customHeight="1" x14ac:dyDescent="0.2">
      <c r="A48" s="33" t="s">
        <v>386</v>
      </c>
      <c r="B48" s="503">
        <v>25</v>
      </c>
      <c r="C48" s="503">
        <v>20</v>
      </c>
      <c r="D48" s="503" t="s">
        <v>148</v>
      </c>
      <c r="E48" s="503">
        <v>24</v>
      </c>
    </row>
    <row r="49" spans="1:5" ht="11.1" customHeight="1" x14ac:dyDescent="0.2">
      <c r="A49" s="33" t="s">
        <v>521</v>
      </c>
      <c r="B49" s="503">
        <v>18.329999999999998</v>
      </c>
      <c r="C49" s="503">
        <v>20.67</v>
      </c>
      <c r="D49" s="503" t="s">
        <v>148</v>
      </c>
      <c r="E49" s="503">
        <v>22</v>
      </c>
    </row>
    <row r="50" spans="1:5" ht="11.1" customHeight="1" x14ac:dyDescent="0.2">
      <c r="A50" s="33" t="s">
        <v>68</v>
      </c>
      <c r="B50" s="503">
        <v>18.25</v>
      </c>
      <c r="C50" s="503">
        <v>19.329999999999998</v>
      </c>
      <c r="D50" s="503">
        <v>26.67</v>
      </c>
      <c r="E50" s="503">
        <v>18.670000000000002</v>
      </c>
    </row>
    <row r="51" spans="1:5" ht="11.1" customHeight="1" x14ac:dyDescent="0.2">
      <c r="A51" s="33" t="s">
        <v>698</v>
      </c>
      <c r="B51" s="503">
        <v>14</v>
      </c>
      <c r="C51" s="503">
        <v>13.33</v>
      </c>
      <c r="D51" s="503" t="s">
        <v>148</v>
      </c>
      <c r="E51" s="503">
        <v>17.75</v>
      </c>
    </row>
    <row r="52" spans="1:5" ht="11.1" customHeight="1" x14ac:dyDescent="0.2">
      <c r="A52" s="33" t="s">
        <v>423</v>
      </c>
      <c r="B52" s="503">
        <v>25</v>
      </c>
      <c r="C52" s="503">
        <v>22</v>
      </c>
      <c r="D52" s="503" t="s">
        <v>148</v>
      </c>
      <c r="E52" s="503" t="s">
        <v>148</v>
      </c>
    </row>
    <row r="53" spans="1:5" ht="11.1" customHeight="1" x14ac:dyDescent="0.2">
      <c r="A53" s="33" t="s">
        <v>71</v>
      </c>
      <c r="B53" s="503">
        <v>23</v>
      </c>
      <c r="C53" s="503">
        <v>24</v>
      </c>
      <c r="D53" s="503">
        <v>32</v>
      </c>
      <c r="E53" s="503" t="s">
        <v>148</v>
      </c>
    </row>
    <row r="54" spans="1:5" ht="11.1" customHeight="1" x14ac:dyDescent="0.2">
      <c r="A54" s="33" t="s">
        <v>73</v>
      </c>
      <c r="B54" s="503" t="s">
        <v>148</v>
      </c>
      <c r="C54" s="503" t="s">
        <v>148</v>
      </c>
      <c r="D54" s="503">
        <v>28.5</v>
      </c>
      <c r="E54" s="503"/>
    </row>
    <row r="55" spans="1:5" ht="11.1" customHeight="1" x14ac:dyDescent="0.2">
      <c r="A55" s="33" t="s">
        <v>424</v>
      </c>
      <c r="B55" s="503">
        <v>12</v>
      </c>
      <c r="C55" s="503">
        <v>15</v>
      </c>
      <c r="D55" s="503" t="s">
        <v>148</v>
      </c>
      <c r="E55" s="503" t="s">
        <v>148</v>
      </c>
    </row>
    <row r="56" spans="1:5" ht="11.1" customHeight="1" x14ac:dyDescent="0.2">
      <c r="A56" s="491" t="s">
        <v>74</v>
      </c>
      <c r="B56" s="103">
        <f>AVERAGE(B57:B61)</f>
        <v>21</v>
      </c>
      <c r="C56" s="103">
        <f>AVERAGE(C57:C61)</f>
        <v>20</v>
      </c>
      <c r="D56" s="103">
        <f>AVERAGE(D57:D61)</f>
        <v>40.7575</v>
      </c>
      <c r="E56" s="103">
        <f>AVERAGE(E57:E61)</f>
        <v>26.446000000000005</v>
      </c>
    </row>
    <row r="57" spans="1:5" ht="11.1" customHeight="1" x14ac:dyDescent="0.2">
      <c r="A57" s="33" t="s">
        <v>75</v>
      </c>
      <c r="B57" s="503">
        <v>25</v>
      </c>
      <c r="C57" s="503">
        <v>20</v>
      </c>
      <c r="D57" s="503">
        <v>38</v>
      </c>
      <c r="E57" s="503">
        <v>20</v>
      </c>
    </row>
    <row r="58" spans="1:5" ht="11.1" customHeight="1" x14ac:dyDescent="0.2">
      <c r="A58" s="33" t="s">
        <v>181</v>
      </c>
      <c r="B58" s="503" t="s">
        <v>148</v>
      </c>
      <c r="C58" s="503" t="s">
        <v>148</v>
      </c>
      <c r="D58" s="503">
        <v>38.700000000000003</v>
      </c>
      <c r="E58" s="503">
        <v>44.65</v>
      </c>
    </row>
    <row r="59" spans="1:5" ht="11.1" customHeight="1" x14ac:dyDescent="0.2">
      <c r="A59" s="33" t="s">
        <v>428</v>
      </c>
      <c r="B59" s="503">
        <v>17</v>
      </c>
      <c r="C59" s="503" t="s">
        <v>148</v>
      </c>
      <c r="D59" s="503">
        <v>44</v>
      </c>
      <c r="E59" s="503">
        <v>22.25</v>
      </c>
    </row>
    <row r="60" spans="1:5" ht="11.1" customHeight="1" x14ac:dyDescent="0.2">
      <c r="A60" s="33" t="s">
        <v>287</v>
      </c>
      <c r="B60" s="503" t="s">
        <v>148</v>
      </c>
      <c r="C60" s="503" t="s">
        <v>148</v>
      </c>
      <c r="D60" s="503">
        <v>42.33</v>
      </c>
      <c r="E60" s="503">
        <v>22.33</v>
      </c>
    </row>
    <row r="61" spans="1:5" ht="11.1" customHeight="1" x14ac:dyDescent="0.2">
      <c r="A61" s="33" t="s">
        <v>288</v>
      </c>
      <c r="B61" s="503" t="s">
        <v>148</v>
      </c>
      <c r="C61" s="503" t="s">
        <v>148</v>
      </c>
      <c r="D61" s="503" t="s">
        <v>148</v>
      </c>
      <c r="E61" s="503">
        <v>23</v>
      </c>
    </row>
    <row r="62" spans="1:5" ht="11.1" customHeight="1" x14ac:dyDescent="0.2">
      <c r="A62" s="491" t="s">
        <v>77</v>
      </c>
      <c r="B62" s="103">
        <f>AVERAGE(B63:B67)</f>
        <v>18.600000000000001</v>
      </c>
      <c r="C62" s="103" t="s">
        <v>28</v>
      </c>
      <c r="D62" s="103">
        <f>AVERAGE(D63:D67)</f>
        <v>30.3</v>
      </c>
      <c r="E62" s="103" t="s">
        <v>28</v>
      </c>
    </row>
    <row r="63" spans="1:5" ht="11.1" customHeight="1" x14ac:dyDescent="0.2">
      <c r="A63" s="33" t="s">
        <v>183</v>
      </c>
      <c r="B63" s="503">
        <v>15</v>
      </c>
      <c r="C63" s="503" t="s">
        <v>148</v>
      </c>
      <c r="D63" s="503">
        <v>26.5</v>
      </c>
      <c r="E63" s="503" t="s">
        <v>148</v>
      </c>
    </row>
    <row r="64" spans="1:5" ht="11.1" customHeight="1" x14ac:dyDescent="0.2">
      <c r="A64" s="33" t="s">
        <v>184</v>
      </c>
      <c r="B64" s="503">
        <v>20</v>
      </c>
      <c r="C64" s="503" t="s">
        <v>148</v>
      </c>
      <c r="D64" s="503">
        <v>30</v>
      </c>
      <c r="E64" s="503" t="s">
        <v>148</v>
      </c>
    </row>
    <row r="65" spans="1:5" ht="11.1" customHeight="1" x14ac:dyDescent="0.2">
      <c r="A65" s="33" t="s">
        <v>80</v>
      </c>
      <c r="B65" s="503">
        <v>20</v>
      </c>
      <c r="C65" s="503" t="s">
        <v>148</v>
      </c>
      <c r="D65" s="503">
        <v>35</v>
      </c>
      <c r="E65" s="503" t="s">
        <v>148</v>
      </c>
    </row>
    <row r="66" spans="1:5" ht="11.1" customHeight="1" x14ac:dyDescent="0.2">
      <c r="A66" s="33" t="s">
        <v>83</v>
      </c>
      <c r="B66" s="503">
        <v>18</v>
      </c>
      <c r="C66" s="503" t="s">
        <v>148</v>
      </c>
      <c r="D66" s="503">
        <v>35</v>
      </c>
      <c r="E66" s="503" t="s">
        <v>148</v>
      </c>
    </row>
    <row r="67" spans="1:5" ht="11.1" customHeight="1" x14ac:dyDescent="0.2">
      <c r="A67" s="33" t="s">
        <v>84</v>
      </c>
      <c r="B67" s="503">
        <v>20</v>
      </c>
      <c r="C67" s="503" t="s">
        <v>148</v>
      </c>
      <c r="D67" s="503">
        <v>25</v>
      </c>
      <c r="E67" s="503" t="s">
        <v>148</v>
      </c>
    </row>
    <row r="68" spans="1:5" ht="11.1" customHeight="1" x14ac:dyDescent="0.2">
      <c r="A68" s="491" t="s">
        <v>522</v>
      </c>
      <c r="B68" s="103">
        <f>AVERAGE(B69:B75)</f>
        <v>19</v>
      </c>
      <c r="C68" s="103">
        <f>AVERAGE(C69:C75)</f>
        <v>19</v>
      </c>
      <c r="D68" s="103">
        <f>AVERAGE(D69:D75)</f>
        <v>36.366666666666667</v>
      </c>
      <c r="E68" s="103">
        <f>AVERAGE(E69:E75)</f>
        <v>20.571428571428573</v>
      </c>
    </row>
    <row r="69" spans="1:5" ht="11.1" customHeight="1" x14ac:dyDescent="0.2">
      <c r="A69" s="33" t="s">
        <v>87</v>
      </c>
      <c r="B69" s="509" t="s">
        <v>148</v>
      </c>
      <c r="C69" s="509" t="s">
        <v>148</v>
      </c>
      <c r="D69" s="509">
        <v>34.5</v>
      </c>
      <c r="E69" s="509">
        <v>21</v>
      </c>
    </row>
    <row r="70" spans="1:5" ht="11.1" customHeight="1" x14ac:dyDescent="0.2">
      <c r="A70" s="33" t="s">
        <v>89</v>
      </c>
      <c r="B70" s="509">
        <v>20</v>
      </c>
      <c r="C70" s="509">
        <v>20</v>
      </c>
      <c r="D70" s="509">
        <v>40.6</v>
      </c>
      <c r="E70" s="509">
        <v>28.5</v>
      </c>
    </row>
    <row r="71" spans="1:5" ht="11.1" customHeight="1" x14ac:dyDescent="0.2">
      <c r="A71" s="33" t="s">
        <v>90</v>
      </c>
      <c r="B71" s="509">
        <v>18</v>
      </c>
      <c r="C71" s="509" t="s">
        <v>148</v>
      </c>
      <c r="D71" s="509" t="s">
        <v>148</v>
      </c>
      <c r="E71" s="509">
        <v>19</v>
      </c>
    </row>
    <row r="72" spans="1:5" ht="11.1" customHeight="1" x14ac:dyDescent="0.2">
      <c r="A72" s="33" t="s">
        <v>91</v>
      </c>
      <c r="B72" s="509">
        <v>20</v>
      </c>
      <c r="C72" s="509">
        <v>18</v>
      </c>
      <c r="D72" s="509" t="s">
        <v>148</v>
      </c>
      <c r="E72" s="509">
        <v>20</v>
      </c>
    </row>
    <row r="73" spans="1:5" ht="11.1" customHeight="1" x14ac:dyDescent="0.2">
      <c r="A73" s="33" t="s">
        <v>92</v>
      </c>
      <c r="B73" s="509" t="s">
        <v>148</v>
      </c>
      <c r="C73" s="509" t="s">
        <v>148</v>
      </c>
      <c r="D73" s="509" t="s">
        <v>148</v>
      </c>
      <c r="E73" s="509">
        <v>21</v>
      </c>
    </row>
    <row r="74" spans="1:5" ht="11.1" customHeight="1" x14ac:dyDescent="0.2">
      <c r="A74" s="33" t="s">
        <v>93</v>
      </c>
      <c r="B74" s="509" t="s">
        <v>148</v>
      </c>
      <c r="C74" s="509" t="s">
        <v>148</v>
      </c>
      <c r="D74" s="509" t="s">
        <v>148</v>
      </c>
      <c r="E74" s="509">
        <v>16</v>
      </c>
    </row>
    <row r="75" spans="1:5" ht="11.1" customHeight="1" x14ac:dyDescent="0.2">
      <c r="A75" s="33" t="s">
        <v>94</v>
      </c>
      <c r="B75" s="509">
        <v>18</v>
      </c>
      <c r="C75" s="509" t="s">
        <v>148</v>
      </c>
      <c r="D75" s="509">
        <v>34</v>
      </c>
      <c r="E75" s="509">
        <v>18.5</v>
      </c>
    </row>
    <row r="76" spans="1:5" ht="11.1" customHeight="1" x14ac:dyDescent="0.2">
      <c r="A76" s="33" t="s">
        <v>507</v>
      </c>
      <c r="B76" s="509" t="s">
        <v>148</v>
      </c>
      <c r="C76" s="509">
        <v>30</v>
      </c>
      <c r="D76" s="509">
        <v>23.5</v>
      </c>
      <c r="E76" s="509" t="s">
        <v>148</v>
      </c>
    </row>
    <row r="77" spans="1:5" ht="11.1" customHeight="1" x14ac:dyDescent="0.25">
      <c r="A77" s="459"/>
      <c r="B77" s="457"/>
      <c r="C77" s="457"/>
      <c r="D77" s="460"/>
      <c r="E77" s="831" t="s">
        <v>76</v>
      </c>
    </row>
    <row r="78" spans="1:5" ht="11.1" customHeight="1" x14ac:dyDescent="0.25">
      <c r="A78" s="51" t="s">
        <v>510</v>
      </c>
      <c r="D78" s="28"/>
      <c r="E78" s="18"/>
    </row>
    <row r="79" spans="1:5" ht="24.95" customHeight="1" x14ac:dyDescent="0.2">
      <c r="A79" s="783" t="s">
        <v>19</v>
      </c>
      <c r="B79" s="773" t="s">
        <v>655</v>
      </c>
      <c r="C79" s="773" t="s">
        <v>638</v>
      </c>
      <c r="D79" s="773" t="s">
        <v>639</v>
      </c>
      <c r="E79" s="774" t="s">
        <v>640</v>
      </c>
    </row>
    <row r="80" spans="1:5" ht="11.1" customHeight="1" x14ac:dyDescent="0.25">
      <c r="A80" s="2"/>
      <c r="B80" s="2"/>
      <c r="C80" s="2"/>
      <c r="D80" s="2"/>
      <c r="E80" s="2"/>
    </row>
    <row r="81" spans="1:5" ht="11.1" customHeight="1" x14ac:dyDescent="0.2">
      <c r="A81" s="491" t="s">
        <v>95</v>
      </c>
      <c r="B81" s="103">
        <f>AVERAGE(B82:B84)</f>
        <v>67.066666666666663</v>
      </c>
      <c r="C81" s="103" t="s">
        <v>28</v>
      </c>
      <c r="D81" s="103">
        <f>AVERAGE(D82:D84)</f>
        <v>28.943333333333332</v>
      </c>
      <c r="E81" s="458" t="s">
        <v>28</v>
      </c>
    </row>
    <row r="82" spans="1:5" ht="11.1" customHeight="1" x14ac:dyDescent="0.2">
      <c r="A82" s="33" t="s">
        <v>96</v>
      </c>
      <c r="B82" s="503">
        <v>62.7</v>
      </c>
      <c r="C82" s="503" t="s">
        <v>148</v>
      </c>
      <c r="D82" s="503">
        <v>25.33</v>
      </c>
      <c r="E82" s="503" t="s">
        <v>148</v>
      </c>
    </row>
    <row r="83" spans="1:5" ht="11.1" customHeight="1" x14ac:dyDescent="0.2">
      <c r="A83" s="33" t="s">
        <v>97</v>
      </c>
      <c r="B83" s="503">
        <v>71</v>
      </c>
      <c r="C83" s="503" t="s">
        <v>148</v>
      </c>
      <c r="D83" s="503">
        <v>32.5</v>
      </c>
      <c r="E83" s="503" t="s">
        <v>148</v>
      </c>
    </row>
    <row r="84" spans="1:5" ht="11.1" customHeight="1" x14ac:dyDescent="0.2">
      <c r="A84" s="33" t="s">
        <v>98</v>
      </c>
      <c r="B84" s="503">
        <v>67.5</v>
      </c>
      <c r="C84" s="503" t="s">
        <v>148</v>
      </c>
      <c r="D84" s="503">
        <v>29</v>
      </c>
      <c r="E84" s="503" t="s">
        <v>148</v>
      </c>
    </row>
    <row r="85" spans="1:5" ht="11.1" customHeight="1" x14ac:dyDescent="0.2">
      <c r="A85" s="491" t="s">
        <v>99</v>
      </c>
      <c r="B85" s="510">
        <v>15</v>
      </c>
      <c r="C85" s="510">
        <v>198</v>
      </c>
      <c r="D85" s="510">
        <v>33</v>
      </c>
      <c r="E85" s="510">
        <v>23.89</v>
      </c>
    </row>
    <row r="86" spans="1:5" ht="11.1" customHeight="1" x14ac:dyDescent="0.2">
      <c r="A86" s="491" t="s">
        <v>168</v>
      </c>
      <c r="B86" s="103">
        <f>AVERAGE(B87:B92)</f>
        <v>22.791666666666668</v>
      </c>
      <c r="C86" s="103">
        <f>AVERAGE(C87:C92)</f>
        <v>19.166666666666668</v>
      </c>
      <c r="D86" s="103">
        <f>AVERAGE(D87:D92)</f>
        <v>33.4375</v>
      </c>
      <c r="E86" s="103">
        <f>AVERAGE(E87:E92)</f>
        <v>23.096666666666664</v>
      </c>
    </row>
    <row r="87" spans="1:5" ht="11.1" customHeight="1" x14ac:dyDescent="0.2">
      <c r="A87" s="33" t="s">
        <v>141</v>
      </c>
      <c r="B87" s="503">
        <v>33.5</v>
      </c>
      <c r="C87" s="503" t="s">
        <v>148</v>
      </c>
      <c r="D87" s="503">
        <v>36.25</v>
      </c>
      <c r="E87" s="503">
        <v>31.33</v>
      </c>
    </row>
    <row r="88" spans="1:5" ht="11.1" customHeight="1" x14ac:dyDescent="0.2">
      <c r="A88" s="33" t="s">
        <v>101</v>
      </c>
      <c r="B88" s="503">
        <v>24.25</v>
      </c>
      <c r="C88" s="503" t="s">
        <v>148</v>
      </c>
      <c r="D88" s="503">
        <v>36.5</v>
      </c>
      <c r="E88" s="503">
        <v>23</v>
      </c>
    </row>
    <row r="89" spans="1:5" ht="11.1" customHeight="1" x14ac:dyDescent="0.2">
      <c r="A89" s="33" t="s">
        <v>102</v>
      </c>
      <c r="B89" s="503">
        <v>22</v>
      </c>
      <c r="C89" s="503">
        <v>20</v>
      </c>
      <c r="D89" s="503">
        <v>35</v>
      </c>
      <c r="E89" s="503">
        <v>19</v>
      </c>
    </row>
    <row r="90" spans="1:5" ht="11.1" customHeight="1" x14ac:dyDescent="0.2">
      <c r="A90" s="33" t="s">
        <v>104</v>
      </c>
      <c r="B90" s="503">
        <v>20</v>
      </c>
      <c r="C90" s="503" t="s">
        <v>148</v>
      </c>
      <c r="D90" s="503" t="s">
        <v>148</v>
      </c>
      <c r="E90" s="503">
        <v>17.25</v>
      </c>
    </row>
    <row r="91" spans="1:5" ht="11.1" customHeight="1" x14ac:dyDescent="0.2">
      <c r="A91" s="33" t="s">
        <v>162</v>
      </c>
      <c r="B91" s="503">
        <v>18</v>
      </c>
      <c r="C91" s="503">
        <v>18</v>
      </c>
      <c r="D91" s="503" t="s">
        <v>148</v>
      </c>
      <c r="E91" s="503">
        <v>22</v>
      </c>
    </row>
    <row r="92" spans="1:5" ht="11.1" customHeight="1" x14ac:dyDescent="0.2">
      <c r="A92" s="33" t="s">
        <v>103</v>
      </c>
      <c r="B92" s="503">
        <v>19</v>
      </c>
      <c r="C92" s="503">
        <v>19.5</v>
      </c>
      <c r="D92" s="503">
        <v>26</v>
      </c>
      <c r="E92" s="503">
        <v>26</v>
      </c>
    </row>
    <row r="93" spans="1:5" ht="11.1" customHeight="1" x14ac:dyDescent="0.2">
      <c r="A93" s="491" t="s">
        <v>105</v>
      </c>
      <c r="B93" s="103">
        <f>AVERAGE(B94:B96)</f>
        <v>27.666666666666668</v>
      </c>
      <c r="C93" s="103" t="s">
        <v>28</v>
      </c>
      <c r="D93" s="103" t="s">
        <v>28</v>
      </c>
      <c r="E93" s="103">
        <f>AVERAGE(E94:E96)</f>
        <v>25</v>
      </c>
    </row>
    <row r="94" spans="1:5" ht="11.1" customHeight="1" x14ac:dyDescent="0.2">
      <c r="A94" s="33" t="s">
        <v>106</v>
      </c>
      <c r="B94" s="503">
        <v>28</v>
      </c>
      <c r="C94" s="503" t="s">
        <v>148</v>
      </c>
      <c r="D94" s="503" t="s">
        <v>148</v>
      </c>
      <c r="E94" s="503">
        <v>25</v>
      </c>
    </row>
    <row r="95" spans="1:5" ht="11.1" customHeight="1" x14ac:dyDescent="0.2">
      <c r="A95" s="33" t="s">
        <v>107</v>
      </c>
      <c r="B95" s="503">
        <v>35</v>
      </c>
      <c r="C95" s="503" t="s">
        <v>148</v>
      </c>
      <c r="D95" s="503" t="s">
        <v>148</v>
      </c>
      <c r="E95" s="503" t="s">
        <v>148</v>
      </c>
    </row>
    <row r="96" spans="1:5" ht="11.1" customHeight="1" x14ac:dyDescent="0.2">
      <c r="A96" s="33" t="s">
        <v>109</v>
      </c>
      <c r="B96" s="503">
        <v>20</v>
      </c>
      <c r="C96" s="503" t="s">
        <v>148</v>
      </c>
      <c r="D96" s="503" t="s">
        <v>148</v>
      </c>
      <c r="E96" s="503" t="s">
        <v>148</v>
      </c>
    </row>
    <row r="97" spans="1:5" ht="11.1" customHeight="1" x14ac:dyDescent="0.2">
      <c r="A97" s="491" t="s">
        <v>110</v>
      </c>
      <c r="B97" s="103">
        <f>AVERAGE(B98:B99)</f>
        <v>27.564999999999998</v>
      </c>
      <c r="C97" s="103">
        <f>AVERAGE(C98:C99)</f>
        <v>26.33</v>
      </c>
      <c r="D97" s="103">
        <f>AVERAGE(D98:D99)</f>
        <v>40</v>
      </c>
      <c r="E97" s="103">
        <f>AVERAGE(E98:E99)</f>
        <v>23.414999999999999</v>
      </c>
    </row>
    <row r="98" spans="1:5" ht="11.1" customHeight="1" x14ac:dyDescent="0.2">
      <c r="A98" s="33" t="s">
        <v>111</v>
      </c>
      <c r="B98" s="503">
        <v>24.13</v>
      </c>
      <c r="C98" s="503">
        <v>26.33</v>
      </c>
      <c r="D98" s="503">
        <v>40</v>
      </c>
      <c r="E98" s="503">
        <v>18.829999999999998</v>
      </c>
    </row>
    <row r="99" spans="1:5" ht="11.1" customHeight="1" x14ac:dyDescent="0.2">
      <c r="A99" s="33" t="s">
        <v>112</v>
      </c>
      <c r="B99" s="503">
        <v>31</v>
      </c>
      <c r="C99" s="503" t="s">
        <v>148</v>
      </c>
      <c r="D99" s="503" t="s">
        <v>148</v>
      </c>
      <c r="E99" s="503">
        <v>28</v>
      </c>
    </row>
    <row r="100" spans="1:5" ht="11.1" customHeight="1" x14ac:dyDescent="0.2">
      <c r="A100" s="491" t="s">
        <v>113</v>
      </c>
      <c r="B100" s="510">
        <f>AVERAGE(B101)</f>
        <v>14</v>
      </c>
      <c r="C100" s="103" t="s">
        <v>28</v>
      </c>
      <c r="D100" s="103" t="s">
        <v>28</v>
      </c>
      <c r="E100" s="510">
        <f>AVERAGE(E101)</f>
        <v>25</v>
      </c>
    </row>
    <row r="101" spans="1:5" ht="11.1" customHeight="1" x14ac:dyDescent="0.2">
      <c r="A101" s="33" t="s">
        <v>114</v>
      </c>
      <c r="B101" s="503">
        <v>14</v>
      </c>
      <c r="C101" s="503" t="s">
        <v>148</v>
      </c>
      <c r="D101" s="503" t="s">
        <v>148</v>
      </c>
      <c r="E101" s="503">
        <v>25</v>
      </c>
    </row>
    <row r="102" spans="1:5" ht="11.1" customHeight="1" x14ac:dyDescent="0.2">
      <c r="A102" s="491" t="s">
        <v>115</v>
      </c>
      <c r="B102" s="103">
        <f>AVERAGE(B103:B105)</f>
        <v>18.125</v>
      </c>
      <c r="C102" s="103">
        <f>AVERAGE(C103:C105)</f>
        <v>12</v>
      </c>
      <c r="D102" s="103">
        <f>AVERAGE(D103:D105)</f>
        <v>36.5</v>
      </c>
      <c r="E102" s="103">
        <f>AVERAGE(E103:E105)</f>
        <v>22.25</v>
      </c>
    </row>
    <row r="103" spans="1:5" ht="11.1" customHeight="1" x14ac:dyDescent="0.2">
      <c r="A103" s="33" t="s">
        <v>116</v>
      </c>
      <c r="B103" s="503">
        <v>15</v>
      </c>
      <c r="C103" s="503" t="s">
        <v>148</v>
      </c>
      <c r="D103" s="503" t="s">
        <v>148</v>
      </c>
      <c r="E103" s="503" t="s">
        <v>148</v>
      </c>
    </row>
    <row r="104" spans="1:5" ht="11.1" customHeight="1" x14ac:dyDescent="0.2">
      <c r="A104" s="33" t="s">
        <v>117</v>
      </c>
      <c r="B104" s="503" t="s">
        <v>148</v>
      </c>
      <c r="C104" s="503" t="s">
        <v>148</v>
      </c>
      <c r="D104" s="503">
        <v>38</v>
      </c>
      <c r="E104" s="503">
        <v>20</v>
      </c>
    </row>
    <row r="105" spans="1:5" ht="11.1" customHeight="1" x14ac:dyDescent="0.2">
      <c r="A105" s="33" t="s">
        <v>118</v>
      </c>
      <c r="B105" s="503">
        <v>21.25</v>
      </c>
      <c r="C105" s="503">
        <v>12</v>
      </c>
      <c r="D105" s="503">
        <v>35</v>
      </c>
      <c r="E105" s="503">
        <v>24.5</v>
      </c>
    </row>
    <row r="106" spans="1:5" ht="11.1" customHeight="1" x14ac:dyDescent="0.2">
      <c r="A106" s="491" t="s">
        <v>119</v>
      </c>
      <c r="B106" s="103">
        <f>AVERAGE(B107:B110)</f>
        <v>20.762499999999999</v>
      </c>
      <c r="C106" s="103">
        <f>AVERAGE(C107:C110)</f>
        <v>19.6175</v>
      </c>
      <c r="D106" s="103">
        <f>AVERAGE(D107:D110)</f>
        <v>30</v>
      </c>
      <c r="E106" s="103">
        <f>AVERAGE(E107:E110)</f>
        <v>21.5</v>
      </c>
    </row>
    <row r="107" spans="1:5" ht="11.1" customHeight="1" x14ac:dyDescent="0.2">
      <c r="A107" s="33" t="s">
        <v>120</v>
      </c>
      <c r="B107" s="503">
        <v>21.5</v>
      </c>
      <c r="C107" s="503">
        <v>18</v>
      </c>
      <c r="D107" s="503" t="s">
        <v>148</v>
      </c>
      <c r="E107" s="503">
        <v>18</v>
      </c>
    </row>
    <row r="108" spans="1:5" ht="11.1" customHeight="1" x14ac:dyDescent="0.2">
      <c r="A108" s="33" t="s">
        <v>121</v>
      </c>
      <c r="B108" s="503">
        <v>18.38</v>
      </c>
      <c r="C108" s="503">
        <v>17.63</v>
      </c>
      <c r="D108" s="503" t="s">
        <v>148</v>
      </c>
      <c r="E108" s="503">
        <v>15</v>
      </c>
    </row>
    <row r="109" spans="1:5" ht="11.1" customHeight="1" x14ac:dyDescent="0.2">
      <c r="A109" s="33" t="s">
        <v>122</v>
      </c>
      <c r="B109" s="503">
        <v>15</v>
      </c>
      <c r="C109" s="503">
        <v>14</v>
      </c>
      <c r="D109" s="503">
        <v>30</v>
      </c>
      <c r="E109" s="503">
        <v>20.67</v>
      </c>
    </row>
    <row r="110" spans="1:5" ht="11.1" customHeight="1" x14ac:dyDescent="0.2">
      <c r="A110" s="33" t="s">
        <v>123</v>
      </c>
      <c r="B110" s="503">
        <v>28.17</v>
      </c>
      <c r="C110" s="503">
        <v>28.84</v>
      </c>
      <c r="D110" s="503" t="s">
        <v>148</v>
      </c>
      <c r="E110" s="503">
        <v>32.33</v>
      </c>
    </row>
    <row r="111" spans="1:5" ht="11.1" customHeight="1" x14ac:dyDescent="0.2">
      <c r="A111" s="491" t="s">
        <v>290</v>
      </c>
      <c r="B111" s="103">
        <f>AVERAGE(B112:B121)</f>
        <v>19.416666666666668</v>
      </c>
      <c r="C111" s="103">
        <f>AVERAGE(C112:C121)</f>
        <v>18.5625</v>
      </c>
      <c r="D111" s="103">
        <f>AVERAGE(D112:D121)</f>
        <v>37.5</v>
      </c>
      <c r="E111" s="103">
        <f>AVERAGE(E112:E121)</f>
        <v>24.366</v>
      </c>
    </row>
    <row r="112" spans="1:5" ht="11.1" customHeight="1" x14ac:dyDescent="0.2">
      <c r="A112" s="33" t="s">
        <v>177</v>
      </c>
      <c r="B112" s="503">
        <v>10</v>
      </c>
      <c r="C112" s="503">
        <v>10</v>
      </c>
      <c r="D112" s="503">
        <v>35</v>
      </c>
      <c r="E112" s="503" t="s">
        <v>148</v>
      </c>
    </row>
    <row r="113" spans="1:5" ht="11.1" customHeight="1" x14ac:dyDescent="0.2">
      <c r="A113" s="33" t="s">
        <v>515</v>
      </c>
      <c r="B113" s="503">
        <v>12.5</v>
      </c>
      <c r="C113" s="503">
        <v>17.5</v>
      </c>
      <c r="D113" s="503">
        <v>45</v>
      </c>
      <c r="E113" s="503">
        <v>17.5</v>
      </c>
    </row>
    <row r="114" spans="1:5" ht="11.1" customHeight="1" x14ac:dyDescent="0.2">
      <c r="A114" s="33" t="s">
        <v>291</v>
      </c>
      <c r="B114" s="503">
        <v>10</v>
      </c>
      <c r="C114" s="503">
        <v>10</v>
      </c>
      <c r="D114" s="503" t="s">
        <v>148</v>
      </c>
      <c r="E114" s="503" t="s">
        <v>148</v>
      </c>
    </row>
    <row r="115" spans="1:5" ht="11.1" customHeight="1" x14ac:dyDescent="0.2">
      <c r="A115" s="33" t="s">
        <v>293</v>
      </c>
      <c r="B115" s="503">
        <v>25</v>
      </c>
      <c r="C115" s="503">
        <v>20</v>
      </c>
      <c r="D115" s="503" t="s">
        <v>148</v>
      </c>
      <c r="E115" s="503" t="s">
        <v>148</v>
      </c>
    </row>
    <row r="116" spans="1:5" ht="11.1" customHeight="1" x14ac:dyDescent="0.2">
      <c r="A116" s="33" t="s">
        <v>502</v>
      </c>
      <c r="B116" s="503" t="s">
        <v>148</v>
      </c>
      <c r="C116" s="503" t="s">
        <v>148</v>
      </c>
      <c r="D116" s="503">
        <v>30</v>
      </c>
      <c r="E116" s="503" t="s">
        <v>148</v>
      </c>
    </row>
    <row r="117" spans="1:5" ht="11.1" customHeight="1" x14ac:dyDescent="0.2">
      <c r="A117" s="33" t="s">
        <v>179</v>
      </c>
      <c r="B117" s="503">
        <v>25</v>
      </c>
      <c r="C117" s="503">
        <v>25</v>
      </c>
      <c r="D117" s="503">
        <v>45</v>
      </c>
      <c r="E117" s="503">
        <v>25</v>
      </c>
    </row>
    <row r="118" spans="1:5" ht="11.1" customHeight="1" x14ac:dyDescent="0.2">
      <c r="A118" s="33" t="s">
        <v>292</v>
      </c>
      <c r="B118" s="503">
        <v>20</v>
      </c>
      <c r="C118" s="503" t="s">
        <v>148</v>
      </c>
      <c r="D118" s="503" t="s">
        <v>148</v>
      </c>
      <c r="E118" s="503">
        <v>20</v>
      </c>
    </row>
    <row r="119" spans="1:5" ht="12.75" customHeight="1" x14ac:dyDescent="0.2">
      <c r="A119" s="33" t="s">
        <v>178</v>
      </c>
      <c r="B119" s="503">
        <v>35</v>
      </c>
      <c r="C119" s="503">
        <v>14.67</v>
      </c>
      <c r="D119" s="503" t="s">
        <v>148</v>
      </c>
      <c r="E119" s="503">
        <v>23.33</v>
      </c>
    </row>
    <row r="120" spans="1:5" ht="9" customHeight="1" x14ac:dyDescent="0.2">
      <c r="A120" s="33" t="s">
        <v>186</v>
      </c>
      <c r="B120" s="503">
        <v>15.5</v>
      </c>
      <c r="C120" s="503">
        <v>24</v>
      </c>
      <c r="D120" s="503" t="s">
        <v>148</v>
      </c>
      <c r="E120" s="503" t="s">
        <v>148</v>
      </c>
    </row>
    <row r="121" spans="1:5" ht="9" customHeight="1" x14ac:dyDescent="0.2">
      <c r="A121" s="33" t="s">
        <v>508</v>
      </c>
      <c r="B121" s="503">
        <v>21.75</v>
      </c>
      <c r="C121" s="503">
        <v>27.33</v>
      </c>
      <c r="D121" s="503">
        <v>32.5</v>
      </c>
      <c r="E121" s="503">
        <v>36</v>
      </c>
    </row>
    <row r="122" spans="1:5" ht="12.75" customHeight="1" x14ac:dyDescent="0.2">
      <c r="A122" s="491" t="s">
        <v>163</v>
      </c>
      <c r="B122" s="103">
        <f>AVERAGE(B123)</f>
        <v>15</v>
      </c>
      <c r="C122" s="103">
        <f>AVERAGE(C123)</f>
        <v>15</v>
      </c>
      <c r="D122" s="103">
        <f>AVERAGE(D123)</f>
        <v>35</v>
      </c>
      <c r="E122" s="103">
        <f>AVERAGE(E123)</f>
        <v>26.5</v>
      </c>
    </row>
    <row r="123" spans="1:5" ht="12.75" customHeight="1" x14ac:dyDescent="0.2">
      <c r="A123" s="33" t="s">
        <v>164</v>
      </c>
      <c r="B123" s="503">
        <v>15</v>
      </c>
      <c r="C123" s="503">
        <v>15</v>
      </c>
      <c r="D123" s="503">
        <v>35</v>
      </c>
      <c r="E123" s="503">
        <v>26.5</v>
      </c>
    </row>
    <row r="124" spans="1:5" ht="12.75" customHeight="1" x14ac:dyDescent="0.2">
      <c r="A124" s="491" t="s">
        <v>125</v>
      </c>
      <c r="B124" s="103">
        <f>AVERAGE(B125:B126)</f>
        <v>27.5</v>
      </c>
      <c r="C124" s="103">
        <f>AVERAGE(C125:C126)</f>
        <v>45</v>
      </c>
      <c r="D124" s="103" t="s">
        <v>28</v>
      </c>
      <c r="E124" s="103" t="s">
        <v>28</v>
      </c>
    </row>
    <row r="125" spans="1:5" ht="12.75" customHeight="1" x14ac:dyDescent="0.2">
      <c r="A125" s="33" t="s">
        <v>126</v>
      </c>
      <c r="B125" s="503">
        <v>15</v>
      </c>
      <c r="C125" s="503" t="s">
        <v>148</v>
      </c>
      <c r="D125" s="503" t="s">
        <v>148</v>
      </c>
      <c r="E125" s="503" t="s">
        <v>148</v>
      </c>
    </row>
    <row r="126" spans="1:5" ht="12.75" customHeight="1" x14ac:dyDescent="0.2">
      <c r="A126" s="33" t="s">
        <v>128</v>
      </c>
      <c r="B126" s="503">
        <v>40</v>
      </c>
      <c r="C126" s="503">
        <v>45</v>
      </c>
      <c r="D126" s="503" t="s">
        <v>148</v>
      </c>
      <c r="E126" s="503" t="s">
        <v>148</v>
      </c>
    </row>
    <row r="127" spans="1:5" ht="12.75" customHeight="1" x14ac:dyDescent="0.2">
      <c r="A127" s="491" t="s">
        <v>129</v>
      </c>
      <c r="B127" s="103">
        <f>AVERAGE(B128:B130)</f>
        <v>16.776666666666667</v>
      </c>
      <c r="C127" s="103">
        <f>AVERAGE(C128:C130)</f>
        <v>16.39</v>
      </c>
      <c r="D127" s="103">
        <f>AVERAGE(D128:D130)</f>
        <v>32.166666666666664</v>
      </c>
      <c r="E127" s="103">
        <f>AVERAGE(E128:E130)</f>
        <v>30.914999999999999</v>
      </c>
    </row>
    <row r="128" spans="1:5" ht="12.75" customHeight="1" x14ac:dyDescent="0.2">
      <c r="A128" s="33" t="s">
        <v>130</v>
      </c>
      <c r="B128" s="503">
        <v>19</v>
      </c>
      <c r="C128" s="503">
        <v>18.5</v>
      </c>
      <c r="D128" s="503">
        <v>36.5</v>
      </c>
      <c r="E128" s="503">
        <v>45.33</v>
      </c>
    </row>
    <row r="129" spans="1:5" ht="12.75" customHeight="1" x14ac:dyDescent="0.2">
      <c r="A129" s="33" t="s">
        <v>131</v>
      </c>
      <c r="B129" s="503">
        <v>11.33</v>
      </c>
      <c r="C129" s="503">
        <v>10.67</v>
      </c>
      <c r="D129" s="503">
        <v>32</v>
      </c>
      <c r="E129" s="503">
        <v>16.5</v>
      </c>
    </row>
    <row r="130" spans="1:5" ht="12.75" customHeight="1" x14ac:dyDescent="0.2">
      <c r="A130" s="499" t="s">
        <v>132</v>
      </c>
      <c r="B130" s="511">
        <v>20</v>
      </c>
      <c r="C130" s="511">
        <v>20</v>
      </c>
      <c r="D130" s="503">
        <v>28</v>
      </c>
      <c r="E130" s="511" t="s">
        <v>148</v>
      </c>
    </row>
    <row r="131" spans="1:5" ht="9" customHeight="1" x14ac:dyDescent="0.2">
      <c r="A131" s="434" t="s">
        <v>133</v>
      </c>
      <c r="B131" s="461"/>
      <c r="C131" s="461"/>
      <c r="D131" s="24"/>
      <c r="E131" s="60"/>
    </row>
    <row r="132" spans="1:5" ht="9" customHeight="1" x14ac:dyDescent="0.2">
      <c r="A132" s="742" t="s">
        <v>608</v>
      </c>
      <c r="B132" s="462"/>
      <c r="C132" s="462"/>
      <c r="D132" s="30"/>
      <c r="E132" s="463"/>
    </row>
    <row r="133" spans="1:5" ht="9" customHeight="1" x14ac:dyDescent="0.2">
      <c r="A133" s="743" t="s">
        <v>609</v>
      </c>
    </row>
    <row r="134" spans="1:5" ht="12.75" customHeight="1" x14ac:dyDescent="0.2"/>
    <row r="135" spans="1:5" ht="12.75" customHeight="1" x14ac:dyDescent="0.2"/>
    <row r="136" spans="1:5" ht="12.75" customHeight="1" x14ac:dyDescent="0.2"/>
    <row r="137" spans="1:5" ht="12.75" customHeight="1" x14ac:dyDescent="0.2"/>
    <row r="138" spans="1:5" ht="12.75" customHeight="1" x14ac:dyDescent="0.2"/>
    <row r="139" spans="1:5" ht="12.75" customHeight="1" x14ac:dyDescent="0.2"/>
    <row r="140" spans="1:5" ht="12.75" customHeight="1" x14ac:dyDescent="0.2"/>
    <row r="141" spans="1:5" ht="12.75" customHeight="1" x14ac:dyDescent="0.2"/>
    <row r="142" spans="1:5" ht="12.75" customHeight="1" x14ac:dyDescent="0.2"/>
    <row r="143" spans="1:5" ht="12.75" customHeight="1" x14ac:dyDescent="0.2"/>
    <row r="144" spans="1:5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</sheetData>
  <pageMargins left="0" right="0" top="0" bottom="0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968"/>
  <sheetViews>
    <sheetView showGridLines="0" topLeftCell="A76" zoomScaleNormal="100" workbookViewId="0">
      <selection activeCell="A105" sqref="A105:A107"/>
    </sheetView>
  </sheetViews>
  <sheetFormatPr baseColWidth="10" defaultColWidth="12.7109375" defaultRowHeight="15" customHeight="1" x14ac:dyDescent="0.2"/>
  <cols>
    <col min="1" max="1" width="20" style="52" customWidth="1"/>
    <col min="2" max="5" width="16.7109375" style="52" customWidth="1"/>
    <col min="6" max="16384" width="12.7109375" style="52"/>
  </cols>
  <sheetData>
    <row r="1" spans="1:6" ht="15" customHeight="1" x14ac:dyDescent="0.25">
      <c r="A1" s="569" t="s">
        <v>650</v>
      </c>
    </row>
    <row r="2" spans="1:6" ht="12" customHeight="1" x14ac:dyDescent="0.2">
      <c r="A2" s="438" t="s">
        <v>700</v>
      </c>
    </row>
    <row r="3" spans="1:6" ht="6" customHeight="1" x14ac:dyDescent="0.25">
      <c r="A3" s="3"/>
    </row>
    <row r="4" spans="1:6" ht="24" customHeight="1" x14ac:dyDescent="0.2">
      <c r="A4" s="783" t="s">
        <v>19</v>
      </c>
      <c r="B4" s="773" t="s">
        <v>581</v>
      </c>
      <c r="C4" s="773" t="s">
        <v>582</v>
      </c>
      <c r="D4" s="773" t="s">
        <v>583</v>
      </c>
      <c r="E4" s="774" t="s">
        <v>584</v>
      </c>
    </row>
    <row r="5" spans="1:6" ht="3.75" customHeight="1" x14ac:dyDescent="0.2">
      <c r="A5" s="7"/>
      <c r="B5" s="7"/>
      <c r="C5" s="7"/>
      <c r="D5" s="7"/>
      <c r="E5" s="7"/>
    </row>
    <row r="6" spans="1:6" ht="12.95" customHeight="1" x14ac:dyDescent="0.25">
      <c r="A6" s="101" t="s">
        <v>531</v>
      </c>
      <c r="B6" s="513">
        <f>AVERAGE(B7:B7)</f>
        <v>13</v>
      </c>
      <c r="C6" s="56" t="s">
        <v>165</v>
      </c>
      <c r="D6" s="493">
        <f>AVERAGE(D7:D7)</f>
        <v>182.5</v>
      </c>
      <c r="E6" s="56" t="s">
        <v>165</v>
      </c>
      <c r="F6" s="1"/>
    </row>
    <row r="7" spans="1:6" ht="12.95" customHeight="1" x14ac:dyDescent="0.25">
      <c r="A7" s="102" t="s">
        <v>532</v>
      </c>
      <c r="B7" s="107">
        <v>13</v>
      </c>
      <c r="C7" s="59" t="s">
        <v>175</v>
      </c>
      <c r="D7" s="107">
        <v>182.5</v>
      </c>
      <c r="E7" s="61" t="s">
        <v>284</v>
      </c>
      <c r="F7" s="1"/>
    </row>
    <row r="8" spans="1:6" ht="12.95" customHeight="1" x14ac:dyDescent="0.2">
      <c r="A8" s="16" t="s">
        <v>24</v>
      </c>
      <c r="B8" s="513">
        <f>AVERAGE(B9:B10)</f>
        <v>16.045000000000002</v>
      </c>
      <c r="C8" s="513">
        <f t="shared" ref="C8:E8" si="0">AVERAGE(C9:C10)</f>
        <v>63.79</v>
      </c>
      <c r="D8" s="514">
        <f t="shared" si="0"/>
        <v>71.2</v>
      </c>
      <c r="E8" s="513">
        <f t="shared" si="0"/>
        <v>165.33</v>
      </c>
    </row>
    <row r="9" spans="1:6" ht="12.95" customHeight="1" x14ac:dyDescent="0.2">
      <c r="A9" s="33" t="s">
        <v>25</v>
      </c>
      <c r="B9" s="59">
        <v>14.38</v>
      </c>
      <c r="C9" s="59">
        <v>64</v>
      </c>
      <c r="D9" s="59" t="s">
        <v>148</v>
      </c>
      <c r="E9" s="59" t="s">
        <v>148</v>
      </c>
    </row>
    <row r="10" spans="1:6" ht="12.95" customHeight="1" x14ac:dyDescent="0.2">
      <c r="A10" s="33" t="s">
        <v>528</v>
      </c>
      <c r="B10" s="59">
        <v>17.71</v>
      </c>
      <c r="C10" s="59">
        <v>63.58</v>
      </c>
      <c r="D10" s="22">
        <v>71.2</v>
      </c>
      <c r="E10" s="516">
        <v>165.33</v>
      </c>
    </row>
    <row r="11" spans="1:6" ht="12.95" customHeight="1" x14ac:dyDescent="0.2">
      <c r="A11" s="101" t="s">
        <v>26</v>
      </c>
      <c r="B11" s="513">
        <f>AVERAGE(B12:B17)</f>
        <v>11.128333333333336</v>
      </c>
      <c r="C11" s="513">
        <f>AVERAGE(C12:C17)</f>
        <v>60</v>
      </c>
      <c r="D11" s="514">
        <f>AVERAGE(D12:D17)</f>
        <v>75.458333333333329</v>
      </c>
      <c r="E11" s="513">
        <f>AVERAGE(E12:E17)</f>
        <v>130.26249999999999</v>
      </c>
    </row>
    <row r="12" spans="1:6" ht="12.95" customHeight="1" x14ac:dyDescent="0.2">
      <c r="A12" s="102" t="s">
        <v>29</v>
      </c>
      <c r="B12" s="59">
        <v>9</v>
      </c>
      <c r="C12" s="59" t="s">
        <v>175</v>
      </c>
      <c r="D12" s="22">
        <v>47</v>
      </c>
      <c r="E12" s="516">
        <v>118</v>
      </c>
    </row>
    <row r="13" spans="1:6" ht="12.95" customHeight="1" x14ac:dyDescent="0.2">
      <c r="A13" s="102" t="s">
        <v>429</v>
      </c>
      <c r="B13" s="59">
        <v>8.25</v>
      </c>
      <c r="C13" s="516">
        <v>50</v>
      </c>
      <c r="D13" s="22">
        <v>48.5</v>
      </c>
      <c r="E13" s="516">
        <v>130</v>
      </c>
    </row>
    <row r="14" spans="1:6" ht="12.95" customHeight="1" x14ac:dyDescent="0.2">
      <c r="A14" s="102" t="s">
        <v>294</v>
      </c>
      <c r="B14" s="59">
        <v>11.67</v>
      </c>
      <c r="C14" s="516">
        <v>80</v>
      </c>
      <c r="D14" s="22">
        <v>170</v>
      </c>
      <c r="E14" s="516"/>
    </row>
    <row r="15" spans="1:6" ht="12.95" customHeight="1" x14ac:dyDescent="0.2">
      <c r="A15" s="102" t="s">
        <v>296</v>
      </c>
      <c r="B15" s="59">
        <v>10.6</v>
      </c>
      <c r="C15" s="516">
        <v>55</v>
      </c>
      <c r="D15" s="22">
        <v>54.75</v>
      </c>
      <c r="E15" s="516">
        <v>139.30000000000001</v>
      </c>
    </row>
    <row r="16" spans="1:6" ht="12.95" customHeight="1" x14ac:dyDescent="0.2">
      <c r="A16" s="102" t="s">
        <v>295</v>
      </c>
      <c r="B16" s="59">
        <v>9.25</v>
      </c>
      <c r="C16" s="516">
        <v>55</v>
      </c>
      <c r="D16" s="515">
        <v>47.5</v>
      </c>
      <c r="E16" s="516">
        <v>133.75</v>
      </c>
    </row>
    <row r="17" spans="1:5" ht="12.95" customHeight="1" x14ac:dyDescent="0.2">
      <c r="A17" s="102" t="s">
        <v>384</v>
      </c>
      <c r="B17" s="59">
        <v>18</v>
      </c>
      <c r="C17" s="59" t="s">
        <v>175</v>
      </c>
      <c r="D17" s="22">
        <v>85</v>
      </c>
      <c r="E17" s="516" t="s">
        <v>175</v>
      </c>
    </row>
    <row r="18" spans="1:5" ht="12.95" customHeight="1" x14ac:dyDescent="0.2">
      <c r="A18" s="491" t="s">
        <v>31</v>
      </c>
      <c r="B18" s="447">
        <f>AVERAGE(B19:B26)</f>
        <v>13.15625</v>
      </c>
      <c r="C18" s="447">
        <f>AVERAGE(C19:C26)</f>
        <v>45.375</v>
      </c>
      <c r="D18" s="492">
        <f>AVERAGE(D19:D26)</f>
        <v>62.833333333333336</v>
      </c>
      <c r="E18" s="447">
        <f>AVERAGE(E19:E26)</f>
        <v>80.17</v>
      </c>
    </row>
    <row r="19" spans="1:5" ht="12.95" customHeight="1" x14ac:dyDescent="0.2">
      <c r="A19" s="33" t="s">
        <v>32</v>
      </c>
      <c r="B19" s="516">
        <v>11.5</v>
      </c>
      <c r="C19" s="516" t="s">
        <v>148</v>
      </c>
      <c r="D19" s="22" t="s">
        <v>148</v>
      </c>
      <c r="E19" s="516" t="s">
        <v>148</v>
      </c>
    </row>
    <row r="20" spans="1:5" ht="12.95" customHeight="1" x14ac:dyDescent="0.2">
      <c r="A20" s="33" t="s">
        <v>33</v>
      </c>
      <c r="B20" s="516">
        <v>13</v>
      </c>
      <c r="C20" s="516" t="s">
        <v>148</v>
      </c>
      <c r="D20" s="22" t="s">
        <v>148</v>
      </c>
      <c r="E20" s="516">
        <v>66.67</v>
      </c>
    </row>
    <row r="21" spans="1:5" ht="12.95" customHeight="1" x14ac:dyDescent="0.2">
      <c r="A21" s="33" t="s">
        <v>34</v>
      </c>
      <c r="B21" s="516">
        <v>13.75</v>
      </c>
      <c r="C21" s="516">
        <v>55.25</v>
      </c>
      <c r="D21" s="22" t="s">
        <v>148</v>
      </c>
      <c r="E21" s="516" t="s">
        <v>148</v>
      </c>
    </row>
    <row r="22" spans="1:5" ht="12.95" customHeight="1" x14ac:dyDescent="0.2">
      <c r="A22" s="33" t="s">
        <v>35</v>
      </c>
      <c r="B22" s="516">
        <v>10</v>
      </c>
      <c r="C22" s="516">
        <v>38</v>
      </c>
      <c r="D22" s="22">
        <v>65</v>
      </c>
      <c r="E22" s="516" t="s">
        <v>148</v>
      </c>
    </row>
    <row r="23" spans="1:5" ht="12.95" customHeight="1" x14ac:dyDescent="0.2">
      <c r="A23" s="33" t="s">
        <v>36</v>
      </c>
      <c r="B23" s="516">
        <v>9.67</v>
      </c>
      <c r="C23" s="516">
        <v>47.75</v>
      </c>
      <c r="D23" s="22">
        <v>88.5</v>
      </c>
      <c r="E23" s="516">
        <v>93.67</v>
      </c>
    </row>
    <row r="24" spans="1:5" ht="12.95" customHeight="1" x14ac:dyDescent="0.2">
      <c r="A24" s="33" t="s">
        <v>37</v>
      </c>
      <c r="B24" s="516">
        <v>19</v>
      </c>
      <c r="C24" s="516" t="s">
        <v>148</v>
      </c>
      <c r="D24" s="516" t="s">
        <v>148</v>
      </c>
      <c r="E24" s="516" t="s">
        <v>148</v>
      </c>
    </row>
    <row r="25" spans="1:5" ht="12.95" customHeight="1" x14ac:dyDescent="0.2">
      <c r="A25" s="33" t="s">
        <v>527</v>
      </c>
      <c r="B25" s="516">
        <v>18</v>
      </c>
      <c r="C25" s="516" t="s">
        <v>148</v>
      </c>
      <c r="D25" s="22" t="s">
        <v>148</v>
      </c>
      <c r="E25" s="516" t="s">
        <v>148</v>
      </c>
    </row>
    <row r="26" spans="1:5" ht="12.95" customHeight="1" x14ac:dyDescent="0.2">
      <c r="A26" s="33" t="s">
        <v>39</v>
      </c>
      <c r="B26" s="516">
        <v>10.33</v>
      </c>
      <c r="C26" s="516">
        <v>40.5</v>
      </c>
      <c r="D26" s="22">
        <v>35</v>
      </c>
      <c r="E26" s="516" t="s">
        <v>148</v>
      </c>
    </row>
    <row r="27" spans="1:5" ht="12.95" customHeight="1" x14ac:dyDescent="0.2">
      <c r="A27" s="491" t="s">
        <v>41</v>
      </c>
      <c r="B27" s="447">
        <f>AVERAGE(B28:B29)</f>
        <v>20.635000000000002</v>
      </c>
      <c r="C27" s="513">
        <f>AVERAGE(C28:C29)</f>
        <v>160.41499999999999</v>
      </c>
      <c r="D27" s="492">
        <f>AVERAGE(D28:D29)</f>
        <v>81.935000000000002</v>
      </c>
      <c r="E27" s="447">
        <f>AVERAGE(E28:E28)</f>
        <v>70</v>
      </c>
    </row>
    <row r="28" spans="1:5" ht="12.95" customHeight="1" x14ac:dyDescent="0.2">
      <c r="A28" s="33" t="s">
        <v>43</v>
      </c>
      <c r="B28" s="516">
        <v>28.6</v>
      </c>
      <c r="C28" s="59">
        <v>60.83</v>
      </c>
      <c r="D28" s="22">
        <v>106.2</v>
      </c>
      <c r="E28" s="516">
        <v>70</v>
      </c>
    </row>
    <row r="29" spans="1:5" ht="12.95" customHeight="1" x14ac:dyDescent="0.2">
      <c r="A29" s="33" t="s">
        <v>701</v>
      </c>
      <c r="B29" s="516">
        <v>12.67</v>
      </c>
      <c r="C29" s="59">
        <v>260</v>
      </c>
      <c r="D29" s="22">
        <v>57.67</v>
      </c>
      <c r="E29" s="516" t="s">
        <v>148</v>
      </c>
    </row>
    <row r="30" spans="1:5" ht="12.95" customHeight="1" x14ac:dyDescent="0.2">
      <c r="A30" s="500" t="s">
        <v>46</v>
      </c>
      <c r="B30" s="447">
        <f>AVERAGE(B31:B34)</f>
        <v>12.5</v>
      </c>
      <c r="C30" s="447">
        <f>AVERAGE(C31:C34)</f>
        <v>55</v>
      </c>
      <c r="D30" s="492">
        <f>AVERAGE(D31:D34)</f>
        <v>141.33500000000001</v>
      </c>
      <c r="E30" s="447">
        <f>AVERAGE(E31:E34)</f>
        <v>130</v>
      </c>
    </row>
    <row r="31" spans="1:5" ht="12.95" customHeight="1" x14ac:dyDescent="0.2">
      <c r="A31" s="507" t="s">
        <v>167</v>
      </c>
      <c r="B31" s="516">
        <v>12</v>
      </c>
      <c r="C31" s="752" t="s">
        <v>175</v>
      </c>
      <c r="D31" s="22">
        <v>161</v>
      </c>
      <c r="E31" s="516" t="s">
        <v>175</v>
      </c>
    </row>
    <row r="32" spans="1:5" ht="12.95" customHeight="1" x14ac:dyDescent="0.2">
      <c r="A32" s="507" t="s">
        <v>171</v>
      </c>
      <c r="B32" s="516">
        <v>13.5</v>
      </c>
      <c r="C32" s="752" t="s">
        <v>175</v>
      </c>
      <c r="D32" s="22">
        <v>121.67</v>
      </c>
      <c r="E32" s="516">
        <v>130</v>
      </c>
    </row>
    <row r="33" spans="1:5" ht="12.95" customHeight="1" x14ac:dyDescent="0.2">
      <c r="A33" s="507" t="s">
        <v>56</v>
      </c>
      <c r="B33" s="516">
        <v>11</v>
      </c>
      <c r="C33" s="59">
        <v>55</v>
      </c>
      <c r="D33" s="22" t="s">
        <v>175</v>
      </c>
      <c r="E33" s="516" t="s">
        <v>175</v>
      </c>
    </row>
    <row r="34" spans="1:5" ht="12.95" customHeight="1" x14ac:dyDescent="0.2">
      <c r="A34" s="507" t="s">
        <v>58</v>
      </c>
      <c r="B34" s="516">
        <v>13.5</v>
      </c>
      <c r="C34" s="59">
        <v>55</v>
      </c>
      <c r="D34" s="22" t="s">
        <v>175</v>
      </c>
      <c r="E34" s="516" t="s">
        <v>175</v>
      </c>
    </row>
    <row r="35" spans="1:5" ht="12.95" customHeight="1" x14ac:dyDescent="0.2">
      <c r="A35" s="500" t="s">
        <v>59</v>
      </c>
      <c r="B35" s="517">
        <f>AVERAGE(B36:B37)</f>
        <v>20.335000000000001</v>
      </c>
      <c r="C35" s="517">
        <f>AVERAGE(C36:C37)</f>
        <v>85</v>
      </c>
      <c r="D35" s="21">
        <f t="shared" ref="D35:E35" si="1">AVERAGE(D36:D37)</f>
        <v>91.33</v>
      </c>
      <c r="E35" s="517">
        <f t="shared" si="1"/>
        <v>120.67</v>
      </c>
    </row>
    <row r="36" spans="1:5" ht="12.95" customHeight="1" x14ac:dyDescent="0.2">
      <c r="A36" s="507" t="s">
        <v>61</v>
      </c>
      <c r="B36" s="516">
        <v>22</v>
      </c>
      <c r="C36" s="516" t="s">
        <v>148</v>
      </c>
      <c r="D36" s="516" t="s">
        <v>148</v>
      </c>
      <c r="E36" s="516" t="s">
        <v>148</v>
      </c>
    </row>
    <row r="37" spans="1:5" ht="12.95" customHeight="1" x14ac:dyDescent="0.2">
      <c r="A37" s="507" t="s">
        <v>64</v>
      </c>
      <c r="B37" s="516">
        <v>18.670000000000002</v>
      </c>
      <c r="C37" s="516">
        <v>85</v>
      </c>
      <c r="D37" s="22">
        <v>91.33</v>
      </c>
      <c r="E37" s="516">
        <v>120.67</v>
      </c>
    </row>
    <row r="38" spans="1:5" ht="12.95" customHeight="1" x14ac:dyDescent="0.2">
      <c r="A38" s="491" t="s">
        <v>520</v>
      </c>
      <c r="B38" s="447">
        <f>AVERAGE(B39:B41)</f>
        <v>15.666666666666666</v>
      </c>
      <c r="C38" s="517">
        <f>AVERAGE(C39:C41)</f>
        <v>98</v>
      </c>
      <c r="D38" s="21">
        <f>AVERAGE(D39:D41)</f>
        <v>57.5</v>
      </c>
      <c r="E38" s="517" t="s">
        <v>28</v>
      </c>
    </row>
    <row r="39" spans="1:5" ht="12.95" customHeight="1" x14ac:dyDescent="0.2">
      <c r="A39" s="33" t="s">
        <v>66</v>
      </c>
      <c r="B39" s="516">
        <v>10</v>
      </c>
      <c r="C39" s="516" t="s">
        <v>148</v>
      </c>
      <c r="D39" s="516">
        <v>57.5</v>
      </c>
      <c r="E39" s="516" t="s">
        <v>148</v>
      </c>
    </row>
    <row r="40" spans="1:5" ht="12.95" customHeight="1" x14ac:dyDescent="0.2">
      <c r="A40" s="33" t="s">
        <v>71</v>
      </c>
      <c r="B40" s="516">
        <v>25</v>
      </c>
      <c r="C40" s="516">
        <v>79</v>
      </c>
      <c r="D40" s="516" t="s">
        <v>148</v>
      </c>
      <c r="E40" s="516" t="s">
        <v>148</v>
      </c>
    </row>
    <row r="41" spans="1:5" ht="12.95" customHeight="1" x14ac:dyDescent="0.2">
      <c r="A41" s="33" t="s">
        <v>73</v>
      </c>
      <c r="B41" s="516">
        <v>12</v>
      </c>
      <c r="C41" s="516">
        <v>117</v>
      </c>
      <c r="D41" s="516" t="s">
        <v>148</v>
      </c>
      <c r="E41" s="516" t="s">
        <v>148</v>
      </c>
    </row>
    <row r="42" spans="1:5" ht="12.95" customHeight="1" x14ac:dyDescent="0.2">
      <c r="A42" s="491" t="s">
        <v>74</v>
      </c>
      <c r="B42" s="447">
        <f>AVERAGE(B43:B46)</f>
        <v>10.8</v>
      </c>
      <c r="C42" s="447" t="s">
        <v>28</v>
      </c>
      <c r="D42" s="492">
        <f>AVERAGE(D43:D46)</f>
        <v>73.7</v>
      </c>
      <c r="E42" s="447">
        <f>AVERAGE(E43:E46)</f>
        <v>115</v>
      </c>
    </row>
    <row r="43" spans="1:5" ht="12.95" customHeight="1" x14ac:dyDescent="0.2">
      <c r="A43" s="33" t="s">
        <v>75</v>
      </c>
      <c r="B43" s="516">
        <v>10</v>
      </c>
      <c r="C43" s="516" t="s">
        <v>148</v>
      </c>
      <c r="D43" s="516">
        <v>52</v>
      </c>
      <c r="E43" s="516">
        <v>115</v>
      </c>
    </row>
    <row r="44" spans="1:5" ht="12.95" customHeight="1" x14ac:dyDescent="0.2">
      <c r="A44" s="33" t="s">
        <v>181</v>
      </c>
      <c r="B44" s="516">
        <v>9.4499999999999993</v>
      </c>
      <c r="C44" s="516" t="s">
        <v>148</v>
      </c>
      <c r="D44" s="22">
        <v>126</v>
      </c>
      <c r="E44" s="516" t="s">
        <v>148</v>
      </c>
    </row>
    <row r="45" spans="1:5" ht="12.95" customHeight="1" x14ac:dyDescent="0.2">
      <c r="A45" s="33" t="s">
        <v>428</v>
      </c>
      <c r="B45" s="516">
        <v>9.75</v>
      </c>
      <c r="C45" s="516" t="s">
        <v>148</v>
      </c>
      <c r="D45" s="516">
        <v>55.5</v>
      </c>
      <c r="E45" s="516" t="s">
        <v>148</v>
      </c>
    </row>
    <row r="46" spans="1:5" ht="12.95" customHeight="1" x14ac:dyDescent="0.2">
      <c r="A46" s="33" t="s">
        <v>287</v>
      </c>
      <c r="B46" s="516">
        <v>14</v>
      </c>
      <c r="C46" s="516" t="s">
        <v>148</v>
      </c>
      <c r="D46" s="22">
        <v>61.3</v>
      </c>
      <c r="E46" s="516" t="s">
        <v>148</v>
      </c>
    </row>
    <row r="47" spans="1:5" ht="12" customHeight="1" x14ac:dyDescent="0.2">
      <c r="A47" s="491" t="s">
        <v>77</v>
      </c>
      <c r="B47" s="447">
        <f>AVERAGE(B48:B52)</f>
        <v>11.8</v>
      </c>
      <c r="C47" s="447" t="s">
        <v>28</v>
      </c>
      <c r="D47" s="492" t="s">
        <v>28</v>
      </c>
      <c r="E47" s="447">
        <f>AVERAGE(E48:E52)</f>
        <v>116</v>
      </c>
    </row>
    <row r="48" spans="1:5" ht="12" customHeight="1" x14ac:dyDescent="0.2">
      <c r="A48" s="33" t="s">
        <v>183</v>
      </c>
      <c r="B48" s="516">
        <v>11</v>
      </c>
      <c r="C48" s="516" t="s">
        <v>148</v>
      </c>
      <c r="D48" s="22" t="s">
        <v>148</v>
      </c>
      <c r="E48" s="516" t="s">
        <v>148</v>
      </c>
    </row>
    <row r="49" spans="1:5" ht="24" customHeight="1" x14ac:dyDescent="0.2">
      <c r="A49" s="33" t="s">
        <v>184</v>
      </c>
      <c r="B49" s="516">
        <v>10</v>
      </c>
      <c r="C49" s="516" t="s">
        <v>148</v>
      </c>
      <c r="D49" s="22" t="s">
        <v>148</v>
      </c>
      <c r="E49" s="516">
        <v>120</v>
      </c>
    </row>
    <row r="50" spans="1:5" ht="5.0999999999999996" customHeight="1" x14ac:dyDescent="0.2">
      <c r="A50" s="33" t="s">
        <v>80</v>
      </c>
      <c r="B50" s="516">
        <v>10</v>
      </c>
      <c r="C50" s="516" t="s">
        <v>148</v>
      </c>
      <c r="D50" s="22" t="s">
        <v>148</v>
      </c>
      <c r="E50" s="516">
        <v>98</v>
      </c>
    </row>
    <row r="51" spans="1:5" ht="12.95" customHeight="1" x14ac:dyDescent="0.2">
      <c r="A51" s="33" t="s">
        <v>81</v>
      </c>
      <c r="B51" s="516">
        <v>10</v>
      </c>
      <c r="C51" s="516" t="s">
        <v>148</v>
      </c>
      <c r="D51" s="22" t="s">
        <v>148</v>
      </c>
      <c r="E51" s="516">
        <v>130</v>
      </c>
    </row>
    <row r="52" spans="1:5" ht="12.95" customHeight="1" x14ac:dyDescent="0.2">
      <c r="A52" s="33" t="s">
        <v>84</v>
      </c>
      <c r="B52" s="516">
        <v>18</v>
      </c>
      <c r="C52" s="516" t="s">
        <v>148</v>
      </c>
      <c r="D52" s="22" t="s">
        <v>148</v>
      </c>
      <c r="E52" s="516" t="s">
        <v>148</v>
      </c>
    </row>
    <row r="53" spans="1:5" ht="12.95" customHeight="1" x14ac:dyDescent="0.25">
      <c r="A53" s="459"/>
      <c r="B53" s="457"/>
      <c r="C53" s="457"/>
      <c r="D53" s="460"/>
      <c r="E53" s="831" t="s">
        <v>76</v>
      </c>
    </row>
    <row r="54" spans="1:5" ht="12.95" customHeight="1" x14ac:dyDescent="0.25">
      <c r="A54" s="51" t="s">
        <v>651</v>
      </c>
      <c r="D54" s="28"/>
      <c r="E54" s="18"/>
    </row>
    <row r="55" spans="1:5" ht="24" customHeight="1" x14ac:dyDescent="0.2">
      <c r="A55" s="783" t="s">
        <v>19</v>
      </c>
      <c r="B55" s="773" t="s">
        <v>581</v>
      </c>
      <c r="C55" s="773" t="s">
        <v>582</v>
      </c>
      <c r="D55" s="773" t="s">
        <v>583</v>
      </c>
      <c r="E55" s="774" t="s">
        <v>584</v>
      </c>
    </row>
    <row r="56" spans="1:5" ht="12.95" customHeight="1" x14ac:dyDescent="0.2">
      <c r="A56" s="33"/>
      <c r="B56" s="516"/>
      <c r="C56" s="516"/>
      <c r="D56" s="22"/>
      <c r="E56" s="516"/>
    </row>
    <row r="57" spans="1:5" ht="12.95" customHeight="1" x14ac:dyDescent="0.2">
      <c r="A57" s="518" t="s">
        <v>522</v>
      </c>
      <c r="B57" s="492">
        <f>AVERAGE(B58:B64)</f>
        <v>10.157142857142857</v>
      </c>
      <c r="C57" s="492">
        <f>AVERAGE(C58:C64)</f>
        <v>60.625</v>
      </c>
      <c r="D57" s="492">
        <f>AVERAGE(D58:D64)</f>
        <v>52.7</v>
      </c>
      <c r="E57" s="492">
        <f>AVERAGE(E58:E63)</f>
        <v>145</v>
      </c>
    </row>
    <row r="58" spans="1:5" ht="12.95" customHeight="1" x14ac:dyDescent="0.2">
      <c r="A58" s="33" t="s">
        <v>87</v>
      </c>
      <c r="B58" s="22">
        <v>9</v>
      </c>
      <c r="C58" s="22">
        <v>60</v>
      </c>
      <c r="D58" s="22">
        <v>53</v>
      </c>
      <c r="E58" s="22" t="s">
        <v>148</v>
      </c>
    </row>
    <row r="59" spans="1:5" ht="12.95" customHeight="1" x14ac:dyDescent="0.2">
      <c r="A59" s="33" t="s">
        <v>88</v>
      </c>
      <c r="B59" s="22">
        <v>10</v>
      </c>
      <c r="C59" s="22" t="s">
        <v>148</v>
      </c>
      <c r="D59" s="22" t="s">
        <v>148</v>
      </c>
      <c r="E59" s="22" t="s">
        <v>148</v>
      </c>
    </row>
    <row r="60" spans="1:5" ht="12.95" customHeight="1" x14ac:dyDescent="0.2">
      <c r="A60" s="33" t="s">
        <v>89</v>
      </c>
      <c r="B60" s="22">
        <v>14.6</v>
      </c>
      <c r="C60" s="22">
        <v>61.25</v>
      </c>
      <c r="D60" s="22">
        <v>59.3</v>
      </c>
      <c r="E60" s="22">
        <v>145</v>
      </c>
    </row>
    <row r="61" spans="1:5" ht="12.95" customHeight="1" x14ac:dyDescent="0.2">
      <c r="A61" s="33" t="s">
        <v>90</v>
      </c>
      <c r="B61" s="22">
        <v>10</v>
      </c>
      <c r="C61" s="22" t="s">
        <v>148</v>
      </c>
      <c r="D61" s="22" t="s">
        <v>148</v>
      </c>
      <c r="E61" s="22" t="s">
        <v>148</v>
      </c>
    </row>
    <row r="62" spans="1:5" ht="12.95" customHeight="1" x14ac:dyDescent="0.2">
      <c r="A62" s="33" t="s">
        <v>185</v>
      </c>
      <c r="B62" s="22">
        <v>7</v>
      </c>
      <c r="C62" s="22" t="s">
        <v>148</v>
      </c>
      <c r="D62" s="22" t="s">
        <v>148</v>
      </c>
      <c r="E62" s="22" t="s">
        <v>148</v>
      </c>
    </row>
    <row r="63" spans="1:5" ht="12.95" customHeight="1" x14ac:dyDescent="0.2">
      <c r="A63" s="102" t="s">
        <v>94</v>
      </c>
      <c r="B63" s="515">
        <v>11</v>
      </c>
      <c r="C63" s="515" t="s">
        <v>148</v>
      </c>
      <c r="D63" s="22">
        <v>52</v>
      </c>
      <c r="E63" s="22" t="s">
        <v>148</v>
      </c>
    </row>
    <row r="64" spans="1:5" ht="12.95" customHeight="1" x14ac:dyDescent="0.2">
      <c r="A64" s="102" t="s">
        <v>507</v>
      </c>
      <c r="B64" s="516">
        <v>9.5</v>
      </c>
      <c r="C64" s="515" t="s">
        <v>148</v>
      </c>
      <c r="D64" s="515">
        <v>46.5</v>
      </c>
      <c r="E64" s="516" t="s">
        <v>148</v>
      </c>
    </row>
    <row r="65" spans="1:5" ht="12.95" customHeight="1" x14ac:dyDescent="0.2">
      <c r="A65" s="491" t="s">
        <v>95</v>
      </c>
      <c r="B65" s="447">
        <f>AVERAGE(B66:B68)</f>
        <v>9.1666666666666661</v>
      </c>
      <c r="C65" s="519" t="s">
        <v>28</v>
      </c>
      <c r="D65" s="492">
        <f>AVERAGE(D66:D68)</f>
        <v>56.333333333333336</v>
      </c>
      <c r="E65" s="447">
        <f>AVERAGE(E66:E68)</f>
        <v>129.66666666666666</v>
      </c>
    </row>
    <row r="66" spans="1:5" ht="12.95" customHeight="1" x14ac:dyDescent="0.2">
      <c r="A66" s="33" t="s">
        <v>96</v>
      </c>
      <c r="B66" s="516">
        <v>9</v>
      </c>
      <c r="C66" s="516" t="s">
        <v>148</v>
      </c>
      <c r="D66" s="22">
        <v>53</v>
      </c>
      <c r="E66" s="516">
        <v>126</v>
      </c>
    </row>
    <row r="67" spans="1:5" ht="12.95" customHeight="1" x14ac:dyDescent="0.2">
      <c r="A67" s="33" t="s">
        <v>97</v>
      </c>
      <c r="B67" s="516">
        <v>9</v>
      </c>
      <c r="C67" s="516" t="s">
        <v>148</v>
      </c>
      <c r="D67" s="22">
        <v>60</v>
      </c>
      <c r="E67" s="516">
        <v>133</v>
      </c>
    </row>
    <row r="68" spans="1:5" ht="12.95" customHeight="1" x14ac:dyDescent="0.2">
      <c r="A68" s="33" t="s">
        <v>98</v>
      </c>
      <c r="B68" s="516">
        <v>9.5</v>
      </c>
      <c r="C68" s="516" t="s">
        <v>148</v>
      </c>
      <c r="D68" s="22">
        <v>56</v>
      </c>
      <c r="E68" s="516">
        <v>130</v>
      </c>
    </row>
    <row r="69" spans="1:5" ht="12.95" customHeight="1" x14ac:dyDescent="0.2">
      <c r="A69" s="491" t="s">
        <v>99</v>
      </c>
      <c r="B69" s="517">
        <v>9.8000000000000007</v>
      </c>
      <c r="C69" s="447" t="s">
        <v>28</v>
      </c>
      <c r="D69" s="21">
        <v>62.5</v>
      </c>
      <c r="E69" s="517">
        <v>130</v>
      </c>
    </row>
    <row r="70" spans="1:5" ht="12.95" customHeight="1" x14ac:dyDescent="0.2">
      <c r="A70" s="491" t="s">
        <v>168</v>
      </c>
      <c r="B70" s="447">
        <f>AVERAGE(B71:B76)</f>
        <v>13.5</v>
      </c>
      <c r="C70" s="447">
        <f>AVERAGE(C71:C76)</f>
        <v>64.333333333333329</v>
      </c>
      <c r="D70" s="492">
        <f>AVERAGE(D71:D76)</f>
        <v>103.5</v>
      </c>
      <c r="E70" s="447" t="s">
        <v>28</v>
      </c>
    </row>
    <row r="71" spans="1:5" ht="12.95" customHeight="1" x14ac:dyDescent="0.2">
      <c r="A71" s="33" t="s">
        <v>141</v>
      </c>
      <c r="B71" s="516">
        <v>22</v>
      </c>
      <c r="C71" s="516">
        <v>21</v>
      </c>
      <c r="D71" s="22" t="s">
        <v>148</v>
      </c>
      <c r="E71" s="516" t="s">
        <v>148</v>
      </c>
    </row>
    <row r="72" spans="1:5" ht="12.95" customHeight="1" x14ac:dyDescent="0.2">
      <c r="A72" s="33" t="s">
        <v>101</v>
      </c>
      <c r="B72" s="516">
        <v>13</v>
      </c>
      <c r="C72" s="516" t="s">
        <v>148</v>
      </c>
      <c r="D72" s="22">
        <v>66.25</v>
      </c>
      <c r="E72" s="516" t="s">
        <v>148</v>
      </c>
    </row>
    <row r="73" spans="1:5" ht="12.95" customHeight="1" x14ac:dyDescent="0.2">
      <c r="A73" s="33" t="s">
        <v>102</v>
      </c>
      <c r="B73" s="516">
        <v>10.25</v>
      </c>
      <c r="C73" s="516">
        <v>52</v>
      </c>
      <c r="D73" s="22" t="s">
        <v>148</v>
      </c>
      <c r="E73" s="516" t="s">
        <v>148</v>
      </c>
    </row>
    <row r="74" spans="1:5" ht="12.95" customHeight="1" x14ac:dyDescent="0.2">
      <c r="A74" s="33" t="s">
        <v>104</v>
      </c>
      <c r="B74" s="516">
        <v>11.25</v>
      </c>
      <c r="C74" s="516" t="s">
        <v>148</v>
      </c>
      <c r="D74" s="22" t="s">
        <v>148</v>
      </c>
      <c r="E74" s="516" t="s">
        <v>148</v>
      </c>
    </row>
    <row r="75" spans="1:5" ht="12.95" customHeight="1" x14ac:dyDescent="0.2">
      <c r="A75" s="33" t="s">
        <v>162</v>
      </c>
      <c r="B75" s="516">
        <v>15</v>
      </c>
      <c r="C75" s="516">
        <v>120</v>
      </c>
      <c r="D75" s="22">
        <v>60</v>
      </c>
      <c r="E75" s="516" t="s">
        <v>148</v>
      </c>
    </row>
    <row r="76" spans="1:5" ht="12.95" customHeight="1" x14ac:dyDescent="0.2">
      <c r="A76" s="33" t="s">
        <v>103</v>
      </c>
      <c r="B76" s="516">
        <v>9.5</v>
      </c>
      <c r="C76" s="516" t="s">
        <v>148</v>
      </c>
      <c r="D76" s="22">
        <v>184.25</v>
      </c>
      <c r="E76" s="516" t="s">
        <v>148</v>
      </c>
    </row>
    <row r="77" spans="1:5" ht="12.95" customHeight="1" x14ac:dyDescent="0.2">
      <c r="A77" s="491" t="s">
        <v>105</v>
      </c>
      <c r="B77" s="447">
        <f>AVERAGE(B78:B79)</f>
        <v>14.5</v>
      </c>
      <c r="C77" s="447" t="s">
        <v>28</v>
      </c>
      <c r="D77" s="492">
        <f>AVERAGE(D78:D79)</f>
        <v>195.75</v>
      </c>
      <c r="E77" s="447" t="s">
        <v>28</v>
      </c>
    </row>
    <row r="78" spans="1:5" ht="12.95" customHeight="1" x14ac:dyDescent="0.2">
      <c r="A78" s="33" t="s">
        <v>106</v>
      </c>
      <c r="B78" s="516">
        <v>10</v>
      </c>
      <c r="C78" s="516" t="s">
        <v>148</v>
      </c>
      <c r="D78" s="22">
        <v>195.75</v>
      </c>
      <c r="E78" s="516" t="s">
        <v>148</v>
      </c>
    </row>
    <row r="79" spans="1:5" ht="12.95" customHeight="1" x14ac:dyDescent="0.2">
      <c r="A79" s="33" t="s">
        <v>109</v>
      </c>
      <c r="B79" s="516">
        <v>19</v>
      </c>
      <c r="C79" s="516" t="s">
        <v>148</v>
      </c>
      <c r="D79" s="22" t="s">
        <v>148</v>
      </c>
      <c r="E79" s="516" t="s">
        <v>148</v>
      </c>
    </row>
    <row r="80" spans="1:5" ht="12.95" customHeight="1" x14ac:dyDescent="0.2">
      <c r="A80" s="491" t="s">
        <v>110</v>
      </c>
      <c r="B80" s="447">
        <f>AVERAGE(B81)</f>
        <v>10.83</v>
      </c>
      <c r="C80" s="447" t="s">
        <v>28</v>
      </c>
      <c r="D80" s="492">
        <f>AVERAGE(D81)</f>
        <v>190</v>
      </c>
      <c r="E80" s="447">
        <f>AVERAGE(E81)</f>
        <v>161.5</v>
      </c>
    </row>
    <row r="81" spans="1:5" ht="12.95" customHeight="1" x14ac:dyDescent="0.2">
      <c r="A81" s="33" t="s">
        <v>111</v>
      </c>
      <c r="B81" s="516">
        <v>10.83</v>
      </c>
      <c r="C81" s="516" t="s">
        <v>148</v>
      </c>
      <c r="D81" s="22">
        <v>190</v>
      </c>
      <c r="E81" s="516">
        <v>161.5</v>
      </c>
    </row>
    <row r="82" spans="1:5" ht="12.95" customHeight="1" x14ac:dyDescent="0.2">
      <c r="A82" s="491" t="s">
        <v>113</v>
      </c>
      <c r="B82" s="447">
        <f>AVERAGE(B83)</f>
        <v>8.67</v>
      </c>
      <c r="C82" s="447">
        <f>AVERAGE(C83)</f>
        <v>41.67</v>
      </c>
      <c r="D82" s="492">
        <f>AVERAGE(D83)</f>
        <v>192.6</v>
      </c>
      <c r="E82" s="447">
        <f>AVERAGE(E83)</f>
        <v>129.30000000000001</v>
      </c>
    </row>
    <row r="83" spans="1:5" ht="12.95" customHeight="1" x14ac:dyDescent="0.2">
      <c r="A83" s="33" t="s">
        <v>114</v>
      </c>
      <c r="B83" s="516">
        <v>8.67</v>
      </c>
      <c r="C83" s="516">
        <v>41.67</v>
      </c>
      <c r="D83" s="22">
        <v>192.6</v>
      </c>
      <c r="E83" s="516">
        <v>129.30000000000001</v>
      </c>
    </row>
    <row r="84" spans="1:5" ht="12.95" customHeight="1" x14ac:dyDescent="0.2">
      <c r="A84" s="491" t="s">
        <v>115</v>
      </c>
      <c r="B84" s="447">
        <f>AVERAGE(B85:B86)</f>
        <v>12.75</v>
      </c>
      <c r="C84" s="447" t="s">
        <v>28</v>
      </c>
      <c r="D84" s="492">
        <f>AVERAGE(D85:D86)</f>
        <v>77</v>
      </c>
      <c r="E84" s="447" t="s">
        <v>28</v>
      </c>
    </row>
    <row r="85" spans="1:5" ht="12.95" customHeight="1" x14ac:dyDescent="0.2">
      <c r="A85" s="33" t="s">
        <v>117</v>
      </c>
      <c r="B85" s="516">
        <v>11</v>
      </c>
      <c r="C85" s="516" t="s">
        <v>148</v>
      </c>
      <c r="D85" s="22">
        <v>77</v>
      </c>
      <c r="E85" s="516" t="s">
        <v>148</v>
      </c>
    </row>
    <row r="86" spans="1:5" ht="12.95" customHeight="1" x14ac:dyDescent="0.2">
      <c r="A86" s="33" t="s">
        <v>118</v>
      </c>
      <c r="B86" s="516">
        <v>14.5</v>
      </c>
      <c r="C86" s="516" t="s">
        <v>148</v>
      </c>
      <c r="D86" s="22" t="s">
        <v>148</v>
      </c>
      <c r="E86" s="516" t="s">
        <v>148</v>
      </c>
    </row>
    <row r="87" spans="1:5" ht="9" customHeight="1" x14ac:dyDescent="0.2">
      <c r="A87" s="491" t="s">
        <v>119</v>
      </c>
      <c r="B87" s="447">
        <f>AVERAGE(B88:B91)</f>
        <v>14.2075</v>
      </c>
      <c r="C87" s="447">
        <f>AVERAGE(C88:C91)</f>
        <v>40</v>
      </c>
      <c r="D87" s="447">
        <f>AVERAGE(D88:D91)</f>
        <v>52.25</v>
      </c>
      <c r="E87" s="447">
        <f>AVERAGE(E88:E91)</f>
        <v>124.5</v>
      </c>
    </row>
    <row r="88" spans="1:5" ht="9" customHeight="1" x14ac:dyDescent="0.2">
      <c r="A88" s="33" t="s">
        <v>120</v>
      </c>
      <c r="B88" s="516">
        <v>18</v>
      </c>
      <c r="C88" s="516" t="s">
        <v>148</v>
      </c>
      <c r="D88" s="22">
        <v>60</v>
      </c>
      <c r="E88" s="516" t="s">
        <v>148</v>
      </c>
    </row>
    <row r="89" spans="1:5" ht="9" customHeight="1" x14ac:dyDescent="0.2">
      <c r="A89" s="33" t="s">
        <v>121</v>
      </c>
      <c r="B89" s="516">
        <v>15</v>
      </c>
      <c r="C89" s="516" t="s">
        <v>148</v>
      </c>
      <c r="D89" s="516" t="s">
        <v>148</v>
      </c>
      <c r="E89" s="516" t="s">
        <v>148</v>
      </c>
    </row>
    <row r="90" spans="1:5" ht="12" customHeight="1" x14ac:dyDescent="0.2">
      <c r="A90" s="33" t="s">
        <v>122</v>
      </c>
      <c r="B90" s="516">
        <v>13.33</v>
      </c>
      <c r="C90" s="516">
        <v>40</v>
      </c>
      <c r="D90" s="22">
        <v>44.5</v>
      </c>
      <c r="E90" s="516">
        <v>124.5</v>
      </c>
    </row>
    <row r="91" spans="1:5" ht="12" customHeight="1" x14ac:dyDescent="0.2">
      <c r="A91" s="33" t="s">
        <v>123</v>
      </c>
      <c r="B91" s="516">
        <v>10.5</v>
      </c>
      <c r="C91" s="516" t="s">
        <v>148</v>
      </c>
      <c r="D91" s="22" t="s">
        <v>148</v>
      </c>
      <c r="E91" s="516" t="s">
        <v>148</v>
      </c>
    </row>
    <row r="92" spans="1:5" ht="12" customHeight="1" x14ac:dyDescent="0.2">
      <c r="A92" s="491" t="s">
        <v>290</v>
      </c>
      <c r="B92" s="447">
        <f>AVERAGE(B93:B98)</f>
        <v>12.846666666666666</v>
      </c>
      <c r="C92" s="447">
        <f>AVERAGE(C93:C98)</f>
        <v>49.416666666666664</v>
      </c>
      <c r="D92" s="492">
        <f>AVERAGE(D93:D98)</f>
        <v>180.41666666666666</v>
      </c>
      <c r="E92" s="458" t="s">
        <v>28</v>
      </c>
    </row>
    <row r="93" spans="1:5" ht="12" customHeight="1" x14ac:dyDescent="0.2">
      <c r="A93" s="33" t="s">
        <v>177</v>
      </c>
      <c r="B93" s="516">
        <v>9.5</v>
      </c>
      <c r="C93" s="516" t="s">
        <v>148</v>
      </c>
      <c r="D93" s="22" t="s">
        <v>148</v>
      </c>
      <c r="E93" s="516" t="s">
        <v>148</v>
      </c>
    </row>
    <row r="94" spans="1:5" ht="12" customHeight="1" x14ac:dyDescent="0.2">
      <c r="A94" s="33" t="s">
        <v>291</v>
      </c>
      <c r="B94" s="516">
        <v>15</v>
      </c>
      <c r="C94" s="516" t="s">
        <v>148</v>
      </c>
      <c r="D94" s="22" t="s">
        <v>148</v>
      </c>
      <c r="E94" s="516" t="s">
        <v>148</v>
      </c>
    </row>
    <row r="95" spans="1:5" ht="12" customHeight="1" x14ac:dyDescent="0.2">
      <c r="A95" s="33" t="s">
        <v>179</v>
      </c>
      <c r="B95" s="516">
        <v>18</v>
      </c>
      <c r="C95" s="516">
        <v>75</v>
      </c>
      <c r="D95" s="22">
        <v>205</v>
      </c>
      <c r="E95" s="516" t="s">
        <v>148</v>
      </c>
    </row>
    <row r="96" spans="1:5" ht="12" customHeight="1" x14ac:dyDescent="0.2">
      <c r="A96" s="33" t="s">
        <v>178</v>
      </c>
      <c r="B96" s="516">
        <v>13.25</v>
      </c>
      <c r="C96" s="516">
        <v>42.5</v>
      </c>
      <c r="D96" s="22">
        <v>161.25</v>
      </c>
      <c r="E96" s="516" t="s">
        <v>148</v>
      </c>
    </row>
    <row r="97" spans="1:5" ht="12" customHeight="1" x14ac:dyDescent="0.2">
      <c r="A97" s="33" t="s">
        <v>186</v>
      </c>
      <c r="B97" s="516">
        <v>10</v>
      </c>
      <c r="C97" s="516" t="s">
        <v>148</v>
      </c>
      <c r="D97" s="22">
        <v>175</v>
      </c>
      <c r="E97" s="516" t="s">
        <v>148</v>
      </c>
    </row>
    <row r="98" spans="1:5" ht="12" customHeight="1" x14ac:dyDescent="0.2">
      <c r="A98" s="33" t="s">
        <v>508</v>
      </c>
      <c r="B98" s="516">
        <v>11.33</v>
      </c>
      <c r="C98" s="516">
        <v>30.75</v>
      </c>
      <c r="D98" s="516" t="s">
        <v>148</v>
      </c>
      <c r="E98" s="516" t="s">
        <v>148</v>
      </c>
    </row>
    <row r="99" spans="1:5" ht="12" customHeight="1" x14ac:dyDescent="0.2">
      <c r="A99" s="491" t="s">
        <v>125</v>
      </c>
      <c r="B99" s="458" t="s">
        <v>28</v>
      </c>
      <c r="C99" s="21">
        <f>AVERAGE(C100:C100)</f>
        <v>60</v>
      </c>
      <c r="D99" s="458" t="s">
        <v>28</v>
      </c>
      <c r="E99" s="458" t="s">
        <v>28</v>
      </c>
    </row>
    <row r="100" spans="1:5" ht="12" customHeight="1" x14ac:dyDescent="0.2">
      <c r="A100" s="33" t="s">
        <v>127</v>
      </c>
      <c r="B100" s="516" t="s">
        <v>148</v>
      </c>
      <c r="C100" s="516">
        <v>60</v>
      </c>
      <c r="D100" s="516" t="s">
        <v>148</v>
      </c>
      <c r="E100" s="516" t="s">
        <v>148</v>
      </c>
    </row>
    <row r="101" spans="1:5" ht="12" customHeight="1" x14ac:dyDescent="0.2">
      <c r="A101" s="491" t="s">
        <v>129</v>
      </c>
      <c r="B101" s="447">
        <f>AVERAGE(B102:B104)</f>
        <v>10.833333333333334</v>
      </c>
      <c r="C101" s="447">
        <f>AVERAGE(C102:C104)</f>
        <v>70.33</v>
      </c>
      <c r="D101" s="492">
        <f>AVERAGE(D102:D104)</f>
        <v>59</v>
      </c>
      <c r="E101" s="447">
        <f>AVERAGE(E102:E104)</f>
        <v>91</v>
      </c>
    </row>
    <row r="102" spans="1:5" ht="12" customHeight="1" x14ac:dyDescent="0.2">
      <c r="A102" s="33" t="s">
        <v>130</v>
      </c>
      <c r="B102" s="516">
        <v>14</v>
      </c>
      <c r="C102" s="516">
        <v>70.33</v>
      </c>
      <c r="D102" s="22">
        <v>70</v>
      </c>
      <c r="E102" s="516">
        <v>91</v>
      </c>
    </row>
    <row r="103" spans="1:5" ht="12" customHeight="1" x14ac:dyDescent="0.2">
      <c r="A103" s="33" t="s">
        <v>131</v>
      </c>
      <c r="B103" s="516">
        <v>8.5</v>
      </c>
      <c r="C103" s="516" t="s">
        <v>148</v>
      </c>
      <c r="D103" s="22">
        <v>48</v>
      </c>
      <c r="E103" s="516" t="s">
        <v>148</v>
      </c>
    </row>
    <row r="104" spans="1:5" ht="12" customHeight="1" x14ac:dyDescent="0.2">
      <c r="A104" s="499" t="s">
        <v>132</v>
      </c>
      <c r="B104" s="878">
        <v>10</v>
      </c>
      <c r="C104" s="878" t="s">
        <v>148</v>
      </c>
      <c r="D104" s="22" t="s">
        <v>148</v>
      </c>
      <c r="E104" s="878" t="s">
        <v>148</v>
      </c>
    </row>
    <row r="105" spans="1:5" ht="9" customHeight="1" x14ac:dyDescent="0.2">
      <c r="A105" s="879" t="s">
        <v>133</v>
      </c>
      <c r="B105" s="31"/>
      <c r="C105" s="31"/>
      <c r="D105" s="464"/>
      <c r="E105" s="464"/>
    </row>
    <row r="106" spans="1:5" ht="9" customHeight="1" x14ac:dyDescent="0.25">
      <c r="A106" s="742" t="s">
        <v>608</v>
      </c>
      <c r="B106" s="32"/>
      <c r="C106" s="32"/>
      <c r="D106" s="97"/>
      <c r="E106" s="456"/>
    </row>
    <row r="107" spans="1:5" ht="9" customHeight="1" x14ac:dyDescent="0.25">
      <c r="A107" s="743" t="s">
        <v>609</v>
      </c>
      <c r="B107" s="2"/>
      <c r="C107" s="2"/>
      <c r="D107" s="2"/>
      <c r="E107" s="2"/>
    </row>
    <row r="108" spans="1:5" ht="12" customHeight="1" x14ac:dyDescent="0.2"/>
    <row r="109" spans="1:5" ht="12" customHeight="1" x14ac:dyDescent="0.2"/>
    <row r="110" spans="1:5" ht="12" customHeight="1" x14ac:dyDescent="0.2"/>
    <row r="111" spans="1:5" ht="12" customHeight="1" x14ac:dyDescent="0.2"/>
    <row r="112" spans="1:5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95"/>
  <sheetViews>
    <sheetView showGridLines="0" topLeftCell="A139" zoomScaleNormal="100" workbookViewId="0">
      <selection activeCell="A176" sqref="A176:A178"/>
    </sheetView>
  </sheetViews>
  <sheetFormatPr baseColWidth="10" defaultColWidth="10.85546875" defaultRowHeight="12.75" x14ac:dyDescent="0.2"/>
  <cols>
    <col min="1" max="1" width="9.85546875" style="52" customWidth="1"/>
    <col min="2" max="2" width="5.42578125" style="52" customWidth="1"/>
    <col min="3" max="14" width="5.85546875" style="52" customWidth="1"/>
    <col min="15" max="16384" width="10.85546875" style="52"/>
  </cols>
  <sheetData>
    <row r="1" spans="1:14" ht="13.5" x14ac:dyDescent="0.25">
      <c r="A1" s="942" t="s">
        <v>681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3"/>
      <c r="N1" s="943"/>
    </row>
    <row r="2" spans="1:14" ht="12" customHeight="1" x14ac:dyDescent="0.25">
      <c r="A2" s="944" t="s">
        <v>408</v>
      </c>
      <c r="B2" s="942"/>
      <c r="C2" s="942"/>
      <c r="D2" s="942"/>
      <c r="E2" s="942"/>
      <c r="F2" s="942"/>
      <c r="G2" s="942"/>
      <c r="H2" s="942"/>
      <c r="I2" s="942"/>
      <c r="J2" s="942"/>
      <c r="K2" s="942"/>
      <c r="L2" s="942"/>
      <c r="M2" s="943"/>
      <c r="N2" s="943"/>
    </row>
    <row r="3" spans="1:14" ht="3.9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55"/>
      <c r="N3" s="55"/>
    </row>
    <row r="4" spans="1:14" ht="18" customHeight="1" x14ac:dyDescent="0.2">
      <c r="A4" s="369" t="s">
        <v>409</v>
      </c>
      <c r="B4" s="369" t="s">
        <v>387</v>
      </c>
      <c r="C4" s="369" t="s">
        <v>389</v>
      </c>
      <c r="D4" s="369" t="s">
        <v>390</v>
      </c>
      <c r="E4" s="369" t="s">
        <v>391</v>
      </c>
      <c r="F4" s="369" t="s">
        <v>392</v>
      </c>
      <c r="G4" s="369" t="s">
        <v>393</v>
      </c>
      <c r="H4" s="369" t="s">
        <v>394</v>
      </c>
      <c r="I4" s="369" t="s">
        <v>395</v>
      </c>
      <c r="J4" s="370" t="s">
        <v>396</v>
      </c>
      <c r="K4" s="370" t="s">
        <v>397</v>
      </c>
      <c r="L4" s="369" t="s">
        <v>398</v>
      </c>
      <c r="M4" s="369" t="s">
        <v>399</v>
      </c>
      <c r="N4" s="369" t="s">
        <v>400</v>
      </c>
    </row>
    <row r="5" spans="1:14" ht="3" customHeight="1" x14ac:dyDescent="0.2">
      <c r="A5" s="7"/>
      <c r="B5" s="7"/>
      <c r="C5" s="7"/>
      <c r="D5" s="7"/>
      <c r="E5" s="7"/>
      <c r="F5" s="7"/>
      <c r="G5" s="7"/>
      <c r="H5" s="139"/>
      <c r="I5" s="7"/>
      <c r="J5" s="7"/>
      <c r="K5" s="7"/>
      <c r="L5" s="7"/>
      <c r="M5" s="7"/>
      <c r="N5" s="7"/>
    </row>
    <row r="6" spans="1:14" ht="11.1" customHeight="1" x14ac:dyDescent="0.25">
      <c r="A6" s="140" t="s">
        <v>180</v>
      </c>
      <c r="B6" s="141">
        <v>2018</v>
      </c>
      <c r="C6" s="142">
        <v>35</v>
      </c>
      <c r="D6" s="142">
        <v>36.5</v>
      </c>
      <c r="E6" s="142">
        <v>37.5</v>
      </c>
      <c r="F6" s="142">
        <v>37.5</v>
      </c>
      <c r="G6" s="142">
        <v>37.5</v>
      </c>
      <c r="H6" s="142">
        <v>37.9</v>
      </c>
      <c r="I6" s="142">
        <v>38.5</v>
      </c>
      <c r="J6" s="142">
        <v>38.5</v>
      </c>
      <c r="K6" s="142">
        <v>38.5</v>
      </c>
      <c r="L6" s="142">
        <v>37.5</v>
      </c>
      <c r="M6" s="143">
        <v>37.5</v>
      </c>
      <c r="N6" s="142">
        <v>37.5</v>
      </c>
    </row>
    <row r="7" spans="1:14" ht="11.1" customHeight="1" x14ac:dyDescent="0.25">
      <c r="A7" s="140"/>
      <c r="B7" s="141">
        <v>2019</v>
      </c>
      <c r="C7" s="142">
        <v>40</v>
      </c>
      <c r="D7" s="142">
        <v>40</v>
      </c>
      <c r="E7" s="142">
        <v>40</v>
      </c>
      <c r="F7" s="142">
        <v>40</v>
      </c>
      <c r="G7" s="142">
        <v>40</v>
      </c>
      <c r="H7" s="142">
        <v>40</v>
      </c>
      <c r="I7" s="142">
        <v>38.5</v>
      </c>
      <c r="J7" s="142">
        <v>38.5</v>
      </c>
      <c r="K7" s="142">
        <v>45</v>
      </c>
      <c r="L7" s="142">
        <v>40</v>
      </c>
      <c r="M7" s="143">
        <v>45</v>
      </c>
      <c r="N7" s="142">
        <v>45</v>
      </c>
    </row>
    <row r="8" spans="1:14" ht="11.1" customHeight="1" x14ac:dyDescent="0.25">
      <c r="A8" s="140"/>
      <c r="B8" s="141">
        <v>2020</v>
      </c>
      <c r="C8" s="142">
        <v>45</v>
      </c>
      <c r="D8" s="142">
        <v>45</v>
      </c>
      <c r="E8" s="142">
        <v>45</v>
      </c>
      <c r="F8" s="142">
        <v>35</v>
      </c>
      <c r="G8" s="142">
        <v>45</v>
      </c>
      <c r="H8" s="142">
        <v>45</v>
      </c>
      <c r="I8" s="142">
        <v>46</v>
      </c>
      <c r="J8" s="142">
        <v>45</v>
      </c>
      <c r="K8" s="142">
        <v>45</v>
      </c>
      <c r="L8" s="142">
        <v>45</v>
      </c>
      <c r="M8" s="143">
        <v>45</v>
      </c>
      <c r="N8" s="142">
        <v>45</v>
      </c>
    </row>
    <row r="9" spans="1:14" ht="11.1" customHeight="1" x14ac:dyDescent="0.25">
      <c r="A9" s="140"/>
      <c r="B9" s="141">
        <v>2021</v>
      </c>
      <c r="C9" s="142">
        <v>45</v>
      </c>
      <c r="D9" s="142">
        <v>45</v>
      </c>
      <c r="E9" s="142">
        <v>45</v>
      </c>
      <c r="F9" s="142">
        <v>45</v>
      </c>
      <c r="G9" s="142">
        <v>45</v>
      </c>
      <c r="H9" s="142">
        <v>45</v>
      </c>
      <c r="I9" s="142">
        <v>46</v>
      </c>
      <c r="J9" s="142">
        <v>45</v>
      </c>
      <c r="K9" s="142">
        <v>45</v>
      </c>
      <c r="L9" s="142">
        <v>45</v>
      </c>
      <c r="M9" s="143">
        <v>45</v>
      </c>
      <c r="N9" s="142">
        <v>45</v>
      </c>
    </row>
    <row r="10" spans="1:14" ht="11.1" customHeight="1" x14ac:dyDescent="0.25">
      <c r="A10" s="140"/>
      <c r="B10" s="141">
        <v>2022</v>
      </c>
      <c r="C10" s="142">
        <v>45</v>
      </c>
      <c r="D10" s="142">
        <v>45</v>
      </c>
      <c r="E10" s="142">
        <v>45</v>
      </c>
      <c r="F10" s="142">
        <v>40</v>
      </c>
      <c r="G10" s="142">
        <v>45</v>
      </c>
      <c r="H10" s="142">
        <v>45</v>
      </c>
      <c r="I10" s="142">
        <v>40</v>
      </c>
      <c r="J10" s="142">
        <v>40</v>
      </c>
      <c r="K10" s="142">
        <v>40</v>
      </c>
      <c r="L10" s="142">
        <v>40</v>
      </c>
      <c r="M10" s="142">
        <v>40</v>
      </c>
      <c r="N10" s="142">
        <v>40</v>
      </c>
    </row>
    <row r="11" spans="1:14" ht="11.1" customHeight="1" x14ac:dyDescent="0.25">
      <c r="A11" s="140"/>
      <c r="B11" s="141">
        <v>2023</v>
      </c>
      <c r="C11" s="142" t="s">
        <v>28</v>
      </c>
      <c r="D11" s="142" t="s">
        <v>28</v>
      </c>
      <c r="E11" s="142" t="s">
        <v>28</v>
      </c>
      <c r="F11" s="142">
        <v>50</v>
      </c>
      <c r="G11" s="142">
        <v>50</v>
      </c>
      <c r="H11" s="142">
        <v>50</v>
      </c>
      <c r="I11" s="142">
        <v>50</v>
      </c>
      <c r="J11" s="142">
        <v>50</v>
      </c>
      <c r="K11" s="142">
        <v>50</v>
      </c>
      <c r="L11" s="142">
        <v>50</v>
      </c>
      <c r="M11" s="142">
        <v>50</v>
      </c>
      <c r="N11" s="142">
        <v>50</v>
      </c>
    </row>
    <row r="12" spans="1:14" ht="11.1" customHeight="1" x14ac:dyDescent="0.25">
      <c r="A12" s="144"/>
      <c r="B12" s="145">
        <v>2024</v>
      </c>
      <c r="C12" s="146">
        <v>50</v>
      </c>
      <c r="D12" s="146">
        <v>50</v>
      </c>
      <c r="E12" s="146">
        <v>56</v>
      </c>
      <c r="F12" s="146">
        <v>56</v>
      </c>
      <c r="G12" s="146">
        <v>55</v>
      </c>
      <c r="H12" s="146">
        <v>55</v>
      </c>
      <c r="I12" s="146">
        <v>55</v>
      </c>
      <c r="J12" s="146">
        <v>55</v>
      </c>
      <c r="K12" s="146"/>
      <c r="L12" s="146"/>
      <c r="M12" s="146"/>
      <c r="N12" s="146"/>
    </row>
    <row r="13" spans="1:14" ht="11.1" customHeight="1" x14ac:dyDescent="0.25">
      <c r="A13" s="148" t="s">
        <v>410</v>
      </c>
      <c r="B13" s="149">
        <v>2018</v>
      </c>
      <c r="C13" s="150">
        <v>39.4</v>
      </c>
      <c r="D13" s="150">
        <v>39.299999999999997</v>
      </c>
      <c r="E13" s="150">
        <v>39.299999999999997</v>
      </c>
      <c r="F13" s="150">
        <v>39.595238095238088</v>
      </c>
      <c r="G13" s="150">
        <v>38.5</v>
      </c>
      <c r="H13" s="150">
        <v>38.5</v>
      </c>
      <c r="I13" s="150">
        <v>40.200000000000003</v>
      </c>
      <c r="J13" s="150">
        <v>39.5</v>
      </c>
      <c r="K13" s="150">
        <v>39.5</v>
      </c>
      <c r="L13" s="150">
        <v>38.904761904761912</v>
      </c>
      <c r="M13" s="151">
        <v>38.904761904761912</v>
      </c>
      <c r="N13" s="150">
        <v>38.5</v>
      </c>
    </row>
    <row r="14" spans="1:14" ht="11.1" customHeight="1" x14ac:dyDescent="0.25">
      <c r="A14" s="152"/>
      <c r="B14" s="141">
        <v>2019</v>
      </c>
      <c r="C14" s="142">
        <v>36.595238095238088</v>
      </c>
      <c r="D14" s="142">
        <v>39</v>
      </c>
      <c r="E14" s="142">
        <v>40.5</v>
      </c>
      <c r="F14" s="142">
        <v>41</v>
      </c>
      <c r="G14" s="142">
        <v>40.5</v>
      </c>
      <c r="H14" s="142">
        <v>40.5</v>
      </c>
      <c r="I14" s="142">
        <v>40.5</v>
      </c>
      <c r="J14" s="142">
        <v>41</v>
      </c>
      <c r="K14" s="142">
        <v>48</v>
      </c>
      <c r="L14" s="142">
        <v>44</v>
      </c>
      <c r="M14" s="143">
        <v>46.5</v>
      </c>
      <c r="N14" s="142">
        <v>45</v>
      </c>
    </row>
    <row r="15" spans="1:14" ht="11.1" customHeight="1" x14ac:dyDescent="0.25">
      <c r="A15" s="152"/>
      <c r="B15" s="141">
        <v>2020</v>
      </c>
      <c r="C15" s="142">
        <v>51</v>
      </c>
      <c r="D15" s="142" t="s">
        <v>28</v>
      </c>
      <c r="E15" s="142" t="s">
        <v>28</v>
      </c>
      <c r="F15" s="142" t="s">
        <v>28</v>
      </c>
      <c r="G15" s="142" t="s">
        <v>28</v>
      </c>
      <c r="H15" s="142" t="s">
        <v>28</v>
      </c>
      <c r="I15" s="142" t="s">
        <v>28</v>
      </c>
      <c r="J15" s="142">
        <v>50</v>
      </c>
      <c r="K15" s="142">
        <v>50</v>
      </c>
      <c r="L15" s="142">
        <v>50</v>
      </c>
      <c r="M15" s="143">
        <v>50</v>
      </c>
      <c r="N15" s="142">
        <v>50</v>
      </c>
    </row>
    <row r="16" spans="1:14" ht="11.1" customHeight="1" x14ac:dyDescent="0.25">
      <c r="A16" s="152"/>
      <c r="B16" s="141">
        <v>2021</v>
      </c>
      <c r="C16" s="142">
        <v>52.5</v>
      </c>
      <c r="D16" s="142">
        <v>45</v>
      </c>
      <c r="E16" s="142">
        <v>50</v>
      </c>
      <c r="F16" s="142">
        <v>50</v>
      </c>
      <c r="G16" s="142">
        <v>50</v>
      </c>
      <c r="H16" s="142">
        <v>55</v>
      </c>
      <c r="I16" s="142">
        <v>55</v>
      </c>
      <c r="J16" s="142">
        <v>55</v>
      </c>
      <c r="K16" s="142">
        <v>55</v>
      </c>
      <c r="L16" s="142">
        <v>55</v>
      </c>
      <c r="M16" s="143">
        <v>60</v>
      </c>
      <c r="N16" s="142">
        <v>60</v>
      </c>
    </row>
    <row r="17" spans="1:14" ht="11.1" customHeight="1" x14ac:dyDescent="0.25">
      <c r="A17" s="152"/>
      <c r="B17" s="141">
        <v>2022</v>
      </c>
      <c r="C17" s="142">
        <v>60</v>
      </c>
      <c r="D17" s="142">
        <v>60</v>
      </c>
      <c r="E17" s="142">
        <v>60</v>
      </c>
      <c r="F17" s="142">
        <v>60</v>
      </c>
      <c r="G17" s="142">
        <v>60</v>
      </c>
      <c r="H17" s="142">
        <v>55</v>
      </c>
      <c r="I17" s="142">
        <v>55</v>
      </c>
      <c r="J17" s="142">
        <v>55</v>
      </c>
      <c r="K17" s="142">
        <v>55</v>
      </c>
      <c r="L17" s="142">
        <v>55</v>
      </c>
      <c r="M17" s="143">
        <v>55</v>
      </c>
      <c r="N17" s="142">
        <v>55</v>
      </c>
    </row>
    <row r="18" spans="1:14" ht="11.1" customHeight="1" x14ac:dyDescent="0.25">
      <c r="A18" s="152"/>
      <c r="B18" s="141">
        <v>2023</v>
      </c>
      <c r="C18" s="142">
        <v>60</v>
      </c>
      <c r="D18" s="142">
        <v>62.5</v>
      </c>
      <c r="E18" s="142">
        <v>62.5</v>
      </c>
      <c r="F18" s="142">
        <v>62</v>
      </c>
      <c r="G18" s="142">
        <v>60</v>
      </c>
      <c r="H18" s="142">
        <v>60</v>
      </c>
      <c r="I18" s="142">
        <v>77</v>
      </c>
      <c r="J18" s="142">
        <v>73</v>
      </c>
      <c r="K18" s="142">
        <v>76</v>
      </c>
      <c r="L18" s="142">
        <v>70</v>
      </c>
      <c r="M18" s="142">
        <v>73</v>
      </c>
      <c r="N18" s="142">
        <v>77.5</v>
      </c>
    </row>
    <row r="19" spans="1:14" ht="11.1" customHeight="1" x14ac:dyDescent="0.25">
      <c r="A19" s="153"/>
      <c r="B19" s="145">
        <v>2024</v>
      </c>
      <c r="C19" s="146">
        <v>68</v>
      </c>
      <c r="D19" s="146">
        <v>83</v>
      </c>
      <c r="E19" s="146">
        <v>83</v>
      </c>
      <c r="F19" s="146">
        <v>79</v>
      </c>
      <c r="G19" s="146">
        <v>79</v>
      </c>
      <c r="H19" s="146">
        <v>95</v>
      </c>
      <c r="I19" s="146">
        <v>80</v>
      </c>
      <c r="J19" s="146">
        <v>80</v>
      </c>
      <c r="K19" s="146"/>
      <c r="L19" s="146"/>
      <c r="M19" s="146"/>
      <c r="N19" s="146"/>
    </row>
    <row r="20" spans="1:14" ht="20.100000000000001" customHeight="1" x14ac:dyDescent="0.2">
      <c r="A20" s="617" t="s">
        <v>513</v>
      </c>
      <c r="B20" s="145">
        <v>2024</v>
      </c>
      <c r="C20" s="364" t="s">
        <v>28</v>
      </c>
      <c r="D20" s="364" t="s">
        <v>28</v>
      </c>
      <c r="E20" s="364">
        <v>90</v>
      </c>
      <c r="F20" s="364">
        <v>90</v>
      </c>
      <c r="G20" s="364">
        <v>95</v>
      </c>
      <c r="H20" s="364">
        <v>95</v>
      </c>
      <c r="I20" s="364">
        <v>95</v>
      </c>
      <c r="J20" s="364">
        <v>100</v>
      </c>
      <c r="K20" s="364"/>
      <c r="L20" s="364"/>
      <c r="M20" s="364"/>
      <c r="N20" s="364"/>
    </row>
    <row r="21" spans="1:14" ht="11.1" customHeight="1" x14ac:dyDescent="0.25">
      <c r="A21" s="148" t="s">
        <v>411</v>
      </c>
      <c r="B21" s="149">
        <v>2018</v>
      </c>
      <c r="C21" s="150">
        <v>43</v>
      </c>
      <c r="D21" s="150">
        <v>42</v>
      </c>
      <c r="E21" s="150">
        <v>42.5</v>
      </c>
      <c r="F21" s="150">
        <v>40.5</v>
      </c>
      <c r="G21" s="150">
        <v>42</v>
      </c>
      <c r="H21" s="150">
        <v>42</v>
      </c>
      <c r="I21" s="150">
        <v>42</v>
      </c>
      <c r="J21" s="150">
        <v>43</v>
      </c>
      <c r="K21" s="150">
        <v>42.5</v>
      </c>
      <c r="L21" s="150">
        <v>44</v>
      </c>
      <c r="M21" s="151">
        <v>44</v>
      </c>
      <c r="N21" s="150">
        <v>44</v>
      </c>
    </row>
    <row r="22" spans="1:14" ht="11.1" customHeight="1" x14ac:dyDescent="0.25">
      <c r="A22" s="152"/>
      <c r="B22" s="141">
        <v>2019</v>
      </c>
      <c r="C22" s="142">
        <v>41.5</v>
      </c>
      <c r="D22" s="142">
        <v>43</v>
      </c>
      <c r="E22" s="142">
        <v>42.5</v>
      </c>
      <c r="F22" s="142">
        <v>43.5</v>
      </c>
      <c r="G22" s="142">
        <v>44</v>
      </c>
      <c r="H22" s="142">
        <v>43.5</v>
      </c>
      <c r="I22" s="142">
        <v>42.5</v>
      </c>
      <c r="J22" s="142">
        <v>44.5</v>
      </c>
      <c r="K22" s="142">
        <v>45</v>
      </c>
      <c r="L22" s="142">
        <v>47.5</v>
      </c>
      <c r="M22" s="143">
        <v>47.5</v>
      </c>
      <c r="N22" s="142">
        <v>45</v>
      </c>
    </row>
    <row r="23" spans="1:14" ht="11.1" customHeight="1" x14ac:dyDescent="0.25">
      <c r="A23" s="152"/>
      <c r="B23" s="141">
        <v>2020</v>
      </c>
      <c r="C23" s="142">
        <v>40</v>
      </c>
      <c r="D23" s="142">
        <v>40</v>
      </c>
      <c r="E23" s="142">
        <v>40</v>
      </c>
      <c r="F23" s="142">
        <v>40</v>
      </c>
      <c r="G23" s="142">
        <v>40</v>
      </c>
      <c r="H23" s="142">
        <v>45</v>
      </c>
      <c r="I23" s="142">
        <v>40</v>
      </c>
      <c r="J23" s="142">
        <v>40</v>
      </c>
      <c r="K23" s="142">
        <v>40</v>
      </c>
      <c r="L23" s="142">
        <v>40</v>
      </c>
      <c r="M23" s="143">
        <v>45</v>
      </c>
      <c r="N23" s="142">
        <v>45</v>
      </c>
    </row>
    <row r="24" spans="1:14" ht="11.1" customHeight="1" x14ac:dyDescent="0.25">
      <c r="A24" s="152"/>
      <c r="B24" s="141">
        <v>2021</v>
      </c>
      <c r="C24" s="142">
        <v>45</v>
      </c>
      <c r="D24" s="142">
        <v>52.5</v>
      </c>
      <c r="E24" s="142">
        <v>45</v>
      </c>
      <c r="F24" s="142">
        <v>52.5</v>
      </c>
      <c r="G24" s="142">
        <v>47.5</v>
      </c>
      <c r="H24" s="142">
        <v>55</v>
      </c>
      <c r="I24" s="142">
        <v>47.5</v>
      </c>
      <c r="J24" s="142">
        <v>50</v>
      </c>
      <c r="K24" s="142">
        <v>47.5</v>
      </c>
      <c r="L24" s="142">
        <v>52.5</v>
      </c>
      <c r="M24" s="143">
        <v>50</v>
      </c>
      <c r="N24" s="142">
        <v>47.5</v>
      </c>
    </row>
    <row r="25" spans="1:14" ht="11.1" customHeight="1" x14ac:dyDescent="0.25">
      <c r="A25" s="152"/>
      <c r="B25" s="141">
        <v>2022</v>
      </c>
      <c r="C25" s="142">
        <v>50</v>
      </c>
      <c r="D25" s="142">
        <v>50</v>
      </c>
      <c r="E25" s="142">
        <v>50</v>
      </c>
      <c r="F25" s="142">
        <v>50</v>
      </c>
      <c r="G25" s="142">
        <v>50</v>
      </c>
      <c r="H25" s="142">
        <v>50</v>
      </c>
      <c r="I25" s="142">
        <v>50</v>
      </c>
      <c r="J25" s="142">
        <v>50</v>
      </c>
      <c r="K25" s="142">
        <v>50</v>
      </c>
      <c r="L25" s="142">
        <v>55</v>
      </c>
      <c r="M25" s="143">
        <v>48</v>
      </c>
      <c r="N25" s="142">
        <v>55</v>
      </c>
    </row>
    <row r="26" spans="1:14" ht="11.1" customHeight="1" x14ac:dyDescent="0.25">
      <c r="A26" s="152"/>
      <c r="B26" s="141">
        <v>2023</v>
      </c>
      <c r="C26" s="142">
        <v>55</v>
      </c>
      <c r="D26" s="142">
        <v>55</v>
      </c>
      <c r="E26" s="142">
        <v>50</v>
      </c>
      <c r="F26" s="142">
        <v>52.5</v>
      </c>
      <c r="G26" s="142">
        <v>55</v>
      </c>
      <c r="H26" s="142">
        <v>60</v>
      </c>
      <c r="I26" s="142">
        <v>55</v>
      </c>
      <c r="J26" s="142">
        <v>60</v>
      </c>
      <c r="K26" s="142">
        <v>60</v>
      </c>
      <c r="L26" s="142">
        <v>70</v>
      </c>
      <c r="M26" s="142">
        <v>67.5</v>
      </c>
      <c r="N26" s="142">
        <v>67.5</v>
      </c>
    </row>
    <row r="27" spans="1:14" ht="11.1" customHeight="1" x14ac:dyDescent="0.25">
      <c r="A27" s="153"/>
      <c r="B27" s="145">
        <v>2024</v>
      </c>
      <c r="C27" s="146">
        <v>70</v>
      </c>
      <c r="D27" s="146">
        <v>68</v>
      </c>
      <c r="E27" s="146">
        <v>63</v>
      </c>
      <c r="F27" s="146">
        <v>63</v>
      </c>
      <c r="G27" s="146">
        <v>63</v>
      </c>
      <c r="H27" s="146">
        <v>65</v>
      </c>
      <c r="I27" s="146">
        <v>60</v>
      </c>
      <c r="J27" s="146">
        <v>63</v>
      </c>
      <c r="K27" s="146"/>
      <c r="L27" s="146"/>
      <c r="M27" s="146"/>
      <c r="N27" s="146"/>
    </row>
    <row r="28" spans="1:14" ht="11.1" customHeight="1" x14ac:dyDescent="0.25">
      <c r="A28" s="148" t="s">
        <v>42</v>
      </c>
      <c r="B28" s="149">
        <v>2018</v>
      </c>
      <c r="C28" s="150">
        <v>32</v>
      </c>
      <c r="D28" s="150">
        <v>32</v>
      </c>
      <c r="E28" s="150">
        <v>31.5</v>
      </c>
      <c r="F28" s="150">
        <v>32</v>
      </c>
      <c r="G28" s="150">
        <v>32</v>
      </c>
      <c r="H28" s="150">
        <v>32</v>
      </c>
      <c r="I28" s="150">
        <v>32</v>
      </c>
      <c r="J28" s="150">
        <v>32</v>
      </c>
      <c r="K28" s="150">
        <v>32.5</v>
      </c>
      <c r="L28" s="150">
        <v>32.5</v>
      </c>
      <c r="M28" s="151">
        <v>32.5</v>
      </c>
      <c r="N28" s="150">
        <v>32.5</v>
      </c>
    </row>
    <row r="29" spans="1:14" ht="11.1" customHeight="1" x14ac:dyDescent="0.25">
      <c r="A29" s="152"/>
      <c r="B29" s="141">
        <v>2019</v>
      </c>
      <c r="C29" s="142">
        <v>31.5</v>
      </c>
      <c r="D29" s="142">
        <v>30.5</v>
      </c>
      <c r="E29" s="142">
        <v>30.5</v>
      </c>
      <c r="F29" s="142">
        <v>31</v>
      </c>
      <c r="G29" s="142">
        <v>34</v>
      </c>
      <c r="H29" s="142">
        <v>32</v>
      </c>
      <c r="I29" s="142">
        <v>32</v>
      </c>
      <c r="J29" s="142">
        <v>33</v>
      </c>
      <c r="K29" s="142">
        <v>33.5</v>
      </c>
      <c r="L29" s="142">
        <v>32.5</v>
      </c>
      <c r="M29" s="143">
        <v>33</v>
      </c>
      <c r="N29" s="142">
        <v>32.5</v>
      </c>
    </row>
    <row r="30" spans="1:14" ht="11.1" customHeight="1" x14ac:dyDescent="0.25">
      <c r="A30" s="152"/>
      <c r="B30" s="141">
        <v>2020</v>
      </c>
      <c r="C30" s="142">
        <v>32.5</v>
      </c>
      <c r="D30" s="142" t="s">
        <v>28</v>
      </c>
      <c r="E30" s="142" t="s">
        <v>28</v>
      </c>
      <c r="F30" s="142" t="s">
        <v>28</v>
      </c>
      <c r="G30" s="142" t="s">
        <v>28</v>
      </c>
      <c r="H30" s="142">
        <v>37.5</v>
      </c>
      <c r="I30" s="142">
        <v>37.5</v>
      </c>
      <c r="J30" s="142">
        <v>32.5</v>
      </c>
      <c r="K30" s="142">
        <v>37.5</v>
      </c>
      <c r="L30" s="142">
        <v>37.5</v>
      </c>
      <c r="M30" s="143">
        <v>40</v>
      </c>
      <c r="N30" s="142">
        <v>37.5</v>
      </c>
    </row>
    <row r="31" spans="1:14" ht="11.1" customHeight="1" x14ac:dyDescent="0.25">
      <c r="A31" s="152"/>
      <c r="B31" s="141">
        <v>2021</v>
      </c>
      <c r="C31" s="142">
        <v>37.5</v>
      </c>
      <c r="D31" s="142">
        <v>37.5</v>
      </c>
      <c r="E31" s="142">
        <v>37.5</v>
      </c>
      <c r="F31" s="142">
        <v>40</v>
      </c>
      <c r="G31" s="142">
        <v>37.5</v>
      </c>
      <c r="H31" s="142">
        <v>37.5</v>
      </c>
      <c r="I31" s="142">
        <v>37.5</v>
      </c>
      <c r="J31" s="142">
        <v>37.5</v>
      </c>
      <c r="K31" s="142">
        <v>37.5</v>
      </c>
      <c r="L31" s="142">
        <v>37.5</v>
      </c>
      <c r="M31" s="143">
        <v>37.5</v>
      </c>
      <c r="N31" s="142">
        <v>37.5</v>
      </c>
    </row>
    <row r="32" spans="1:14" ht="11.1" customHeight="1" x14ac:dyDescent="0.25">
      <c r="A32" s="152"/>
      <c r="B32" s="141">
        <v>2022</v>
      </c>
      <c r="C32" s="142">
        <v>37.5</v>
      </c>
      <c r="D32" s="142">
        <v>45</v>
      </c>
      <c r="E32" s="142">
        <v>45</v>
      </c>
      <c r="F32" s="142">
        <v>45</v>
      </c>
      <c r="G32" s="142">
        <v>45</v>
      </c>
      <c r="H32" s="142">
        <v>45</v>
      </c>
      <c r="I32" s="142">
        <v>47.5</v>
      </c>
      <c r="J32" s="142">
        <v>47.5</v>
      </c>
      <c r="K32" s="142">
        <v>50</v>
      </c>
      <c r="L32" s="142">
        <v>47.5</v>
      </c>
      <c r="M32" s="143">
        <v>47.5</v>
      </c>
      <c r="N32" s="142">
        <v>47.5</v>
      </c>
    </row>
    <row r="33" spans="1:14" ht="11.1" customHeight="1" x14ac:dyDescent="0.25">
      <c r="A33" s="152"/>
      <c r="B33" s="141">
        <v>2023</v>
      </c>
      <c r="C33" s="142">
        <v>47.5</v>
      </c>
      <c r="D33" s="142">
        <v>48</v>
      </c>
      <c r="E33" s="142">
        <v>48</v>
      </c>
      <c r="F33" s="142">
        <v>48</v>
      </c>
      <c r="G33" s="142">
        <v>48</v>
      </c>
      <c r="H33" s="142">
        <v>47</v>
      </c>
      <c r="I33" s="142">
        <v>50</v>
      </c>
      <c r="J33" s="142">
        <v>52</v>
      </c>
      <c r="K33" s="142">
        <v>50</v>
      </c>
      <c r="L33" s="142">
        <v>50</v>
      </c>
      <c r="M33" s="142">
        <v>50</v>
      </c>
      <c r="N33" s="142">
        <v>50</v>
      </c>
    </row>
    <row r="34" spans="1:14" ht="11.1" customHeight="1" x14ac:dyDescent="0.25">
      <c r="A34" s="153"/>
      <c r="B34" s="145">
        <v>2024</v>
      </c>
      <c r="C34" s="146">
        <v>45</v>
      </c>
      <c r="D34" s="146">
        <v>45</v>
      </c>
      <c r="E34" s="146">
        <v>48</v>
      </c>
      <c r="F34" s="146">
        <v>55</v>
      </c>
      <c r="G34" s="146">
        <v>70</v>
      </c>
      <c r="H34" s="146">
        <v>90</v>
      </c>
      <c r="I34" s="146">
        <v>60</v>
      </c>
      <c r="J34" s="146">
        <v>50</v>
      </c>
      <c r="K34" s="146"/>
      <c r="L34" s="146"/>
      <c r="M34" s="146"/>
      <c r="N34" s="146"/>
    </row>
    <row r="35" spans="1:14" ht="11.1" customHeight="1" x14ac:dyDescent="0.25">
      <c r="A35" s="154" t="s">
        <v>52</v>
      </c>
      <c r="B35" s="149">
        <v>2018</v>
      </c>
      <c r="C35" s="155">
        <v>37</v>
      </c>
      <c r="D35" s="155">
        <v>34.5</v>
      </c>
      <c r="E35" s="150">
        <v>36</v>
      </c>
      <c r="F35" s="150">
        <v>35</v>
      </c>
      <c r="G35" s="150">
        <v>35</v>
      </c>
      <c r="H35" s="150">
        <v>35</v>
      </c>
      <c r="I35" s="150">
        <v>35</v>
      </c>
      <c r="J35" s="150">
        <v>35</v>
      </c>
      <c r="K35" s="150">
        <v>35.5</v>
      </c>
      <c r="L35" s="150">
        <v>35</v>
      </c>
      <c r="M35" s="151">
        <v>35</v>
      </c>
      <c r="N35" s="150">
        <v>36</v>
      </c>
    </row>
    <row r="36" spans="1:14" ht="11.1" customHeight="1" x14ac:dyDescent="0.25">
      <c r="A36" s="140"/>
      <c r="B36" s="141">
        <v>2019</v>
      </c>
      <c r="C36" s="142">
        <v>32.5</v>
      </c>
      <c r="D36" s="156">
        <v>34</v>
      </c>
      <c r="E36" s="142">
        <v>30</v>
      </c>
      <c r="F36" s="142">
        <v>38</v>
      </c>
      <c r="G36" s="142">
        <v>39.700000000000003</v>
      </c>
      <c r="H36" s="142">
        <v>40</v>
      </c>
      <c r="I36" s="142">
        <v>37</v>
      </c>
      <c r="J36" s="142">
        <v>40</v>
      </c>
      <c r="K36" s="142">
        <v>50</v>
      </c>
      <c r="L36" s="142">
        <v>50</v>
      </c>
      <c r="M36" s="143">
        <v>55</v>
      </c>
      <c r="N36" s="142">
        <v>55</v>
      </c>
    </row>
    <row r="37" spans="1:14" ht="11.1" customHeight="1" x14ac:dyDescent="0.25">
      <c r="A37" s="140"/>
      <c r="B37" s="141">
        <v>2020</v>
      </c>
      <c r="C37" s="142">
        <v>55</v>
      </c>
      <c r="D37" s="142" t="s">
        <v>28</v>
      </c>
      <c r="E37" s="142" t="s">
        <v>28</v>
      </c>
      <c r="F37" s="142" t="s">
        <v>28</v>
      </c>
      <c r="G37" s="142" t="s">
        <v>28</v>
      </c>
      <c r="H37" s="142" t="s">
        <v>28</v>
      </c>
      <c r="I37" s="142" t="s">
        <v>28</v>
      </c>
      <c r="J37" s="142" t="s">
        <v>28</v>
      </c>
      <c r="K37" s="142" t="s">
        <v>28</v>
      </c>
      <c r="L37" s="142" t="s">
        <v>28</v>
      </c>
      <c r="M37" s="143" t="s">
        <v>28</v>
      </c>
      <c r="N37" s="142" t="s">
        <v>28</v>
      </c>
    </row>
    <row r="38" spans="1:14" ht="11.1" customHeight="1" x14ac:dyDescent="0.25">
      <c r="A38" s="152"/>
      <c r="B38" s="141">
        <v>2021</v>
      </c>
      <c r="C38" s="142" t="s">
        <v>28</v>
      </c>
      <c r="D38" s="142" t="s">
        <v>28</v>
      </c>
      <c r="E38" s="142" t="s">
        <v>28</v>
      </c>
      <c r="F38" s="142" t="s">
        <v>28</v>
      </c>
      <c r="G38" s="142" t="s">
        <v>28</v>
      </c>
      <c r="H38" s="142" t="s">
        <v>28</v>
      </c>
      <c r="I38" s="142">
        <v>57.5</v>
      </c>
      <c r="J38" s="142">
        <v>57.5</v>
      </c>
      <c r="K38" s="142" t="s">
        <v>28</v>
      </c>
      <c r="L38" s="142" t="s">
        <v>28</v>
      </c>
      <c r="M38" s="143">
        <v>62.5</v>
      </c>
      <c r="N38" s="142" t="s">
        <v>28</v>
      </c>
    </row>
    <row r="39" spans="1:14" ht="11.1" customHeight="1" x14ac:dyDescent="0.25">
      <c r="A39" s="152"/>
      <c r="B39" s="141">
        <v>2022</v>
      </c>
      <c r="C39" s="142">
        <v>62.5</v>
      </c>
      <c r="D39" s="142">
        <v>57.5</v>
      </c>
      <c r="E39" s="142">
        <v>57.5</v>
      </c>
      <c r="F39" s="142">
        <v>57.5</v>
      </c>
      <c r="G39" s="142">
        <v>62.5</v>
      </c>
      <c r="H39" s="142">
        <v>62.5</v>
      </c>
      <c r="I39" s="142">
        <v>57.5</v>
      </c>
      <c r="J39" s="142">
        <v>57.5</v>
      </c>
      <c r="K39" s="142">
        <v>57.5</v>
      </c>
      <c r="L39" s="142">
        <v>57.5</v>
      </c>
      <c r="M39" s="143" t="s">
        <v>28</v>
      </c>
      <c r="N39" s="142">
        <v>57.5</v>
      </c>
    </row>
    <row r="40" spans="1:14" ht="11.1" customHeight="1" x14ac:dyDescent="0.25">
      <c r="A40" s="152"/>
      <c r="B40" s="141">
        <v>2023</v>
      </c>
      <c r="C40" s="142">
        <v>57.5</v>
      </c>
      <c r="D40" s="142">
        <v>57.5</v>
      </c>
      <c r="E40" s="142">
        <v>67.5</v>
      </c>
      <c r="F40" s="142">
        <v>67.5</v>
      </c>
      <c r="G40" s="142" t="s">
        <v>28</v>
      </c>
      <c r="H40" s="142" t="s">
        <v>28</v>
      </c>
      <c r="I40" s="142" t="s">
        <v>28</v>
      </c>
      <c r="J40" s="142" t="s">
        <v>28</v>
      </c>
      <c r="K40" s="142" t="s">
        <v>28</v>
      </c>
      <c r="L40" s="142">
        <v>57.5</v>
      </c>
      <c r="M40" s="142">
        <v>63</v>
      </c>
      <c r="N40" s="142">
        <v>64</v>
      </c>
    </row>
    <row r="41" spans="1:14" ht="11.1" customHeight="1" x14ac:dyDescent="0.25">
      <c r="A41" s="153"/>
      <c r="B41" s="145">
        <v>2024</v>
      </c>
      <c r="C41" s="146">
        <v>57.5</v>
      </c>
      <c r="D41" s="146">
        <v>54</v>
      </c>
      <c r="E41" s="146">
        <v>50</v>
      </c>
      <c r="F41" s="146">
        <v>53</v>
      </c>
      <c r="G41" s="146">
        <v>60</v>
      </c>
      <c r="H41" s="146">
        <v>60</v>
      </c>
      <c r="I41" s="146">
        <v>63</v>
      </c>
      <c r="J41" s="146">
        <v>63</v>
      </c>
      <c r="K41" s="146"/>
      <c r="L41" s="146"/>
      <c r="M41" s="146"/>
      <c r="N41" s="146"/>
    </row>
    <row r="42" spans="1:14" ht="11.1" customHeight="1" x14ac:dyDescent="0.25">
      <c r="A42" s="154" t="s">
        <v>63</v>
      </c>
      <c r="B42" s="149">
        <v>2018</v>
      </c>
      <c r="C42" s="150">
        <v>36.5</v>
      </c>
      <c r="D42" s="150">
        <v>36.5</v>
      </c>
      <c r="E42" s="150">
        <v>36.5</v>
      </c>
      <c r="F42" s="150">
        <v>36.799999999999997</v>
      </c>
      <c r="G42" s="150">
        <v>38</v>
      </c>
      <c r="H42" s="150">
        <v>38</v>
      </c>
      <c r="I42" s="150">
        <v>38</v>
      </c>
      <c r="J42" s="150">
        <v>34</v>
      </c>
      <c r="K42" s="150">
        <v>34</v>
      </c>
      <c r="L42" s="150">
        <v>34</v>
      </c>
      <c r="M42" s="151">
        <v>34</v>
      </c>
      <c r="N42" s="150">
        <v>36</v>
      </c>
    </row>
    <row r="43" spans="1:14" ht="11.1" customHeight="1" x14ac:dyDescent="0.25">
      <c r="A43" s="140"/>
      <c r="B43" s="141">
        <v>2019</v>
      </c>
      <c r="C43" s="142">
        <v>38</v>
      </c>
      <c r="D43" s="142">
        <v>38</v>
      </c>
      <c r="E43" s="142">
        <v>38</v>
      </c>
      <c r="F43" s="142">
        <v>38</v>
      </c>
      <c r="G43" s="142">
        <v>40</v>
      </c>
      <c r="H43" s="142">
        <v>40</v>
      </c>
      <c r="I43" s="142">
        <v>40</v>
      </c>
      <c r="J43" s="142">
        <v>40</v>
      </c>
      <c r="K43" s="142">
        <v>40</v>
      </c>
      <c r="L43" s="142">
        <v>40</v>
      </c>
      <c r="M43" s="143">
        <v>40</v>
      </c>
      <c r="N43" s="142">
        <v>40</v>
      </c>
    </row>
    <row r="44" spans="1:14" ht="11.1" customHeight="1" x14ac:dyDescent="0.25">
      <c r="A44" s="140"/>
      <c r="B44" s="141">
        <v>2020</v>
      </c>
      <c r="C44" s="142">
        <v>40</v>
      </c>
      <c r="D44" s="142" t="s">
        <v>28</v>
      </c>
      <c r="E44" s="142" t="s">
        <v>28</v>
      </c>
      <c r="F44" s="142" t="s">
        <v>28</v>
      </c>
      <c r="G44" s="142">
        <v>40</v>
      </c>
      <c r="H44" s="142">
        <v>40</v>
      </c>
      <c r="I44" s="142">
        <v>40</v>
      </c>
      <c r="J44" s="142">
        <v>40</v>
      </c>
      <c r="K44" s="142" t="s">
        <v>28</v>
      </c>
      <c r="L44" s="142">
        <v>40</v>
      </c>
      <c r="M44" s="143">
        <v>40</v>
      </c>
      <c r="N44" s="142">
        <v>40</v>
      </c>
    </row>
    <row r="45" spans="1:14" ht="11.1" customHeight="1" x14ac:dyDescent="0.25">
      <c r="A45" s="140"/>
      <c r="B45" s="141">
        <v>2021</v>
      </c>
      <c r="C45" s="142">
        <v>40</v>
      </c>
      <c r="D45" s="142">
        <v>40</v>
      </c>
      <c r="E45" s="142">
        <v>40</v>
      </c>
      <c r="F45" s="142">
        <v>40</v>
      </c>
      <c r="G45" s="142">
        <v>40</v>
      </c>
      <c r="H45" s="142">
        <v>40</v>
      </c>
      <c r="I45" s="142">
        <v>40</v>
      </c>
      <c r="J45" s="142">
        <v>40</v>
      </c>
      <c r="K45" s="142">
        <v>40</v>
      </c>
      <c r="L45" s="142">
        <v>40</v>
      </c>
      <c r="M45" s="143">
        <v>40</v>
      </c>
      <c r="N45" s="142">
        <v>42.5</v>
      </c>
    </row>
    <row r="46" spans="1:14" ht="11.1" customHeight="1" x14ac:dyDescent="0.25">
      <c r="A46" s="140"/>
      <c r="B46" s="141">
        <v>2022</v>
      </c>
      <c r="C46" s="142">
        <v>42.5</v>
      </c>
      <c r="D46" s="142">
        <v>42.5</v>
      </c>
      <c r="E46" s="142">
        <v>42.5</v>
      </c>
      <c r="F46" s="142">
        <v>43</v>
      </c>
      <c r="G46" s="142">
        <v>42.5</v>
      </c>
      <c r="H46" s="142">
        <v>43</v>
      </c>
      <c r="I46" s="142">
        <v>47.5</v>
      </c>
      <c r="J46" s="142">
        <v>47.5</v>
      </c>
      <c r="K46" s="142">
        <v>47.5</v>
      </c>
      <c r="L46" s="142">
        <v>47.5</v>
      </c>
      <c r="M46" s="143">
        <v>47.5</v>
      </c>
      <c r="N46" s="142">
        <v>47.5</v>
      </c>
    </row>
    <row r="47" spans="1:14" ht="11.1" customHeight="1" x14ac:dyDescent="0.25">
      <c r="A47" s="140"/>
      <c r="B47" s="141">
        <v>2023</v>
      </c>
      <c r="C47" s="142">
        <v>47.5</v>
      </c>
      <c r="D47" s="142">
        <v>47.5</v>
      </c>
      <c r="E47" s="142">
        <v>47.5</v>
      </c>
      <c r="F47" s="142">
        <v>47.5</v>
      </c>
      <c r="G47" s="142">
        <v>48</v>
      </c>
      <c r="H47" s="142">
        <v>47.5</v>
      </c>
      <c r="I47" s="142">
        <v>48</v>
      </c>
      <c r="J47" s="142">
        <v>48</v>
      </c>
      <c r="K47" s="142">
        <v>43</v>
      </c>
      <c r="L47" s="142">
        <v>48</v>
      </c>
      <c r="M47" s="142">
        <v>48</v>
      </c>
      <c r="N47" s="142">
        <v>48</v>
      </c>
    </row>
    <row r="48" spans="1:14" ht="11.1" customHeight="1" x14ac:dyDescent="0.25">
      <c r="A48" s="144"/>
      <c r="B48" s="145">
        <v>2024</v>
      </c>
      <c r="C48" s="146">
        <v>50</v>
      </c>
      <c r="D48" s="146">
        <v>58</v>
      </c>
      <c r="E48" s="146">
        <v>60</v>
      </c>
      <c r="F48" s="146">
        <v>58</v>
      </c>
      <c r="G48" s="146">
        <v>53</v>
      </c>
      <c r="H48" s="146">
        <v>53</v>
      </c>
      <c r="I48" s="146">
        <v>53</v>
      </c>
      <c r="J48" s="146">
        <v>53</v>
      </c>
      <c r="K48" s="146"/>
      <c r="L48" s="146"/>
      <c r="M48" s="146"/>
      <c r="N48" s="146"/>
    </row>
    <row r="49" spans="1:14" ht="11.1" customHeight="1" x14ac:dyDescent="0.25">
      <c r="A49" s="154" t="s">
        <v>68</v>
      </c>
      <c r="B49" s="149">
        <v>2018</v>
      </c>
      <c r="C49" s="150">
        <v>32</v>
      </c>
      <c r="D49" s="150">
        <v>32</v>
      </c>
      <c r="E49" s="150">
        <v>33</v>
      </c>
      <c r="F49" s="150">
        <v>34</v>
      </c>
      <c r="G49" s="150">
        <v>34</v>
      </c>
      <c r="H49" s="150">
        <v>34</v>
      </c>
      <c r="I49" s="150">
        <v>34</v>
      </c>
      <c r="J49" s="150">
        <v>34</v>
      </c>
      <c r="K49" s="150">
        <v>34</v>
      </c>
      <c r="L49" s="150">
        <v>33</v>
      </c>
      <c r="M49" s="151">
        <v>33</v>
      </c>
      <c r="N49" s="150">
        <v>33</v>
      </c>
    </row>
    <row r="50" spans="1:14" ht="11.1" customHeight="1" x14ac:dyDescent="0.25">
      <c r="A50" s="140"/>
      <c r="B50" s="141">
        <v>2019</v>
      </c>
      <c r="C50" s="142">
        <v>33</v>
      </c>
      <c r="D50" s="142">
        <v>33.5</v>
      </c>
      <c r="E50" s="142">
        <v>33.5</v>
      </c>
      <c r="F50" s="142">
        <v>34</v>
      </c>
      <c r="G50" s="142">
        <v>34</v>
      </c>
      <c r="H50" s="142">
        <v>37</v>
      </c>
      <c r="I50" s="142">
        <v>37</v>
      </c>
      <c r="J50" s="142">
        <v>37</v>
      </c>
      <c r="K50" s="142">
        <v>38</v>
      </c>
      <c r="L50" s="142">
        <v>35</v>
      </c>
      <c r="M50" s="143">
        <v>38</v>
      </c>
      <c r="N50" s="142">
        <v>38</v>
      </c>
    </row>
    <row r="51" spans="1:14" ht="11.1" customHeight="1" x14ac:dyDescent="0.25">
      <c r="A51" s="140"/>
      <c r="B51" s="141">
        <v>2020</v>
      </c>
      <c r="C51" s="142">
        <v>43</v>
      </c>
      <c r="D51" s="142">
        <v>43</v>
      </c>
      <c r="E51" s="142" t="s">
        <v>28</v>
      </c>
      <c r="F51" s="142">
        <v>43</v>
      </c>
      <c r="G51" s="142">
        <v>43</v>
      </c>
      <c r="H51" s="142">
        <v>43</v>
      </c>
      <c r="I51" s="142">
        <v>43</v>
      </c>
      <c r="J51" s="142">
        <v>43</v>
      </c>
      <c r="K51" s="142">
        <v>43</v>
      </c>
      <c r="L51" s="142">
        <v>63</v>
      </c>
      <c r="M51" s="143">
        <v>63</v>
      </c>
      <c r="N51" s="142">
        <v>63</v>
      </c>
    </row>
    <row r="52" spans="1:14" ht="11.1" customHeight="1" x14ac:dyDescent="0.25">
      <c r="A52" s="140"/>
      <c r="B52" s="141">
        <v>2021</v>
      </c>
      <c r="C52" s="142">
        <v>62.5</v>
      </c>
      <c r="D52" s="142">
        <v>62.5</v>
      </c>
      <c r="E52" s="142">
        <v>62.5</v>
      </c>
      <c r="F52" s="142">
        <v>62.5</v>
      </c>
      <c r="G52" s="142">
        <v>62.5</v>
      </c>
      <c r="H52" s="142">
        <v>62.5</v>
      </c>
      <c r="I52" s="142">
        <v>62.5</v>
      </c>
      <c r="J52" s="142">
        <v>62.5</v>
      </c>
      <c r="K52" s="142">
        <v>62.5</v>
      </c>
      <c r="L52" s="142">
        <v>62.5</v>
      </c>
      <c r="M52" s="143">
        <v>62.5</v>
      </c>
      <c r="N52" s="142">
        <v>62.5</v>
      </c>
    </row>
    <row r="53" spans="1:14" ht="11.1" customHeight="1" x14ac:dyDescent="0.25">
      <c r="A53" s="140"/>
      <c r="B53" s="141">
        <v>2022</v>
      </c>
      <c r="C53" s="142">
        <v>62.5</v>
      </c>
      <c r="D53" s="142">
        <v>65</v>
      </c>
      <c r="E53" s="142">
        <v>75</v>
      </c>
      <c r="F53" s="142">
        <v>72.5</v>
      </c>
      <c r="G53" s="142">
        <v>62.5</v>
      </c>
      <c r="H53" s="142">
        <v>75</v>
      </c>
      <c r="I53" s="142">
        <v>67.5</v>
      </c>
      <c r="J53" s="142">
        <v>65</v>
      </c>
      <c r="K53" s="142">
        <v>62.5</v>
      </c>
      <c r="L53" s="142">
        <v>65</v>
      </c>
      <c r="M53" s="143">
        <v>75</v>
      </c>
      <c r="N53" s="142">
        <v>65</v>
      </c>
    </row>
    <row r="54" spans="1:14" ht="11.1" customHeight="1" x14ac:dyDescent="0.25">
      <c r="A54" s="140"/>
      <c r="B54" s="141">
        <v>2023</v>
      </c>
      <c r="C54" s="142">
        <v>65</v>
      </c>
      <c r="D54" s="142">
        <v>67.5</v>
      </c>
      <c r="E54" s="142">
        <v>50</v>
      </c>
      <c r="F54" s="142">
        <v>60</v>
      </c>
      <c r="G54" s="142">
        <v>65</v>
      </c>
      <c r="H54" s="142">
        <v>70</v>
      </c>
      <c r="I54" s="142">
        <v>65</v>
      </c>
      <c r="J54" s="142">
        <v>65</v>
      </c>
      <c r="K54" s="142">
        <v>68</v>
      </c>
      <c r="L54" s="142">
        <v>55</v>
      </c>
      <c r="M54" s="142">
        <v>55</v>
      </c>
      <c r="N54" s="142">
        <v>60</v>
      </c>
    </row>
    <row r="55" spans="1:14" ht="11.1" customHeight="1" x14ac:dyDescent="0.25">
      <c r="A55" s="144"/>
      <c r="B55" s="145">
        <v>2024</v>
      </c>
      <c r="C55" s="146">
        <v>55</v>
      </c>
      <c r="D55" s="146">
        <v>55</v>
      </c>
      <c r="E55" s="146">
        <v>55</v>
      </c>
      <c r="F55" s="146">
        <v>49</v>
      </c>
      <c r="G55" s="146">
        <v>58</v>
      </c>
      <c r="H55" s="146">
        <v>65</v>
      </c>
      <c r="I55" s="146">
        <v>60</v>
      </c>
      <c r="J55" s="146">
        <v>60</v>
      </c>
      <c r="K55" s="146"/>
      <c r="L55" s="146"/>
      <c r="M55" s="146"/>
      <c r="N55" s="146"/>
    </row>
    <row r="56" spans="1:14" ht="11.1" customHeight="1" x14ac:dyDescent="0.25">
      <c r="A56" s="154" t="s">
        <v>181</v>
      </c>
      <c r="B56" s="149">
        <v>2018</v>
      </c>
      <c r="C56" s="150">
        <v>49</v>
      </c>
      <c r="D56" s="150">
        <v>49</v>
      </c>
      <c r="E56" s="150">
        <v>49</v>
      </c>
      <c r="F56" s="150">
        <v>50</v>
      </c>
      <c r="G56" s="150">
        <v>50</v>
      </c>
      <c r="H56" s="150">
        <v>50</v>
      </c>
      <c r="I56" s="150">
        <v>44</v>
      </c>
      <c r="J56" s="150">
        <v>44</v>
      </c>
      <c r="K56" s="150">
        <v>50</v>
      </c>
      <c r="L56" s="150">
        <v>49</v>
      </c>
      <c r="M56" s="151">
        <v>49</v>
      </c>
      <c r="N56" s="150">
        <v>49</v>
      </c>
    </row>
    <row r="57" spans="1:14" ht="11.1" customHeight="1" x14ac:dyDescent="0.25">
      <c r="A57" s="140"/>
      <c r="B57" s="141">
        <v>2019</v>
      </c>
      <c r="C57" s="142">
        <v>43</v>
      </c>
      <c r="D57" s="142">
        <v>44</v>
      </c>
      <c r="E57" s="142">
        <v>50</v>
      </c>
      <c r="F57" s="142">
        <v>50</v>
      </c>
      <c r="G57" s="142">
        <v>45</v>
      </c>
      <c r="H57" s="142">
        <v>45</v>
      </c>
      <c r="I57" s="142">
        <v>40</v>
      </c>
      <c r="J57" s="142">
        <v>40</v>
      </c>
      <c r="K57" s="142">
        <v>40</v>
      </c>
      <c r="L57" s="142">
        <v>40</v>
      </c>
      <c r="M57" s="142">
        <v>40</v>
      </c>
      <c r="N57" s="142">
        <v>40</v>
      </c>
    </row>
    <row r="58" spans="1:14" ht="11.1" customHeight="1" x14ac:dyDescent="0.25">
      <c r="A58" s="140"/>
      <c r="B58" s="141">
        <v>2020</v>
      </c>
      <c r="C58" s="142">
        <v>40</v>
      </c>
      <c r="D58" s="142" t="s">
        <v>28</v>
      </c>
      <c r="E58" s="142" t="s">
        <v>28</v>
      </c>
      <c r="F58" s="142" t="s">
        <v>28</v>
      </c>
      <c r="G58" s="142" t="s">
        <v>28</v>
      </c>
      <c r="H58" s="142" t="s">
        <v>28</v>
      </c>
      <c r="I58" s="142" t="s">
        <v>28</v>
      </c>
      <c r="J58" s="142" t="s">
        <v>28</v>
      </c>
      <c r="K58" s="142" t="s">
        <v>28</v>
      </c>
      <c r="L58" s="142" t="s">
        <v>28</v>
      </c>
      <c r="M58" s="143" t="s">
        <v>28</v>
      </c>
      <c r="N58" s="142" t="s">
        <v>28</v>
      </c>
    </row>
    <row r="59" spans="1:14" ht="11.1" customHeight="1" x14ac:dyDescent="0.25">
      <c r="A59" s="140"/>
      <c r="B59" s="141">
        <v>2021</v>
      </c>
      <c r="C59" s="142">
        <v>42.5</v>
      </c>
      <c r="D59" s="142">
        <v>42.5</v>
      </c>
      <c r="E59" s="142">
        <v>47.5</v>
      </c>
      <c r="F59" s="142">
        <v>47.5</v>
      </c>
      <c r="G59" s="142">
        <v>50</v>
      </c>
      <c r="H59" s="142">
        <v>50</v>
      </c>
      <c r="I59" s="142">
        <v>47.5</v>
      </c>
      <c r="J59" s="142">
        <v>47.5</v>
      </c>
      <c r="K59" s="142">
        <v>46</v>
      </c>
      <c r="L59" s="142">
        <v>49</v>
      </c>
      <c r="M59" s="143">
        <v>47.5</v>
      </c>
      <c r="N59" s="142">
        <v>49</v>
      </c>
    </row>
    <row r="60" spans="1:14" ht="11.1" customHeight="1" x14ac:dyDescent="0.25">
      <c r="A60" s="140"/>
      <c r="B60" s="141">
        <v>2022</v>
      </c>
      <c r="C60" s="142">
        <v>57.5</v>
      </c>
      <c r="D60" s="142">
        <v>57.5</v>
      </c>
      <c r="E60" s="142">
        <v>57.5</v>
      </c>
      <c r="F60" s="142">
        <v>57.5</v>
      </c>
      <c r="G60" s="142">
        <v>53</v>
      </c>
      <c r="H60" s="142">
        <v>53</v>
      </c>
      <c r="I60" s="142">
        <v>60</v>
      </c>
      <c r="J60" s="142">
        <v>65</v>
      </c>
      <c r="K60" s="142">
        <v>60</v>
      </c>
      <c r="L60" s="142">
        <v>57.5</v>
      </c>
      <c r="M60" s="143" t="s">
        <v>28</v>
      </c>
      <c r="N60" s="143" t="s">
        <v>28</v>
      </c>
    </row>
    <row r="61" spans="1:14" ht="11.1" customHeight="1" x14ac:dyDescent="0.25">
      <c r="A61" s="140"/>
      <c r="B61" s="141">
        <v>2023</v>
      </c>
      <c r="C61" s="142" t="s">
        <v>28</v>
      </c>
      <c r="D61" s="142" t="s">
        <v>28</v>
      </c>
      <c r="E61" s="142" t="s">
        <v>28</v>
      </c>
      <c r="F61" s="142" t="s">
        <v>28</v>
      </c>
      <c r="G61" s="142" t="s">
        <v>28</v>
      </c>
      <c r="H61" s="142" t="s">
        <v>28</v>
      </c>
      <c r="I61" s="142">
        <v>55</v>
      </c>
      <c r="J61" s="142">
        <v>65</v>
      </c>
      <c r="K61" s="142">
        <v>57.5</v>
      </c>
      <c r="L61" s="142">
        <v>63</v>
      </c>
      <c r="M61" s="142">
        <v>61</v>
      </c>
      <c r="N61" s="142">
        <v>62</v>
      </c>
    </row>
    <row r="62" spans="1:14" ht="11.1" customHeight="1" x14ac:dyDescent="0.25">
      <c r="A62" s="144"/>
      <c r="B62" s="145">
        <v>2024</v>
      </c>
      <c r="C62" s="146">
        <v>67</v>
      </c>
      <c r="D62" s="146">
        <v>66</v>
      </c>
      <c r="E62" s="146">
        <v>65</v>
      </c>
      <c r="F62" s="146">
        <v>60</v>
      </c>
      <c r="G62" s="146">
        <v>63</v>
      </c>
      <c r="H62" s="146">
        <v>67</v>
      </c>
      <c r="I62" s="146">
        <v>66</v>
      </c>
      <c r="J62" s="146">
        <v>66</v>
      </c>
      <c r="K62" s="146"/>
      <c r="L62" s="146"/>
      <c r="M62" s="146"/>
      <c r="N62" s="146"/>
    </row>
    <row r="63" spans="1:14" ht="11.1" customHeight="1" x14ac:dyDescent="0.2">
      <c r="A63" s="158"/>
      <c r="B63" s="159"/>
      <c r="C63" s="160"/>
      <c r="D63" s="160"/>
      <c r="E63" s="160"/>
      <c r="F63" s="160"/>
      <c r="G63" s="161"/>
      <c r="H63" s="161"/>
      <c r="I63" s="160"/>
      <c r="J63" s="160"/>
      <c r="K63" s="160"/>
      <c r="L63" s="161"/>
      <c r="M63" s="161"/>
      <c r="N63" s="162" t="s">
        <v>76</v>
      </c>
    </row>
    <row r="64" spans="1:14" ht="11.1" customHeight="1" x14ac:dyDescent="0.25">
      <c r="A64" s="945" t="s">
        <v>413</v>
      </c>
      <c r="B64" s="945"/>
      <c r="C64" s="945"/>
      <c r="D64" s="945"/>
      <c r="E64" s="945"/>
      <c r="F64" s="945"/>
      <c r="G64" s="8"/>
      <c r="H64" s="8"/>
      <c r="I64" s="163"/>
      <c r="J64" s="163"/>
      <c r="K64" s="142"/>
      <c r="L64" s="143"/>
      <c r="M64" s="143"/>
      <c r="N64" s="143"/>
    </row>
    <row r="65" spans="1:14" ht="18" customHeight="1" x14ac:dyDescent="0.2">
      <c r="A65" s="369" t="s">
        <v>409</v>
      </c>
      <c r="B65" s="369" t="s">
        <v>387</v>
      </c>
      <c r="C65" s="369" t="s">
        <v>389</v>
      </c>
      <c r="D65" s="369" t="s">
        <v>390</v>
      </c>
      <c r="E65" s="369" t="s">
        <v>391</v>
      </c>
      <c r="F65" s="369" t="s">
        <v>392</v>
      </c>
      <c r="G65" s="369" t="s">
        <v>393</v>
      </c>
      <c r="H65" s="369" t="s">
        <v>394</v>
      </c>
      <c r="I65" s="370" t="s">
        <v>395</v>
      </c>
      <c r="J65" s="370" t="s">
        <v>396</v>
      </c>
      <c r="K65" s="370" t="s">
        <v>397</v>
      </c>
      <c r="L65" s="369" t="s">
        <v>398</v>
      </c>
      <c r="M65" s="369" t="s">
        <v>399</v>
      </c>
      <c r="N65" s="369" t="s">
        <v>400</v>
      </c>
    </row>
    <row r="66" spans="1:14" ht="5.0999999999999996" customHeight="1" x14ac:dyDescent="0.2">
      <c r="A66" s="366"/>
      <c r="B66" s="366"/>
      <c r="C66" s="366"/>
      <c r="D66" s="366"/>
      <c r="E66" s="366"/>
      <c r="F66" s="366"/>
      <c r="G66" s="366"/>
      <c r="H66" s="366"/>
      <c r="I66" s="367"/>
      <c r="J66" s="367"/>
      <c r="K66" s="367"/>
      <c r="L66" s="366"/>
      <c r="M66" s="366"/>
      <c r="N66" s="366"/>
    </row>
    <row r="67" spans="1:14" ht="11.1" customHeight="1" x14ac:dyDescent="0.25">
      <c r="A67" s="362" t="s">
        <v>82</v>
      </c>
      <c r="B67" s="363">
        <v>2018</v>
      </c>
      <c r="C67" s="364">
        <v>45.625</v>
      </c>
      <c r="D67" s="364">
        <v>45.625</v>
      </c>
      <c r="E67" s="364">
        <v>45.625</v>
      </c>
      <c r="F67" s="364">
        <v>45</v>
      </c>
      <c r="G67" s="364">
        <v>45</v>
      </c>
      <c r="H67" s="364">
        <v>45</v>
      </c>
      <c r="I67" s="364">
        <v>47.2</v>
      </c>
      <c r="J67" s="364">
        <v>47.2</v>
      </c>
      <c r="K67" s="364">
        <v>47.5</v>
      </c>
      <c r="L67" s="364">
        <v>47.5</v>
      </c>
      <c r="M67" s="365">
        <v>47.5</v>
      </c>
      <c r="N67" s="364">
        <v>47.5</v>
      </c>
    </row>
    <row r="68" spans="1:14" ht="11.1" customHeight="1" x14ac:dyDescent="0.25">
      <c r="A68" s="140"/>
      <c r="B68" s="141">
        <v>2019</v>
      </c>
      <c r="C68" s="142">
        <v>45</v>
      </c>
      <c r="D68" s="142">
        <v>47</v>
      </c>
      <c r="E68" s="142">
        <v>47</v>
      </c>
      <c r="F68" s="142">
        <v>46</v>
      </c>
      <c r="G68" s="142">
        <v>46</v>
      </c>
      <c r="H68" s="142">
        <v>46</v>
      </c>
      <c r="I68" s="142">
        <v>45.5</v>
      </c>
      <c r="J68" s="142">
        <v>45.7</v>
      </c>
      <c r="K68" s="142">
        <v>45</v>
      </c>
      <c r="L68" s="142">
        <v>45</v>
      </c>
      <c r="M68" s="143">
        <v>45</v>
      </c>
      <c r="N68" s="142">
        <v>45</v>
      </c>
    </row>
    <row r="69" spans="1:14" ht="11.1" customHeight="1" x14ac:dyDescent="0.25">
      <c r="A69" s="140"/>
      <c r="B69" s="141">
        <v>2020</v>
      </c>
      <c r="C69" s="142">
        <v>45</v>
      </c>
      <c r="D69" s="142">
        <v>45</v>
      </c>
      <c r="E69" s="142">
        <v>45</v>
      </c>
      <c r="F69" s="142">
        <v>47.5</v>
      </c>
      <c r="G69" s="142">
        <v>47.5</v>
      </c>
      <c r="H69" s="142">
        <v>47.5</v>
      </c>
      <c r="I69" s="142">
        <v>50</v>
      </c>
      <c r="J69" s="142">
        <v>47.5</v>
      </c>
      <c r="K69" s="142">
        <v>47.5</v>
      </c>
      <c r="L69" s="142">
        <v>50</v>
      </c>
      <c r="M69" s="143">
        <v>50</v>
      </c>
      <c r="N69" s="142">
        <v>47.5</v>
      </c>
    </row>
    <row r="70" spans="1:14" ht="11.1" customHeight="1" x14ac:dyDescent="0.25">
      <c r="A70" s="140"/>
      <c r="B70" s="141">
        <v>2021</v>
      </c>
      <c r="C70" s="142">
        <v>47.5</v>
      </c>
      <c r="D70" s="142">
        <v>47.5</v>
      </c>
      <c r="E70" s="142">
        <v>50</v>
      </c>
      <c r="F70" s="142">
        <v>50</v>
      </c>
      <c r="G70" s="142">
        <v>50</v>
      </c>
      <c r="H70" s="142">
        <v>50</v>
      </c>
      <c r="I70" s="142">
        <v>50</v>
      </c>
      <c r="J70" s="142">
        <v>50</v>
      </c>
      <c r="K70" s="142">
        <v>50</v>
      </c>
      <c r="L70" s="142">
        <v>50</v>
      </c>
      <c r="M70" s="143">
        <v>50</v>
      </c>
      <c r="N70" s="142">
        <v>50</v>
      </c>
    </row>
    <row r="71" spans="1:14" ht="11.1" customHeight="1" x14ac:dyDescent="0.25">
      <c r="A71" s="140"/>
      <c r="B71" s="141">
        <v>2022</v>
      </c>
      <c r="C71" s="142">
        <v>50</v>
      </c>
      <c r="D71" s="142">
        <v>50</v>
      </c>
      <c r="E71" s="142">
        <v>55</v>
      </c>
      <c r="F71" s="142">
        <v>55</v>
      </c>
      <c r="G71" s="142">
        <v>55</v>
      </c>
      <c r="H71" s="142">
        <v>55</v>
      </c>
      <c r="I71" s="142">
        <v>62</v>
      </c>
      <c r="J71" s="142">
        <v>60</v>
      </c>
      <c r="K71" s="142">
        <v>60</v>
      </c>
      <c r="L71" s="142">
        <v>60</v>
      </c>
      <c r="M71" s="143">
        <v>60</v>
      </c>
      <c r="N71" s="142">
        <v>60</v>
      </c>
    </row>
    <row r="72" spans="1:14" ht="11.1" customHeight="1" x14ac:dyDescent="0.25">
      <c r="A72" s="140"/>
      <c r="B72" s="141">
        <v>2023</v>
      </c>
      <c r="C72" s="142">
        <v>55</v>
      </c>
      <c r="D72" s="142">
        <v>50</v>
      </c>
      <c r="E72" s="142">
        <v>65</v>
      </c>
      <c r="F72" s="142">
        <v>60</v>
      </c>
      <c r="G72" s="142">
        <v>60</v>
      </c>
      <c r="H72" s="142">
        <v>60</v>
      </c>
      <c r="I72" s="142">
        <v>55</v>
      </c>
      <c r="J72" s="142">
        <v>55</v>
      </c>
      <c r="K72" s="142">
        <v>60</v>
      </c>
      <c r="L72" s="142">
        <v>60</v>
      </c>
      <c r="M72" s="142">
        <v>65</v>
      </c>
      <c r="N72" s="142">
        <v>60</v>
      </c>
    </row>
    <row r="73" spans="1:14" ht="11.1" customHeight="1" x14ac:dyDescent="0.25">
      <c r="A73" s="144"/>
      <c r="B73" s="145">
        <v>2024</v>
      </c>
      <c r="C73" s="146">
        <v>65</v>
      </c>
      <c r="D73" s="146">
        <v>60</v>
      </c>
      <c r="E73" s="146">
        <v>60</v>
      </c>
      <c r="F73" s="146">
        <v>62</v>
      </c>
      <c r="G73" s="146">
        <v>63</v>
      </c>
      <c r="H73" s="146">
        <v>75</v>
      </c>
      <c r="I73" s="146">
        <v>68</v>
      </c>
      <c r="J73" s="146">
        <v>65</v>
      </c>
      <c r="K73" s="146"/>
      <c r="L73" s="146"/>
      <c r="M73" s="146"/>
      <c r="N73" s="146"/>
    </row>
    <row r="74" spans="1:14" ht="11.1" customHeight="1" x14ac:dyDescent="0.25">
      <c r="A74" s="140" t="s">
        <v>412</v>
      </c>
      <c r="B74" s="141">
        <v>2018</v>
      </c>
      <c r="C74" s="142">
        <v>34</v>
      </c>
      <c r="D74" s="142">
        <v>35</v>
      </c>
      <c r="E74" s="142">
        <v>34</v>
      </c>
      <c r="F74" s="142">
        <v>34</v>
      </c>
      <c r="G74" s="142">
        <v>34</v>
      </c>
      <c r="H74" s="142">
        <v>34</v>
      </c>
      <c r="I74" s="142">
        <v>34</v>
      </c>
      <c r="J74" s="142">
        <v>34</v>
      </c>
      <c r="K74" s="142">
        <v>34</v>
      </c>
      <c r="L74" s="142">
        <v>34</v>
      </c>
      <c r="M74" s="143">
        <v>34</v>
      </c>
      <c r="N74" s="142">
        <v>34</v>
      </c>
    </row>
    <row r="75" spans="1:14" ht="11.1" customHeight="1" x14ac:dyDescent="0.25">
      <c r="A75" s="140"/>
      <c r="B75" s="141">
        <v>2019</v>
      </c>
      <c r="C75" s="142">
        <v>35</v>
      </c>
      <c r="D75" s="142">
        <v>35</v>
      </c>
      <c r="E75" s="142">
        <v>35</v>
      </c>
      <c r="F75" s="142">
        <v>35</v>
      </c>
      <c r="G75" s="142">
        <v>35</v>
      </c>
      <c r="H75" s="142">
        <v>35</v>
      </c>
      <c r="I75" s="142">
        <v>35</v>
      </c>
      <c r="J75" s="142">
        <v>36</v>
      </c>
      <c r="K75" s="142">
        <v>40</v>
      </c>
      <c r="L75" s="142">
        <v>38</v>
      </c>
      <c r="M75" s="143">
        <v>35</v>
      </c>
      <c r="N75" s="142">
        <v>38</v>
      </c>
    </row>
    <row r="76" spans="1:14" ht="11.1" customHeight="1" x14ac:dyDescent="0.25">
      <c r="A76" s="140"/>
      <c r="B76" s="141">
        <v>2020</v>
      </c>
      <c r="C76" s="142">
        <v>38</v>
      </c>
      <c r="D76" s="142" t="s">
        <v>28</v>
      </c>
      <c r="E76" s="142" t="s">
        <v>28</v>
      </c>
      <c r="F76" s="142" t="s">
        <v>28</v>
      </c>
      <c r="G76" s="142" t="s">
        <v>28</v>
      </c>
      <c r="H76" s="142" t="s">
        <v>28</v>
      </c>
      <c r="I76" s="142">
        <v>35</v>
      </c>
      <c r="J76" s="142">
        <v>30</v>
      </c>
      <c r="K76" s="142">
        <v>38</v>
      </c>
      <c r="L76" s="142">
        <v>38</v>
      </c>
      <c r="M76" s="143">
        <v>40</v>
      </c>
      <c r="N76" s="142">
        <v>40</v>
      </c>
    </row>
    <row r="77" spans="1:14" ht="11.1" customHeight="1" x14ac:dyDescent="0.25">
      <c r="A77" s="140"/>
      <c r="B77" s="141">
        <v>2021</v>
      </c>
      <c r="C77" s="142">
        <v>45</v>
      </c>
      <c r="D77" s="142">
        <v>43</v>
      </c>
      <c r="E77" s="142">
        <v>42.5</v>
      </c>
      <c r="F77" s="142">
        <v>42.5</v>
      </c>
      <c r="G77" s="142">
        <v>42.5</v>
      </c>
      <c r="H77" s="142">
        <v>42.5</v>
      </c>
      <c r="I77" s="142">
        <v>42.5</v>
      </c>
      <c r="J77" s="142">
        <v>42.5</v>
      </c>
      <c r="K77" s="142">
        <v>42.5</v>
      </c>
      <c r="L77" s="142">
        <v>42.5</v>
      </c>
      <c r="M77" s="143">
        <v>42.5</v>
      </c>
      <c r="N77" s="142">
        <v>42.5</v>
      </c>
    </row>
    <row r="78" spans="1:14" ht="11.1" customHeight="1" x14ac:dyDescent="0.25">
      <c r="A78" s="140"/>
      <c r="B78" s="141">
        <v>2022</v>
      </c>
      <c r="C78" s="142">
        <v>42.5</v>
      </c>
      <c r="D78" s="142">
        <v>42.5</v>
      </c>
      <c r="E78" s="142">
        <v>45</v>
      </c>
      <c r="F78" s="142">
        <v>45</v>
      </c>
      <c r="G78" s="142">
        <v>45</v>
      </c>
      <c r="H78" s="142">
        <v>45</v>
      </c>
      <c r="I78" s="142">
        <v>45</v>
      </c>
      <c r="J78" s="142">
        <v>45</v>
      </c>
      <c r="K78" s="142">
        <v>45</v>
      </c>
      <c r="L78" s="142">
        <v>47.5</v>
      </c>
      <c r="M78" s="143">
        <v>45</v>
      </c>
      <c r="N78" s="142">
        <v>47.5</v>
      </c>
    </row>
    <row r="79" spans="1:14" ht="11.1" customHeight="1" x14ac:dyDescent="0.25">
      <c r="A79" s="140"/>
      <c r="B79" s="141">
        <v>2023</v>
      </c>
      <c r="C79" s="142">
        <v>47.5</v>
      </c>
      <c r="D79" s="142">
        <v>50</v>
      </c>
      <c r="E79" s="142">
        <v>50</v>
      </c>
      <c r="F79" s="142">
        <v>50</v>
      </c>
      <c r="G79" s="142">
        <v>50</v>
      </c>
      <c r="H79" s="142">
        <v>50</v>
      </c>
      <c r="I79" s="142">
        <v>48</v>
      </c>
      <c r="J79" s="142">
        <v>48</v>
      </c>
      <c r="K79" s="142">
        <v>48</v>
      </c>
      <c r="L79" s="142">
        <v>45</v>
      </c>
      <c r="M79" s="142">
        <v>50</v>
      </c>
      <c r="N79" s="142">
        <v>50</v>
      </c>
    </row>
    <row r="80" spans="1:14" ht="11.1" customHeight="1" x14ac:dyDescent="0.25">
      <c r="A80" s="144"/>
      <c r="B80" s="145">
        <v>2024</v>
      </c>
      <c r="C80" s="146">
        <v>51</v>
      </c>
      <c r="D80" s="146">
        <v>59</v>
      </c>
      <c r="E80" s="146">
        <v>50</v>
      </c>
      <c r="F80" s="146">
        <v>45</v>
      </c>
      <c r="G80" s="146">
        <v>45</v>
      </c>
      <c r="H80" s="146">
        <v>45</v>
      </c>
      <c r="I80" s="146">
        <v>45</v>
      </c>
      <c r="J80" s="146">
        <v>50</v>
      </c>
      <c r="K80" s="146"/>
      <c r="L80" s="146"/>
      <c r="M80" s="146"/>
      <c r="N80" s="146"/>
    </row>
    <row r="81" spans="1:14" ht="11.1" customHeight="1" x14ac:dyDescent="0.25">
      <c r="A81" s="140" t="s">
        <v>98</v>
      </c>
      <c r="B81" s="141">
        <v>2018</v>
      </c>
      <c r="C81" s="142">
        <v>35</v>
      </c>
      <c r="D81" s="142">
        <v>41</v>
      </c>
      <c r="E81" s="142">
        <v>35</v>
      </c>
      <c r="F81" s="142">
        <v>35</v>
      </c>
      <c r="G81" s="142">
        <v>35</v>
      </c>
      <c r="H81" s="142">
        <v>35</v>
      </c>
      <c r="I81" s="142">
        <v>41</v>
      </c>
      <c r="J81" s="142">
        <v>41</v>
      </c>
      <c r="K81" s="142">
        <v>43</v>
      </c>
      <c r="L81" s="142">
        <v>44</v>
      </c>
      <c r="M81" s="143">
        <v>44</v>
      </c>
      <c r="N81" s="142">
        <v>44</v>
      </c>
    </row>
    <row r="82" spans="1:14" ht="11.1" customHeight="1" x14ac:dyDescent="0.25">
      <c r="A82" s="140"/>
      <c r="B82" s="141">
        <v>2019</v>
      </c>
      <c r="C82" s="142">
        <v>37</v>
      </c>
      <c r="D82" s="142">
        <v>39</v>
      </c>
      <c r="E82" s="142">
        <v>39</v>
      </c>
      <c r="F82" s="142">
        <v>37.5</v>
      </c>
      <c r="G82" s="142">
        <v>36</v>
      </c>
      <c r="H82" s="142">
        <v>34</v>
      </c>
      <c r="I82" s="142">
        <v>34</v>
      </c>
      <c r="J82" s="142">
        <v>34</v>
      </c>
      <c r="K82" s="142">
        <v>28</v>
      </c>
      <c r="L82" s="142">
        <v>28.8</v>
      </c>
      <c r="M82" s="143">
        <v>37.5</v>
      </c>
      <c r="N82" s="142">
        <v>35</v>
      </c>
    </row>
    <row r="83" spans="1:14" ht="11.1" customHeight="1" x14ac:dyDescent="0.25">
      <c r="A83" s="140"/>
      <c r="B83" s="141">
        <v>2020</v>
      </c>
      <c r="C83" s="142">
        <v>40</v>
      </c>
      <c r="D83" s="142">
        <v>41</v>
      </c>
      <c r="E83" s="142">
        <v>39</v>
      </c>
      <c r="F83" s="142" t="s">
        <v>28</v>
      </c>
      <c r="G83" s="142" t="s">
        <v>28</v>
      </c>
      <c r="H83" s="142">
        <v>33</v>
      </c>
      <c r="I83" s="142">
        <v>42</v>
      </c>
      <c r="J83" s="142">
        <v>33</v>
      </c>
      <c r="K83" s="142">
        <v>33</v>
      </c>
      <c r="L83" s="142" t="s">
        <v>28</v>
      </c>
      <c r="M83" s="143">
        <v>33</v>
      </c>
      <c r="N83" s="142">
        <v>33.5</v>
      </c>
    </row>
    <row r="84" spans="1:14" ht="11.1" customHeight="1" x14ac:dyDescent="0.25">
      <c r="A84" s="157"/>
      <c r="B84" s="141">
        <v>2021</v>
      </c>
      <c r="C84" s="142">
        <v>42.5</v>
      </c>
      <c r="D84" s="142">
        <v>45</v>
      </c>
      <c r="E84" s="142">
        <v>45</v>
      </c>
      <c r="F84" s="142">
        <v>40</v>
      </c>
      <c r="G84" s="142">
        <v>39</v>
      </c>
      <c r="H84" s="142">
        <v>37.5</v>
      </c>
      <c r="I84" s="142">
        <v>42.5</v>
      </c>
      <c r="J84" s="142">
        <v>37.5</v>
      </c>
      <c r="K84" s="142">
        <v>37.5</v>
      </c>
      <c r="L84" s="142">
        <v>38.5</v>
      </c>
      <c r="M84" s="143">
        <v>41</v>
      </c>
      <c r="N84" s="142">
        <v>42.5</v>
      </c>
    </row>
    <row r="85" spans="1:14" ht="11.1" customHeight="1" x14ac:dyDescent="0.25">
      <c r="A85" s="157"/>
      <c r="B85" s="141">
        <v>2022</v>
      </c>
      <c r="C85" s="142">
        <v>45</v>
      </c>
      <c r="D85" s="142">
        <v>45</v>
      </c>
      <c r="E85" s="142">
        <v>50</v>
      </c>
      <c r="F85" s="142">
        <v>50</v>
      </c>
      <c r="G85" s="142">
        <v>50</v>
      </c>
      <c r="H85" s="142">
        <v>55</v>
      </c>
      <c r="I85" s="142">
        <v>55</v>
      </c>
      <c r="J85" s="142">
        <v>55</v>
      </c>
      <c r="K85" s="142">
        <v>55</v>
      </c>
      <c r="L85" s="142">
        <v>60</v>
      </c>
      <c r="M85" s="143">
        <v>60</v>
      </c>
      <c r="N85" s="142">
        <v>60</v>
      </c>
    </row>
    <row r="86" spans="1:14" ht="11.1" customHeight="1" x14ac:dyDescent="0.25">
      <c r="A86" s="157"/>
      <c r="B86" s="141">
        <v>2023</v>
      </c>
      <c r="C86" s="142">
        <v>55</v>
      </c>
      <c r="D86" s="142">
        <v>55</v>
      </c>
      <c r="E86" s="142">
        <v>50</v>
      </c>
      <c r="F86" s="142">
        <v>50</v>
      </c>
      <c r="G86" s="142">
        <v>50</v>
      </c>
      <c r="H86" s="142">
        <v>50</v>
      </c>
      <c r="I86" s="142">
        <v>50</v>
      </c>
      <c r="J86" s="142">
        <v>50</v>
      </c>
      <c r="K86" s="142">
        <v>50</v>
      </c>
      <c r="L86" s="142">
        <v>50</v>
      </c>
      <c r="M86" s="142">
        <v>50</v>
      </c>
      <c r="N86" s="142">
        <v>50</v>
      </c>
    </row>
    <row r="87" spans="1:14" ht="11.1" customHeight="1" x14ac:dyDescent="0.25">
      <c r="A87" s="409"/>
      <c r="B87" s="410">
        <v>2024</v>
      </c>
      <c r="C87" s="411">
        <v>50</v>
      </c>
      <c r="D87" s="411">
        <v>50</v>
      </c>
      <c r="E87" s="411">
        <v>50</v>
      </c>
      <c r="F87" s="411">
        <v>50</v>
      </c>
      <c r="G87" s="411">
        <v>50</v>
      </c>
      <c r="H87" s="411">
        <v>50</v>
      </c>
      <c r="I87" s="411">
        <v>55</v>
      </c>
      <c r="J87" s="411">
        <v>50</v>
      </c>
      <c r="K87" s="411"/>
      <c r="L87" s="411"/>
      <c r="M87" s="411"/>
      <c r="N87" s="411"/>
    </row>
    <row r="88" spans="1:14" ht="11.1" customHeight="1" x14ac:dyDescent="0.25">
      <c r="A88" s="26" t="s">
        <v>414</v>
      </c>
      <c r="B88" s="25">
        <v>2018</v>
      </c>
      <c r="C88" s="143">
        <v>56</v>
      </c>
      <c r="D88" s="143">
        <v>56</v>
      </c>
      <c r="E88" s="143">
        <v>56</v>
      </c>
      <c r="F88" s="142">
        <v>56</v>
      </c>
      <c r="G88" s="142">
        <v>56</v>
      </c>
      <c r="H88" s="142">
        <v>56</v>
      </c>
      <c r="I88" s="142">
        <v>56</v>
      </c>
      <c r="J88" s="142">
        <v>56</v>
      </c>
      <c r="K88" s="142">
        <v>56</v>
      </c>
      <c r="L88" s="142">
        <v>56</v>
      </c>
      <c r="M88" s="143">
        <v>56</v>
      </c>
      <c r="N88" s="142">
        <v>56</v>
      </c>
    </row>
    <row r="89" spans="1:14" ht="11.1" customHeight="1" x14ac:dyDescent="0.25">
      <c r="A89" s="26"/>
      <c r="B89" s="25">
        <v>2019</v>
      </c>
      <c r="C89" s="143">
        <v>52.5</v>
      </c>
      <c r="D89" s="143">
        <v>52</v>
      </c>
      <c r="E89" s="143">
        <v>52.5</v>
      </c>
      <c r="F89" s="142">
        <v>52</v>
      </c>
      <c r="G89" s="142">
        <v>52</v>
      </c>
      <c r="H89" s="142">
        <v>50</v>
      </c>
      <c r="I89" s="142">
        <v>51</v>
      </c>
      <c r="J89" s="142">
        <v>51</v>
      </c>
      <c r="K89" s="142">
        <v>50</v>
      </c>
      <c r="L89" s="142">
        <v>55</v>
      </c>
      <c r="M89" s="143">
        <v>55</v>
      </c>
      <c r="N89" s="142">
        <v>55</v>
      </c>
    </row>
    <row r="90" spans="1:14" ht="11.1" customHeight="1" x14ac:dyDescent="0.25">
      <c r="A90" s="26"/>
      <c r="B90" s="25">
        <v>2020</v>
      </c>
      <c r="C90" s="143">
        <v>55</v>
      </c>
      <c r="D90" s="143">
        <v>55</v>
      </c>
      <c r="E90" s="143" t="s">
        <v>28</v>
      </c>
      <c r="F90" s="142" t="s">
        <v>28</v>
      </c>
      <c r="G90" s="142" t="s">
        <v>28</v>
      </c>
      <c r="H90" s="142" t="s">
        <v>28</v>
      </c>
      <c r="I90" s="142">
        <v>50</v>
      </c>
      <c r="J90" s="142">
        <v>50</v>
      </c>
      <c r="K90" s="142" t="s">
        <v>28</v>
      </c>
      <c r="L90" s="142">
        <v>50</v>
      </c>
      <c r="M90" s="143">
        <v>50</v>
      </c>
      <c r="N90" s="142">
        <v>52.5</v>
      </c>
    </row>
    <row r="91" spans="1:14" ht="11.1" customHeight="1" x14ac:dyDescent="0.25">
      <c r="A91" s="26"/>
      <c r="B91" s="25">
        <v>2021</v>
      </c>
      <c r="C91" s="143">
        <v>52.5</v>
      </c>
      <c r="D91" s="143" t="s">
        <v>28</v>
      </c>
      <c r="E91" s="143" t="s">
        <v>28</v>
      </c>
      <c r="F91" s="142" t="s">
        <v>28</v>
      </c>
      <c r="G91" s="142" t="s">
        <v>28</v>
      </c>
      <c r="H91" s="142">
        <v>65</v>
      </c>
      <c r="I91" s="142">
        <v>65</v>
      </c>
      <c r="J91" s="142">
        <v>65</v>
      </c>
      <c r="K91" s="142">
        <v>60</v>
      </c>
      <c r="L91" s="142">
        <v>60</v>
      </c>
      <c r="M91" s="143">
        <v>65</v>
      </c>
      <c r="N91" s="142">
        <v>65</v>
      </c>
    </row>
    <row r="92" spans="1:14" ht="11.1" customHeight="1" x14ac:dyDescent="0.25">
      <c r="A92" s="26"/>
      <c r="B92" s="25">
        <v>2022</v>
      </c>
      <c r="C92" s="143">
        <v>65</v>
      </c>
      <c r="D92" s="143">
        <v>65</v>
      </c>
      <c r="E92" s="143">
        <v>65</v>
      </c>
      <c r="F92" s="142">
        <v>60</v>
      </c>
      <c r="G92" s="142">
        <v>65</v>
      </c>
      <c r="H92" s="142">
        <v>65</v>
      </c>
      <c r="I92" s="142">
        <v>65</v>
      </c>
      <c r="J92" s="142">
        <v>65</v>
      </c>
      <c r="K92" s="142">
        <v>65</v>
      </c>
      <c r="L92" s="142">
        <v>65</v>
      </c>
      <c r="M92" s="143">
        <v>65</v>
      </c>
      <c r="N92" s="142">
        <v>65</v>
      </c>
    </row>
    <row r="93" spans="1:14" ht="11.1" customHeight="1" x14ac:dyDescent="0.25">
      <c r="A93" s="26"/>
      <c r="B93" s="25">
        <v>2023</v>
      </c>
      <c r="C93" s="142">
        <v>60</v>
      </c>
      <c r="D93" s="142">
        <v>60</v>
      </c>
      <c r="E93" s="142">
        <v>55</v>
      </c>
      <c r="F93" s="142">
        <v>55</v>
      </c>
      <c r="G93" s="142">
        <v>55</v>
      </c>
      <c r="H93" s="142">
        <v>55</v>
      </c>
      <c r="I93" s="142">
        <v>60</v>
      </c>
      <c r="J93" s="142">
        <v>60</v>
      </c>
      <c r="K93" s="142">
        <v>65</v>
      </c>
      <c r="L93" s="143">
        <v>85</v>
      </c>
      <c r="M93" s="142">
        <v>85</v>
      </c>
      <c r="N93" s="142">
        <v>75</v>
      </c>
    </row>
    <row r="94" spans="1:14" ht="11.1" customHeight="1" x14ac:dyDescent="0.25">
      <c r="A94" s="164"/>
      <c r="B94" s="145">
        <v>2024</v>
      </c>
      <c r="C94" s="146">
        <v>75</v>
      </c>
      <c r="D94" s="146">
        <v>65</v>
      </c>
      <c r="E94" s="146">
        <v>73</v>
      </c>
      <c r="F94" s="146">
        <v>75</v>
      </c>
      <c r="G94" s="146">
        <v>75</v>
      </c>
      <c r="H94" s="146">
        <v>75</v>
      </c>
      <c r="I94" s="146">
        <v>70</v>
      </c>
      <c r="J94" s="146">
        <v>70</v>
      </c>
      <c r="K94" s="146"/>
      <c r="L94" s="146"/>
      <c r="M94" s="146"/>
      <c r="N94" s="146"/>
    </row>
    <row r="95" spans="1:14" ht="11.1" customHeight="1" x14ac:dyDescent="0.25">
      <c r="A95" s="140" t="s">
        <v>415</v>
      </c>
      <c r="B95" s="141">
        <v>2018</v>
      </c>
      <c r="C95" s="142">
        <v>42</v>
      </c>
      <c r="D95" s="142">
        <v>42</v>
      </c>
      <c r="E95" s="142">
        <v>42</v>
      </c>
      <c r="F95" s="142">
        <v>42</v>
      </c>
      <c r="G95" s="142">
        <v>42</v>
      </c>
      <c r="H95" s="142">
        <v>42</v>
      </c>
      <c r="I95" s="142" t="s">
        <v>28</v>
      </c>
      <c r="J95" s="142" t="s">
        <v>28</v>
      </c>
      <c r="K95" s="142" t="s">
        <v>28</v>
      </c>
      <c r="L95" s="142" t="s">
        <v>28</v>
      </c>
      <c r="M95" s="143" t="s">
        <v>28</v>
      </c>
      <c r="N95" s="142" t="s">
        <v>28</v>
      </c>
    </row>
    <row r="96" spans="1:14" ht="11.1" customHeight="1" x14ac:dyDescent="0.25">
      <c r="A96" s="140"/>
      <c r="B96" s="141">
        <v>2019</v>
      </c>
      <c r="C96" s="142">
        <v>42</v>
      </c>
      <c r="D96" s="142">
        <v>42.5</v>
      </c>
      <c r="E96" s="142">
        <v>42.5</v>
      </c>
      <c r="F96" s="142">
        <v>42.5</v>
      </c>
      <c r="G96" s="142">
        <v>44</v>
      </c>
      <c r="H96" s="142">
        <v>44</v>
      </c>
      <c r="I96" s="142">
        <v>44</v>
      </c>
      <c r="J96" s="142">
        <v>45</v>
      </c>
      <c r="K96" s="142">
        <v>48</v>
      </c>
      <c r="L96" s="142">
        <v>47.5</v>
      </c>
      <c r="M96" s="143">
        <v>47.5</v>
      </c>
      <c r="N96" s="142">
        <v>47.5</v>
      </c>
    </row>
    <row r="97" spans="1:14" ht="11.1" customHeight="1" x14ac:dyDescent="0.25">
      <c r="A97" s="140"/>
      <c r="B97" s="141">
        <v>2020</v>
      </c>
      <c r="C97" s="142">
        <v>47.5</v>
      </c>
      <c r="D97" s="142">
        <v>40</v>
      </c>
      <c r="E97" s="142" t="s">
        <v>28</v>
      </c>
      <c r="F97" s="142" t="s">
        <v>28</v>
      </c>
      <c r="G97" s="142">
        <v>47.5</v>
      </c>
      <c r="H97" s="142">
        <v>47.5</v>
      </c>
      <c r="I97" s="142">
        <v>50</v>
      </c>
      <c r="J97" s="142">
        <v>47.5</v>
      </c>
      <c r="K97" s="142">
        <v>47.5</v>
      </c>
      <c r="L97" s="142">
        <v>47.5</v>
      </c>
      <c r="M97" s="143" t="s">
        <v>28</v>
      </c>
      <c r="N97" s="142">
        <v>47.5</v>
      </c>
    </row>
    <row r="98" spans="1:14" ht="11.1" customHeight="1" x14ac:dyDescent="0.25">
      <c r="A98" s="140"/>
      <c r="B98" s="141">
        <v>2021</v>
      </c>
      <c r="C98" s="142">
        <v>49</v>
      </c>
      <c r="D98" s="142">
        <v>47.5</v>
      </c>
      <c r="E98" s="142">
        <v>50</v>
      </c>
      <c r="F98" s="142">
        <v>50</v>
      </c>
      <c r="G98" s="142">
        <v>50</v>
      </c>
      <c r="H98" s="142">
        <v>50</v>
      </c>
      <c r="I98" s="142">
        <v>50</v>
      </c>
      <c r="J98" s="142">
        <v>50</v>
      </c>
      <c r="K98" s="142">
        <v>52</v>
      </c>
      <c r="L98" s="142" t="s">
        <v>416</v>
      </c>
      <c r="M98" s="143">
        <v>53</v>
      </c>
      <c r="N98" s="142" t="s">
        <v>416</v>
      </c>
    </row>
    <row r="99" spans="1:14" ht="11.1" customHeight="1" x14ac:dyDescent="0.25">
      <c r="A99" s="140"/>
      <c r="B99" s="141">
        <v>2022</v>
      </c>
      <c r="C99" s="142">
        <v>55</v>
      </c>
      <c r="D99" s="142">
        <v>52.5</v>
      </c>
      <c r="E99" s="142">
        <v>55</v>
      </c>
      <c r="F99" s="142">
        <v>55</v>
      </c>
      <c r="G99" s="142">
        <v>55</v>
      </c>
      <c r="H99" s="142">
        <v>57.5</v>
      </c>
      <c r="I99" s="142">
        <v>60</v>
      </c>
      <c r="J99" s="142">
        <v>60</v>
      </c>
      <c r="K99" s="142">
        <v>60</v>
      </c>
      <c r="L99" s="142">
        <v>60</v>
      </c>
      <c r="M99" s="143">
        <v>60</v>
      </c>
      <c r="N99" s="142">
        <v>60</v>
      </c>
    </row>
    <row r="100" spans="1:14" ht="11.1" customHeight="1" x14ac:dyDescent="0.25">
      <c r="A100" s="140"/>
      <c r="B100" s="141">
        <v>2023</v>
      </c>
      <c r="C100" s="142">
        <v>63</v>
      </c>
      <c r="D100" s="142">
        <v>53</v>
      </c>
      <c r="E100" s="142">
        <v>55</v>
      </c>
      <c r="F100" s="142">
        <v>55</v>
      </c>
      <c r="G100" s="142">
        <v>63</v>
      </c>
      <c r="H100" s="142">
        <v>57.5</v>
      </c>
      <c r="I100" s="142">
        <v>63</v>
      </c>
      <c r="J100" s="142">
        <v>63</v>
      </c>
      <c r="K100" s="142">
        <v>63</v>
      </c>
      <c r="L100" s="142">
        <v>63</v>
      </c>
      <c r="M100" s="142">
        <v>63</v>
      </c>
      <c r="N100" s="142">
        <v>64</v>
      </c>
    </row>
    <row r="101" spans="1:14" ht="11.1" customHeight="1" x14ac:dyDescent="0.25">
      <c r="A101" s="144"/>
      <c r="B101" s="145">
        <v>2024</v>
      </c>
      <c r="C101" s="146">
        <v>61</v>
      </c>
      <c r="D101" s="146">
        <v>60</v>
      </c>
      <c r="E101" s="146">
        <v>66</v>
      </c>
      <c r="F101" s="146">
        <v>61</v>
      </c>
      <c r="G101" s="146">
        <v>62</v>
      </c>
      <c r="H101" s="146">
        <v>67</v>
      </c>
      <c r="I101" s="146">
        <v>63</v>
      </c>
      <c r="J101" s="146">
        <v>62</v>
      </c>
      <c r="K101" s="146"/>
      <c r="L101" s="146"/>
      <c r="M101" s="146"/>
      <c r="N101" s="146"/>
    </row>
    <row r="102" spans="1:14" ht="11.1" customHeight="1" x14ac:dyDescent="0.25">
      <c r="A102" s="140" t="s">
        <v>417</v>
      </c>
      <c r="B102" s="141">
        <v>2018</v>
      </c>
      <c r="C102" s="156">
        <v>33</v>
      </c>
      <c r="D102" s="156">
        <v>33</v>
      </c>
      <c r="E102" s="156">
        <v>33</v>
      </c>
      <c r="F102" s="156">
        <v>33</v>
      </c>
      <c r="G102" s="156">
        <v>33</v>
      </c>
      <c r="H102" s="156">
        <v>33</v>
      </c>
      <c r="I102" s="156">
        <v>33</v>
      </c>
      <c r="J102" s="156">
        <v>33</v>
      </c>
      <c r="K102" s="156">
        <v>33</v>
      </c>
      <c r="L102" s="156">
        <v>33</v>
      </c>
      <c r="M102" s="165">
        <v>33</v>
      </c>
      <c r="N102" s="156">
        <v>33</v>
      </c>
    </row>
    <row r="103" spans="1:14" ht="11.1" customHeight="1" x14ac:dyDescent="0.25">
      <c r="A103" s="140"/>
      <c r="B103" s="141">
        <v>2019</v>
      </c>
      <c r="C103" s="156">
        <v>33</v>
      </c>
      <c r="D103" s="156">
        <v>33</v>
      </c>
      <c r="E103" s="156">
        <v>33</v>
      </c>
      <c r="F103" s="156">
        <v>33</v>
      </c>
      <c r="G103" s="156">
        <v>33</v>
      </c>
      <c r="H103" s="156">
        <v>33</v>
      </c>
      <c r="I103" s="156">
        <v>33</v>
      </c>
      <c r="J103" s="156">
        <v>34</v>
      </c>
      <c r="K103" s="156">
        <v>37.5</v>
      </c>
      <c r="L103" s="156">
        <v>37.5</v>
      </c>
      <c r="M103" s="165">
        <v>37.5</v>
      </c>
      <c r="N103" s="156">
        <v>37.5</v>
      </c>
    </row>
    <row r="104" spans="1:14" ht="11.1" customHeight="1" x14ac:dyDescent="0.25">
      <c r="A104" s="140"/>
      <c r="B104" s="141">
        <v>2020</v>
      </c>
      <c r="C104" s="156">
        <v>32.5</v>
      </c>
      <c r="D104" s="142" t="s">
        <v>28</v>
      </c>
      <c r="E104" s="142" t="s">
        <v>28</v>
      </c>
      <c r="F104" s="142" t="s">
        <v>28</v>
      </c>
      <c r="G104" s="142" t="s">
        <v>28</v>
      </c>
      <c r="H104" s="142" t="s">
        <v>28</v>
      </c>
      <c r="I104" s="142" t="s">
        <v>28</v>
      </c>
      <c r="J104" s="142" t="s">
        <v>28</v>
      </c>
      <c r="K104" s="142" t="s">
        <v>28</v>
      </c>
      <c r="L104" s="142" t="s">
        <v>28</v>
      </c>
      <c r="M104" s="165">
        <v>37.5</v>
      </c>
      <c r="N104" s="156">
        <v>37.5</v>
      </c>
    </row>
    <row r="105" spans="1:14" ht="11.1" customHeight="1" x14ac:dyDescent="0.25">
      <c r="A105" s="140"/>
      <c r="B105" s="141">
        <v>2021</v>
      </c>
      <c r="C105" s="142">
        <v>37.5</v>
      </c>
      <c r="D105" s="142">
        <v>40</v>
      </c>
      <c r="E105" s="142">
        <v>45</v>
      </c>
      <c r="F105" s="142">
        <v>37.5</v>
      </c>
      <c r="G105" s="142">
        <v>45</v>
      </c>
      <c r="H105" s="142">
        <v>37.5</v>
      </c>
      <c r="I105" s="142">
        <v>45</v>
      </c>
      <c r="J105" s="142">
        <v>37.5</v>
      </c>
      <c r="K105" s="142">
        <v>45</v>
      </c>
      <c r="L105" s="142">
        <v>38</v>
      </c>
      <c r="M105" s="165">
        <v>38</v>
      </c>
      <c r="N105" s="156">
        <v>37.5</v>
      </c>
    </row>
    <row r="106" spans="1:14" ht="11.1" customHeight="1" x14ac:dyDescent="0.25">
      <c r="A106" s="140"/>
      <c r="B106" s="141">
        <v>2022</v>
      </c>
      <c r="C106" s="142">
        <v>45</v>
      </c>
      <c r="D106" s="142">
        <v>45</v>
      </c>
      <c r="E106" s="142">
        <v>37.5</v>
      </c>
      <c r="F106" s="142">
        <v>45</v>
      </c>
      <c r="G106" s="142">
        <v>45</v>
      </c>
      <c r="H106" s="142">
        <v>45</v>
      </c>
      <c r="I106" s="142">
        <v>43</v>
      </c>
      <c r="J106" s="142">
        <v>45</v>
      </c>
      <c r="K106" s="142">
        <v>45</v>
      </c>
      <c r="L106" s="142">
        <v>55</v>
      </c>
      <c r="M106" s="165">
        <v>50</v>
      </c>
      <c r="N106" s="156">
        <v>50</v>
      </c>
    </row>
    <row r="107" spans="1:14" ht="11.1" customHeight="1" x14ac:dyDescent="0.25">
      <c r="A107" s="140"/>
      <c r="B107" s="141">
        <v>2023</v>
      </c>
      <c r="C107" s="142">
        <v>55</v>
      </c>
      <c r="D107" s="142">
        <v>50</v>
      </c>
      <c r="E107" s="142">
        <v>50</v>
      </c>
      <c r="F107" s="142">
        <v>50</v>
      </c>
      <c r="G107" s="142">
        <v>63</v>
      </c>
      <c r="H107" s="142">
        <v>50</v>
      </c>
      <c r="I107" s="142">
        <v>55</v>
      </c>
      <c r="J107" s="142">
        <v>55</v>
      </c>
      <c r="K107" s="142">
        <v>50</v>
      </c>
      <c r="L107" s="142">
        <v>60</v>
      </c>
      <c r="M107" s="156">
        <v>55</v>
      </c>
      <c r="N107" s="156">
        <v>55</v>
      </c>
    </row>
    <row r="108" spans="1:14" ht="11.1" customHeight="1" x14ac:dyDescent="0.25">
      <c r="A108" s="144"/>
      <c r="B108" s="145">
        <v>2024</v>
      </c>
      <c r="C108" s="146">
        <v>50</v>
      </c>
      <c r="D108" s="146">
        <v>50</v>
      </c>
      <c r="E108" s="146">
        <v>54</v>
      </c>
      <c r="F108" s="146">
        <v>50</v>
      </c>
      <c r="G108" s="146">
        <v>50</v>
      </c>
      <c r="H108" s="146">
        <v>50</v>
      </c>
      <c r="I108" s="146">
        <v>50</v>
      </c>
      <c r="J108" s="146">
        <v>50</v>
      </c>
      <c r="K108" s="146"/>
      <c r="L108" s="146"/>
      <c r="M108" s="166"/>
      <c r="N108" s="166"/>
    </row>
    <row r="109" spans="1:14" ht="11.1" customHeight="1" x14ac:dyDescent="0.25">
      <c r="A109" s="140" t="s">
        <v>418</v>
      </c>
      <c r="B109" s="141">
        <v>2018</v>
      </c>
      <c r="C109" s="142">
        <v>47</v>
      </c>
      <c r="D109" s="142">
        <v>47</v>
      </c>
      <c r="E109" s="142">
        <v>47</v>
      </c>
      <c r="F109" s="142">
        <v>47</v>
      </c>
      <c r="G109" s="142">
        <v>47</v>
      </c>
      <c r="H109" s="142">
        <v>47</v>
      </c>
      <c r="I109" s="142">
        <v>47</v>
      </c>
      <c r="J109" s="142">
        <v>47</v>
      </c>
      <c r="K109" s="142">
        <v>47</v>
      </c>
      <c r="L109" s="142">
        <v>47</v>
      </c>
      <c r="M109" s="143">
        <v>47</v>
      </c>
      <c r="N109" s="142">
        <v>47</v>
      </c>
    </row>
    <row r="110" spans="1:14" ht="11.1" customHeight="1" x14ac:dyDescent="0.25">
      <c r="A110" s="140"/>
      <c r="B110" s="141">
        <v>2019</v>
      </c>
      <c r="C110" s="142">
        <v>47</v>
      </c>
      <c r="D110" s="142">
        <v>47</v>
      </c>
      <c r="E110" s="142">
        <v>47</v>
      </c>
      <c r="F110" s="142">
        <v>47</v>
      </c>
      <c r="G110" s="142">
        <v>47</v>
      </c>
      <c r="H110" s="142">
        <v>47</v>
      </c>
      <c r="I110" s="142">
        <v>47</v>
      </c>
      <c r="J110" s="156">
        <v>50</v>
      </c>
      <c r="K110" s="156">
        <v>55</v>
      </c>
      <c r="L110" s="156">
        <v>50</v>
      </c>
      <c r="M110" s="165">
        <v>55</v>
      </c>
      <c r="N110" s="156">
        <v>52.5</v>
      </c>
    </row>
    <row r="111" spans="1:14" ht="11.1" customHeight="1" x14ac:dyDescent="0.25">
      <c r="A111" s="140"/>
      <c r="B111" s="141">
        <v>2020</v>
      </c>
      <c r="C111" s="156">
        <v>52.5</v>
      </c>
      <c r="D111" s="156">
        <v>52.5</v>
      </c>
      <c r="E111" s="142">
        <v>70</v>
      </c>
      <c r="F111" s="142" t="s">
        <v>28</v>
      </c>
      <c r="G111" s="142">
        <v>55</v>
      </c>
      <c r="H111" s="142">
        <v>55</v>
      </c>
      <c r="I111" s="142">
        <v>67.5</v>
      </c>
      <c r="J111" s="142" t="s">
        <v>28</v>
      </c>
      <c r="K111" s="142" t="s">
        <v>28</v>
      </c>
      <c r="L111" s="142" t="s">
        <v>28</v>
      </c>
      <c r="M111" s="143" t="s">
        <v>28</v>
      </c>
      <c r="N111" s="142" t="s">
        <v>28</v>
      </c>
    </row>
    <row r="112" spans="1:14" ht="11.1" customHeight="1" x14ac:dyDescent="0.25">
      <c r="A112" s="140"/>
      <c r="B112" s="141">
        <v>2021</v>
      </c>
      <c r="C112" s="142">
        <v>55</v>
      </c>
      <c r="D112" s="142">
        <v>55</v>
      </c>
      <c r="E112" s="142">
        <v>55</v>
      </c>
      <c r="F112" s="142">
        <v>55</v>
      </c>
      <c r="G112" s="142">
        <v>55</v>
      </c>
      <c r="H112" s="142">
        <v>55</v>
      </c>
      <c r="I112" s="142">
        <v>55</v>
      </c>
      <c r="J112" s="142">
        <v>55</v>
      </c>
      <c r="K112" s="142">
        <v>55</v>
      </c>
      <c r="L112" s="142">
        <v>55</v>
      </c>
      <c r="M112" s="143">
        <v>55</v>
      </c>
      <c r="N112" s="156">
        <v>57.5</v>
      </c>
    </row>
    <row r="113" spans="1:14" ht="11.1" customHeight="1" x14ac:dyDescent="0.25">
      <c r="A113" s="140"/>
      <c r="B113" s="141">
        <v>2022</v>
      </c>
      <c r="C113" s="156">
        <v>57.5</v>
      </c>
      <c r="D113" s="156">
        <v>57.5</v>
      </c>
      <c r="E113" s="142">
        <v>60</v>
      </c>
      <c r="F113" s="142">
        <v>60</v>
      </c>
      <c r="G113" s="142">
        <v>65</v>
      </c>
      <c r="H113" s="142">
        <v>65</v>
      </c>
      <c r="I113" s="142">
        <v>67.5</v>
      </c>
      <c r="J113" s="142">
        <v>67.5</v>
      </c>
      <c r="K113" s="142">
        <v>67.5</v>
      </c>
      <c r="L113" s="142">
        <v>72.5</v>
      </c>
      <c r="M113" s="143">
        <v>72.5</v>
      </c>
      <c r="N113" s="142">
        <v>72.5</v>
      </c>
    </row>
    <row r="114" spans="1:14" ht="11.1" customHeight="1" x14ac:dyDescent="0.25">
      <c r="A114" s="140"/>
      <c r="B114" s="141">
        <v>2023</v>
      </c>
      <c r="C114" s="156">
        <v>70</v>
      </c>
      <c r="D114" s="156">
        <v>70</v>
      </c>
      <c r="E114" s="142">
        <v>70</v>
      </c>
      <c r="F114" s="142">
        <v>65</v>
      </c>
      <c r="G114" s="142">
        <v>70</v>
      </c>
      <c r="H114" s="142">
        <v>65</v>
      </c>
      <c r="I114" s="142">
        <v>70</v>
      </c>
      <c r="J114" s="142">
        <v>75</v>
      </c>
      <c r="K114" s="143">
        <v>75</v>
      </c>
      <c r="L114" s="142">
        <v>65</v>
      </c>
      <c r="M114" s="142">
        <v>80</v>
      </c>
      <c r="N114" s="142">
        <v>75</v>
      </c>
    </row>
    <row r="115" spans="1:14" ht="11.1" customHeight="1" x14ac:dyDescent="0.25">
      <c r="A115" s="144"/>
      <c r="B115" s="145">
        <v>2024</v>
      </c>
      <c r="C115" s="146">
        <v>80</v>
      </c>
      <c r="D115" s="146">
        <v>80</v>
      </c>
      <c r="E115" s="146">
        <v>78</v>
      </c>
      <c r="F115" s="146">
        <v>80</v>
      </c>
      <c r="G115" s="146">
        <v>80</v>
      </c>
      <c r="H115" s="146">
        <v>80</v>
      </c>
      <c r="I115" s="146">
        <v>80</v>
      </c>
      <c r="J115" s="146">
        <v>80</v>
      </c>
      <c r="K115" s="146"/>
      <c r="L115" s="146"/>
      <c r="M115" s="166"/>
      <c r="N115" s="166"/>
    </row>
    <row r="116" spans="1:14" ht="11.1" customHeight="1" x14ac:dyDescent="0.2">
      <c r="A116" s="158"/>
      <c r="B116" s="159"/>
      <c r="C116" s="160"/>
      <c r="D116" s="160"/>
      <c r="E116" s="160"/>
      <c r="F116" s="160"/>
      <c r="G116" s="161"/>
      <c r="H116" s="161"/>
      <c r="I116" s="160"/>
      <c r="J116" s="160"/>
      <c r="K116" s="160"/>
      <c r="L116" s="161"/>
      <c r="M116" s="161"/>
      <c r="N116" s="162" t="s">
        <v>76</v>
      </c>
    </row>
    <row r="117" spans="1:14" ht="14.1" customHeight="1" x14ac:dyDescent="0.25">
      <c r="A117" s="945" t="s">
        <v>413</v>
      </c>
      <c r="B117" s="945"/>
      <c r="C117" s="945"/>
      <c r="D117" s="945"/>
      <c r="E117" s="945"/>
      <c r="F117" s="945"/>
      <c r="G117" s="8"/>
      <c r="H117" s="8"/>
      <c r="I117" s="163"/>
      <c r="J117" s="163"/>
      <c r="K117" s="142"/>
      <c r="L117" s="143"/>
      <c r="M117" s="143"/>
      <c r="N117" s="143"/>
    </row>
    <row r="118" spans="1:14" ht="18" customHeight="1" x14ac:dyDescent="0.2">
      <c r="A118" s="369" t="s">
        <v>409</v>
      </c>
      <c r="B118" s="369" t="s">
        <v>387</v>
      </c>
      <c r="C118" s="369" t="s">
        <v>389</v>
      </c>
      <c r="D118" s="369" t="s">
        <v>390</v>
      </c>
      <c r="E118" s="369" t="s">
        <v>391</v>
      </c>
      <c r="F118" s="369" t="s">
        <v>392</v>
      </c>
      <c r="G118" s="369" t="s">
        <v>393</v>
      </c>
      <c r="H118" s="369" t="s">
        <v>394</v>
      </c>
      <c r="I118" s="370" t="s">
        <v>395</v>
      </c>
      <c r="J118" s="370" t="s">
        <v>396</v>
      </c>
      <c r="K118" s="370" t="s">
        <v>397</v>
      </c>
      <c r="L118" s="369" t="s">
        <v>398</v>
      </c>
      <c r="M118" s="369" t="s">
        <v>399</v>
      </c>
      <c r="N118" s="369" t="s">
        <v>400</v>
      </c>
    </row>
    <row r="119" spans="1:14" ht="5.0999999999999996" customHeight="1" x14ac:dyDescent="0.25">
      <c r="A119" s="362"/>
      <c r="B119" s="363"/>
      <c r="C119" s="364"/>
      <c r="D119" s="364"/>
      <c r="E119" s="364"/>
      <c r="F119" s="364"/>
      <c r="G119" s="364"/>
      <c r="H119" s="364"/>
      <c r="I119" s="364"/>
      <c r="J119" s="365"/>
      <c r="K119" s="364"/>
      <c r="L119" s="364"/>
      <c r="M119" s="368"/>
      <c r="N119" s="368"/>
    </row>
    <row r="120" spans="1:14" ht="11.1" customHeight="1" x14ac:dyDescent="0.25">
      <c r="A120" s="140" t="s">
        <v>419</v>
      </c>
      <c r="B120" s="141">
        <v>2018</v>
      </c>
      <c r="C120" s="156">
        <v>43</v>
      </c>
      <c r="D120" s="156">
        <v>46</v>
      </c>
      <c r="E120" s="156">
        <v>47.5</v>
      </c>
      <c r="F120" s="156">
        <v>47.5</v>
      </c>
      <c r="G120" s="156">
        <v>47.5</v>
      </c>
      <c r="H120" s="156">
        <v>47.5</v>
      </c>
      <c r="I120" s="156">
        <v>47.5</v>
      </c>
      <c r="J120" s="165">
        <v>47.5</v>
      </c>
      <c r="K120" s="156">
        <v>51</v>
      </c>
      <c r="L120" s="156">
        <v>50</v>
      </c>
      <c r="M120" s="165">
        <v>50</v>
      </c>
      <c r="N120" s="156">
        <v>50</v>
      </c>
    </row>
    <row r="121" spans="1:14" ht="11.1" customHeight="1" x14ac:dyDescent="0.25">
      <c r="A121" s="140"/>
      <c r="B121" s="141">
        <v>2019</v>
      </c>
      <c r="C121" s="156">
        <v>48</v>
      </c>
      <c r="D121" s="156">
        <v>48</v>
      </c>
      <c r="E121" s="156">
        <v>48</v>
      </c>
      <c r="F121" s="156">
        <v>48</v>
      </c>
      <c r="G121" s="156">
        <v>48</v>
      </c>
      <c r="H121" s="156">
        <v>48</v>
      </c>
      <c r="I121" s="156">
        <v>48</v>
      </c>
      <c r="J121" s="165">
        <v>48</v>
      </c>
      <c r="K121" s="156">
        <v>53</v>
      </c>
      <c r="L121" s="156">
        <v>52.5</v>
      </c>
      <c r="M121" s="165">
        <v>53</v>
      </c>
      <c r="N121" s="156">
        <v>52.5</v>
      </c>
    </row>
    <row r="122" spans="1:14" ht="11.1" customHeight="1" x14ac:dyDescent="0.25">
      <c r="A122" s="140"/>
      <c r="B122" s="141">
        <v>2020</v>
      </c>
      <c r="C122" s="156">
        <v>52.5</v>
      </c>
      <c r="D122" s="142" t="s">
        <v>28</v>
      </c>
      <c r="E122" s="142" t="s">
        <v>28</v>
      </c>
      <c r="F122" s="142" t="s">
        <v>28</v>
      </c>
      <c r="G122" s="142" t="s">
        <v>28</v>
      </c>
      <c r="H122" s="142" t="s">
        <v>28</v>
      </c>
      <c r="I122" s="142" t="s">
        <v>28</v>
      </c>
      <c r="J122" s="143" t="s">
        <v>28</v>
      </c>
      <c r="K122" s="142" t="s">
        <v>28</v>
      </c>
      <c r="L122" s="142" t="s">
        <v>28</v>
      </c>
      <c r="M122" s="143" t="s">
        <v>28</v>
      </c>
      <c r="N122" s="142" t="s">
        <v>28</v>
      </c>
    </row>
    <row r="123" spans="1:14" ht="11.1" customHeight="1" x14ac:dyDescent="0.25">
      <c r="A123" s="140"/>
      <c r="B123" s="141">
        <v>2021</v>
      </c>
      <c r="C123" s="142" t="s">
        <v>28</v>
      </c>
      <c r="D123" s="142" t="s">
        <v>28</v>
      </c>
      <c r="E123" s="142" t="s">
        <v>28</v>
      </c>
      <c r="F123" s="142" t="s">
        <v>28</v>
      </c>
      <c r="G123" s="142" t="s">
        <v>28</v>
      </c>
      <c r="H123" s="142">
        <v>57.5</v>
      </c>
      <c r="I123" s="142">
        <v>60</v>
      </c>
      <c r="J123" s="143">
        <v>60</v>
      </c>
      <c r="K123" s="142" t="s">
        <v>28</v>
      </c>
      <c r="L123" s="142">
        <v>65</v>
      </c>
      <c r="M123" s="143" t="s">
        <v>28</v>
      </c>
      <c r="N123" s="142" t="s">
        <v>28</v>
      </c>
    </row>
    <row r="124" spans="1:14" ht="11.1" customHeight="1" x14ac:dyDescent="0.25">
      <c r="A124" s="140"/>
      <c r="B124" s="141">
        <v>2022</v>
      </c>
      <c r="C124" s="142">
        <v>70</v>
      </c>
      <c r="D124" s="142">
        <v>70</v>
      </c>
      <c r="E124" s="142">
        <v>70</v>
      </c>
      <c r="F124" s="142">
        <v>70</v>
      </c>
      <c r="G124" s="142" t="s">
        <v>28</v>
      </c>
      <c r="H124" s="142">
        <v>70</v>
      </c>
      <c r="I124" s="142">
        <v>70</v>
      </c>
      <c r="J124" s="143">
        <v>70</v>
      </c>
      <c r="K124" s="142">
        <v>80</v>
      </c>
      <c r="L124" s="142">
        <v>80</v>
      </c>
      <c r="M124" s="143">
        <v>80</v>
      </c>
      <c r="N124" s="142">
        <v>80</v>
      </c>
    </row>
    <row r="125" spans="1:14" ht="11.1" customHeight="1" x14ac:dyDescent="0.25">
      <c r="A125" s="140"/>
      <c r="B125" s="141">
        <v>2023</v>
      </c>
      <c r="C125" s="142">
        <v>80</v>
      </c>
      <c r="D125" s="142">
        <v>80</v>
      </c>
      <c r="E125" s="142">
        <v>80</v>
      </c>
      <c r="F125" s="142" t="s">
        <v>28</v>
      </c>
      <c r="G125" s="142">
        <v>70</v>
      </c>
      <c r="H125" s="142">
        <v>80</v>
      </c>
      <c r="I125" s="142">
        <v>80</v>
      </c>
      <c r="J125" s="143">
        <v>80</v>
      </c>
      <c r="K125" s="143">
        <v>80</v>
      </c>
      <c r="L125" s="142">
        <v>80</v>
      </c>
      <c r="M125" s="142">
        <v>80</v>
      </c>
      <c r="N125" s="142">
        <v>80</v>
      </c>
    </row>
    <row r="126" spans="1:14" ht="11.1" customHeight="1" x14ac:dyDescent="0.25">
      <c r="A126" s="144"/>
      <c r="B126" s="145">
        <v>2024</v>
      </c>
      <c r="C126" s="146">
        <v>80</v>
      </c>
      <c r="D126" s="146">
        <v>80</v>
      </c>
      <c r="E126" s="146">
        <v>78</v>
      </c>
      <c r="F126" s="146">
        <v>80</v>
      </c>
      <c r="G126" s="146">
        <v>80</v>
      </c>
      <c r="H126" s="146">
        <v>85</v>
      </c>
      <c r="I126" s="146">
        <v>85</v>
      </c>
      <c r="J126" s="146">
        <v>85</v>
      </c>
      <c r="K126" s="147"/>
      <c r="L126" s="146"/>
      <c r="M126" s="146"/>
      <c r="N126" s="166"/>
    </row>
    <row r="127" spans="1:14" ht="11.1" customHeight="1" x14ac:dyDescent="0.25">
      <c r="A127" s="140" t="s">
        <v>118</v>
      </c>
      <c r="B127" s="141">
        <v>2018</v>
      </c>
      <c r="C127" s="156">
        <v>36</v>
      </c>
      <c r="D127" s="156">
        <v>37.5</v>
      </c>
      <c r="E127" s="156">
        <v>37.5</v>
      </c>
      <c r="F127" s="156">
        <v>37.5</v>
      </c>
      <c r="G127" s="156">
        <v>37.5</v>
      </c>
      <c r="H127" s="156">
        <v>37.5</v>
      </c>
      <c r="I127" s="156">
        <v>37.5</v>
      </c>
      <c r="J127" s="156">
        <v>37.5</v>
      </c>
      <c r="K127" s="156">
        <v>37.5</v>
      </c>
      <c r="L127" s="156">
        <v>37.5</v>
      </c>
      <c r="M127" s="165">
        <v>37.5</v>
      </c>
      <c r="N127" s="156">
        <v>37.5</v>
      </c>
    </row>
    <row r="128" spans="1:14" ht="11.1" customHeight="1" x14ac:dyDescent="0.25">
      <c r="A128" s="140"/>
      <c r="B128" s="141">
        <v>2019</v>
      </c>
      <c r="C128" s="156">
        <v>40</v>
      </c>
      <c r="D128" s="156">
        <v>40</v>
      </c>
      <c r="E128" s="156">
        <v>40</v>
      </c>
      <c r="F128" s="156">
        <v>40</v>
      </c>
      <c r="G128" s="156">
        <v>39</v>
      </c>
      <c r="H128" s="156">
        <v>40</v>
      </c>
      <c r="I128" s="156">
        <v>40</v>
      </c>
      <c r="J128" s="156">
        <v>40</v>
      </c>
      <c r="K128" s="156">
        <v>40</v>
      </c>
      <c r="L128" s="156">
        <v>40</v>
      </c>
      <c r="M128" s="165">
        <v>42.5</v>
      </c>
      <c r="N128" s="156">
        <v>42.5</v>
      </c>
    </row>
    <row r="129" spans="1:14" ht="11.1" customHeight="1" x14ac:dyDescent="0.25">
      <c r="A129" s="140"/>
      <c r="B129" s="141">
        <v>2020</v>
      </c>
      <c r="C129" s="156">
        <v>42.5</v>
      </c>
      <c r="D129" s="142">
        <v>40</v>
      </c>
      <c r="E129" s="142">
        <v>40</v>
      </c>
      <c r="F129" s="142" t="s">
        <v>28</v>
      </c>
      <c r="G129" s="142" t="s">
        <v>28</v>
      </c>
      <c r="H129" s="142" t="s">
        <v>28</v>
      </c>
      <c r="I129" s="142">
        <v>40</v>
      </c>
      <c r="J129" s="142">
        <v>45</v>
      </c>
      <c r="K129" s="142" t="s">
        <v>28</v>
      </c>
      <c r="L129" s="142" t="s">
        <v>28</v>
      </c>
      <c r="M129" s="143">
        <v>45</v>
      </c>
      <c r="N129" s="142">
        <v>45</v>
      </c>
    </row>
    <row r="130" spans="1:14" ht="11.1" customHeight="1" x14ac:dyDescent="0.25">
      <c r="A130" s="140"/>
      <c r="B130" s="141">
        <v>2021</v>
      </c>
      <c r="C130" s="156">
        <v>40</v>
      </c>
      <c r="D130" s="156">
        <v>40</v>
      </c>
      <c r="E130" s="156">
        <v>40</v>
      </c>
      <c r="F130" s="142">
        <v>37.5</v>
      </c>
      <c r="G130" s="142">
        <v>35</v>
      </c>
      <c r="H130" s="142">
        <v>40</v>
      </c>
      <c r="I130" s="142">
        <v>40</v>
      </c>
      <c r="J130" s="142">
        <v>40</v>
      </c>
      <c r="K130" s="142">
        <v>40</v>
      </c>
      <c r="L130" s="142">
        <v>40</v>
      </c>
      <c r="M130" s="143">
        <v>40</v>
      </c>
      <c r="N130" s="142">
        <v>37.5</v>
      </c>
    </row>
    <row r="131" spans="1:14" ht="11.1" customHeight="1" x14ac:dyDescent="0.25">
      <c r="A131" s="140"/>
      <c r="B131" s="141">
        <v>2022</v>
      </c>
      <c r="C131" s="156">
        <v>37.5</v>
      </c>
      <c r="D131" s="156">
        <v>42.5</v>
      </c>
      <c r="E131" s="156">
        <v>42.5</v>
      </c>
      <c r="F131" s="156">
        <v>42.5</v>
      </c>
      <c r="G131" s="156">
        <v>42.5</v>
      </c>
      <c r="H131" s="156">
        <v>42.5</v>
      </c>
      <c r="I131" s="156">
        <v>42.5</v>
      </c>
      <c r="J131" s="156">
        <v>42.5</v>
      </c>
      <c r="K131" s="142">
        <v>44.5</v>
      </c>
      <c r="L131" s="156">
        <v>45</v>
      </c>
      <c r="M131" s="143">
        <v>50</v>
      </c>
      <c r="N131" s="142">
        <v>47</v>
      </c>
    </row>
    <row r="132" spans="1:14" ht="11.1" customHeight="1" x14ac:dyDescent="0.25">
      <c r="A132" s="140"/>
      <c r="B132" s="141">
        <v>2023</v>
      </c>
      <c r="C132" s="156">
        <v>53</v>
      </c>
      <c r="D132" s="156">
        <v>46.5</v>
      </c>
      <c r="E132" s="156">
        <v>52</v>
      </c>
      <c r="F132" s="156">
        <v>52</v>
      </c>
      <c r="G132" s="156">
        <v>53</v>
      </c>
      <c r="H132" s="156">
        <v>52.5</v>
      </c>
      <c r="I132" s="156">
        <v>53</v>
      </c>
      <c r="J132" s="156">
        <v>53</v>
      </c>
      <c r="K132" s="165">
        <v>53</v>
      </c>
      <c r="L132" s="156">
        <v>53</v>
      </c>
      <c r="M132" s="156">
        <v>53</v>
      </c>
      <c r="N132" s="142">
        <v>51</v>
      </c>
    </row>
    <row r="133" spans="1:14" ht="11.1" customHeight="1" x14ac:dyDescent="0.25">
      <c r="A133" s="144"/>
      <c r="B133" s="145">
        <v>2024</v>
      </c>
      <c r="C133" s="166">
        <v>53</v>
      </c>
      <c r="D133" s="166">
        <v>53</v>
      </c>
      <c r="E133" s="166">
        <v>50</v>
      </c>
      <c r="F133" s="166">
        <v>53</v>
      </c>
      <c r="G133" s="166">
        <v>53</v>
      </c>
      <c r="H133" s="166">
        <v>53</v>
      </c>
      <c r="I133" s="166">
        <v>53</v>
      </c>
      <c r="J133" s="166">
        <v>53</v>
      </c>
      <c r="K133" s="167"/>
      <c r="L133" s="166"/>
      <c r="M133" s="166"/>
      <c r="N133" s="146"/>
    </row>
    <row r="134" spans="1:14" ht="11.1" customHeight="1" x14ac:dyDescent="0.25">
      <c r="A134" s="154" t="s">
        <v>123</v>
      </c>
      <c r="B134" s="149">
        <v>2018</v>
      </c>
      <c r="C134" s="155">
        <v>32.5</v>
      </c>
      <c r="D134" s="155">
        <v>32.5</v>
      </c>
      <c r="E134" s="155">
        <v>32.5</v>
      </c>
      <c r="F134" s="155">
        <v>34</v>
      </c>
      <c r="G134" s="155">
        <v>34</v>
      </c>
      <c r="H134" s="155">
        <v>35</v>
      </c>
      <c r="I134" s="155">
        <v>39</v>
      </c>
      <c r="J134" s="155">
        <v>39</v>
      </c>
      <c r="K134" s="155">
        <v>39</v>
      </c>
      <c r="L134" s="155">
        <v>39</v>
      </c>
      <c r="M134" s="168">
        <v>39</v>
      </c>
      <c r="N134" s="155">
        <v>40</v>
      </c>
    </row>
    <row r="135" spans="1:14" ht="11.1" customHeight="1" x14ac:dyDescent="0.25">
      <c r="A135" s="140"/>
      <c r="B135" s="141">
        <v>2019</v>
      </c>
      <c r="C135" s="156">
        <v>38</v>
      </c>
      <c r="D135" s="156">
        <v>38</v>
      </c>
      <c r="E135" s="156">
        <v>38</v>
      </c>
      <c r="F135" s="156">
        <v>37</v>
      </c>
      <c r="G135" s="156">
        <v>38</v>
      </c>
      <c r="H135" s="156">
        <v>41</v>
      </c>
      <c r="I135" s="156">
        <v>41</v>
      </c>
      <c r="J135" s="156">
        <v>40</v>
      </c>
      <c r="K135" s="156">
        <v>35</v>
      </c>
      <c r="L135" s="156">
        <v>35</v>
      </c>
      <c r="M135" s="165">
        <v>35</v>
      </c>
      <c r="N135" s="156">
        <v>35</v>
      </c>
    </row>
    <row r="136" spans="1:14" ht="11.1" customHeight="1" x14ac:dyDescent="0.25">
      <c r="A136" s="140"/>
      <c r="B136" s="141">
        <v>2020</v>
      </c>
      <c r="C136" s="156">
        <v>37.5</v>
      </c>
      <c r="D136" s="156">
        <v>37.5</v>
      </c>
      <c r="E136" s="156">
        <v>37.5</v>
      </c>
      <c r="F136" s="156">
        <v>37.5</v>
      </c>
      <c r="G136" s="156">
        <v>37.5</v>
      </c>
      <c r="H136" s="156">
        <v>37.5</v>
      </c>
      <c r="I136" s="156">
        <v>37.5</v>
      </c>
      <c r="J136" s="156">
        <v>37.5</v>
      </c>
      <c r="K136" s="156">
        <v>35</v>
      </c>
      <c r="L136" s="156">
        <v>35</v>
      </c>
      <c r="M136" s="165">
        <v>35</v>
      </c>
      <c r="N136" s="156">
        <v>37.5</v>
      </c>
    </row>
    <row r="137" spans="1:14" ht="11.1" customHeight="1" x14ac:dyDescent="0.25">
      <c r="A137" s="140"/>
      <c r="B137" s="141">
        <v>2021</v>
      </c>
      <c r="C137" s="156">
        <v>37.5</v>
      </c>
      <c r="D137" s="156">
        <v>37.5</v>
      </c>
      <c r="E137" s="156">
        <v>37.5</v>
      </c>
      <c r="F137" s="156">
        <v>35</v>
      </c>
      <c r="G137" s="156">
        <v>37.5</v>
      </c>
      <c r="H137" s="156">
        <v>37.5</v>
      </c>
      <c r="I137" s="156">
        <v>35</v>
      </c>
      <c r="J137" s="156">
        <v>52.5</v>
      </c>
      <c r="K137" s="156">
        <v>52.5</v>
      </c>
      <c r="L137" s="156">
        <v>50</v>
      </c>
      <c r="M137" s="165">
        <v>52.5</v>
      </c>
      <c r="N137" s="156">
        <v>52.5</v>
      </c>
    </row>
    <row r="138" spans="1:14" ht="11.1" customHeight="1" x14ac:dyDescent="0.25">
      <c r="A138" s="140"/>
      <c r="B138" s="141">
        <v>2022</v>
      </c>
      <c r="C138" s="156">
        <v>52.5</v>
      </c>
      <c r="D138" s="156">
        <v>53</v>
      </c>
      <c r="E138" s="156">
        <v>53</v>
      </c>
      <c r="F138" s="156">
        <v>53</v>
      </c>
      <c r="G138" s="156">
        <v>53</v>
      </c>
      <c r="H138" s="156">
        <v>47.5</v>
      </c>
      <c r="I138" s="156">
        <v>47.5</v>
      </c>
      <c r="J138" s="156">
        <v>47.5</v>
      </c>
      <c r="K138" s="156">
        <v>47.5</v>
      </c>
      <c r="L138" s="156">
        <v>55</v>
      </c>
      <c r="M138" s="165">
        <v>48</v>
      </c>
      <c r="N138" s="156">
        <v>47.5</v>
      </c>
    </row>
    <row r="139" spans="1:14" ht="11.1" customHeight="1" x14ac:dyDescent="0.25">
      <c r="A139" s="140"/>
      <c r="B139" s="141">
        <v>2023</v>
      </c>
      <c r="C139" s="156">
        <v>47.5</v>
      </c>
      <c r="D139" s="156">
        <v>47.5</v>
      </c>
      <c r="E139" s="156">
        <v>47.5</v>
      </c>
      <c r="F139" s="156">
        <v>47.5</v>
      </c>
      <c r="G139" s="156">
        <v>52</v>
      </c>
      <c r="H139" s="156">
        <v>57.5</v>
      </c>
      <c r="I139" s="156">
        <v>55</v>
      </c>
      <c r="J139" s="156">
        <v>53</v>
      </c>
      <c r="K139" s="156">
        <v>53</v>
      </c>
      <c r="L139" s="156">
        <v>50</v>
      </c>
      <c r="M139" s="156">
        <v>50</v>
      </c>
      <c r="N139" s="156">
        <v>43</v>
      </c>
    </row>
    <row r="140" spans="1:14" ht="11.1" customHeight="1" x14ac:dyDescent="0.25">
      <c r="A140" s="144"/>
      <c r="B140" s="145">
        <v>2024</v>
      </c>
      <c r="C140" s="166">
        <v>48</v>
      </c>
      <c r="D140" s="166">
        <v>50</v>
      </c>
      <c r="E140" s="166">
        <v>52</v>
      </c>
      <c r="F140" s="530">
        <v>47.5</v>
      </c>
      <c r="G140" s="166">
        <v>48</v>
      </c>
      <c r="H140" s="166">
        <v>48</v>
      </c>
      <c r="I140" s="166">
        <v>48</v>
      </c>
      <c r="J140" s="166">
        <v>48</v>
      </c>
      <c r="K140" s="166"/>
      <c r="L140" s="166"/>
      <c r="M140" s="166"/>
      <c r="N140" s="166"/>
    </row>
    <row r="141" spans="1:14" ht="11.1" customHeight="1" x14ac:dyDescent="0.25">
      <c r="A141" s="154" t="s">
        <v>474</v>
      </c>
      <c r="B141" s="141">
        <v>2018</v>
      </c>
      <c r="C141" s="156">
        <v>37.5</v>
      </c>
      <c r="D141" s="156">
        <v>36.81818181818182</v>
      </c>
      <c r="E141" s="156">
        <v>38.18181818181818</v>
      </c>
      <c r="F141" s="156">
        <v>38.636363636363633</v>
      </c>
      <c r="G141" s="156">
        <v>38.5</v>
      </c>
      <c r="H141" s="165">
        <v>38.5</v>
      </c>
      <c r="I141" s="156">
        <v>38.636363636363633</v>
      </c>
      <c r="J141" s="156">
        <v>40.68181818181818</v>
      </c>
      <c r="K141" s="165">
        <v>40.227272727272727</v>
      </c>
      <c r="L141" s="165">
        <v>40.454545454545453</v>
      </c>
      <c r="M141" s="165">
        <v>40.454545454545453</v>
      </c>
      <c r="N141" s="156">
        <v>40.454545454545453</v>
      </c>
    </row>
    <row r="142" spans="1:14" ht="11.1" customHeight="1" x14ac:dyDescent="0.25">
      <c r="A142" s="362"/>
      <c r="B142" s="141">
        <v>2019</v>
      </c>
      <c r="C142" s="156">
        <v>40</v>
      </c>
      <c r="D142" s="156">
        <v>40</v>
      </c>
      <c r="E142" s="156">
        <v>41.8</v>
      </c>
      <c r="F142" s="156">
        <v>41.8</v>
      </c>
      <c r="G142" s="156">
        <v>41.8</v>
      </c>
      <c r="H142" s="165">
        <v>43.5</v>
      </c>
      <c r="I142" s="156">
        <v>43.8</v>
      </c>
      <c r="J142" s="156">
        <v>44.5</v>
      </c>
      <c r="K142" s="165">
        <v>45</v>
      </c>
      <c r="L142" s="165">
        <v>45</v>
      </c>
      <c r="M142" s="165">
        <v>45</v>
      </c>
      <c r="N142" s="156">
        <v>47.5</v>
      </c>
    </row>
    <row r="143" spans="1:14" ht="11.1" customHeight="1" x14ac:dyDescent="0.25">
      <c r="A143" s="362"/>
      <c r="B143" s="141">
        <v>2020</v>
      </c>
      <c r="C143" s="156">
        <v>45</v>
      </c>
      <c r="D143" s="156">
        <v>45</v>
      </c>
      <c r="E143" s="142" t="s">
        <v>28</v>
      </c>
      <c r="F143" s="142" t="s">
        <v>28</v>
      </c>
      <c r="G143" s="156">
        <v>47.5</v>
      </c>
      <c r="H143" s="165">
        <v>47.5</v>
      </c>
      <c r="I143" s="142" t="s">
        <v>28</v>
      </c>
      <c r="J143" s="156">
        <v>47.5</v>
      </c>
      <c r="K143" s="165">
        <v>47.5</v>
      </c>
      <c r="L143" s="165">
        <v>45</v>
      </c>
      <c r="M143" s="165">
        <v>45</v>
      </c>
      <c r="N143" s="156">
        <v>45</v>
      </c>
    </row>
    <row r="144" spans="1:14" ht="11.1" customHeight="1" x14ac:dyDescent="0.25">
      <c r="A144" s="362"/>
      <c r="B144" s="141">
        <v>2021</v>
      </c>
      <c r="C144" s="156">
        <v>45</v>
      </c>
      <c r="D144" s="156">
        <v>45</v>
      </c>
      <c r="E144" s="156">
        <v>45</v>
      </c>
      <c r="F144" s="156">
        <v>45</v>
      </c>
      <c r="G144" s="156">
        <v>45</v>
      </c>
      <c r="H144" s="165">
        <v>45</v>
      </c>
      <c r="I144" s="156">
        <v>45</v>
      </c>
      <c r="J144" s="156">
        <v>45</v>
      </c>
      <c r="K144" s="165">
        <v>45</v>
      </c>
      <c r="L144" s="165">
        <v>45</v>
      </c>
      <c r="M144" s="165">
        <v>45</v>
      </c>
      <c r="N144" s="156">
        <v>45</v>
      </c>
    </row>
    <row r="145" spans="1:14" ht="11.1" customHeight="1" x14ac:dyDescent="0.25">
      <c r="A145" s="362"/>
      <c r="B145" s="141">
        <v>2022</v>
      </c>
      <c r="C145" s="156">
        <v>47.5</v>
      </c>
      <c r="D145" s="156">
        <v>52.5</v>
      </c>
      <c r="E145" s="156">
        <v>57.5</v>
      </c>
      <c r="F145" s="156">
        <v>55</v>
      </c>
      <c r="G145" s="156">
        <v>55</v>
      </c>
      <c r="H145" s="165">
        <v>58</v>
      </c>
      <c r="I145" s="156">
        <v>58</v>
      </c>
      <c r="J145" s="156">
        <v>62.5</v>
      </c>
      <c r="K145" s="165">
        <v>75.5</v>
      </c>
      <c r="L145" s="165">
        <v>58</v>
      </c>
      <c r="M145" s="165">
        <v>58</v>
      </c>
      <c r="N145" s="156">
        <v>62.5</v>
      </c>
    </row>
    <row r="146" spans="1:14" ht="11.1" customHeight="1" x14ac:dyDescent="0.25">
      <c r="A146" s="362"/>
      <c r="B146" s="141">
        <v>2023</v>
      </c>
      <c r="C146" s="156">
        <v>65</v>
      </c>
      <c r="D146" s="156">
        <v>65</v>
      </c>
      <c r="E146" s="156">
        <v>65</v>
      </c>
      <c r="F146" s="142" t="s">
        <v>28</v>
      </c>
      <c r="G146" s="142" t="s">
        <v>28</v>
      </c>
      <c r="H146" s="143" t="s">
        <v>28</v>
      </c>
      <c r="I146" s="142" t="s">
        <v>28</v>
      </c>
      <c r="J146" s="142" t="s">
        <v>28</v>
      </c>
      <c r="K146" s="143" t="s">
        <v>28</v>
      </c>
      <c r="L146" s="143" t="s">
        <v>28</v>
      </c>
      <c r="M146" s="143" t="s">
        <v>28</v>
      </c>
      <c r="N146" s="143" t="s">
        <v>28</v>
      </c>
    </row>
    <row r="147" spans="1:14" ht="11.1" customHeight="1" x14ac:dyDescent="0.25">
      <c r="A147" s="535"/>
      <c r="B147" s="410">
        <v>2024</v>
      </c>
      <c r="C147" s="411" t="s">
        <v>28</v>
      </c>
      <c r="D147" s="411" t="s">
        <v>28</v>
      </c>
      <c r="E147" s="525">
        <v>62</v>
      </c>
      <c r="F147" s="385">
        <v>68</v>
      </c>
      <c r="G147" s="385">
        <v>63</v>
      </c>
      <c r="H147" s="412" t="s">
        <v>28</v>
      </c>
      <c r="I147" s="411" t="s">
        <v>28</v>
      </c>
      <c r="J147" s="411" t="s">
        <v>28</v>
      </c>
      <c r="K147" s="385"/>
      <c r="L147" s="386"/>
      <c r="M147" s="386"/>
      <c r="N147" s="386"/>
    </row>
    <row r="148" spans="1:14" ht="11.1" customHeight="1" x14ac:dyDescent="0.25">
      <c r="A148" s="140" t="s">
        <v>420</v>
      </c>
      <c r="B148" s="141">
        <v>2018</v>
      </c>
      <c r="C148" s="156">
        <v>35</v>
      </c>
      <c r="D148" s="156">
        <v>35</v>
      </c>
      <c r="E148" s="156">
        <v>35</v>
      </c>
      <c r="F148" s="156">
        <v>35</v>
      </c>
      <c r="G148" s="156">
        <v>35</v>
      </c>
      <c r="H148" s="156">
        <v>36</v>
      </c>
      <c r="I148" s="156">
        <v>35</v>
      </c>
      <c r="J148" s="156">
        <v>34</v>
      </c>
      <c r="K148" s="156">
        <v>35</v>
      </c>
      <c r="L148" s="156">
        <v>35</v>
      </c>
      <c r="M148" s="165">
        <v>35</v>
      </c>
      <c r="N148" s="156">
        <v>35</v>
      </c>
    </row>
    <row r="149" spans="1:14" ht="11.1" customHeight="1" x14ac:dyDescent="0.25">
      <c r="A149" s="140"/>
      <c r="B149" s="141">
        <v>2019</v>
      </c>
      <c r="C149" s="156">
        <v>34</v>
      </c>
      <c r="D149" s="156">
        <v>34</v>
      </c>
      <c r="E149" s="156">
        <v>34</v>
      </c>
      <c r="F149" s="156">
        <v>35</v>
      </c>
      <c r="G149" s="156">
        <v>35</v>
      </c>
      <c r="H149" s="156">
        <v>36</v>
      </c>
      <c r="I149" s="156">
        <v>35</v>
      </c>
      <c r="J149" s="156">
        <v>35</v>
      </c>
      <c r="K149" s="156">
        <v>37.5</v>
      </c>
      <c r="L149" s="156">
        <v>37.5</v>
      </c>
      <c r="M149" s="165">
        <v>40</v>
      </c>
      <c r="N149" s="156">
        <v>40</v>
      </c>
    </row>
    <row r="150" spans="1:14" ht="11.1" customHeight="1" x14ac:dyDescent="0.25">
      <c r="A150" s="140"/>
      <c r="B150" s="141">
        <v>2020</v>
      </c>
      <c r="C150" s="156">
        <v>40</v>
      </c>
      <c r="D150" s="156">
        <v>40</v>
      </c>
      <c r="E150" s="156">
        <v>40</v>
      </c>
      <c r="F150" s="156">
        <v>40</v>
      </c>
      <c r="G150" s="156">
        <v>40</v>
      </c>
      <c r="H150" s="156">
        <v>40</v>
      </c>
      <c r="I150" s="156">
        <v>40</v>
      </c>
      <c r="J150" s="156">
        <v>40</v>
      </c>
      <c r="K150" s="156">
        <v>40</v>
      </c>
      <c r="L150" s="156">
        <v>40</v>
      </c>
      <c r="M150" s="165">
        <v>40</v>
      </c>
      <c r="N150" s="156">
        <v>38</v>
      </c>
    </row>
    <row r="151" spans="1:14" ht="11.1" customHeight="1" x14ac:dyDescent="0.25">
      <c r="A151" s="140"/>
      <c r="B151" s="141">
        <v>2021</v>
      </c>
      <c r="C151" s="156">
        <v>40</v>
      </c>
      <c r="D151" s="156">
        <v>40</v>
      </c>
      <c r="E151" s="156">
        <v>40</v>
      </c>
      <c r="F151" s="156">
        <v>40</v>
      </c>
      <c r="G151" s="156">
        <v>40</v>
      </c>
      <c r="H151" s="156">
        <v>45</v>
      </c>
      <c r="I151" s="156">
        <v>45</v>
      </c>
      <c r="J151" s="156">
        <v>45</v>
      </c>
      <c r="K151" s="156">
        <v>45</v>
      </c>
      <c r="L151" s="156">
        <v>45</v>
      </c>
      <c r="M151" s="165">
        <v>45</v>
      </c>
      <c r="N151" s="156">
        <v>40</v>
      </c>
    </row>
    <row r="152" spans="1:14" ht="11.1" customHeight="1" x14ac:dyDescent="0.25">
      <c r="A152" s="140"/>
      <c r="B152" s="141">
        <v>2022</v>
      </c>
      <c r="C152" s="156">
        <v>40</v>
      </c>
      <c r="D152" s="156">
        <v>45</v>
      </c>
      <c r="E152" s="156">
        <v>45</v>
      </c>
      <c r="F152" s="156">
        <v>40</v>
      </c>
      <c r="G152" s="156">
        <v>40</v>
      </c>
      <c r="H152" s="156">
        <v>45</v>
      </c>
      <c r="I152" s="156">
        <v>52.5</v>
      </c>
      <c r="J152" s="156">
        <v>52.5</v>
      </c>
      <c r="K152" s="156">
        <v>52.5</v>
      </c>
      <c r="L152" s="156">
        <v>53</v>
      </c>
      <c r="M152" s="165">
        <v>57.5</v>
      </c>
      <c r="N152" s="156">
        <v>57.5</v>
      </c>
    </row>
    <row r="153" spans="1:14" ht="11.1" customHeight="1" x14ac:dyDescent="0.25">
      <c r="A153" s="140"/>
      <c r="B153" s="141">
        <v>2023</v>
      </c>
      <c r="C153" s="156" t="s">
        <v>28</v>
      </c>
      <c r="D153" s="156" t="s">
        <v>28</v>
      </c>
      <c r="E153" s="156" t="s">
        <v>28</v>
      </c>
      <c r="F153" s="156">
        <v>67.5</v>
      </c>
      <c r="G153" s="156">
        <v>60</v>
      </c>
      <c r="H153" s="156">
        <v>57.5</v>
      </c>
      <c r="I153" s="156">
        <v>60</v>
      </c>
      <c r="J153" s="156">
        <v>62</v>
      </c>
      <c r="K153" s="156">
        <v>60</v>
      </c>
      <c r="L153" s="156">
        <v>60</v>
      </c>
      <c r="M153" s="156">
        <v>60</v>
      </c>
      <c r="N153" s="156">
        <v>60</v>
      </c>
    </row>
    <row r="154" spans="1:14" ht="11.1" customHeight="1" x14ac:dyDescent="0.25">
      <c r="A154" s="144"/>
      <c r="B154" s="145">
        <v>2024</v>
      </c>
      <c r="C154" s="166">
        <v>60</v>
      </c>
      <c r="D154" s="166">
        <v>60</v>
      </c>
      <c r="E154" s="166">
        <v>56</v>
      </c>
      <c r="F154" s="166">
        <v>80</v>
      </c>
      <c r="G154" s="166">
        <v>80</v>
      </c>
      <c r="H154" s="166">
        <v>55</v>
      </c>
      <c r="I154" s="166">
        <v>53</v>
      </c>
      <c r="J154" s="166">
        <v>65</v>
      </c>
      <c r="K154" s="166"/>
      <c r="L154" s="166"/>
      <c r="M154" s="166"/>
      <c r="N154" s="166"/>
    </row>
    <row r="155" spans="1:14" ht="11.1" customHeight="1" x14ac:dyDescent="0.25">
      <c r="A155" s="140" t="s">
        <v>164</v>
      </c>
      <c r="B155" s="141">
        <v>2018</v>
      </c>
      <c r="C155" s="156">
        <v>57</v>
      </c>
      <c r="D155" s="156">
        <v>57</v>
      </c>
      <c r="E155" s="156">
        <v>57</v>
      </c>
      <c r="F155" s="156">
        <v>57</v>
      </c>
      <c r="G155" s="156">
        <v>57</v>
      </c>
      <c r="H155" s="156">
        <v>57</v>
      </c>
      <c r="I155" s="156">
        <v>54</v>
      </c>
      <c r="J155" s="156">
        <v>54.5</v>
      </c>
      <c r="K155" s="156">
        <v>55</v>
      </c>
      <c r="L155" s="156">
        <v>55</v>
      </c>
      <c r="M155" s="165">
        <v>55</v>
      </c>
      <c r="N155" s="156">
        <v>55</v>
      </c>
    </row>
    <row r="156" spans="1:14" ht="11.1" customHeight="1" x14ac:dyDescent="0.25">
      <c r="A156" s="140"/>
      <c r="B156" s="141">
        <v>2019</v>
      </c>
      <c r="C156" s="156">
        <v>57.5</v>
      </c>
      <c r="D156" s="156">
        <v>56</v>
      </c>
      <c r="E156" s="156">
        <v>56</v>
      </c>
      <c r="F156" s="156">
        <v>56</v>
      </c>
      <c r="G156" s="156">
        <v>59</v>
      </c>
      <c r="H156" s="156">
        <v>58</v>
      </c>
      <c r="I156" s="156">
        <v>57.5</v>
      </c>
      <c r="J156" s="156">
        <v>57.5</v>
      </c>
      <c r="K156" s="156">
        <v>57.5</v>
      </c>
      <c r="L156" s="156">
        <v>57.5</v>
      </c>
      <c r="M156" s="165">
        <v>57.5</v>
      </c>
      <c r="N156" s="156">
        <v>57.5</v>
      </c>
    </row>
    <row r="157" spans="1:14" ht="11.1" customHeight="1" x14ac:dyDescent="0.25">
      <c r="A157" s="140"/>
      <c r="B157" s="141">
        <v>2020</v>
      </c>
      <c r="C157" s="156">
        <v>57.5</v>
      </c>
      <c r="D157" s="156">
        <v>57.5</v>
      </c>
      <c r="E157" s="156">
        <v>59</v>
      </c>
      <c r="F157" s="156">
        <v>56.5</v>
      </c>
      <c r="G157" s="156">
        <v>56.5</v>
      </c>
      <c r="H157" s="156">
        <v>56.5</v>
      </c>
      <c r="I157" s="156">
        <v>59</v>
      </c>
      <c r="J157" s="156">
        <v>57.5</v>
      </c>
      <c r="K157" s="156">
        <v>57.5</v>
      </c>
      <c r="L157" s="156">
        <v>59</v>
      </c>
      <c r="M157" s="165">
        <v>62.5</v>
      </c>
      <c r="N157" s="156">
        <v>57.5</v>
      </c>
    </row>
    <row r="158" spans="1:14" ht="11.1" customHeight="1" x14ac:dyDescent="0.25">
      <c r="A158" s="140"/>
      <c r="B158" s="141">
        <v>2021</v>
      </c>
      <c r="C158" s="156" t="s">
        <v>28</v>
      </c>
      <c r="D158" s="156" t="s">
        <v>28</v>
      </c>
      <c r="E158" s="156" t="s">
        <v>28</v>
      </c>
      <c r="F158" s="156" t="s">
        <v>28</v>
      </c>
      <c r="G158" s="156" t="s">
        <v>28</v>
      </c>
      <c r="H158" s="156" t="s">
        <v>28</v>
      </c>
      <c r="I158" s="156" t="s">
        <v>28</v>
      </c>
      <c r="J158" s="156" t="s">
        <v>28</v>
      </c>
      <c r="K158" s="156" t="s">
        <v>28</v>
      </c>
      <c r="L158" s="156" t="s">
        <v>28</v>
      </c>
      <c r="M158" s="165" t="s">
        <v>28</v>
      </c>
      <c r="N158" s="156" t="s">
        <v>28</v>
      </c>
    </row>
    <row r="159" spans="1:14" ht="11.1" customHeight="1" x14ac:dyDescent="0.25">
      <c r="A159" s="140"/>
      <c r="B159" s="141">
        <v>2022</v>
      </c>
      <c r="C159" s="156">
        <v>63</v>
      </c>
      <c r="D159" s="156">
        <v>60</v>
      </c>
      <c r="E159" s="156">
        <v>60</v>
      </c>
      <c r="F159" s="156">
        <v>70</v>
      </c>
      <c r="G159" s="156">
        <v>70</v>
      </c>
      <c r="H159" s="156">
        <v>70</v>
      </c>
      <c r="I159" s="156">
        <v>70</v>
      </c>
      <c r="J159" s="156">
        <v>70</v>
      </c>
      <c r="K159" s="156">
        <v>70</v>
      </c>
      <c r="L159" s="156">
        <v>70</v>
      </c>
      <c r="M159" s="165">
        <v>75</v>
      </c>
      <c r="N159" s="156">
        <v>80</v>
      </c>
    </row>
    <row r="160" spans="1:14" ht="11.1" customHeight="1" x14ac:dyDescent="0.25">
      <c r="A160" s="140"/>
      <c r="B160" s="141">
        <v>2023</v>
      </c>
      <c r="C160" s="156">
        <v>80</v>
      </c>
      <c r="D160" s="156">
        <v>80</v>
      </c>
      <c r="E160" s="156">
        <v>82</v>
      </c>
      <c r="F160" s="156">
        <v>82</v>
      </c>
      <c r="G160" s="156">
        <v>83</v>
      </c>
      <c r="H160" s="156">
        <v>83</v>
      </c>
      <c r="I160" s="156">
        <v>85</v>
      </c>
      <c r="J160" s="156">
        <v>79</v>
      </c>
      <c r="K160" s="156">
        <v>78</v>
      </c>
      <c r="L160" s="156">
        <v>80</v>
      </c>
      <c r="M160" s="156">
        <v>80</v>
      </c>
      <c r="N160" s="156">
        <v>80</v>
      </c>
    </row>
    <row r="161" spans="1:14" ht="11.1" customHeight="1" x14ac:dyDescent="0.25">
      <c r="A161" s="144"/>
      <c r="B161" s="145">
        <v>2024</v>
      </c>
      <c r="C161" s="166">
        <v>80</v>
      </c>
      <c r="D161" s="166">
        <v>80</v>
      </c>
      <c r="E161" s="166">
        <v>80</v>
      </c>
      <c r="F161" s="166">
        <v>80</v>
      </c>
      <c r="G161" s="166">
        <v>80</v>
      </c>
      <c r="H161" s="166">
        <v>80</v>
      </c>
      <c r="I161" s="166">
        <v>80</v>
      </c>
      <c r="J161" s="166">
        <v>80</v>
      </c>
      <c r="K161" s="166"/>
      <c r="L161" s="166"/>
      <c r="M161" s="166"/>
      <c r="N161" s="166"/>
    </row>
    <row r="162" spans="1:14" ht="11.1" customHeight="1" x14ac:dyDescent="0.25">
      <c r="A162" s="154" t="s">
        <v>127</v>
      </c>
      <c r="B162" s="149">
        <v>2018</v>
      </c>
      <c r="C162" s="155">
        <v>42.5</v>
      </c>
      <c r="D162" s="155">
        <v>42.5</v>
      </c>
      <c r="E162" s="155">
        <v>42</v>
      </c>
      <c r="F162" s="155">
        <v>42.5</v>
      </c>
      <c r="G162" s="155">
        <v>42.5</v>
      </c>
      <c r="H162" s="155">
        <v>42.5</v>
      </c>
      <c r="I162" s="155">
        <v>42.5</v>
      </c>
      <c r="J162" s="155">
        <v>42.5</v>
      </c>
      <c r="K162" s="155">
        <v>42.5</v>
      </c>
      <c r="L162" s="155">
        <v>43.5</v>
      </c>
      <c r="M162" s="168">
        <v>43.5</v>
      </c>
      <c r="N162" s="155">
        <v>43.5</v>
      </c>
    </row>
    <row r="163" spans="1:14" ht="11.1" customHeight="1" x14ac:dyDescent="0.25">
      <c r="A163" s="140"/>
      <c r="B163" s="141">
        <v>2019</v>
      </c>
      <c r="C163" s="156">
        <v>43</v>
      </c>
      <c r="D163" s="156">
        <v>42.5</v>
      </c>
      <c r="E163" s="156">
        <v>43.4</v>
      </c>
      <c r="F163" s="156">
        <v>43.4</v>
      </c>
      <c r="G163" s="156">
        <v>42.5</v>
      </c>
      <c r="H163" s="156">
        <v>44.5</v>
      </c>
      <c r="I163" s="156">
        <v>43.5</v>
      </c>
      <c r="J163" s="156">
        <v>42.5</v>
      </c>
      <c r="K163" s="156">
        <v>43</v>
      </c>
      <c r="L163" s="156">
        <v>45</v>
      </c>
      <c r="M163" s="165">
        <v>45</v>
      </c>
      <c r="N163" s="156">
        <v>45</v>
      </c>
    </row>
    <row r="164" spans="1:14" ht="11.1" customHeight="1" x14ac:dyDescent="0.25">
      <c r="A164" s="140"/>
      <c r="B164" s="141">
        <v>2020</v>
      </c>
      <c r="C164" s="156">
        <v>45</v>
      </c>
      <c r="D164" s="156">
        <v>45</v>
      </c>
      <c r="E164" s="156">
        <v>45</v>
      </c>
      <c r="F164" s="156">
        <v>45</v>
      </c>
      <c r="G164" s="156">
        <v>45</v>
      </c>
      <c r="H164" s="156">
        <v>50</v>
      </c>
      <c r="I164" s="156">
        <v>45</v>
      </c>
      <c r="J164" s="156">
        <v>45</v>
      </c>
      <c r="K164" s="156">
        <v>45</v>
      </c>
      <c r="L164" s="156">
        <v>45</v>
      </c>
      <c r="M164" s="165">
        <v>45</v>
      </c>
      <c r="N164" s="156">
        <v>45</v>
      </c>
    </row>
    <row r="165" spans="1:14" ht="11.1" customHeight="1" x14ac:dyDescent="0.25">
      <c r="A165" s="140"/>
      <c r="B165" s="141">
        <v>2021</v>
      </c>
      <c r="C165" s="156">
        <v>45</v>
      </c>
      <c r="D165" s="156">
        <v>45</v>
      </c>
      <c r="E165" s="156">
        <v>45</v>
      </c>
      <c r="F165" s="156">
        <v>50</v>
      </c>
      <c r="G165" s="156">
        <v>45</v>
      </c>
      <c r="H165" s="156">
        <v>47.5</v>
      </c>
      <c r="I165" s="156">
        <v>45</v>
      </c>
      <c r="J165" s="156">
        <v>45</v>
      </c>
      <c r="K165" s="156">
        <v>45</v>
      </c>
      <c r="L165" s="156">
        <v>45</v>
      </c>
      <c r="M165" s="165">
        <v>50</v>
      </c>
      <c r="N165" s="156">
        <v>50</v>
      </c>
    </row>
    <row r="166" spans="1:14" ht="11.1" customHeight="1" x14ac:dyDescent="0.25">
      <c r="A166" s="140"/>
      <c r="B166" s="141">
        <v>2022</v>
      </c>
      <c r="C166" s="156">
        <v>50</v>
      </c>
      <c r="D166" s="156">
        <v>60</v>
      </c>
      <c r="E166" s="156">
        <v>50</v>
      </c>
      <c r="F166" s="156">
        <v>62.5</v>
      </c>
      <c r="G166" s="156">
        <v>62.5</v>
      </c>
      <c r="H166" s="156">
        <v>65</v>
      </c>
      <c r="I166" s="156">
        <v>65</v>
      </c>
      <c r="J166" s="156">
        <v>65</v>
      </c>
      <c r="K166" s="156">
        <v>65</v>
      </c>
      <c r="L166" s="156">
        <v>65</v>
      </c>
      <c r="M166" s="165">
        <v>65</v>
      </c>
      <c r="N166" s="156">
        <v>65</v>
      </c>
    </row>
    <row r="167" spans="1:14" ht="11.1" customHeight="1" x14ac:dyDescent="0.25">
      <c r="A167" s="140"/>
      <c r="B167" s="141">
        <v>2023</v>
      </c>
      <c r="C167" s="156">
        <v>65</v>
      </c>
      <c r="D167" s="156">
        <v>65</v>
      </c>
      <c r="E167" s="156">
        <v>65</v>
      </c>
      <c r="F167" s="156">
        <v>65</v>
      </c>
      <c r="G167" s="156">
        <v>65</v>
      </c>
      <c r="H167" s="156">
        <v>65</v>
      </c>
      <c r="I167" s="156">
        <v>65</v>
      </c>
      <c r="J167" s="156">
        <v>65</v>
      </c>
      <c r="K167" s="156">
        <v>65</v>
      </c>
      <c r="L167" s="156">
        <v>65</v>
      </c>
      <c r="M167" s="156">
        <v>65</v>
      </c>
      <c r="N167" s="156">
        <v>65</v>
      </c>
    </row>
    <row r="168" spans="1:14" ht="11.1" customHeight="1" x14ac:dyDescent="0.25">
      <c r="A168" s="144"/>
      <c r="B168" s="145">
        <v>2024</v>
      </c>
      <c r="C168" s="166">
        <v>65</v>
      </c>
      <c r="D168" s="166">
        <v>65</v>
      </c>
      <c r="E168" s="166">
        <v>68</v>
      </c>
      <c r="F168" s="166">
        <v>65</v>
      </c>
      <c r="G168" s="166">
        <v>65</v>
      </c>
      <c r="H168" s="166">
        <v>65</v>
      </c>
      <c r="I168" s="166">
        <v>65</v>
      </c>
      <c r="J168" s="166">
        <v>65</v>
      </c>
      <c r="K168" s="166"/>
      <c r="L168" s="166"/>
      <c r="M168" s="166"/>
      <c r="N168" s="166"/>
    </row>
    <row r="169" spans="1:14" ht="11.1" customHeight="1" x14ac:dyDescent="0.25">
      <c r="A169" s="140" t="s">
        <v>109</v>
      </c>
      <c r="B169" s="141">
        <v>2018</v>
      </c>
      <c r="C169" s="142">
        <v>30</v>
      </c>
      <c r="D169" s="142">
        <v>30</v>
      </c>
      <c r="E169" s="142">
        <v>30</v>
      </c>
      <c r="F169" s="142">
        <v>30</v>
      </c>
      <c r="G169" s="142">
        <v>30.5</v>
      </c>
      <c r="H169" s="142">
        <v>31</v>
      </c>
      <c r="I169" s="142">
        <v>31</v>
      </c>
      <c r="J169" s="142">
        <v>31</v>
      </c>
      <c r="K169" s="142">
        <v>31</v>
      </c>
      <c r="L169" s="142">
        <v>31</v>
      </c>
      <c r="M169" s="143">
        <v>31</v>
      </c>
      <c r="N169" s="142">
        <v>32</v>
      </c>
    </row>
    <row r="170" spans="1:14" ht="11.1" customHeight="1" x14ac:dyDescent="0.25">
      <c r="A170" s="140"/>
      <c r="B170" s="141">
        <v>2019</v>
      </c>
      <c r="C170" s="142">
        <v>35</v>
      </c>
      <c r="D170" s="142">
        <v>35</v>
      </c>
      <c r="E170" s="142">
        <v>35</v>
      </c>
      <c r="F170" s="142">
        <v>35</v>
      </c>
      <c r="G170" s="142">
        <v>35</v>
      </c>
      <c r="H170" s="142">
        <v>30</v>
      </c>
      <c r="I170" s="142">
        <v>36.5</v>
      </c>
      <c r="J170" s="142">
        <v>37.5</v>
      </c>
      <c r="K170" s="142">
        <v>33</v>
      </c>
      <c r="L170" s="142">
        <v>32.5</v>
      </c>
      <c r="M170" s="143">
        <v>35</v>
      </c>
      <c r="N170" s="142">
        <v>32.5</v>
      </c>
    </row>
    <row r="171" spans="1:14" ht="11.1" customHeight="1" x14ac:dyDescent="0.25">
      <c r="A171" s="157"/>
      <c r="B171" s="141">
        <v>2020</v>
      </c>
      <c r="C171" s="156">
        <v>42.5</v>
      </c>
      <c r="D171" s="156" t="s">
        <v>28</v>
      </c>
      <c r="E171" s="156" t="s">
        <v>28</v>
      </c>
      <c r="F171" s="156" t="s">
        <v>28</v>
      </c>
      <c r="G171" s="156" t="s">
        <v>28</v>
      </c>
      <c r="H171" s="156" t="s">
        <v>28</v>
      </c>
      <c r="I171" s="156" t="s">
        <v>28</v>
      </c>
      <c r="J171" s="156" t="s">
        <v>28</v>
      </c>
      <c r="K171" s="156" t="s">
        <v>28</v>
      </c>
      <c r="L171" s="156" t="s">
        <v>28</v>
      </c>
      <c r="M171" s="165" t="s">
        <v>28</v>
      </c>
      <c r="N171" s="156" t="s">
        <v>28</v>
      </c>
    </row>
    <row r="172" spans="1:14" ht="11.1" customHeight="1" x14ac:dyDescent="0.25">
      <c r="A172" s="157"/>
      <c r="B172" s="141">
        <v>2021</v>
      </c>
      <c r="C172" s="156" t="s">
        <v>28</v>
      </c>
      <c r="D172" s="156">
        <v>37.5</v>
      </c>
      <c r="E172" s="156" t="s">
        <v>28</v>
      </c>
      <c r="F172" s="156">
        <v>37.5</v>
      </c>
      <c r="G172" s="156">
        <v>37.5</v>
      </c>
      <c r="H172" s="156">
        <v>40</v>
      </c>
      <c r="I172" s="156">
        <v>42.5</v>
      </c>
      <c r="J172" s="156">
        <v>42.5</v>
      </c>
      <c r="K172" s="156">
        <v>42.5</v>
      </c>
      <c r="L172" s="156">
        <v>45</v>
      </c>
      <c r="M172" s="165">
        <v>47.5</v>
      </c>
      <c r="N172" s="156">
        <v>47.5</v>
      </c>
    </row>
    <row r="173" spans="1:14" ht="11.1" customHeight="1" x14ac:dyDescent="0.25">
      <c r="A173" s="157"/>
      <c r="B173" s="141">
        <v>2022</v>
      </c>
      <c r="C173" s="156">
        <v>48</v>
      </c>
      <c r="D173" s="156">
        <v>48</v>
      </c>
      <c r="E173" s="156">
        <v>62</v>
      </c>
      <c r="F173" s="156">
        <v>57</v>
      </c>
      <c r="G173" s="156">
        <v>62.5</v>
      </c>
      <c r="H173" s="156">
        <v>42.5</v>
      </c>
      <c r="I173" s="156">
        <v>42.5</v>
      </c>
      <c r="J173" s="156">
        <v>47</v>
      </c>
      <c r="K173" s="156">
        <v>48</v>
      </c>
      <c r="L173" s="156">
        <v>48</v>
      </c>
      <c r="M173" s="165">
        <v>48</v>
      </c>
      <c r="N173" s="156">
        <v>52</v>
      </c>
    </row>
    <row r="174" spans="1:14" ht="11.1" customHeight="1" x14ac:dyDescent="0.25">
      <c r="A174" s="157"/>
      <c r="B174" s="141">
        <v>2023</v>
      </c>
      <c r="C174" s="156">
        <v>50</v>
      </c>
      <c r="D174" s="156">
        <v>50</v>
      </c>
      <c r="E174" s="156">
        <v>55</v>
      </c>
      <c r="F174" s="156">
        <v>62.5</v>
      </c>
      <c r="G174" s="156">
        <v>55</v>
      </c>
      <c r="H174" s="156">
        <v>55</v>
      </c>
      <c r="I174" s="156">
        <v>55</v>
      </c>
      <c r="J174" s="156">
        <v>53</v>
      </c>
      <c r="K174" s="156">
        <v>53</v>
      </c>
      <c r="L174" s="156">
        <v>53</v>
      </c>
      <c r="M174" s="156">
        <v>53</v>
      </c>
      <c r="N174" s="156">
        <v>53</v>
      </c>
    </row>
    <row r="175" spans="1:14" ht="11.1" customHeight="1" x14ac:dyDescent="0.25">
      <c r="A175" s="157"/>
      <c r="B175" s="141">
        <v>2024</v>
      </c>
      <c r="C175" s="156">
        <v>60</v>
      </c>
      <c r="D175" s="156">
        <v>53</v>
      </c>
      <c r="E175" s="156">
        <v>53</v>
      </c>
      <c r="F175" s="156">
        <v>55</v>
      </c>
      <c r="G175" s="156">
        <v>55</v>
      </c>
      <c r="H175" s="156">
        <v>55</v>
      </c>
      <c r="I175" s="156">
        <v>64</v>
      </c>
      <c r="J175" s="156">
        <v>58</v>
      </c>
      <c r="K175" s="156"/>
      <c r="L175" s="156"/>
      <c r="M175" s="156"/>
      <c r="N175" s="156"/>
    </row>
    <row r="176" spans="1:14" ht="9" customHeight="1" x14ac:dyDescent="0.25">
      <c r="A176" s="169" t="s">
        <v>133</v>
      </c>
      <c r="B176" s="170"/>
      <c r="C176" s="170"/>
      <c r="D176" s="170"/>
      <c r="E176" s="170"/>
      <c r="F176" s="170"/>
      <c r="G176" s="170"/>
      <c r="H176" s="54"/>
      <c r="I176" s="284"/>
      <c r="J176" s="54"/>
      <c r="K176" s="54"/>
      <c r="L176" s="54"/>
      <c r="M176" s="54"/>
      <c r="N176" s="54"/>
    </row>
    <row r="177" spans="1:14" ht="9" customHeight="1" x14ac:dyDescent="0.25">
      <c r="A177" s="742" t="s">
        <v>608</v>
      </c>
      <c r="B177" s="742"/>
      <c r="C177" s="742"/>
      <c r="D177" s="742"/>
      <c r="E177" s="742"/>
      <c r="F177" s="742"/>
      <c r="G177" s="742"/>
      <c r="H177" s="2"/>
      <c r="I177" s="42"/>
      <c r="J177" s="2"/>
      <c r="K177" s="2"/>
      <c r="L177" s="2"/>
      <c r="M177" s="2"/>
      <c r="N177" s="2"/>
    </row>
    <row r="178" spans="1:14" ht="9" customHeight="1" x14ac:dyDescent="0.2">
      <c r="A178" s="743" t="s">
        <v>609</v>
      </c>
      <c r="B178" s="743"/>
      <c r="C178" s="743"/>
      <c r="D178" s="743"/>
      <c r="E178" s="743"/>
      <c r="F178" s="743"/>
      <c r="G178" s="743"/>
      <c r="H178" s="41"/>
      <c r="I178" s="41"/>
      <c r="J178" s="41"/>
      <c r="K178" s="41"/>
      <c r="L178" s="41"/>
      <c r="M178" s="41"/>
      <c r="N178" s="41"/>
    </row>
    <row r="179" spans="1:14" x14ac:dyDescent="0.2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 x14ac:dyDescent="0.2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  <row r="182" spans="1:14" x14ac:dyDescent="0.2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 x14ac:dyDescent="0.2">
      <c r="I183" s="41"/>
    </row>
    <row r="184" spans="1:14" x14ac:dyDescent="0.2">
      <c r="I184" s="41"/>
    </row>
    <row r="185" spans="1:14" x14ac:dyDescent="0.2">
      <c r="I185" s="41"/>
    </row>
    <row r="186" spans="1:14" x14ac:dyDescent="0.2">
      <c r="I186" s="41"/>
    </row>
    <row r="187" spans="1:14" x14ac:dyDescent="0.2">
      <c r="I187" s="41"/>
    </row>
    <row r="188" spans="1:14" x14ac:dyDescent="0.2">
      <c r="I188" s="41"/>
    </row>
    <row r="189" spans="1:14" x14ac:dyDescent="0.2">
      <c r="I189" s="41"/>
    </row>
    <row r="190" spans="1:14" x14ac:dyDescent="0.2">
      <c r="I190" s="41"/>
    </row>
    <row r="191" spans="1:14" x14ac:dyDescent="0.2">
      <c r="I191" s="41"/>
    </row>
    <row r="192" spans="1:14" x14ac:dyDescent="0.2">
      <c r="I192" s="41"/>
    </row>
    <row r="193" spans="9:9" x14ac:dyDescent="0.2">
      <c r="I193" s="41"/>
    </row>
    <row r="194" spans="9:9" x14ac:dyDescent="0.2">
      <c r="I194" s="41"/>
    </row>
    <row r="195" spans="9:9" x14ac:dyDescent="0.2">
      <c r="I195" s="41"/>
    </row>
  </sheetData>
  <mergeCells count="4">
    <mergeCell ref="A1:N1"/>
    <mergeCell ref="A2:N2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P111"/>
  <sheetViews>
    <sheetView showGridLines="0" topLeftCell="A49" zoomScaleNormal="100" workbookViewId="0">
      <selection activeCell="R37" sqref="R37"/>
    </sheetView>
  </sheetViews>
  <sheetFormatPr baseColWidth="10" defaultColWidth="10.85546875" defaultRowHeight="12.75" x14ac:dyDescent="0.2"/>
  <cols>
    <col min="1" max="1" width="13.140625" style="52" customWidth="1"/>
    <col min="2" max="4" width="6.7109375" style="52" customWidth="1"/>
    <col min="5" max="5" width="2.85546875" style="52" customWidth="1"/>
    <col min="6" max="6" width="16.42578125" style="52" customWidth="1"/>
    <col min="7" max="9" width="6.7109375" style="52" customWidth="1"/>
    <col min="10" max="10" width="2.85546875" style="52" customWidth="1"/>
    <col min="11" max="11" width="17.42578125" style="52" customWidth="1"/>
    <col min="12" max="12" width="9.85546875" style="52" customWidth="1"/>
    <col min="13" max="14" width="6.7109375" style="52" customWidth="1"/>
    <col min="15" max="16384" width="10.85546875" style="52"/>
  </cols>
  <sheetData>
    <row r="1" spans="1:16" ht="13.5" x14ac:dyDescent="0.25">
      <c r="A1" s="171" t="s">
        <v>682</v>
      </c>
      <c r="B1" s="172"/>
      <c r="C1" s="172"/>
      <c r="D1" s="173"/>
      <c r="E1" s="173"/>
      <c r="F1" s="172"/>
      <c r="G1" s="172"/>
      <c r="H1" s="172"/>
      <c r="I1" s="2"/>
      <c r="J1" s="2"/>
      <c r="K1" s="2"/>
      <c r="L1" s="2"/>
      <c r="M1" s="2"/>
      <c r="O1" s="173"/>
      <c r="P1" s="2"/>
    </row>
    <row r="2" spans="1:16" ht="13.5" x14ac:dyDescent="0.25">
      <c r="A2" s="174" t="s">
        <v>421</v>
      </c>
      <c r="B2" s="172"/>
      <c r="C2" s="172"/>
      <c r="D2" s="172"/>
      <c r="E2" s="172"/>
      <c r="F2" s="172"/>
      <c r="G2" s="172"/>
      <c r="H2" s="172"/>
      <c r="I2" s="2"/>
      <c r="J2" s="2"/>
      <c r="K2" s="2"/>
      <c r="L2" s="2"/>
      <c r="M2" s="2"/>
      <c r="O2" s="172"/>
      <c r="P2" s="2"/>
    </row>
    <row r="3" spans="1:16" ht="5.0999999999999996" customHeight="1" x14ac:dyDescent="0.25">
      <c r="A3" s="172"/>
      <c r="B3" s="172"/>
      <c r="C3" s="172"/>
      <c r="D3" s="172"/>
      <c r="E3" s="172"/>
      <c r="F3" s="172"/>
      <c r="G3" s="172"/>
      <c r="H3" s="172"/>
      <c r="I3" s="2"/>
      <c r="J3" s="2"/>
      <c r="K3" s="2"/>
      <c r="L3" s="2"/>
      <c r="M3" s="2"/>
      <c r="O3" s="172"/>
      <c r="P3" s="2"/>
    </row>
    <row r="4" spans="1:16" ht="12.95" customHeight="1" x14ac:dyDescent="0.2">
      <c r="A4" s="952" t="s">
        <v>574</v>
      </c>
      <c r="B4" s="949" t="s">
        <v>686</v>
      </c>
      <c r="C4" s="950"/>
      <c r="D4" s="951"/>
      <c r="E4" s="17"/>
      <c r="F4" s="952" t="s">
        <v>574</v>
      </c>
      <c r="G4" s="949" t="s">
        <v>686</v>
      </c>
      <c r="H4" s="950"/>
      <c r="I4" s="951"/>
      <c r="J4" s="17"/>
      <c r="K4" s="952" t="s">
        <v>574</v>
      </c>
      <c r="L4" s="949" t="s">
        <v>686</v>
      </c>
      <c r="M4" s="950"/>
      <c r="N4" s="951"/>
      <c r="O4" s="815"/>
      <c r="P4" s="17"/>
    </row>
    <row r="5" spans="1:16" ht="12.95" customHeight="1" x14ac:dyDescent="0.2">
      <c r="A5" s="953"/>
      <c r="B5" s="369">
        <v>2023</v>
      </c>
      <c r="C5" s="369">
        <v>2024</v>
      </c>
      <c r="D5" s="369" t="s">
        <v>23</v>
      </c>
      <c r="E5" s="17"/>
      <c r="F5" s="953"/>
      <c r="G5" s="369">
        <v>2023</v>
      </c>
      <c r="H5" s="369">
        <v>2024</v>
      </c>
      <c r="I5" s="369" t="s">
        <v>23</v>
      </c>
      <c r="J5" s="17"/>
      <c r="K5" s="953"/>
      <c r="L5" s="369">
        <v>2023</v>
      </c>
      <c r="M5" s="369">
        <v>2024</v>
      </c>
      <c r="N5" s="369" t="s">
        <v>23</v>
      </c>
      <c r="O5" s="815"/>
      <c r="P5" s="17"/>
    </row>
    <row r="6" spans="1:16" ht="5.0999999999999996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473"/>
      <c r="L6" s="473"/>
      <c r="M6" s="473"/>
      <c r="N6" s="473"/>
      <c r="O6" s="17"/>
      <c r="P6" s="17"/>
    </row>
    <row r="7" spans="1:16" ht="10.5" customHeight="1" x14ac:dyDescent="0.2">
      <c r="A7" s="371" t="s">
        <v>540</v>
      </c>
      <c r="B7" s="17"/>
      <c r="C7" s="17"/>
      <c r="D7" s="17"/>
      <c r="E7" s="17"/>
      <c r="F7" s="372" t="s">
        <v>59</v>
      </c>
      <c r="G7" s="177"/>
      <c r="H7" s="177"/>
      <c r="I7" s="187"/>
      <c r="J7" s="17"/>
      <c r="K7" s="373" t="s">
        <v>110</v>
      </c>
      <c r="L7" s="181"/>
      <c r="M7" s="175"/>
      <c r="N7" s="17"/>
      <c r="O7" s="17"/>
      <c r="P7" s="17"/>
    </row>
    <row r="8" spans="1:16" ht="10.5" customHeight="1" x14ac:dyDescent="0.25">
      <c r="A8" s="479" t="s">
        <v>532</v>
      </c>
      <c r="B8" s="156">
        <v>55</v>
      </c>
      <c r="C8" s="234">
        <v>58</v>
      </c>
      <c r="D8" s="619">
        <f>((C8/B8)-    1)*100</f>
        <v>5.4545454545454453</v>
      </c>
      <c r="E8" s="178"/>
      <c r="F8" s="179" t="s">
        <v>60</v>
      </c>
      <c r="G8" s="156">
        <v>45</v>
      </c>
      <c r="H8" s="156">
        <v>45</v>
      </c>
      <c r="I8" s="619">
        <f t="shared" ref="I8:I10" si="0">((H8/G8)-    1)*100</f>
        <v>0</v>
      </c>
      <c r="J8" s="17"/>
      <c r="K8" s="180" t="s">
        <v>457</v>
      </c>
      <c r="L8" s="197">
        <v>62.5</v>
      </c>
      <c r="M8" s="197">
        <v>80</v>
      </c>
      <c r="N8" s="619">
        <f>((M8/L8)-    1)*100</f>
        <v>28.000000000000004</v>
      </c>
      <c r="O8" s="17"/>
      <c r="P8" s="17"/>
    </row>
    <row r="9" spans="1:16" ht="10.5" customHeight="1" x14ac:dyDescent="0.25">
      <c r="A9" s="479" t="s">
        <v>533</v>
      </c>
      <c r="B9" s="156">
        <v>47.5</v>
      </c>
      <c r="C9" s="197">
        <v>55</v>
      </c>
      <c r="D9" s="619">
        <f t="shared" ref="D9:D14" si="1">((C9/B9)-    1)*100</f>
        <v>15.789473684210531</v>
      </c>
      <c r="E9" s="178"/>
      <c r="F9" s="179" t="s">
        <v>61</v>
      </c>
      <c r="G9" s="156">
        <v>47.5</v>
      </c>
      <c r="H9" s="156">
        <v>48</v>
      </c>
      <c r="I9" s="619">
        <f t="shared" si="0"/>
        <v>1.0526315789473717</v>
      </c>
      <c r="J9" s="17"/>
      <c r="K9" s="180" t="s">
        <v>112</v>
      </c>
      <c r="L9" s="197">
        <v>65</v>
      </c>
      <c r="M9" s="197">
        <v>75</v>
      </c>
      <c r="N9" s="619">
        <f>((M9/L9)-    1)*100</f>
        <v>15.384615384615374</v>
      </c>
      <c r="O9" s="17"/>
      <c r="P9" s="17"/>
    </row>
    <row r="10" spans="1:16" ht="10.5" customHeight="1" x14ac:dyDescent="0.25">
      <c r="A10" s="479" t="s">
        <v>534</v>
      </c>
      <c r="B10" s="156">
        <v>45</v>
      </c>
      <c r="C10" s="234">
        <v>55</v>
      </c>
      <c r="D10" s="619">
        <f t="shared" si="1"/>
        <v>22.222222222222232</v>
      </c>
      <c r="E10" s="178"/>
      <c r="F10" s="179" t="s">
        <v>460</v>
      </c>
      <c r="G10" s="156">
        <v>43</v>
      </c>
      <c r="H10" s="156">
        <v>50</v>
      </c>
      <c r="I10" s="619">
        <f t="shared" si="0"/>
        <v>16.279069767441868</v>
      </c>
      <c r="J10" s="17"/>
      <c r="K10" s="183" t="s">
        <v>111</v>
      </c>
      <c r="L10" s="624">
        <v>70</v>
      </c>
      <c r="M10" s="624">
        <v>80</v>
      </c>
      <c r="N10" s="787">
        <f>((M10/L10)-    1)*100</f>
        <v>14.285714285714279</v>
      </c>
      <c r="O10" s="17"/>
      <c r="P10" s="17"/>
    </row>
    <row r="11" spans="1:16" ht="10.5" customHeight="1" x14ac:dyDescent="0.25">
      <c r="A11" s="479" t="s">
        <v>535</v>
      </c>
      <c r="B11" s="142">
        <v>42.5</v>
      </c>
      <c r="C11" s="234">
        <v>55</v>
      </c>
      <c r="D11" s="619">
        <f t="shared" si="1"/>
        <v>29.411764705882359</v>
      </c>
      <c r="E11" s="178"/>
      <c r="F11" s="179" t="s">
        <v>62</v>
      </c>
      <c r="G11" s="156">
        <v>37.5</v>
      </c>
      <c r="H11" s="156">
        <v>38</v>
      </c>
      <c r="I11" s="619">
        <f>((H11/G11)-    1)*100</f>
        <v>1.3333333333333419</v>
      </c>
      <c r="J11" s="17"/>
      <c r="K11" s="373" t="s">
        <v>113</v>
      </c>
      <c r="L11" s="637"/>
      <c r="M11" s="197"/>
      <c r="N11" s="638"/>
      <c r="O11" s="17"/>
      <c r="P11" s="17"/>
    </row>
    <row r="12" spans="1:16" ht="10.5" customHeight="1" x14ac:dyDescent="0.25">
      <c r="A12" s="479" t="s">
        <v>536</v>
      </c>
      <c r="B12" s="156">
        <v>42.5</v>
      </c>
      <c r="C12" s="234">
        <v>55</v>
      </c>
      <c r="D12" s="619">
        <f t="shared" si="1"/>
        <v>29.411764705882359</v>
      </c>
      <c r="E12" s="178"/>
      <c r="F12" s="180" t="s">
        <v>63</v>
      </c>
      <c r="G12" s="156">
        <v>55</v>
      </c>
      <c r="H12" s="156">
        <v>63</v>
      </c>
      <c r="I12" s="619">
        <f t="shared" ref="I12:I13" si="2">((H12/G12)-    1)*100</f>
        <v>14.54545454545455</v>
      </c>
      <c r="J12" s="17"/>
      <c r="K12" s="180" t="s">
        <v>143</v>
      </c>
      <c r="L12" s="197">
        <v>70</v>
      </c>
      <c r="M12" s="197">
        <v>95</v>
      </c>
      <c r="N12" s="619">
        <f>((M12/L12)-    1)*100</f>
        <v>35.714285714285722</v>
      </c>
      <c r="O12" s="17"/>
      <c r="P12" s="17"/>
    </row>
    <row r="13" spans="1:16" ht="10.5" customHeight="1" x14ac:dyDescent="0.25">
      <c r="A13" s="479" t="s">
        <v>537</v>
      </c>
      <c r="B13" s="156">
        <v>47.5</v>
      </c>
      <c r="C13" s="234">
        <v>55</v>
      </c>
      <c r="D13" s="619">
        <f>((C13/B13)-    1)*100</f>
        <v>15.789473684210531</v>
      </c>
      <c r="E13" s="178"/>
      <c r="F13" s="180" t="s">
        <v>461</v>
      </c>
      <c r="G13" s="156">
        <v>48</v>
      </c>
      <c r="H13" s="156">
        <v>45</v>
      </c>
      <c r="I13" s="619">
        <f t="shared" si="2"/>
        <v>-6.25</v>
      </c>
      <c r="J13" s="17"/>
      <c r="K13" s="183" t="s">
        <v>114</v>
      </c>
      <c r="L13" s="624">
        <v>95</v>
      </c>
      <c r="M13" s="624">
        <v>105</v>
      </c>
      <c r="N13" s="788">
        <f>((M13/L13)-    1)*100</f>
        <v>10.526315789473696</v>
      </c>
      <c r="O13" s="17"/>
      <c r="P13" s="17"/>
    </row>
    <row r="14" spans="1:16" ht="10.5" customHeight="1" x14ac:dyDescent="0.25">
      <c r="A14" s="418" t="s">
        <v>538</v>
      </c>
      <c r="B14" s="166">
        <v>55</v>
      </c>
      <c r="C14" s="236">
        <v>53</v>
      </c>
      <c r="D14" s="787">
        <f t="shared" si="1"/>
        <v>-3.6363636363636376</v>
      </c>
      <c r="E14" s="178"/>
      <c r="F14" s="183" t="s">
        <v>64</v>
      </c>
      <c r="G14" s="166">
        <v>55</v>
      </c>
      <c r="H14" s="166">
        <v>65</v>
      </c>
      <c r="I14" s="787">
        <f>((H14/G14)-    1)*100</f>
        <v>18.181818181818187</v>
      </c>
      <c r="J14" s="17"/>
      <c r="K14" s="373" t="s">
        <v>115</v>
      </c>
      <c r="L14" s="629"/>
      <c r="M14" s="197"/>
      <c r="N14" s="631"/>
      <c r="O14" s="17"/>
      <c r="P14" s="17"/>
    </row>
    <row r="15" spans="1:16" ht="10.5" customHeight="1" x14ac:dyDescent="0.2">
      <c r="A15" s="371" t="s">
        <v>160</v>
      </c>
      <c r="B15" s="184"/>
      <c r="C15" s="184"/>
      <c r="D15" s="620"/>
      <c r="E15" s="620"/>
      <c r="F15" s="375" t="s">
        <v>65</v>
      </c>
      <c r="G15" s="484"/>
      <c r="H15" s="626"/>
      <c r="I15" s="627"/>
      <c r="J15" s="17"/>
      <c r="K15" s="180" t="s">
        <v>116</v>
      </c>
      <c r="L15" s="156">
        <v>53</v>
      </c>
      <c r="M15" s="156">
        <v>55</v>
      </c>
      <c r="N15" s="619">
        <f>((M15/L15)-    1)*100</f>
        <v>3.7735849056603765</v>
      </c>
      <c r="O15" s="818"/>
      <c r="P15" s="17"/>
    </row>
    <row r="16" spans="1:16" ht="10.5" customHeight="1" x14ac:dyDescent="0.2">
      <c r="A16" s="185" t="s">
        <v>25</v>
      </c>
      <c r="B16" s="652">
        <v>60</v>
      </c>
      <c r="C16" s="156">
        <v>95</v>
      </c>
      <c r="D16" s="619">
        <f>((C16/B16)-    1)*100</f>
        <v>58.333333333333329</v>
      </c>
      <c r="E16" s="178"/>
      <c r="F16" s="179" t="s">
        <v>66</v>
      </c>
      <c r="G16" s="156">
        <v>47.5</v>
      </c>
      <c r="H16" s="368">
        <v>50</v>
      </c>
      <c r="I16" s="619">
        <f t="shared" ref="I16:I31" si="3">((H16/G16)-    1)*100</f>
        <v>5.2631578947368363</v>
      </c>
      <c r="J16" s="17"/>
      <c r="K16" s="180" t="s">
        <v>117</v>
      </c>
      <c r="L16" s="156">
        <v>50</v>
      </c>
      <c r="M16" s="156">
        <v>55</v>
      </c>
      <c r="N16" s="619">
        <f>((M16/L16)-    1)*100</f>
        <v>10.000000000000009</v>
      </c>
      <c r="O16" s="818"/>
      <c r="P16" s="17"/>
    </row>
    <row r="17" spans="1:16" ht="10.5" customHeight="1" x14ac:dyDescent="0.2">
      <c r="A17" s="179" t="s">
        <v>286</v>
      </c>
      <c r="B17" s="652">
        <v>82.5</v>
      </c>
      <c r="C17" s="156">
        <v>82.5</v>
      </c>
      <c r="D17" s="619">
        <f>((C17/B17)-    1)*100</f>
        <v>0</v>
      </c>
      <c r="E17" s="178"/>
      <c r="F17" s="179" t="s">
        <v>67</v>
      </c>
      <c r="G17" s="504">
        <v>37.5</v>
      </c>
      <c r="H17" s="504">
        <v>45</v>
      </c>
      <c r="I17" s="619">
        <f t="shared" si="3"/>
        <v>19.999999999999996</v>
      </c>
      <c r="J17" s="17"/>
      <c r="K17" s="183" t="s">
        <v>118</v>
      </c>
      <c r="L17" s="530">
        <v>55</v>
      </c>
      <c r="M17" s="166">
        <v>53</v>
      </c>
      <c r="N17" s="788">
        <f>((M17/L17)-    1)*100</f>
        <v>-3.6363636363636376</v>
      </c>
      <c r="O17" s="818"/>
      <c r="P17" s="17"/>
    </row>
    <row r="18" spans="1:16" ht="10.5" customHeight="1" x14ac:dyDescent="0.2">
      <c r="A18" s="179" t="s">
        <v>539</v>
      </c>
      <c r="B18" s="652">
        <v>45</v>
      </c>
      <c r="C18" s="621" t="s">
        <v>422</v>
      </c>
      <c r="D18" s="619" t="s">
        <v>169</v>
      </c>
      <c r="E18" s="178"/>
      <c r="F18" s="179" t="s">
        <v>69</v>
      </c>
      <c r="G18" s="504">
        <v>42.5</v>
      </c>
      <c r="H18" s="504">
        <v>43</v>
      </c>
      <c r="I18" s="619">
        <f t="shared" si="3"/>
        <v>1.1764705882352899</v>
      </c>
      <c r="J18" s="17"/>
      <c r="K18" s="373" t="s">
        <v>119</v>
      </c>
      <c r="L18" s="165"/>
      <c r="M18" s="197"/>
      <c r="N18" s="631"/>
      <c r="O18" s="818"/>
      <c r="P18" s="17"/>
    </row>
    <row r="19" spans="1:16" ht="10.5" customHeight="1" x14ac:dyDescent="0.2">
      <c r="A19" s="179" t="s">
        <v>425</v>
      </c>
      <c r="B19" s="652" t="s">
        <v>148</v>
      </c>
      <c r="C19" s="156">
        <v>60</v>
      </c>
      <c r="D19" s="619" t="s">
        <v>169</v>
      </c>
      <c r="E19" s="178"/>
      <c r="F19" s="179" t="s">
        <v>68</v>
      </c>
      <c r="G19" s="156">
        <v>40</v>
      </c>
      <c r="H19" s="156">
        <v>80</v>
      </c>
      <c r="I19" s="619">
        <f t="shared" si="3"/>
        <v>100</v>
      </c>
      <c r="J19" s="17"/>
      <c r="K19" s="180" t="s">
        <v>120</v>
      </c>
      <c r="L19" s="197">
        <v>48</v>
      </c>
      <c r="M19" s="197">
        <v>55</v>
      </c>
      <c r="N19" s="619">
        <f>((M19/L19)-    1)*100</f>
        <v>14.583333333333325</v>
      </c>
      <c r="O19" s="818"/>
      <c r="P19" s="17"/>
    </row>
    <row r="20" spans="1:16" ht="10.5" customHeight="1" x14ac:dyDescent="0.2">
      <c r="A20" s="179" t="s">
        <v>426</v>
      </c>
      <c r="B20" s="652">
        <v>73</v>
      </c>
      <c r="C20" s="368">
        <v>80</v>
      </c>
      <c r="D20" s="619">
        <f>((C20/B20)-    1)*100</f>
        <v>9.5890410958904049</v>
      </c>
      <c r="E20" s="178"/>
      <c r="F20" s="179" t="s">
        <v>70</v>
      </c>
      <c r="G20" s="504">
        <v>40</v>
      </c>
      <c r="H20" s="504">
        <v>45</v>
      </c>
      <c r="I20" s="619">
        <f t="shared" si="3"/>
        <v>12.5</v>
      </c>
      <c r="J20" s="17"/>
      <c r="K20" s="180" t="s">
        <v>121</v>
      </c>
      <c r="L20" s="197">
        <v>28</v>
      </c>
      <c r="M20" s="197">
        <v>28</v>
      </c>
      <c r="N20" s="619">
        <f>((M20/L20)-    1)*100</f>
        <v>0</v>
      </c>
      <c r="O20" s="818"/>
      <c r="P20" s="17"/>
    </row>
    <row r="21" spans="1:16" ht="10.5" customHeight="1" x14ac:dyDescent="0.2">
      <c r="A21" s="179" t="s">
        <v>541</v>
      </c>
      <c r="B21" s="652" t="s">
        <v>148</v>
      </c>
      <c r="C21" s="197">
        <v>43</v>
      </c>
      <c r="D21" s="619" t="s">
        <v>169</v>
      </c>
      <c r="E21" s="178"/>
      <c r="F21" s="179" t="s">
        <v>423</v>
      </c>
      <c r="G21" s="156">
        <v>47.5</v>
      </c>
      <c r="H21" s="504">
        <v>40</v>
      </c>
      <c r="I21" s="619">
        <f t="shared" si="3"/>
        <v>-15.789473684210531</v>
      </c>
      <c r="J21" s="17"/>
      <c r="K21" s="180" t="s">
        <v>122</v>
      </c>
      <c r="L21" s="197">
        <v>65</v>
      </c>
      <c r="M21" s="197">
        <v>55</v>
      </c>
      <c r="N21" s="619">
        <f>((M21/L21)-    1)*100</f>
        <v>-15.384615384615385</v>
      </c>
      <c r="O21" s="818"/>
      <c r="P21" s="17"/>
    </row>
    <row r="22" spans="1:16" ht="10.5" customHeight="1" x14ac:dyDescent="0.2">
      <c r="A22" s="413" t="s">
        <v>517</v>
      </c>
      <c r="B22" s="653">
        <v>45</v>
      </c>
      <c r="C22" s="622">
        <v>45</v>
      </c>
      <c r="D22" s="788" t="s">
        <v>169</v>
      </c>
      <c r="E22" s="178"/>
      <c r="F22" s="179" t="s">
        <v>71</v>
      </c>
      <c r="G22" s="504">
        <v>45</v>
      </c>
      <c r="H22" s="504">
        <v>53</v>
      </c>
      <c r="I22" s="619">
        <f t="shared" si="3"/>
        <v>17.777777777777782</v>
      </c>
      <c r="J22" s="17"/>
      <c r="K22" s="180" t="s">
        <v>123</v>
      </c>
      <c r="L22" s="197">
        <v>45</v>
      </c>
      <c r="M22" s="197">
        <v>50</v>
      </c>
      <c r="N22" s="619">
        <f>((M22/L22)-    1)*100</f>
        <v>11.111111111111116</v>
      </c>
      <c r="O22" s="818"/>
      <c r="P22" s="17"/>
    </row>
    <row r="23" spans="1:16" ht="10.5" customHeight="1" x14ac:dyDescent="0.2">
      <c r="A23" s="373" t="s">
        <v>26</v>
      </c>
      <c r="B23" s="156"/>
      <c r="C23" s="531"/>
      <c r="D23" s="623"/>
      <c r="E23" s="623"/>
      <c r="F23" s="179" t="s">
        <v>72</v>
      </c>
      <c r="G23" s="504">
        <v>45</v>
      </c>
      <c r="H23" s="504">
        <v>45</v>
      </c>
      <c r="I23" s="619">
        <f t="shared" si="3"/>
        <v>0</v>
      </c>
      <c r="J23" s="17"/>
      <c r="K23" s="183" t="s">
        <v>124</v>
      </c>
      <c r="L23" s="624">
        <v>73</v>
      </c>
      <c r="M23" s="624">
        <v>53</v>
      </c>
      <c r="N23" s="787">
        <f>((M23/L23)-    1)*100</f>
        <v>-27.397260273972602</v>
      </c>
      <c r="O23" s="818"/>
      <c r="P23" s="17"/>
    </row>
    <row r="24" spans="1:16" ht="10.5" customHeight="1" x14ac:dyDescent="0.2">
      <c r="A24" s="180" t="s">
        <v>29</v>
      </c>
      <c r="B24" s="156" t="s">
        <v>148</v>
      </c>
      <c r="C24" s="197">
        <v>115</v>
      </c>
      <c r="D24" s="619" t="s">
        <v>169</v>
      </c>
      <c r="E24" s="178"/>
      <c r="F24" s="179" t="s">
        <v>73</v>
      </c>
      <c r="G24" s="504">
        <v>50</v>
      </c>
      <c r="H24" s="722">
        <v>55</v>
      </c>
      <c r="I24" s="619">
        <f t="shared" si="3"/>
        <v>10.000000000000009</v>
      </c>
      <c r="J24" s="17"/>
      <c r="K24" s="373" t="s">
        <v>176</v>
      </c>
      <c r="L24" s="718"/>
      <c r="M24" s="728"/>
      <c r="N24" s="728"/>
      <c r="O24" s="818"/>
      <c r="P24" s="17"/>
    </row>
    <row r="25" spans="1:16" ht="10.5" customHeight="1" x14ac:dyDescent="0.25">
      <c r="A25" s="180" t="s">
        <v>429</v>
      </c>
      <c r="B25" s="156" t="s">
        <v>148</v>
      </c>
      <c r="C25" s="197">
        <v>105</v>
      </c>
      <c r="D25" s="619" t="s">
        <v>169</v>
      </c>
      <c r="E25" s="178"/>
      <c r="F25" s="186" t="s">
        <v>424</v>
      </c>
      <c r="G25" s="723">
        <v>32.5</v>
      </c>
      <c r="H25" s="723">
        <v>38</v>
      </c>
      <c r="I25" s="788">
        <f t="shared" si="3"/>
        <v>16.92307692307693</v>
      </c>
      <c r="J25" s="17"/>
      <c r="K25" s="176" t="s">
        <v>177</v>
      </c>
      <c r="L25" s="197">
        <v>55</v>
      </c>
      <c r="M25" s="726">
        <v>60</v>
      </c>
      <c r="N25" s="789">
        <f>((M25/L25)-    1)*100</f>
        <v>9.0909090909090828</v>
      </c>
      <c r="O25" s="818"/>
      <c r="P25" s="17"/>
    </row>
    <row r="26" spans="1:16" ht="10.5" customHeight="1" x14ac:dyDescent="0.25">
      <c r="A26" s="180" t="s">
        <v>431</v>
      </c>
      <c r="B26" s="156" t="s">
        <v>148</v>
      </c>
      <c r="C26" s="197">
        <v>95</v>
      </c>
      <c r="D26" s="619" t="s">
        <v>169</v>
      </c>
      <c r="E26" s="178"/>
      <c r="F26" s="552" t="s">
        <v>74</v>
      </c>
      <c r="G26" s="188"/>
      <c r="H26" s="628"/>
      <c r="I26" s="627"/>
      <c r="J26" s="17"/>
      <c r="K26" s="176" t="s">
        <v>515</v>
      </c>
      <c r="L26" s="197">
        <v>35</v>
      </c>
      <c r="M26" s="726">
        <v>60</v>
      </c>
      <c r="N26" s="789">
        <f>((M26/L26)-    1)*100</f>
        <v>71.428571428571416</v>
      </c>
      <c r="O26" s="818"/>
      <c r="P26" s="17"/>
    </row>
    <row r="27" spans="1:16" ht="10.5" customHeight="1" x14ac:dyDescent="0.25">
      <c r="A27" s="180" t="s">
        <v>295</v>
      </c>
      <c r="B27" s="156" t="s">
        <v>148</v>
      </c>
      <c r="C27" s="197">
        <v>85</v>
      </c>
      <c r="D27" s="619" t="s">
        <v>169</v>
      </c>
      <c r="E27" s="178"/>
      <c r="F27" s="180" t="s">
        <v>427</v>
      </c>
      <c r="G27" s="197">
        <v>55</v>
      </c>
      <c r="H27" s="197">
        <v>56</v>
      </c>
      <c r="I27" s="619">
        <f t="shared" si="3"/>
        <v>1.8181818181818077</v>
      </c>
      <c r="J27" s="17"/>
      <c r="K27" s="176" t="s">
        <v>291</v>
      </c>
      <c r="L27" s="197">
        <v>50</v>
      </c>
      <c r="M27" s="726">
        <v>50</v>
      </c>
      <c r="N27" s="789">
        <f>((M27/L27)-    1)*100</f>
        <v>0</v>
      </c>
      <c r="O27" s="818"/>
      <c r="P27" s="17"/>
    </row>
    <row r="28" spans="1:16" ht="10.5" customHeight="1" x14ac:dyDescent="0.25">
      <c r="A28" s="180" t="s">
        <v>296</v>
      </c>
      <c r="B28" s="156" t="s">
        <v>148</v>
      </c>
      <c r="C28" s="197">
        <v>90</v>
      </c>
      <c r="D28" s="619" t="s">
        <v>169</v>
      </c>
      <c r="E28" s="178"/>
      <c r="F28" s="180" t="s">
        <v>181</v>
      </c>
      <c r="G28" s="197">
        <v>37.5</v>
      </c>
      <c r="H28" s="197">
        <v>44</v>
      </c>
      <c r="I28" s="619">
        <f t="shared" si="3"/>
        <v>17.333333333333336</v>
      </c>
      <c r="J28" s="17"/>
      <c r="K28" s="176" t="s">
        <v>293</v>
      </c>
      <c r="L28" s="197">
        <v>50</v>
      </c>
      <c r="M28" s="726">
        <v>50</v>
      </c>
      <c r="N28" s="789">
        <f t="shared" ref="N28:N33" si="4">((M28/L28)-    1)*100</f>
        <v>0</v>
      </c>
      <c r="O28" s="818"/>
      <c r="P28" s="17"/>
    </row>
    <row r="29" spans="1:16" ht="10.5" customHeight="1" x14ac:dyDescent="0.25">
      <c r="A29" s="180" t="s">
        <v>384</v>
      </c>
      <c r="B29" s="156" t="s">
        <v>148</v>
      </c>
      <c r="C29" s="197">
        <v>70</v>
      </c>
      <c r="D29" s="619" t="s">
        <v>169</v>
      </c>
      <c r="E29" s="178"/>
      <c r="F29" s="180" t="s">
        <v>428</v>
      </c>
      <c r="G29" s="197">
        <v>73</v>
      </c>
      <c r="H29" s="197">
        <v>75</v>
      </c>
      <c r="I29" s="619">
        <f t="shared" si="3"/>
        <v>2.7397260273972712</v>
      </c>
      <c r="J29" s="17"/>
      <c r="K29" s="176" t="s">
        <v>179</v>
      </c>
      <c r="L29" s="197">
        <v>67</v>
      </c>
      <c r="M29" s="726">
        <v>65</v>
      </c>
      <c r="N29" s="789">
        <f t="shared" si="4"/>
        <v>-2.9850746268656692</v>
      </c>
      <c r="O29" s="818"/>
      <c r="P29" s="17"/>
    </row>
    <row r="30" spans="1:16" ht="10.5" customHeight="1" x14ac:dyDescent="0.25">
      <c r="A30" s="180" t="s">
        <v>298</v>
      </c>
      <c r="B30" s="156" t="s">
        <v>148</v>
      </c>
      <c r="C30" s="197">
        <v>85</v>
      </c>
      <c r="D30" s="619" t="s">
        <v>169</v>
      </c>
      <c r="E30" s="178"/>
      <c r="F30" s="180" t="s">
        <v>430</v>
      </c>
      <c r="G30" s="197">
        <v>55</v>
      </c>
      <c r="H30" s="197">
        <v>70</v>
      </c>
      <c r="I30" s="619">
        <f t="shared" si="3"/>
        <v>27.27272727272727</v>
      </c>
      <c r="J30" s="17"/>
      <c r="K30" s="176" t="s">
        <v>292</v>
      </c>
      <c r="L30" s="197">
        <v>55</v>
      </c>
      <c r="M30" s="726">
        <v>65</v>
      </c>
      <c r="N30" s="789">
        <f t="shared" si="4"/>
        <v>18.181818181818187</v>
      </c>
      <c r="O30" s="818"/>
      <c r="P30" s="17"/>
    </row>
    <row r="31" spans="1:16" ht="10.5" customHeight="1" x14ac:dyDescent="0.25">
      <c r="A31" s="183" t="s">
        <v>433</v>
      </c>
      <c r="B31" s="530" t="s">
        <v>148</v>
      </c>
      <c r="C31" s="624">
        <v>80</v>
      </c>
      <c r="D31" s="787" t="s">
        <v>169</v>
      </c>
      <c r="E31" s="178"/>
      <c r="F31" s="183" t="s">
        <v>288</v>
      </c>
      <c r="G31" s="624">
        <v>55</v>
      </c>
      <c r="H31" s="624">
        <v>55</v>
      </c>
      <c r="I31" s="787">
        <f t="shared" si="3"/>
        <v>0</v>
      </c>
      <c r="J31" s="17"/>
      <c r="K31" s="176" t="s">
        <v>178</v>
      </c>
      <c r="L31" s="197">
        <v>55</v>
      </c>
      <c r="M31" s="726">
        <v>55</v>
      </c>
      <c r="N31" s="789">
        <f t="shared" si="4"/>
        <v>0</v>
      </c>
      <c r="O31" s="818"/>
      <c r="P31" s="17"/>
    </row>
    <row r="32" spans="1:16" ht="10.5" customHeight="1" x14ac:dyDescent="0.25">
      <c r="A32" s="373" t="s">
        <v>31</v>
      </c>
      <c r="B32" s="156"/>
      <c r="C32" s="156"/>
      <c r="D32" s="623"/>
      <c r="E32" s="178"/>
      <c r="F32" s="376" t="s">
        <v>432</v>
      </c>
      <c r="G32" s="629"/>
      <c r="H32" s="630"/>
      <c r="I32" s="631"/>
      <c r="J32" s="17"/>
      <c r="K32" s="176" t="s">
        <v>607</v>
      </c>
      <c r="L32" s="197" t="s">
        <v>148</v>
      </c>
      <c r="M32" s="726">
        <v>55</v>
      </c>
      <c r="N32" s="789" t="s">
        <v>28</v>
      </c>
      <c r="O32" s="818"/>
      <c r="P32" s="17"/>
    </row>
    <row r="33" spans="1:16" ht="10.5" customHeight="1" x14ac:dyDescent="0.25">
      <c r="A33" s="180" t="s">
        <v>32</v>
      </c>
      <c r="B33" s="175">
        <v>50</v>
      </c>
      <c r="C33" s="197">
        <v>45</v>
      </c>
      <c r="D33" s="619">
        <f>((C33/B33)-    1)*100</f>
        <v>-9.9999999999999982</v>
      </c>
      <c r="E33" s="623"/>
      <c r="F33" s="180" t="s">
        <v>183</v>
      </c>
      <c r="G33" s="156">
        <v>65</v>
      </c>
      <c r="H33" s="156">
        <v>58</v>
      </c>
      <c r="I33" s="789">
        <f>((H33/G33)-    1)*100</f>
        <v>-10.769230769230765</v>
      </c>
      <c r="J33" s="17"/>
      <c r="K33" s="479" t="s">
        <v>186</v>
      </c>
      <c r="L33" s="197">
        <v>60</v>
      </c>
      <c r="M33" s="726">
        <v>60</v>
      </c>
      <c r="N33" s="789">
        <f t="shared" si="4"/>
        <v>0</v>
      </c>
      <c r="O33" s="818"/>
      <c r="P33" s="17"/>
    </row>
    <row r="34" spans="1:16" ht="10.5" customHeight="1" x14ac:dyDescent="0.25">
      <c r="A34" s="180" t="s">
        <v>33</v>
      </c>
      <c r="B34" s="175">
        <v>50</v>
      </c>
      <c r="C34" s="197">
        <v>43</v>
      </c>
      <c r="D34" s="619">
        <f>((C34/B34)-    1)*100</f>
        <v>-14.000000000000002</v>
      </c>
      <c r="E34" s="178"/>
      <c r="F34" s="180" t="s">
        <v>184</v>
      </c>
      <c r="G34" s="504">
        <v>70</v>
      </c>
      <c r="H34" s="504">
        <v>78</v>
      </c>
      <c r="I34" s="789">
        <f t="shared" ref="I34:I40" si="5">((H34/G34)-    1)*100</f>
        <v>11.428571428571432</v>
      </c>
      <c r="J34" s="17"/>
      <c r="K34" s="418" t="s">
        <v>516</v>
      </c>
      <c r="L34" s="624" t="s">
        <v>422</v>
      </c>
      <c r="M34" s="727">
        <v>55</v>
      </c>
      <c r="N34" s="788" t="s">
        <v>169</v>
      </c>
      <c r="O34" s="818"/>
      <c r="P34" s="17"/>
    </row>
    <row r="35" spans="1:16" ht="10.5" customHeight="1" x14ac:dyDescent="0.2">
      <c r="A35" s="180" t="s">
        <v>438</v>
      </c>
      <c r="B35" s="175">
        <v>60</v>
      </c>
      <c r="C35" s="197">
        <v>60</v>
      </c>
      <c r="D35" s="619">
        <f t="shared" ref="D35" si="6">((C35/B35)-    1)*100</f>
        <v>0</v>
      </c>
      <c r="E35" s="178"/>
      <c r="F35" s="190" t="s">
        <v>80</v>
      </c>
      <c r="G35" s="504">
        <v>63</v>
      </c>
      <c r="H35" s="504">
        <v>65</v>
      </c>
      <c r="I35" s="789">
        <f t="shared" si="5"/>
        <v>3.1746031746031855</v>
      </c>
      <c r="J35" s="17"/>
      <c r="K35" s="373" t="s">
        <v>163</v>
      </c>
      <c r="L35" s="639"/>
      <c r="M35" s="639"/>
      <c r="N35" s="639"/>
      <c r="O35" s="818"/>
      <c r="P35" s="17"/>
    </row>
    <row r="36" spans="1:16" ht="10.5" customHeight="1" x14ac:dyDescent="0.2">
      <c r="A36" s="180" t="s">
        <v>34</v>
      </c>
      <c r="B36" s="175">
        <v>60</v>
      </c>
      <c r="C36" s="197">
        <v>53</v>
      </c>
      <c r="D36" s="619">
        <f>((C36/B36)-    1)*100</f>
        <v>-11.66666666666667</v>
      </c>
      <c r="E36" s="178"/>
      <c r="F36" s="190" t="s">
        <v>81</v>
      </c>
      <c r="G36" s="504">
        <v>45</v>
      </c>
      <c r="H36" s="504">
        <v>65</v>
      </c>
      <c r="I36" s="789">
        <f t="shared" si="5"/>
        <v>44.444444444444443</v>
      </c>
      <c r="J36" s="17"/>
      <c r="K36" s="191" t="s">
        <v>434</v>
      </c>
      <c r="L36" s="652">
        <v>80</v>
      </c>
      <c r="M36" s="197">
        <v>80</v>
      </c>
      <c r="N36" s="789">
        <f t="shared" ref="N36:N39" si="7">((M36/L36)-    1)*100</f>
        <v>0</v>
      </c>
      <c r="O36" s="818"/>
      <c r="P36" s="17"/>
    </row>
    <row r="37" spans="1:16" ht="10.5" customHeight="1" x14ac:dyDescent="0.2">
      <c r="A37" s="180" t="s">
        <v>35</v>
      </c>
      <c r="B37" s="175">
        <v>45</v>
      </c>
      <c r="C37" s="197">
        <v>47.5</v>
      </c>
      <c r="D37" s="619">
        <f t="shared" ref="D37:D43" si="8">((C37/B37)-    1)*100</f>
        <v>5.555555555555558</v>
      </c>
      <c r="E37" s="178"/>
      <c r="F37" s="190" t="s">
        <v>436</v>
      </c>
      <c r="G37" s="504">
        <v>67.5</v>
      </c>
      <c r="H37" s="504">
        <v>58</v>
      </c>
      <c r="I37" s="789">
        <f t="shared" si="5"/>
        <v>-14.074074074074073</v>
      </c>
      <c r="J37" s="17"/>
      <c r="K37" s="191" t="s">
        <v>435</v>
      </c>
      <c r="L37" s="652">
        <v>85</v>
      </c>
      <c r="M37" s="197">
        <v>85</v>
      </c>
      <c r="N37" s="789">
        <f t="shared" si="7"/>
        <v>0</v>
      </c>
      <c r="O37" s="818"/>
      <c r="P37" s="17"/>
    </row>
    <row r="38" spans="1:16" ht="10.5" customHeight="1" x14ac:dyDescent="0.2">
      <c r="A38" s="180" t="s">
        <v>36</v>
      </c>
      <c r="B38" s="175">
        <v>67.5</v>
      </c>
      <c r="C38" s="197">
        <v>65</v>
      </c>
      <c r="D38" s="619">
        <f t="shared" si="8"/>
        <v>-3.703703703703709</v>
      </c>
      <c r="E38" s="178"/>
      <c r="F38" s="190" t="s">
        <v>83</v>
      </c>
      <c r="G38" s="504">
        <v>57.5</v>
      </c>
      <c r="H38" s="504">
        <v>75</v>
      </c>
      <c r="I38" s="789">
        <f t="shared" si="5"/>
        <v>30.434782608695656</v>
      </c>
      <c r="J38" s="17"/>
      <c r="K38" s="191" t="s">
        <v>164</v>
      </c>
      <c r="L38" s="652">
        <v>85</v>
      </c>
      <c r="M38" s="197">
        <v>85</v>
      </c>
      <c r="N38" s="789">
        <f t="shared" si="7"/>
        <v>0</v>
      </c>
      <c r="O38" s="818"/>
      <c r="P38" s="17"/>
    </row>
    <row r="39" spans="1:16" ht="10.5" customHeight="1" x14ac:dyDescent="0.2">
      <c r="A39" s="180" t="s">
        <v>439</v>
      </c>
      <c r="B39" s="175">
        <v>55</v>
      </c>
      <c r="C39" s="197">
        <v>65</v>
      </c>
      <c r="D39" s="619">
        <f t="shared" si="8"/>
        <v>18.181818181818187</v>
      </c>
      <c r="E39" s="178"/>
      <c r="F39" s="180" t="s">
        <v>84</v>
      </c>
      <c r="G39" s="504">
        <v>45</v>
      </c>
      <c r="H39" s="504">
        <v>58</v>
      </c>
      <c r="I39" s="789">
        <f t="shared" si="5"/>
        <v>28.888888888888896</v>
      </c>
      <c r="J39" s="17"/>
      <c r="K39" s="414" t="s">
        <v>437</v>
      </c>
      <c r="L39" s="653">
        <v>80</v>
      </c>
      <c r="M39" s="197">
        <v>75</v>
      </c>
      <c r="N39" s="790">
        <f t="shared" si="7"/>
        <v>-6.25</v>
      </c>
      <c r="O39" s="820"/>
      <c r="P39" s="17"/>
    </row>
    <row r="40" spans="1:16" ht="10.5" customHeight="1" x14ac:dyDescent="0.2">
      <c r="A40" s="180" t="s">
        <v>38</v>
      </c>
      <c r="B40" s="175">
        <v>70</v>
      </c>
      <c r="C40" s="197">
        <v>75</v>
      </c>
      <c r="D40" s="619">
        <f t="shared" si="8"/>
        <v>7.1428571428571397</v>
      </c>
      <c r="E40" s="178"/>
      <c r="F40" s="414" t="s">
        <v>85</v>
      </c>
      <c r="G40" s="723">
        <v>55</v>
      </c>
      <c r="H40" s="724">
        <v>60</v>
      </c>
      <c r="I40" s="790">
        <f t="shared" si="5"/>
        <v>9.0909090909090828</v>
      </c>
      <c r="J40" s="17"/>
      <c r="K40" s="373" t="s">
        <v>442</v>
      </c>
      <c r="L40" s="639"/>
      <c r="M40" s="640"/>
      <c r="N40" s="639"/>
      <c r="O40" s="820"/>
      <c r="P40" s="17"/>
    </row>
    <row r="41" spans="1:16" ht="10.5" customHeight="1" x14ac:dyDescent="0.2">
      <c r="A41" s="180" t="s">
        <v>40</v>
      </c>
      <c r="B41" s="175">
        <v>50</v>
      </c>
      <c r="C41" s="197">
        <v>60</v>
      </c>
      <c r="D41" s="619">
        <f t="shared" si="8"/>
        <v>19.999999999999996</v>
      </c>
      <c r="E41" s="178"/>
      <c r="F41" s="373" t="s">
        <v>86</v>
      </c>
      <c r="G41" s="629"/>
      <c r="H41" s="629"/>
      <c r="I41" s="632"/>
      <c r="J41" s="17"/>
      <c r="K41" s="419" t="s">
        <v>443</v>
      </c>
      <c r="L41" s="295">
        <v>65</v>
      </c>
      <c r="M41" s="197">
        <v>65</v>
      </c>
      <c r="N41" s="789">
        <f t="shared" ref="N41:N43" si="9">((M41/L41)-    1)*100</f>
        <v>0</v>
      </c>
      <c r="O41" s="816"/>
      <c r="P41" s="17"/>
    </row>
    <row r="42" spans="1:16" ht="10.5" customHeight="1" x14ac:dyDescent="0.2">
      <c r="A42" s="180" t="s">
        <v>155</v>
      </c>
      <c r="B42" s="175">
        <v>50</v>
      </c>
      <c r="C42" s="197">
        <v>50</v>
      </c>
      <c r="D42" s="619">
        <f t="shared" si="8"/>
        <v>0</v>
      </c>
      <c r="E42" s="178"/>
      <c r="F42" s="180" t="s">
        <v>87</v>
      </c>
      <c r="G42" s="825">
        <v>53</v>
      </c>
      <c r="H42" s="197">
        <v>48</v>
      </c>
      <c r="I42" s="789">
        <f t="shared" ref="I42:I50" si="10">((H42/G42)-    1)*100</f>
        <v>-9.4339622641509422</v>
      </c>
      <c r="J42" s="17"/>
      <c r="K42" s="180" t="s">
        <v>442</v>
      </c>
      <c r="L42" s="295">
        <v>55</v>
      </c>
      <c r="M42" s="197">
        <v>65</v>
      </c>
      <c r="N42" s="789">
        <f t="shared" si="9"/>
        <v>18.181818181818187</v>
      </c>
      <c r="O42" s="816"/>
      <c r="P42" s="17"/>
    </row>
    <row r="43" spans="1:16" ht="10.5" customHeight="1" x14ac:dyDescent="0.2">
      <c r="A43" s="414" t="s">
        <v>39</v>
      </c>
      <c r="B43" s="817">
        <v>45</v>
      </c>
      <c r="C43" s="622">
        <v>53</v>
      </c>
      <c r="D43" s="787">
        <f t="shared" si="8"/>
        <v>17.777777777777782</v>
      </c>
      <c r="E43" s="178"/>
      <c r="F43" s="180" t="s">
        <v>88</v>
      </c>
      <c r="G43" s="825">
        <v>47.5</v>
      </c>
      <c r="H43" s="197">
        <v>48</v>
      </c>
      <c r="I43" s="789">
        <f t="shared" si="10"/>
        <v>1.0526315789473717</v>
      </c>
      <c r="J43" s="17"/>
      <c r="K43" s="183" t="s">
        <v>128</v>
      </c>
      <c r="L43" s="625">
        <v>53</v>
      </c>
      <c r="M43" s="197">
        <v>55</v>
      </c>
      <c r="N43" s="789">
        <f t="shared" si="9"/>
        <v>3.7735849056603765</v>
      </c>
      <c r="O43" s="816"/>
      <c r="P43" s="17"/>
    </row>
    <row r="44" spans="1:16" ht="10.5" customHeight="1" x14ac:dyDescent="0.2">
      <c r="A44" s="373" t="s">
        <v>41</v>
      </c>
      <c r="B44" s="368"/>
      <c r="C44" s="368"/>
      <c r="D44" s="623"/>
      <c r="E44" s="178"/>
      <c r="F44" s="180" t="s">
        <v>440</v>
      </c>
      <c r="G44" s="825">
        <v>45</v>
      </c>
      <c r="H44" s="197">
        <v>45</v>
      </c>
      <c r="I44" s="789">
        <f t="shared" si="10"/>
        <v>0</v>
      </c>
      <c r="J44" s="17"/>
      <c r="K44" s="373" t="s">
        <v>129</v>
      </c>
      <c r="L44" s="639"/>
      <c r="M44" s="640"/>
      <c r="N44" s="640"/>
      <c r="O44" s="816"/>
      <c r="P44" s="17"/>
    </row>
    <row r="45" spans="1:16" ht="10.5" customHeight="1" x14ac:dyDescent="0.2">
      <c r="A45" s="180" t="s">
        <v>156</v>
      </c>
      <c r="B45" s="197" t="s">
        <v>148</v>
      </c>
      <c r="C45" s="156">
        <v>78</v>
      </c>
      <c r="D45" s="619" t="s">
        <v>169</v>
      </c>
      <c r="E45" s="623"/>
      <c r="F45" s="180" t="s">
        <v>441</v>
      </c>
      <c r="G45" s="652">
        <v>50</v>
      </c>
      <c r="H45" s="156">
        <v>40</v>
      </c>
      <c r="I45" s="789">
        <f t="shared" si="10"/>
        <v>-19.999999999999996</v>
      </c>
      <c r="J45" s="17"/>
      <c r="K45" s="419" t="s">
        <v>130</v>
      </c>
      <c r="L45" s="290">
        <v>55</v>
      </c>
      <c r="M45" s="197">
        <v>48</v>
      </c>
      <c r="N45" s="789">
        <f t="shared" ref="N45:N47" si="11">((M45/L45)-    1)*100</f>
        <v>-12.727272727272732</v>
      </c>
      <c r="O45" s="816"/>
      <c r="P45" s="17"/>
    </row>
    <row r="46" spans="1:16" ht="10.5" customHeight="1" x14ac:dyDescent="0.2">
      <c r="A46" s="180" t="s">
        <v>42</v>
      </c>
      <c r="B46" s="197" t="s">
        <v>148</v>
      </c>
      <c r="C46" s="156">
        <v>48</v>
      </c>
      <c r="D46" s="619" t="s">
        <v>169</v>
      </c>
      <c r="E46" s="178"/>
      <c r="F46" s="180" t="s">
        <v>90</v>
      </c>
      <c r="G46" s="825">
        <v>50</v>
      </c>
      <c r="H46" s="197">
        <v>50</v>
      </c>
      <c r="I46" s="789">
        <f t="shared" si="10"/>
        <v>0</v>
      </c>
      <c r="J46" s="17"/>
      <c r="K46" s="180" t="s">
        <v>131</v>
      </c>
      <c r="L46" s="652">
        <v>60</v>
      </c>
      <c r="M46" s="197">
        <v>60</v>
      </c>
      <c r="N46" s="789">
        <f t="shared" si="11"/>
        <v>0</v>
      </c>
      <c r="O46" s="816"/>
      <c r="P46" s="17"/>
    </row>
    <row r="47" spans="1:16" ht="10.5" customHeight="1" x14ac:dyDescent="0.2">
      <c r="A47" s="180" t="s">
        <v>445</v>
      </c>
      <c r="B47" s="197" t="s">
        <v>148</v>
      </c>
      <c r="C47" s="156">
        <v>45</v>
      </c>
      <c r="D47" s="619" t="s">
        <v>169</v>
      </c>
      <c r="E47" s="178"/>
      <c r="F47" s="180" t="s">
        <v>185</v>
      </c>
      <c r="G47" s="825">
        <v>47.5</v>
      </c>
      <c r="H47" s="197">
        <v>53</v>
      </c>
      <c r="I47" s="789">
        <f t="shared" si="10"/>
        <v>11.578947368421044</v>
      </c>
      <c r="J47" s="17"/>
      <c r="K47" s="183" t="s">
        <v>132</v>
      </c>
      <c r="L47" s="653">
        <v>50</v>
      </c>
      <c r="M47" s="622">
        <v>48</v>
      </c>
      <c r="N47" s="790">
        <f t="shared" si="11"/>
        <v>-4.0000000000000036</v>
      </c>
      <c r="O47" s="816"/>
      <c r="P47" s="17"/>
    </row>
    <row r="48" spans="1:16" ht="10.5" customHeight="1" x14ac:dyDescent="0.2">
      <c r="A48" s="180" t="s">
        <v>43</v>
      </c>
      <c r="B48" s="197">
        <v>45</v>
      </c>
      <c r="C48" s="156">
        <v>45</v>
      </c>
      <c r="D48" s="619">
        <f t="shared" ref="D48" si="12">((C48/B48)-    1)*100</f>
        <v>0</v>
      </c>
      <c r="E48" s="178"/>
      <c r="F48" s="180" t="s">
        <v>91</v>
      </c>
      <c r="G48" s="825">
        <v>50</v>
      </c>
      <c r="H48" s="197">
        <v>55</v>
      </c>
      <c r="I48" s="789">
        <f t="shared" si="10"/>
        <v>10.000000000000009</v>
      </c>
      <c r="J48" s="17"/>
      <c r="K48" s="192" t="s">
        <v>133</v>
      </c>
      <c r="L48" s="192"/>
      <c r="M48" s="192"/>
      <c r="N48" s="477"/>
      <c r="O48" s="816"/>
      <c r="P48" s="17"/>
    </row>
    <row r="49" spans="1:16" ht="10.5" customHeight="1" x14ac:dyDescent="0.2">
      <c r="A49" s="180" t="s">
        <v>166</v>
      </c>
      <c r="B49" s="197" t="s">
        <v>148</v>
      </c>
      <c r="C49" s="156">
        <v>55</v>
      </c>
      <c r="D49" s="619" t="s">
        <v>169</v>
      </c>
      <c r="E49" s="178"/>
      <c r="F49" s="180" t="s">
        <v>93</v>
      </c>
      <c r="G49" s="825">
        <v>45</v>
      </c>
      <c r="H49" s="197">
        <v>45</v>
      </c>
      <c r="I49" s="789">
        <f t="shared" si="10"/>
        <v>0</v>
      </c>
      <c r="J49" s="17"/>
      <c r="K49" s="742" t="s">
        <v>608</v>
      </c>
      <c r="L49" s="193"/>
      <c r="M49" s="193"/>
      <c r="N49" s="520"/>
      <c r="O49" s="816"/>
      <c r="P49" s="17"/>
    </row>
    <row r="50" spans="1:16" ht="10.5" customHeight="1" x14ac:dyDescent="0.2">
      <c r="A50" s="180" t="s">
        <v>446</v>
      </c>
      <c r="B50" s="197">
        <v>55</v>
      </c>
      <c r="C50" s="156">
        <v>38</v>
      </c>
      <c r="D50" s="619">
        <f t="shared" ref="D50:D52" si="13">((C50/B50)-    1)*100</f>
        <v>-30.909090909090907</v>
      </c>
      <c r="E50" s="178"/>
      <c r="F50" s="183" t="s">
        <v>94</v>
      </c>
      <c r="G50" s="826">
        <v>50</v>
      </c>
      <c r="H50" s="624">
        <v>50</v>
      </c>
      <c r="I50" s="791">
        <f t="shared" si="10"/>
        <v>0</v>
      </c>
      <c r="J50" s="17"/>
      <c r="K50" s="794" t="s">
        <v>609</v>
      </c>
      <c r="L50" s="618"/>
      <c r="M50" s="621"/>
      <c r="N50" s="520"/>
      <c r="O50" s="816"/>
      <c r="P50" s="17"/>
    </row>
    <row r="51" spans="1:16" ht="10.5" customHeight="1" x14ac:dyDescent="0.2">
      <c r="A51" s="180" t="s">
        <v>448</v>
      </c>
      <c r="B51" s="197">
        <v>55</v>
      </c>
      <c r="C51" s="156">
        <v>55</v>
      </c>
      <c r="D51" s="619">
        <f t="shared" si="13"/>
        <v>0</v>
      </c>
      <c r="E51" s="178"/>
      <c r="F51" s="374" t="s">
        <v>444</v>
      </c>
      <c r="G51" s="634"/>
      <c r="H51" s="155"/>
      <c r="I51" s="635"/>
      <c r="J51" s="17"/>
      <c r="K51" s="717"/>
      <c r="L51" s="618"/>
      <c r="M51" s="621"/>
      <c r="N51" s="520"/>
      <c r="O51" s="816"/>
      <c r="P51" s="821"/>
    </row>
    <row r="52" spans="1:16" ht="10.5" customHeight="1" x14ac:dyDescent="0.2">
      <c r="A52" s="180" t="s">
        <v>449</v>
      </c>
      <c r="B52" s="197">
        <v>50</v>
      </c>
      <c r="C52" s="156">
        <v>48</v>
      </c>
      <c r="D52" s="619">
        <f t="shared" si="13"/>
        <v>-4.0000000000000036</v>
      </c>
      <c r="E52" s="178"/>
      <c r="F52" s="180" t="s">
        <v>96</v>
      </c>
      <c r="G52" s="197">
        <v>55</v>
      </c>
      <c r="H52" s="197">
        <v>50</v>
      </c>
      <c r="I52" s="789">
        <f>((H52/G52)-    1)*100</f>
        <v>-9.0909090909090935</v>
      </c>
      <c r="J52" s="17"/>
      <c r="K52" s="717"/>
      <c r="L52" s="618"/>
      <c r="M52" s="621"/>
      <c r="N52" s="520"/>
      <c r="O52" s="816"/>
      <c r="P52" s="822"/>
    </row>
    <row r="53" spans="1:16" ht="10.5" customHeight="1" x14ac:dyDescent="0.2">
      <c r="A53" s="180" t="s">
        <v>450</v>
      </c>
      <c r="B53" s="197"/>
      <c r="C53" s="156">
        <v>45</v>
      </c>
      <c r="D53" s="619" t="s">
        <v>169</v>
      </c>
      <c r="E53" s="178"/>
      <c r="F53" s="180" t="s">
        <v>97</v>
      </c>
      <c r="G53" s="197">
        <v>55</v>
      </c>
      <c r="H53" s="197">
        <v>50</v>
      </c>
      <c r="I53" s="789">
        <f t="shared" ref="I53:I55" si="14">((H53/G53)-    1)*100</f>
        <v>-9.0909090909090935</v>
      </c>
      <c r="J53" s="17"/>
      <c r="K53" s="555"/>
      <c r="L53" s="618"/>
      <c r="M53" s="621"/>
      <c r="N53" s="520"/>
      <c r="O53" s="816"/>
      <c r="P53" s="822"/>
    </row>
    <row r="54" spans="1:16" ht="10.5" customHeight="1" x14ac:dyDescent="0.2">
      <c r="A54" s="180" t="s">
        <v>44</v>
      </c>
      <c r="B54" s="197" t="s">
        <v>148</v>
      </c>
      <c r="C54" s="156">
        <v>45</v>
      </c>
      <c r="D54" s="619" t="s">
        <v>169</v>
      </c>
      <c r="E54" s="178"/>
      <c r="F54" s="414" t="s">
        <v>98</v>
      </c>
      <c r="G54" s="624">
        <v>55</v>
      </c>
      <c r="H54" s="622">
        <v>50</v>
      </c>
      <c r="I54" s="790">
        <f t="shared" si="14"/>
        <v>-9.0909090909090935</v>
      </c>
      <c r="J54" s="17"/>
      <c r="K54" s="716"/>
      <c r="L54" s="718"/>
      <c r="M54" s="718"/>
      <c r="N54" s="718"/>
      <c r="O54" s="816"/>
      <c r="P54" s="822"/>
    </row>
    <row r="55" spans="1:16" ht="10.5" customHeight="1" x14ac:dyDescent="0.2">
      <c r="A55" s="180" t="s">
        <v>157</v>
      </c>
      <c r="B55" s="197" t="s">
        <v>148</v>
      </c>
      <c r="C55" s="156">
        <v>50</v>
      </c>
      <c r="D55" s="619" t="s">
        <v>169</v>
      </c>
      <c r="E55" s="178"/>
      <c r="F55" s="377" t="s">
        <v>447</v>
      </c>
      <c r="G55" s="792">
        <v>65</v>
      </c>
      <c r="H55" s="725">
        <v>70</v>
      </c>
      <c r="I55" s="793">
        <f t="shared" si="14"/>
        <v>7.6923076923076872</v>
      </c>
      <c r="J55" s="17"/>
      <c r="K55" s="419"/>
      <c r="L55" s="618"/>
      <c r="M55" s="621"/>
      <c r="N55" s="520"/>
      <c r="O55" s="816"/>
      <c r="P55" s="822"/>
    </row>
    <row r="56" spans="1:16" ht="10.5" customHeight="1" x14ac:dyDescent="0.25">
      <c r="A56" s="180" t="s">
        <v>45</v>
      </c>
      <c r="B56" s="197" t="s">
        <v>148</v>
      </c>
      <c r="C56" s="156">
        <v>35</v>
      </c>
      <c r="D56" s="619" t="s">
        <v>169</v>
      </c>
      <c r="E56" s="178"/>
      <c r="F56" s="378" t="s">
        <v>168</v>
      </c>
      <c r="G56" s="188"/>
      <c r="H56" s="197"/>
      <c r="I56" s="619"/>
      <c r="J56" s="17"/>
      <c r="K56" s="555"/>
      <c r="L56" s="618"/>
      <c r="M56" s="621"/>
      <c r="N56" s="520"/>
      <c r="O56" s="816"/>
      <c r="P56" s="822"/>
    </row>
    <row r="57" spans="1:16" ht="10.5" customHeight="1" x14ac:dyDescent="0.25">
      <c r="A57" s="183" t="s">
        <v>452</v>
      </c>
      <c r="B57" s="622">
        <v>45</v>
      </c>
      <c r="C57" s="166">
        <v>55</v>
      </c>
      <c r="D57" s="787">
        <f t="shared" ref="D57" si="15">((C57/B57)-    1)*100</f>
        <v>22.222222222222232</v>
      </c>
      <c r="E57" s="178"/>
      <c r="F57" s="194" t="s">
        <v>141</v>
      </c>
      <c r="G57" s="197">
        <v>50</v>
      </c>
      <c r="H57" s="197">
        <v>65</v>
      </c>
      <c r="I57" s="789">
        <f t="shared" ref="I57:I62" si="16">((H57/G57)-    1)*100</f>
        <v>30.000000000000004</v>
      </c>
      <c r="J57" s="17"/>
      <c r="K57" s="555"/>
      <c r="L57" s="618"/>
      <c r="M57" s="621"/>
      <c r="N57" s="520"/>
      <c r="O57" s="816"/>
      <c r="P57" s="822"/>
    </row>
    <row r="58" spans="1:16" ht="10.5" customHeight="1" x14ac:dyDescent="0.25">
      <c r="A58" s="532" t="s">
        <v>46</v>
      </c>
      <c r="B58" s="184"/>
      <c r="C58" s="156"/>
      <c r="D58" s="619"/>
      <c r="E58" s="178"/>
      <c r="F58" s="194" t="s">
        <v>101</v>
      </c>
      <c r="G58" s="197">
        <v>70</v>
      </c>
      <c r="H58" s="197">
        <v>70</v>
      </c>
      <c r="I58" s="789">
        <f t="shared" si="16"/>
        <v>0</v>
      </c>
      <c r="J58" s="17"/>
      <c r="K58" s="716"/>
      <c r="L58" s="718"/>
      <c r="M58" s="718"/>
      <c r="N58" s="718"/>
      <c r="O58" s="816"/>
      <c r="P58" s="822"/>
    </row>
    <row r="59" spans="1:16" ht="10.5" customHeight="1" x14ac:dyDescent="0.25">
      <c r="A59" s="179" t="s">
        <v>47</v>
      </c>
      <c r="B59" s="156">
        <v>32.5</v>
      </c>
      <c r="C59" s="156">
        <v>50</v>
      </c>
      <c r="D59" s="619">
        <f t="shared" ref="D59:D71" si="17">((C59/B59)-    1)*100</f>
        <v>53.846153846153854</v>
      </c>
      <c r="E59" s="619"/>
      <c r="F59" s="194" t="s">
        <v>451</v>
      </c>
      <c r="G59" s="197">
        <v>50</v>
      </c>
      <c r="H59" s="197">
        <v>60</v>
      </c>
      <c r="I59" s="789">
        <f t="shared" si="16"/>
        <v>19.999999999999996</v>
      </c>
      <c r="J59" s="17"/>
      <c r="K59" s="419"/>
      <c r="L59" s="618"/>
      <c r="M59" s="621"/>
      <c r="N59" s="520"/>
      <c r="O59" s="816"/>
      <c r="P59" s="822"/>
    </row>
    <row r="60" spans="1:16" ht="10.5" customHeight="1" x14ac:dyDescent="0.25">
      <c r="A60" s="179" t="s">
        <v>48</v>
      </c>
      <c r="B60" s="156">
        <v>45</v>
      </c>
      <c r="C60" s="156">
        <v>50</v>
      </c>
      <c r="D60" s="619">
        <f t="shared" si="17"/>
        <v>11.111111111111116</v>
      </c>
      <c r="E60" s="178"/>
      <c r="F60" s="194" t="s">
        <v>104</v>
      </c>
      <c r="G60" s="197">
        <v>50</v>
      </c>
      <c r="H60" s="197">
        <v>60</v>
      </c>
      <c r="I60" s="789">
        <f t="shared" si="16"/>
        <v>19.999999999999996</v>
      </c>
      <c r="J60" s="17"/>
      <c r="K60" s="555"/>
      <c r="L60" s="618"/>
      <c r="M60" s="621"/>
      <c r="N60" s="520"/>
      <c r="O60" s="816"/>
      <c r="P60" s="823"/>
    </row>
    <row r="61" spans="1:16" ht="10.5" customHeight="1" x14ac:dyDescent="0.25">
      <c r="A61" s="179" t="s">
        <v>167</v>
      </c>
      <c r="B61" s="156">
        <v>42.5</v>
      </c>
      <c r="C61" s="156">
        <v>53</v>
      </c>
      <c r="D61" s="619">
        <f t="shared" si="17"/>
        <v>24.705882352941178</v>
      </c>
      <c r="E61" s="178"/>
      <c r="F61" s="194" t="s">
        <v>162</v>
      </c>
      <c r="G61" s="197">
        <v>63</v>
      </c>
      <c r="H61" s="621">
        <v>63</v>
      </c>
      <c r="I61" s="789">
        <f t="shared" si="16"/>
        <v>0</v>
      </c>
      <c r="J61" s="17"/>
      <c r="K61" s="555"/>
      <c r="L61" s="618"/>
      <c r="M61" s="621"/>
      <c r="N61" s="520"/>
      <c r="O61" s="819"/>
      <c r="P61" s="824"/>
    </row>
    <row r="62" spans="1:16" ht="10.5" customHeight="1" x14ac:dyDescent="0.25">
      <c r="A62" s="179" t="s">
        <v>170</v>
      </c>
      <c r="B62" s="156">
        <v>45</v>
      </c>
      <c r="C62" s="156">
        <v>50</v>
      </c>
      <c r="D62" s="619">
        <f t="shared" si="17"/>
        <v>11.111111111111116</v>
      </c>
      <c r="E62" s="178"/>
      <c r="F62" s="417" t="s">
        <v>103</v>
      </c>
      <c r="G62" s="624">
        <v>37.5</v>
      </c>
      <c r="H62" s="622">
        <v>82</v>
      </c>
      <c r="I62" s="790">
        <f t="shared" si="16"/>
        <v>118.66666666666666</v>
      </c>
      <c r="J62" s="17"/>
      <c r="K62" s="719"/>
      <c r="L62" s="719"/>
      <c r="M62" s="719"/>
      <c r="N62" s="477"/>
      <c r="O62" s="819"/>
      <c r="P62"/>
    </row>
    <row r="63" spans="1:16" ht="10.5" customHeight="1" x14ac:dyDescent="0.2">
      <c r="A63" s="179" t="s">
        <v>51</v>
      </c>
      <c r="B63" s="156">
        <v>37.5</v>
      </c>
      <c r="C63" s="156">
        <v>53</v>
      </c>
      <c r="D63" s="619">
        <f t="shared" si="17"/>
        <v>41.333333333333336</v>
      </c>
      <c r="E63" s="178"/>
      <c r="F63" s="373" t="s">
        <v>105</v>
      </c>
      <c r="G63" s="636"/>
      <c r="H63" s="197"/>
      <c r="I63" s="631"/>
      <c r="J63" s="17"/>
      <c r="K63" s="720"/>
      <c r="L63" s="947"/>
      <c r="M63" s="948"/>
      <c r="N63" s="948"/>
      <c r="O63"/>
      <c r="P63"/>
    </row>
    <row r="64" spans="1:16" ht="10.5" customHeight="1" x14ac:dyDescent="0.2">
      <c r="A64" s="179" t="s">
        <v>52</v>
      </c>
      <c r="B64" s="156">
        <v>45</v>
      </c>
      <c r="C64" s="156">
        <v>58</v>
      </c>
      <c r="D64" s="619">
        <f t="shared" si="17"/>
        <v>28.888888888888896</v>
      </c>
      <c r="E64" s="178"/>
      <c r="F64" s="180" t="s">
        <v>453</v>
      </c>
      <c r="G64" s="197">
        <v>43</v>
      </c>
      <c r="H64" s="197">
        <v>43</v>
      </c>
      <c r="I64" s="789">
        <f t="shared" ref="I64:I70" si="18">((H64/G64)-    1)*100</f>
        <v>0</v>
      </c>
      <c r="J64" s="556"/>
      <c r="K64" s="719"/>
      <c r="L64" s="947"/>
      <c r="M64" s="809"/>
      <c r="N64" s="809"/>
      <c r="O64"/>
      <c r="P64"/>
    </row>
    <row r="65" spans="1:16" ht="10.5" customHeight="1" x14ac:dyDescent="0.25">
      <c r="A65" s="179" t="s">
        <v>456</v>
      </c>
      <c r="B65" s="156">
        <v>67.5</v>
      </c>
      <c r="C65" s="156">
        <v>60</v>
      </c>
      <c r="D65" s="619">
        <f t="shared" si="17"/>
        <v>-11.111111111111116</v>
      </c>
      <c r="E65" s="178"/>
      <c r="F65" s="180" t="s">
        <v>454</v>
      </c>
      <c r="G65" s="197">
        <v>43</v>
      </c>
      <c r="H65" s="197">
        <v>43</v>
      </c>
      <c r="I65" s="789">
        <f t="shared" si="18"/>
        <v>0</v>
      </c>
      <c r="J65" s="556"/>
      <c r="K65" s="716"/>
      <c r="L65" s="810"/>
      <c r="M65" s="811"/>
      <c r="N65" s="812"/>
      <c r="O65"/>
      <c r="P65"/>
    </row>
    <row r="66" spans="1:16" ht="10.5" customHeight="1" x14ac:dyDescent="0.25">
      <c r="A66" s="179" t="s">
        <v>53</v>
      </c>
      <c r="B66" s="156">
        <v>55</v>
      </c>
      <c r="C66" s="156">
        <v>68</v>
      </c>
      <c r="D66" s="619">
        <f t="shared" si="17"/>
        <v>23.636363636363633</v>
      </c>
      <c r="E66" s="178"/>
      <c r="F66" s="180" t="s">
        <v>417</v>
      </c>
      <c r="G66" s="197">
        <v>43</v>
      </c>
      <c r="H66" s="197">
        <v>43</v>
      </c>
      <c r="I66" s="789">
        <f t="shared" si="18"/>
        <v>0</v>
      </c>
      <c r="J66" s="556"/>
      <c r="K66" s="555"/>
      <c r="L66" s="810"/>
      <c r="M66" s="811"/>
      <c r="N66" s="812"/>
      <c r="O66"/>
      <c r="P66"/>
    </row>
    <row r="67" spans="1:16" ht="10.5" customHeight="1" x14ac:dyDescent="0.25">
      <c r="A67" s="179" t="s">
        <v>458</v>
      </c>
      <c r="B67" s="156">
        <v>43</v>
      </c>
      <c r="C67" s="156">
        <v>58</v>
      </c>
      <c r="D67" s="619">
        <f t="shared" si="17"/>
        <v>34.883720930232556</v>
      </c>
      <c r="E67" s="178"/>
      <c r="F67" s="180" t="s">
        <v>108</v>
      </c>
      <c r="G67" s="197">
        <v>55</v>
      </c>
      <c r="H67" s="197">
        <v>55</v>
      </c>
      <c r="I67" s="789">
        <f t="shared" si="18"/>
        <v>0</v>
      </c>
      <c r="J67" s="556"/>
      <c r="K67" s="555"/>
      <c r="L67" s="810"/>
      <c r="M67" s="811"/>
      <c r="N67" s="812"/>
      <c r="O67"/>
      <c r="P67"/>
    </row>
    <row r="68" spans="1:16" ht="10.5" customHeight="1" x14ac:dyDescent="0.25">
      <c r="A68" s="179" t="s">
        <v>54</v>
      </c>
      <c r="B68" s="156">
        <v>45</v>
      </c>
      <c r="C68" s="156">
        <v>53</v>
      </c>
      <c r="D68" s="619">
        <f t="shared" si="17"/>
        <v>17.777777777777782</v>
      </c>
      <c r="E68" s="178"/>
      <c r="F68" s="180" t="s">
        <v>107</v>
      </c>
      <c r="G68" s="197">
        <v>43</v>
      </c>
      <c r="H68" s="197">
        <v>43</v>
      </c>
      <c r="I68" s="789">
        <f t="shared" si="18"/>
        <v>0</v>
      </c>
      <c r="J68" s="556"/>
      <c r="K68" s="555"/>
      <c r="L68" s="810"/>
      <c r="M68" s="811"/>
      <c r="N68" s="812"/>
      <c r="O68"/>
      <c r="P68"/>
    </row>
    <row r="69" spans="1:16" ht="10.5" customHeight="1" x14ac:dyDescent="0.25">
      <c r="A69" s="179" t="s">
        <v>459</v>
      </c>
      <c r="B69" s="156">
        <v>43</v>
      </c>
      <c r="C69" s="156">
        <v>55</v>
      </c>
      <c r="D69" s="619">
        <f t="shared" si="17"/>
        <v>27.906976744186053</v>
      </c>
      <c r="E69" s="178"/>
      <c r="F69" s="180" t="s">
        <v>455</v>
      </c>
      <c r="G69" s="197">
        <v>43</v>
      </c>
      <c r="H69" s="197">
        <v>43</v>
      </c>
      <c r="I69" s="789">
        <f t="shared" si="18"/>
        <v>0</v>
      </c>
      <c r="J69" s="556"/>
      <c r="K69" s="946"/>
      <c r="L69" s="810"/>
      <c r="M69" s="813"/>
      <c r="N69" s="812"/>
      <c r="O69"/>
      <c r="P69"/>
    </row>
    <row r="70" spans="1:16" ht="10.5" customHeight="1" x14ac:dyDescent="0.25">
      <c r="A70" s="179" t="s">
        <v>57</v>
      </c>
      <c r="B70" s="156">
        <v>43</v>
      </c>
      <c r="C70" s="156">
        <v>53</v>
      </c>
      <c r="D70" s="619">
        <f t="shared" si="17"/>
        <v>23.255813953488371</v>
      </c>
      <c r="E70" s="178"/>
      <c r="F70" s="183" t="s">
        <v>109</v>
      </c>
      <c r="G70" s="624">
        <v>43</v>
      </c>
      <c r="H70" s="622">
        <v>43</v>
      </c>
      <c r="I70" s="791">
        <f t="shared" si="18"/>
        <v>0</v>
      </c>
      <c r="J70" s="17"/>
      <c r="K70" s="946"/>
      <c r="L70" s="810"/>
      <c r="M70" s="813"/>
      <c r="N70" s="812"/>
      <c r="O70"/>
      <c r="P70"/>
    </row>
    <row r="71" spans="1:16" ht="10.5" customHeight="1" x14ac:dyDescent="0.25">
      <c r="A71" s="413" t="s">
        <v>58</v>
      </c>
      <c r="B71" s="530">
        <v>45</v>
      </c>
      <c r="C71" s="530">
        <v>55</v>
      </c>
      <c r="D71" s="788">
        <f t="shared" si="17"/>
        <v>22.222222222222232</v>
      </c>
      <c r="E71" s="178"/>
      <c r="I71" s="196" t="s">
        <v>76</v>
      </c>
      <c r="J71" s="587"/>
      <c r="K71" s="479"/>
      <c r="L71" s="810"/>
      <c r="M71" s="814"/>
      <c r="N71" s="812"/>
      <c r="O71"/>
      <c r="P71"/>
    </row>
    <row r="72" spans="1:16" ht="10.5" customHeight="1" x14ac:dyDescent="0.25">
      <c r="B72" s="41"/>
      <c r="C72" s="41"/>
      <c r="D72" s="196" t="s">
        <v>76</v>
      </c>
      <c r="E72" s="178"/>
      <c r="J72" s="587"/>
      <c r="K72" s="479"/>
      <c r="L72" s="810"/>
      <c r="M72" s="811"/>
      <c r="N72" s="812"/>
      <c r="O72"/>
      <c r="P72"/>
    </row>
    <row r="73" spans="1:16" ht="10.7" customHeight="1" x14ac:dyDescent="0.25">
      <c r="B73" s="41"/>
      <c r="C73" s="41"/>
      <c r="D73" s="196"/>
      <c r="E73" s="196"/>
      <c r="J73" s="587"/>
      <c r="K73" s="479"/>
      <c r="L73" s="810"/>
      <c r="M73" s="811"/>
      <c r="N73" s="812"/>
      <c r="O73"/>
      <c r="P73"/>
    </row>
    <row r="74" spans="1:16" ht="11.1" customHeight="1" x14ac:dyDescent="0.25">
      <c r="J74" s="554"/>
      <c r="K74" s="479"/>
      <c r="L74" s="754"/>
      <c r="M74" s="754"/>
      <c r="N74" s="754"/>
    </row>
    <row r="75" spans="1:16" ht="11.1" customHeight="1" x14ac:dyDescent="0.25">
      <c r="J75" s="554"/>
      <c r="K75" s="479"/>
      <c r="L75" s="754"/>
      <c r="M75" s="754"/>
      <c r="N75" s="754"/>
    </row>
    <row r="76" spans="1:16" ht="11.1" customHeight="1" x14ac:dyDescent="0.25">
      <c r="J76" s="554"/>
      <c r="K76" s="479"/>
      <c r="L76" s="754"/>
      <c r="M76" s="754"/>
      <c r="N76" s="754"/>
    </row>
    <row r="77" spans="1:16" ht="11.1" customHeight="1" x14ac:dyDescent="0.25">
      <c r="J77" s="554"/>
      <c r="K77" s="479"/>
      <c r="L77" s="755"/>
      <c r="M77" s="754"/>
      <c r="N77" s="754"/>
    </row>
    <row r="78" spans="1:16" ht="11.1" customHeight="1" x14ac:dyDescent="0.25">
      <c r="J78" s="554"/>
      <c r="K78" s="588"/>
      <c r="L78" s="756"/>
      <c r="M78" s="757"/>
      <c r="N78" s="756"/>
    </row>
    <row r="79" spans="1:16" ht="11.1" customHeight="1" x14ac:dyDescent="0.3">
      <c r="J79" s="554"/>
      <c r="K79" s="588"/>
      <c r="L79" s="758"/>
      <c r="M79" s="759"/>
      <c r="N79" s="758"/>
    </row>
    <row r="80" spans="1:16" ht="11.1" customHeight="1" x14ac:dyDescent="0.3">
      <c r="J80" s="554"/>
      <c r="K80" s="487"/>
      <c r="L80" s="760"/>
      <c r="M80" s="760"/>
      <c r="N80" s="760"/>
    </row>
    <row r="81" spans="1:14" ht="12.75" customHeight="1" x14ac:dyDescent="0.3">
      <c r="J81" s="554"/>
      <c r="K81" s="553"/>
      <c r="L81" s="553"/>
      <c r="M81" s="553"/>
      <c r="N81" s="553"/>
    </row>
    <row r="82" spans="1:14" ht="11.1" customHeight="1" x14ac:dyDescent="0.3">
      <c r="J82" s="554"/>
      <c r="K82" s="553"/>
      <c r="L82" s="553"/>
      <c r="M82" s="553"/>
      <c r="N82" s="592"/>
    </row>
    <row r="83" spans="1:14" ht="11.1" customHeight="1" x14ac:dyDescent="0.3">
      <c r="J83" s="554"/>
      <c r="K83" s="553"/>
      <c r="L83" s="553"/>
      <c r="M83" s="553"/>
      <c r="N83" s="553"/>
    </row>
    <row r="84" spans="1:14" ht="11.1" customHeight="1" x14ac:dyDescent="0.3">
      <c r="J84" s="554"/>
      <c r="K84" s="593"/>
      <c r="L84" s="593"/>
      <c r="M84" s="593"/>
      <c r="N84" s="553"/>
    </row>
    <row r="85" spans="1:14" ht="11.1" customHeight="1" x14ac:dyDescent="0.3">
      <c r="J85" s="554"/>
      <c r="K85" s="553"/>
      <c r="L85" s="553"/>
      <c r="M85" s="553"/>
      <c r="N85" s="553"/>
    </row>
    <row r="86" spans="1:14" ht="11.1" customHeight="1" x14ac:dyDescent="0.3">
      <c r="J86" s="554"/>
      <c r="K86" s="553"/>
      <c r="L86" s="553"/>
      <c r="M86" s="553"/>
      <c r="N86" s="594"/>
    </row>
    <row r="87" spans="1:14" ht="11.1" customHeight="1" x14ac:dyDescent="0.3">
      <c r="J87" s="554"/>
      <c r="K87" s="553"/>
      <c r="L87" s="553"/>
      <c r="M87" s="553"/>
      <c r="N87" s="591"/>
    </row>
    <row r="88" spans="1:14" ht="11.1" customHeight="1" x14ac:dyDescent="0.3">
      <c r="J88" s="554"/>
      <c r="K88" s="553"/>
      <c r="L88" s="553"/>
      <c r="M88" s="553"/>
      <c r="N88" s="590"/>
    </row>
    <row r="89" spans="1:14" ht="11.1" customHeight="1" x14ac:dyDescent="0.3">
      <c r="F89" s="180"/>
      <c r="G89" s="175"/>
      <c r="H89" s="195"/>
      <c r="I89" s="196" t="s">
        <v>76</v>
      </c>
      <c r="J89" s="554"/>
      <c r="K89" s="592"/>
      <c r="L89" s="592"/>
      <c r="M89" s="592"/>
      <c r="N89" s="590"/>
    </row>
    <row r="90" spans="1:14" ht="11.1" customHeight="1" x14ac:dyDescent="0.3">
      <c r="J90" s="554"/>
      <c r="K90" s="553"/>
      <c r="L90" s="534"/>
      <c r="M90" s="534"/>
      <c r="N90" s="187"/>
    </row>
    <row r="91" spans="1:14" ht="11.1" customHeight="1" x14ac:dyDescent="0.3">
      <c r="J91" s="554"/>
      <c r="K91" s="553"/>
      <c r="L91" s="534"/>
      <c r="M91" s="534"/>
      <c r="N91" s="187"/>
    </row>
    <row r="92" spans="1:14" ht="11.1" customHeight="1" x14ac:dyDescent="0.3">
      <c r="A92" s="180"/>
      <c r="B92" s="476"/>
      <c r="C92" s="472"/>
      <c r="F92" s="180"/>
      <c r="G92" s="415"/>
      <c r="H92" s="474"/>
      <c r="I92" s="586"/>
      <c r="J92" s="554"/>
      <c r="K92" s="553"/>
      <c r="L92" s="534"/>
      <c r="M92" s="534"/>
      <c r="N92" s="187"/>
    </row>
    <row r="93" spans="1:14" ht="11.1" customHeight="1" x14ac:dyDescent="0.3">
      <c r="A93" s="180"/>
      <c r="B93" s="476"/>
      <c r="C93" s="472"/>
      <c r="D93" s="196"/>
      <c r="E93" s="196"/>
      <c r="F93" s="588"/>
      <c r="G93" s="555"/>
      <c r="H93" s="557"/>
      <c r="I93" s="521"/>
      <c r="J93" s="558"/>
      <c r="K93" s="590"/>
      <c r="L93" s="589"/>
      <c r="M93" s="589"/>
      <c r="N93" s="187"/>
    </row>
    <row r="94" spans="1:14" ht="11.1" customHeight="1" x14ac:dyDescent="0.3">
      <c r="A94" s="180"/>
      <c r="B94" s="476"/>
      <c r="C94" s="472"/>
      <c r="D94" s="196"/>
      <c r="E94" s="196"/>
      <c r="F94" s="588"/>
      <c r="G94" s="595"/>
      <c r="H94" s="553"/>
      <c r="I94" s="591"/>
      <c r="J94" s="553"/>
      <c r="K94" s="590"/>
      <c r="L94" s="589"/>
      <c r="M94" s="589"/>
      <c r="N94" s="187"/>
    </row>
    <row r="95" spans="1:14" ht="11.1" customHeight="1" x14ac:dyDescent="0.3">
      <c r="A95" s="179"/>
      <c r="B95" s="182"/>
      <c r="C95" s="182"/>
      <c r="D95" s="178"/>
      <c r="E95" s="178"/>
      <c r="F95" s="588"/>
      <c r="G95" s="590"/>
      <c r="H95" s="590"/>
      <c r="I95" s="590"/>
      <c r="J95" s="590"/>
      <c r="K95" s="590"/>
      <c r="L95" s="589"/>
      <c r="M95" s="589"/>
      <c r="N95" s="187"/>
    </row>
    <row r="96" spans="1:14" ht="11.1" customHeight="1" x14ac:dyDescent="0.3">
      <c r="A96" s="179"/>
      <c r="B96" s="182"/>
      <c r="C96" s="182"/>
      <c r="D96" s="178"/>
      <c r="E96" s="178"/>
      <c r="F96" s="588"/>
      <c r="G96" s="590"/>
      <c r="H96" s="590"/>
      <c r="I96" s="590"/>
      <c r="J96" s="590"/>
      <c r="K96" s="590"/>
      <c r="L96" s="589"/>
      <c r="M96" s="589"/>
      <c r="N96" s="187"/>
    </row>
    <row r="97" spans="1:14" ht="11.1" customHeight="1" x14ac:dyDescent="0.3">
      <c r="A97" s="179"/>
      <c r="B97" s="182"/>
      <c r="C97" s="522"/>
      <c r="D97" s="178"/>
      <c r="E97" s="178"/>
      <c r="F97" s="479"/>
      <c r="G97" s="553"/>
      <c r="H97" s="553"/>
      <c r="I97" s="553"/>
      <c r="J97" s="553"/>
      <c r="K97" s="555"/>
      <c r="L97" s="180"/>
      <c r="M97" s="180"/>
      <c r="N97" s="187"/>
    </row>
    <row r="98" spans="1:14" ht="11.1" customHeight="1" x14ac:dyDescent="0.3">
      <c r="A98" s="179"/>
      <c r="B98" s="529"/>
      <c r="C98" s="182"/>
      <c r="D98" s="178"/>
      <c r="E98" s="178"/>
      <c r="F98" s="479"/>
      <c r="G98" s="553"/>
      <c r="H98" s="553"/>
      <c r="I98" s="553"/>
      <c r="J98" s="553"/>
      <c r="K98" s="180"/>
      <c r="L98" s="180"/>
      <c r="M98" s="180"/>
      <c r="N98" s="187"/>
    </row>
    <row r="99" spans="1:14" ht="11.1" customHeight="1" x14ac:dyDescent="0.3">
      <c r="A99" s="180"/>
      <c r="B99" s="476"/>
      <c r="C99" s="472"/>
      <c r="D99" s="475"/>
      <c r="E99" s="475"/>
      <c r="F99" s="479"/>
      <c r="G99" s="596"/>
      <c r="H99" s="553"/>
      <c r="I99" s="590"/>
      <c r="J99" s="553"/>
      <c r="K99" s="180"/>
      <c r="L99" s="180"/>
      <c r="M99" s="180"/>
      <c r="N99" s="187"/>
    </row>
    <row r="100" spans="1:14" ht="11.1" customHeight="1" x14ac:dyDescent="0.3">
      <c r="A100" s="53"/>
      <c r="B100" s="53"/>
      <c r="C100" s="53"/>
      <c r="D100" s="475"/>
      <c r="E100" s="475"/>
      <c r="F100" s="479"/>
      <c r="G100" s="595"/>
      <c r="H100" s="553"/>
      <c r="I100" s="591"/>
      <c r="J100" s="553"/>
      <c r="K100" s="180"/>
      <c r="L100" s="180"/>
      <c r="M100" s="180"/>
      <c r="N100" s="187"/>
    </row>
    <row r="101" spans="1:14" ht="11.1" customHeight="1" x14ac:dyDescent="0.3">
      <c r="A101" s="179"/>
      <c r="B101" s="476"/>
      <c r="C101" s="472"/>
      <c r="D101" s="53"/>
      <c r="E101" s="53"/>
      <c r="F101" s="479"/>
      <c r="G101" s="553"/>
      <c r="H101" s="553"/>
      <c r="I101" s="590"/>
      <c r="J101" s="590"/>
      <c r="K101" s="553"/>
      <c r="L101" s="553"/>
      <c r="M101" s="553"/>
      <c r="N101" s="523"/>
    </row>
    <row r="102" spans="1:14" ht="16.5" x14ac:dyDescent="0.3">
      <c r="A102" s="180"/>
      <c r="B102" s="476"/>
      <c r="C102" s="472"/>
      <c r="D102" s="178"/>
      <c r="E102" s="178"/>
      <c r="F102" s="479"/>
      <c r="G102" s="553"/>
      <c r="H102" s="553"/>
      <c r="I102" s="590"/>
      <c r="J102" s="590"/>
      <c r="K102" s="553"/>
      <c r="L102" s="553"/>
      <c r="M102" s="553"/>
      <c r="N102" s="523"/>
    </row>
    <row r="103" spans="1:14" ht="16.5" x14ac:dyDescent="0.3">
      <c r="A103" s="180"/>
      <c r="B103" s="181"/>
      <c r="C103" s="189"/>
      <c r="D103" s="178"/>
      <c r="E103" s="178"/>
      <c r="F103" s="479"/>
      <c r="G103" s="593"/>
      <c r="H103" s="593"/>
      <c r="I103" s="593"/>
      <c r="J103" s="593"/>
      <c r="K103" s="593"/>
      <c r="L103" s="593"/>
      <c r="M103" s="593"/>
      <c r="N103" s="321"/>
    </row>
    <row r="104" spans="1:14" ht="16.5" x14ac:dyDescent="0.3">
      <c r="A104" s="180"/>
      <c r="B104" s="181"/>
      <c r="C104" s="189"/>
      <c r="D104" s="178"/>
      <c r="E104" s="178"/>
      <c r="G104" s="317"/>
      <c r="H104" s="317"/>
      <c r="I104" s="317"/>
      <c r="J104" s="416"/>
      <c r="K104" s="319"/>
      <c r="L104" s="319"/>
      <c r="M104" s="319"/>
    </row>
    <row r="105" spans="1:14" ht="16.5" x14ac:dyDescent="0.3">
      <c r="D105" s="196"/>
      <c r="E105" s="196"/>
      <c r="F105" s="307"/>
      <c r="G105" s="323"/>
      <c r="H105" s="320"/>
      <c r="I105" s="324"/>
      <c r="J105" s="319"/>
      <c r="K105" s="319"/>
      <c r="L105" s="319"/>
      <c r="M105" s="319"/>
    </row>
    <row r="106" spans="1:14" ht="16.5" x14ac:dyDescent="0.3">
      <c r="F106" s="307"/>
      <c r="G106" s="319"/>
      <c r="H106" s="320"/>
      <c r="I106" s="322"/>
      <c r="J106" s="322"/>
      <c r="K106" s="319"/>
      <c r="L106" s="319"/>
      <c r="M106" s="319"/>
      <c r="N106" s="187"/>
    </row>
    <row r="107" spans="1:14" ht="16.5" x14ac:dyDescent="0.3">
      <c r="F107" s="307"/>
      <c r="G107" s="319"/>
      <c r="H107" s="320"/>
      <c r="I107" s="322"/>
      <c r="J107" s="322"/>
      <c r="K107" s="319"/>
      <c r="L107" s="319"/>
      <c r="M107" s="319"/>
      <c r="N107" s="325"/>
    </row>
    <row r="108" spans="1:14" ht="16.5" x14ac:dyDescent="0.3">
      <c r="A108" s="179"/>
      <c r="B108" s="197"/>
      <c r="C108" s="177"/>
      <c r="D108" s="178"/>
      <c r="E108" s="178"/>
      <c r="F108" s="42"/>
      <c r="G108" s="326"/>
      <c r="H108" s="326"/>
      <c r="I108" s="326"/>
      <c r="J108" s="326"/>
      <c r="K108" s="326"/>
      <c r="L108" s="326"/>
      <c r="M108" s="326"/>
      <c r="N108" s="327"/>
    </row>
    <row r="109" spans="1:14" ht="13.5" x14ac:dyDescent="0.25">
      <c r="F109" s="42"/>
      <c r="G109" s="328"/>
      <c r="H109" s="328"/>
      <c r="I109" s="329"/>
      <c r="J109" s="328"/>
      <c r="K109" s="330"/>
      <c r="L109" s="330"/>
      <c r="M109" s="330"/>
    </row>
    <row r="110" spans="1:14" ht="13.5" x14ac:dyDescent="0.25">
      <c r="F110" s="42"/>
      <c r="G110" s="328"/>
      <c r="H110" s="331"/>
      <c r="I110" s="331"/>
      <c r="J110" s="331"/>
      <c r="K110" s="331"/>
      <c r="L110" s="331"/>
      <c r="M110" s="331"/>
    </row>
    <row r="111" spans="1:14" ht="13.5" x14ac:dyDescent="0.25">
      <c r="F111" s="42"/>
      <c r="G111" s="328"/>
      <c r="H111" s="331"/>
      <c r="I111" s="328"/>
      <c r="J111" s="328"/>
      <c r="K111" s="330"/>
      <c r="L111" s="330"/>
      <c r="M111" s="330"/>
    </row>
  </sheetData>
  <mergeCells count="9">
    <mergeCell ref="K69:K70"/>
    <mergeCell ref="L63:L64"/>
    <mergeCell ref="M63:N63"/>
    <mergeCell ref="L4:N4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145" zoomScaleNormal="100" workbookViewId="0">
      <selection activeCell="O148" sqref="O148"/>
    </sheetView>
  </sheetViews>
  <sheetFormatPr baseColWidth="10" defaultColWidth="10.85546875" defaultRowHeight="12.75" x14ac:dyDescent="0.2"/>
  <cols>
    <col min="1" max="1" width="10.140625" style="52" customWidth="1"/>
    <col min="2" max="2" width="4.140625" style="52" customWidth="1"/>
    <col min="3" max="14" width="5.85546875" style="52" customWidth="1"/>
    <col min="15" max="16384" width="10.85546875" style="52"/>
  </cols>
  <sheetData>
    <row r="1" spans="1:14" ht="13.5" x14ac:dyDescent="0.25">
      <c r="A1" s="942" t="s">
        <v>683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3"/>
      <c r="N1" s="943"/>
    </row>
    <row r="2" spans="1:14" ht="13.5" x14ac:dyDescent="0.25">
      <c r="A2" s="109" t="s">
        <v>462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8"/>
      <c r="N2" s="138"/>
    </row>
    <row r="3" spans="1:14" ht="6.95" customHeight="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15.95" customHeight="1" x14ac:dyDescent="0.2">
      <c r="A4" s="369" t="s">
        <v>409</v>
      </c>
      <c r="B4" s="369" t="s">
        <v>463</v>
      </c>
      <c r="C4" s="369" t="s">
        <v>389</v>
      </c>
      <c r="D4" s="369" t="s">
        <v>390</v>
      </c>
      <c r="E4" s="369" t="s">
        <v>391</v>
      </c>
      <c r="F4" s="369" t="s">
        <v>392</v>
      </c>
      <c r="G4" s="369" t="s">
        <v>393</v>
      </c>
      <c r="H4" s="369" t="s">
        <v>394</v>
      </c>
      <c r="I4" s="369" t="s">
        <v>395</v>
      </c>
      <c r="J4" s="369" t="s">
        <v>396</v>
      </c>
      <c r="K4" s="369" t="s">
        <v>397</v>
      </c>
      <c r="L4" s="369" t="s">
        <v>398</v>
      </c>
      <c r="M4" s="369" t="s">
        <v>399</v>
      </c>
      <c r="N4" s="369" t="s">
        <v>400</v>
      </c>
    </row>
    <row r="5" spans="1:14" ht="6.75" customHeight="1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</row>
    <row r="6" spans="1:14" ht="11.1" customHeight="1" x14ac:dyDescent="0.25">
      <c r="A6" s="26" t="s">
        <v>180</v>
      </c>
      <c r="B6" s="25">
        <v>2018</v>
      </c>
      <c r="C6" s="198">
        <v>97</v>
      </c>
      <c r="D6" s="198">
        <v>98.5</v>
      </c>
      <c r="E6" s="199">
        <v>100.5</v>
      </c>
      <c r="F6" s="200">
        <v>100.5</v>
      </c>
      <c r="G6" s="201">
        <v>100.5</v>
      </c>
      <c r="H6" s="200">
        <v>100</v>
      </c>
      <c r="I6" s="200">
        <v>102</v>
      </c>
      <c r="J6" s="200">
        <v>102</v>
      </c>
      <c r="K6" s="200">
        <v>102</v>
      </c>
      <c r="L6" s="200">
        <v>102</v>
      </c>
      <c r="M6" s="200">
        <v>102</v>
      </c>
      <c r="N6" s="201">
        <v>102</v>
      </c>
    </row>
    <row r="7" spans="1:14" ht="11.1" customHeight="1" x14ac:dyDescent="0.25">
      <c r="A7" s="26"/>
      <c r="B7" s="25">
        <v>2019</v>
      </c>
      <c r="C7" s="201">
        <v>101.5</v>
      </c>
      <c r="D7" s="201">
        <v>101.5</v>
      </c>
      <c r="E7" s="200">
        <v>100.5</v>
      </c>
      <c r="F7" s="200">
        <v>100.5</v>
      </c>
      <c r="G7" s="201">
        <v>100.5</v>
      </c>
      <c r="H7" s="200">
        <v>100.5</v>
      </c>
      <c r="I7" s="200">
        <v>100.5</v>
      </c>
      <c r="J7" s="200">
        <v>100.5</v>
      </c>
      <c r="K7" s="200">
        <v>102.5</v>
      </c>
      <c r="L7" s="200">
        <v>102.5</v>
      </c>
      <c r="M7" s="200">
        <v>102.5</v>
      </c>
      <c r="N7" s="198">
        <v>102.5</v>
      </c>
    </row>
    <row r="8" spans="1:14" ht="11.1" customHeight="1" x14ac:dyDescent="0.25">
      <c r="A8" s="26"/>
      <c r="B8" s="25">
        <v>2020</v>
      </c>
      <c r="C8" s="198">
        <v>102.5</v>
      </c>
      <c r="D8" s="201">
        <v>127</v>
      </c>
      <c r="E8" s="200">
        <v>130</v>
      </c>
      <c r="F8" s="200">
        <v>102.5</v>
      </c>
      <c r="G8" s="201">
        <v>129</v>
      </c>
      <c r="H8" s="200">
        <v>129</v>
      </c>
      <c r="I8" s="200">
        <v>129</v>
      </c>
      <c r="J8" s="200">
        <v>129</v>
      </c>
      <c r="K8" s="200">
        <v>129</v>
      </c>
      <c r="L8" s="200">
        <v>104</v>
      </c>
      <c r="M8" s="200">
        <v>129</v>
      </c>
      <c r="N8" s="201">
        <v>129</v>
      </c>
    </row>
    <row r="9" spans="1:14" ht="11.1" customHeight="1" x14ac:dyDescent="0.25">
      <c r="A9" s="26"/>
      <c r="B9" s="25">
        <v>2021</v>
      </c>
      <c r="C9" s="202">
        <v>102.5</v>
      </c>
      <c r="D9" s="198">
        <v>102.5</v>
      </c>
      <c r="E9" s="199">
        <v>102.5</v>
      </c>
      <c r="F9" s="199">
        <v>102.5</v>
      </c>
      <c r="G9" s="198">
        <v>102.5</v>
      </c>
      <c r="H9" s="199">
        <v>102.5</v>
      </c>
      <c r="I9" s="200">
        <v>129</v>
      </c>
      <c r="J9" s="199">
        <v>102.5</v>
      </c>
      <c r="K9" s="199">
        <v>102.5</v>
      </c>
      <c r="L9" s="199">
        <v>102.5</v>
      </c>
      <c r="M9" s="200">
        <v>107.5</v>
      </c>
      <c r="N9" s="198">
        <v>102.5</v>
      </c>
    </row>
    <row r="10" spans="1:14" ht="11.1" customHeight="1" x14ac:dyDescent="0.25">
      <c r="A10" s="26"/>
      <c r="B10" s="25">
        <v>2022</v>
      </c>
      <c r="C10" s="202">
        <v>117.5</v>
      </c>
      <c r="D10" s="198">
        <v>107.5</v>
      </c>
      <c r="E10" s="199">
        <v>107.5</v>
      </c>
      <c r="F10" s="199">
        <v>117.5</v>
      </c>
      <c r="G10" s="198">
        <v>107.5</v>
      </c>
      <c r="H10" s="199">
        <v>107.5</v>
      </c>
      <c r="I10" s="199">
        <v>107.5</v>
      </c>
      <c r="J10" s="199">
        <v>109</v>
      </c>
      <c r="K10" s="199">
        <v>119</v>
      </c>
      <c r="L10" s="199">
        <v>118</v>
      </c>
      <c r="M10" s="203" t="s">
        <v>464</v>
      </c>
      <c r="N10" s="198">
        <v>118</v>
      </c>
    </row>
    <row r="11" spans="1:14" ht="11.1" customHeight="1" x14ac:dyDescent="0.25">
      <c r="A11" s="26"/>
      <c r="B11" s="25">
        <v>2023</v>
      </c>
      <c r="C11" s="204" t="s">
        <v>28</v>
      </c>
      <c r="D11" s="204" t="s">
        <v>28</v>
      </c>
      <c r="E11" s="204" t="s">
        <v>28</v>
      </c>
      <c r="F11" s="199">
        <v>118</v>
      </c>
      <c r="G11" s="198">
        <v>115</v>
      </c>
      <c r="H11" s="199">
        <v>133</v>
      </c>
      <c r="I11" s="199">
        <v>152</v>
      </c>
      <c r="J11" s="199">
        <v>152</v>
      </c>
      <c r="K11" s="199">
        <v>155</v>
      </c>
      <c r="L11" s="199">
        <v>143</v>
      </c>
      <c r="M11" s="200">
        <v>123</v>
      </c>
      <c r="N11" s="199">
        <v>113</v>
      </c>
    </row>
    <row r="12" spans="1:14" ht="11.1" customHeight="1" x14ac:dyDescent="0.25">
      <c r="A12" s="205"/>
      <c r="B12" s="206">
        <v>2024</v>
      </c>
      <c r="C12" s="207">
        <v>113</v>
      </c>
      <c r="D12" s="207">
        <v>118</v>
      </c>
      <c r="E12" s="207" t="s">
        <v>28</v>
      </c>
      <c r="F12" s="208">
        <v>125</v>
      </c>
      <c r="G12" s="559">
        <v>133</v>
      </c>
      <c r="H12" s="208">
        <v>133</v>
      </c>
      <c r="I12" s="208">
        <v>135</v>
      </c>
      <c r="J12" s="208">
        <v>135</v>
      </c>
      <c r="K12" s="208"/>
      <c r="L12" s="208"/>
      <c r="M12" s="209"/>
      <c r="N12" s="208"/>
    </row>
    <row r="13" spans="1:14" ht="11.1" customHeight="1" x14ac:dyDescent="0.25">
      <c r="A13" s="210" t="s">
        <v>410</v>
      </c>
      <c r="B13" s="25">
        <v>2018</v>
      </c>
      <c r="C13" s="199">
        <v>73</v>
      </c>
      <c r="D13" s="198">
        <v>71</v>
      </c>
      <c r="E13" s="199">
        <v>70.5</v>
      </c>
      <c r="F13" s="199">
        <v>71</v>
      </c>
      <c r="G13" s="201">
        <v>71.5</v>
      </c>
      <c r="H13" s="200">
        <v>71.5</v>
      </c>
      <c r="I13" s="200">
        <v>71.5</v>
      </c>
      <c r="J13" s="200">
        <v>72</v>
      </c>
      <c r="K13" s="200">
        <v>71.5</v>
      </c>
      <c r="L13" s="200">
        <v>71.5</v>
      </c>
      <c r="M13" s="200">
        <v>71.5</v>
      </c>
      <c r="N13" s="201">
        <v>69.5</v>
      </c>
    </row>
    <row r="14" spans="1:14" ht="11.1" customHeight="1" x14ac:dyDescent="0.25">
      <c r="A14" s="210"/>
      <c r="B14" s="25">
        <v>2019</v>
      </c>
      <c r="C14" s="200">
        <v>68</v>
      </c>
      <c r="D14" s="201">
        <v>66</v>
      </c>
      <c r="E14" s="200">
        <v>67</v>
      </c>
      <c r="F14" s="200">
        <v>67</v>
      </c>
      <c r="G14" s="201">
        <v>67</v>
      </c>
      <c r="H14" s="200">
        <v>70</v>
      </c>
      <c r="I14" s="200">
        <v>69.599999999999994</v>
      </c>
      <c r="J14" s="199">
        <v>70.5</v>
      </c>
      <c r="K14" s="199">
        <v>70</v>
      </c>
      <c r="L14" s="199">
        <v>71</v>
      </c>
      <c r="M14" s="199">
        <v>71</v>
      </c>
      <c r="N14" s="198">
        <v>82.5</v>
      </c>
    </row>
    <row r="15" spans="1:14" ht="11.1" customHeight="1" x14ac:dyDescent="0.25">
      <c r="A15" s="210"/>
      <c r="B15" s="25">
        <v>2020</v>
      </c>
      <c r="C15" s="199">
        <v>82.5</v>
      </c>
      <c r="D15" s="14" t="s">
        <v>28</v>
      </c>
      <c r="E15" s="203" t="s">
        <v>464</v>
      </c>
      <c r="F15" s="203" t="s">
        <v>464</v>
      </c>
      <c r="G15" s="14" t="s">
        <v>464</v>
      </c>
      <c r="H15" s="203" t="s">
        <v>464</v>
      </c>
      <c r="I15" s="203" t="s">
        <v>28</v>
      </c>
      <c r="J15" s="200">
        <v>90</v>
      </c>
      <c r="K15" s="200">
        <v>90</v>
      </c>
      <c r="L15" s="199">
        <v>80</v>
      </c>
      <c r="M15" s="199">
        <v>80</v>
      </c>
      <c r="N15" s="198">
        <v>82.5</v>
      </c>
    </row>
    <row r="16" spans="1:14" ht="11.1" customHeight="1" x14ac:dyDescent="0.25">
      <c r="A16" s="210"/>
      <c r="B16" s="25">
        <v>2021</v>
      </c>
      <c r="C16" s="199">
        <v>82</v>
      </c>
      <c r="D16" s="201">
        <v>90</v>
      </c>
      <c r="E16" s="200">
        <v>90</v>
      </c>
      <c r="F16" s="200">
        <v>90</v>
      </c>
      <c r="G16" s="201">
        <v>90</v>
      </c>
      <c r="H16" s="211">
        <v>90</v>
      </c>
      <c r="I16" s="200">
        <v>90</v>
      </c>
      <c r="J16" s="200">
        <v>90</v>
      </c>
      <c r="K16" s="200">
        <v>95</v>
      </c>
      <c r="L16" s="200">
        <v>90</v>
      </c>
      <c r="M16" s="199">
        <v>95</v>
      </c>
      <c r="N16" s="198">
        <v>95</v>
      </c>
    </row>
    <row r="17" spans="1:14" ht="11.1" customHeight="1" x14ac:dyDescent="0.25">
      <c r="A17" s="210"/>
      <c r="B17" s="25">
        <v>2022</v>
      </c>
      <c r="C17" s="199">
        <v>95</v>
      </c>
      <c r="D17" s="201">
        <v>97.5</v>
      </c>
      <c r="E17" s="199">
        <v>95</v>
      </c>
      <c r="F17" s="199">
        <v>95</v>
      </c>
      <c r="G17" s="201">
        <v>95</v>
      </c>
      <c r="H17" s="211">
        <v>95</v>
      </c>
      <c r="I17" s="211">
        <v>95</v>
      </c>
      <c r="J17" s="200">
        <v>100</v>
      </c>
      <c r="K17" s="211">
        <v>95</v>
      </c>
      <c r="L17" s="200">
        <v>100</v>
      </c>
      <c r="M17" s="200">
        <v>100</v>
      </c>
      <c r="N17" s="201">
        <v>100</v>
      </c>
    </row>
    <row r="18" spans="1:14" ht="11.1" customHeight="1" x14ac:dyDescent="0.25">
      <c r="A18" s="210"/>
      <c r="B18" s="25">
        <v>2023</v>
      </c>
      <c r="C18" s="199">
        <v>95</v>
      </c>
      <c r="D18" s="200">
        <v>97.5</v>
      </c>
      <c r="E18" s="199">
        <v>100</v>
      </c>
      <c r="F18" s="199">
        <v>90</v>
      </c>
      <c r="G18" s="198">
        <v>90</v>
      </c>
      <c r="H18" s="199">
        <v>90</v>
      </c>
      <c r="I18" s="211">
        <v>88</v>
      </c>
      <c r="J18" s="211">
        <v>88</v>
      </c>
      <c r="K18" s="211">
        <v>89</v>
      </c>
      <c r="L18" s="200">
        <v>95</v>
      </c>
      <c r="M18" s="200">
        <v>105</v>
      </c>
      <c r="N18" s="212">
        <v>93</v>
      </c>
    </row>
    <row r="19" spans="1:14" ht="11.1" customHeight="1" x14ac:dyDescent="0.25">
      <c r="A19" s="213"/>
      <c r="B19" s="206">
        <v>2024</v>
      </c>
      <c r="C19" s="208">
        <v>90</v>
      </c>
      <c r="D19" s="209">
        <v>90</v>
      </c>
      <c r="E19" s="208">
        <v>90</v>
      </c>
      <c r="F19" s="208">
        <v>92</v>
      </c>
      <c r="G19" s="559">
        <v>93</v>
      </c>
      <c r="H19" s="208">
        <v>95</v>
      </c>
      <c r="I19" s="214">
        <v>95</v>
      </c>
      <c r="J19" s="214">
        <v>100</v>
      </c>
      <c r="K19" s="214"/>
      <c r="L19" s="209"/>
      <c r="M19" s="209"/>
      <c r="N19" s="215"/>
    </row>
    <row r="20" spans="1:14" ht="15.95" customHeight="1" x14ac:dyDescent="0.2">
      <c r="A20" s="641" t="s">
        <v>29</v>
      </c>
      <c r="B20" s="206">
        <v>2024</v>
      </c>
      <c r="C20" s="568" t="s">
        <v>28</v>
      </c>
      <c r="D20" s="568" t="s">
        <v>28</v>
      </c>
      <c r="E20" s="466">
        <v>110</v>
      </c>
      <c r="F20" s="466">
        <v>110</v>
      </c>
      <c r="G20" s="560">
        <v>115</v>
      </c>
      <c r="H20" s="466">
        <v>133</v>
      </c>
      <c r="I20" s="468">
        <v>128</v>
      </c>
      <c r="J20" s="468">
        <v>128</v>
      </c>
      <c r="K20" s="468"/>
      <c r="L20" s="467"/>
      <c r="M20" s="467"/>
      <c r="N20" s="469"/>
    </row>
    <row r="21" spans="1:14" ht="11.1" customHeight="1" x14ac:dyDescent="0.25">
      <c r="A21" s="210" t="s">
        <v>411</v>
      </c>
      <c r="B21" s="25">
        <v>2018</v>
      </c>
      <c r="C21" s="199">
        <v>73</v>
      </c>
      <c r="D21" s="200">
        <v>68</v>
      </c>
      <c r="E21" s="199">
        <v>70</v>
      </c>
      <c r="F21" s="199">
        <v>70</v>
      </c>
      <c r="G21" s="201">
        <v>71</v>
      </c>
      <c r="H21" s="200">
        <v>71</v>
      </c>
      <c r="I21" s="200">
        <v>72.3</v>
      </c>
      <c r="J21" s="200">
        <v>71</v>
      </c>
      <c r="K21" s="200">
        <v>71</v>
      </c>
      <c r="L21" s="200">
        <v>74.5</v>
      </c>
      <c r="M21" s="200">
        <v>74.5</v>
      </c>
      <c r="N21" s="201">
        <v>74.5</v>
      </c>
    </row>
    <row r="22" spans="1:14" ht="11.1" customHeight="1" x14ac:dyDescent="0.25">
      <c r="A22" s="210"/>
      <c r="B22" s="25">
        <v>2019</v>
      </c>
      <c r="C22" s="200">
        <v>71</v>
      </c>
      <c r="D22" s="200">
        <v>72</v>
      </c>
      <c r="E22" s="200">
        <v>74</v>
      </c>
      <c r="F22" s="200">
        <v>74</v>
      </c>
      <c r="G22" s="201">
        <v>75</v>
      </c>
      <c r="H22" s="200">
        <v>75</v>
      </c>
      <c r="I22" s="200">
        <v>74.45</v>
      </c>
      <c r="J22" s="199">
        <v>74.5</v>
      </c>
      <c r="K22" s="199">
        <v>82.5</v>
      </c>
      <c r="L22" s="199">
        <v>82.5</v>
      </c>
      <c r="M22" s="199">
        <v>82.5</v>
      </c>
      <c r="N22" s="198">
        <v>100</v>
      </c>
    </row>
    <row r="23" spans="1:14" ht="11.1" customHeight="1" x14ac:dyDescent="0.25">
      <c r="A23" s="210"/>
      <c r="B23" s="25">
        <v>2020</v>
      </c>
      <c r="C23" s="199">
        <v>120</v>
      </c>
      <c r="D23" s="200" t="s">
        <v>465</v>
      </c>
      <c r="E23" s="200">
        <v>117.5</v>
      </c>
      <c r="F23" s="200">
        <v>117.5</v>
      </c>
      <c r="G23" s="201">
        <v>117.5</v>
      </c>
      <c r="H23" s="200">
        <v>117.5</v>
      </c>
      <c r="I23" s="200">
        <v>95</v>
      </c>
      <c r="J23" s="200">
        <v>95</v>
      </c>
      <c r="K23" s="199">
        <v>112.5</v>
      </c>
      <c r="L23" s="199">
        <v>120</v>
      </c>
      <c r="M23" s="199">
        <v>112.5</v>
      </c>
      <c r="N23" s="198">
        <v>112.5</v>
      </c>
    </row>
    <row r="24" spans="1:14" ht="11.1" customHeight="1" x14ac:dyDescent="0.25">
      <c r="A24" s="210"/>
      <c r="B24" s="25">
        <v>2021</v>
      </c>
      <c r="C24" s="199">
        <v>112.5</v>
      </c>
      <c r="D24" s="199">
        <v>107.5</v>
      </c>
      <c r="E24" s="200">
        <v>72.5</v>
      </c>
      <c r="F24" s="200">
        <v>72.5</v>
      </c>
      <c r="G24" s="201">
        <v>80</v>
      </c>
      <c r="H24" s="200">
        <v>90</v>
      </c>
      <c r="I24" s="200">
        <v>77.5</v>
      </c>
      <c r="J24" s="216">
        <v>105</v>
      </c>
      <c r="K24" s="200">
        <v>80</v>
      </c>
      <c r="L24" s="200">
        <v>80</v>
      </c>
      <c r="M24" s="199">
        <v>110</v>
      </c>
      <c r="N24" s="198">
        <v>110</v>
      </c>
    </row>
    <row r="25" spans="1:14" ht="11.1" customHeight="1" x14ac:dyDescent="0.25">
      <c r="A25" s="210"/>
      <c r="B25" s="25">
        <v>2022</v>
      </c>
      <c r="C25" s="199">
        <v>102.5</v>
      </c>
      <c r="D25" s="200">
        <v>80</v>
      </c>
      <c r="E25" s="200">
        <v>85</v>
      </c>
      <c r="F25" s="200">
        <v>85</v>
      </c>
      <c r="G25" s="201">
        <v>85</v>
      </c>
      <c r="H25" s="200">
        <v>85</v>
      </c>
      <c r="I25" s="200">
        <v>85</v>
      </c>
      <c r="J25" s="200">
        <v>85</v>
      </c>
      <c r="K25" s="200">
        <v>105</v>
      </c>
      <c r="L25" s="200">
        <v>115</v>
      </c>
      <c r="M25" s="199">
        <v>90</v>
      </c>
      <c r="N25" s="198">
        <v>95</v>
      </c>
    </row>
    <row r="26" spans="1:14" ht="11.1" customHeight="1" x14ac:dyDescent="0.25">
      <c r="A26" s="210"/>
      <c r="B26" s="25">
        <v>2023</v>
      </c>
      <c r="C26" s="199">
        <v>100</v>
      </c>
      <c r="D26" s="200">
        <v>80</v>
      </c>
      <c r="E26" s="200">
        <v>80</v>
      </c>
      <c r="F26" s="200">
        <v>85</v>
      </c>
      <c r="G26" s="201">
        <v>90</v>
      </c>
      <c r="H26" s="200">
        <v>105</v>
      </c>
      <c r="I26" s="200">
        <v>105</v>
      </c>
      <c r="J26" s="200">
        <v>105</v>
      </c>
      <c r="K26" s="200">
        <v>105</v>
      </c>
      <c r="L26" s="200">
        <v>125</v>
      </c>
      <c r="M26" s="199">
        <v>120</v>
      </c>
      <c r="N26" s="199">
        <v>120</v>
      </c>
    </row>
    <row r="27" spans="1:14" ht="11.1" customHeight="1" x14ac:dyDescent="0.25">
      <c r="A27" s="213"/>
      <c r="B27" s="206">
        <v>2024</v>
      </c>
      <c r="C27" s="208">
        <v>115</v>
      </c>
      <c r="D27" s="209">
        <v>120</v>
      </c>
      <c r="E27" s="209">
        <v>130</v>
      </c>
      <c r="F27" s="209">
        <v>120</v>
      </c>
      <c r="G27" s="561">
        <v>120</v>
      </c>
      <c r="H27" s="209">
        <v>120</v>
      </c>
      <c r="I27" s="209">
        <v>120</v>
      </c>
      <c r="J27" s="209">
        <v>120</v>
      </c>
      <c r="K27" s="209"/>
      <c r="L27" s="209"/>
      <c r="M27" s="208"/>
      <c r="N27" s="208"/>
    </row>
    <row r="28" spans="1:14" ht="11.1" customHeight="1" x14ac:dyDescent="0.25">
      <c r="A28" s="152" t="s">
        <v>42</v>
      </c>
      <c r="B28" s="25">
        <v>2018</v>
      </c>
      <c r="C28" s="199">
        <v>60</v>
      </c>
      <c r="D28" s="199">
        <v>60</v>
      </c>
      <c r="E28" s="199">
        <v>60</v>
      </c>
      <c r="F28" s="199">
        <v>60</v>
      </c>
      <c r="G28" s="198">
        <v>60</v>
      </c>
      <c r="H28" s="199">
        <v>60</v>
      </c>
      <c r="I28" s="200">
        <v>60.269230769230766</v>
      </c>
      <c r="J28" s="199">
        <v>60</v>
      </c>
      <c r="K28" s="199">
        <v>60</v>
      </c>
      <c r="L28" s="199">
        <v>60</v>
      </c>
      <c r="M28" s="199">
        <v>60</v>
      </c>
      <c r="N28" s="198">
        <v>60</v>
      </c>
    </row>
    <row r="29" spans="1:14" ht="11.1" customHeight="1" x14ac:dyDescent="0.25">
      <c r="A29" s="210"/>
      <c r="B29" s="25">
        <v>2019</v>
      </c>
      <c r="C29" s="200">
        <v>61</v>
      </c>
      <c r="D29" s="200">
        <v>61</v>
      </c>
      <c r="E29" s="200">
        <v>61</v>
      </c>
      <c r="F29" s="200">
        <v>63</v>
      </c>
      <c r="G29" s="201">
        <v>69</v>
      </c>
      <c r="H29" s="200">
        <v>61</v>
      </c>
      <c r="I29" s="200">
        <v>60.653846153846153</v>
      </c>
      <c r="J29" s="199">
        <v>63</v>
      </c>
      <c r="K29" s="199">
        <v>60</v>
      </c>
      <c r="L29" s="200">
        <v>77.5</v>
      </c>
      <c r="M29" s="199">
        <v>72.5</v>
      </c>
      <c r="N29" s="198">
        <v>80</v>
      </c>
    </row>
    <row r="30" spans="1:14" ht="11.1" customHeight="1" x14ac:dyDescent="0.25">
      <c r="A30" s="210"/>
      <c r="B30" s="25">
        <v>2020</v>
      </c>
      <c r="C30" s="199">
        <v>102.5</v>
      </c>
      <c r="D30" s="203" t="s">
        <v>28</v>
      </c>
      <c r="E30" s="203" t="s">
        <v>464</v>
      </c>
      <c r="F30" s="203" t="s">
        <v>464</v>
      </c>
      <c r="G30" s="14" t="s">
        <v>464</v>
      </c>
      <c r="H30" s="200">
        <v>107</v>
      </c>
      <c r="I30" s="200">
        <v>100.25</v>
      </c>
      <c r="J30" s="199">
        <v>89</v>
      </c>
      <c r="K30" s="199">
        <v>102.5</v>
      </c>
      <c r="L30" s="199">
        <v>102.5</v>
      </c>
      <c r="M30" s="199">
        <v>80</v>
      </c>
      <c r="N30" s="198">
        <v>80</v>
      </c>
    </row>
    <row r="31" spans="1:14" ht="11.1" customHeight="1" x14ac:dyDescent="0.25">
      <c r="A31" s="210"/>
      <c r="B31" s="25">
        <v>2021</v>
      </c>
      <c r="C31" s="199">
        <v>100</v>
      </c>
      <c r="D31" s="199">
        <v>100</v>
      </c>
      <c r="E31" s="199">
        <v>100</v>
      </c>
      <c r="F31" s="200">
        <v>95</v>
      </c>
      <c r="G31" s="198">
        <v>100</v>
      </c>
      <c r="H31" s="203" t="s">
        <v>464</v>
      </c>
      <c r="I31" s="211">
        <v>112.5</v>
      </c>
      <c r="J31" s="200">
        <v>107.5</v>
      </c>
      <c r="K31" s="200">
        <v>107.5</v>
      </c>
      <c r="L31" s="200">
        <v>107.5</v>
      </c>
      <c r="M31" s="199">
        <v>95</v>
      </c>
      <c r="N31" s="199">
        <v>95</v>
      </c>
    </row>
    <row r="32" spans="1:14" ht="11.1" customHeight="1" x14ac:dyDescent="0.25">
      <c r="A32" s="210"/>
      <c r="B32" s="25">
        <v>2022</v>
      </c>
      <c r="C32" s="199">
        <v>122.5</v>
      </c>
      <c r="D32" s="199">
        <v>110.5</v>
      </c>
      <c r="E32" s="199">
        <v>107.5</v>
      </c>
      <c r="F32" s="200">
        <v>95</v>
      </c>
      <c r="G32" s="198">
        <v>106</v>
      </c>
      <c r="H32" s="200">
        <v>112.5</v>
      </c>
      <c r="I32" s="200">
        <v>113</v>
      </c>
      <c r="J32" s="200">
        <v>113</v>
      </c>
      <c r="K32" s="200">
        <v>112.5</v>
      </c>
      <c r="L32" s="200">
        <v>113</v>
      </c>
      <c r="M32" s="199">
        <v>120</v>
      </c>
      <c r="N32" s="198">
        <v>113</v>
      </c>
    </row>
    <row r="33" spans="1:14" ht="11.1" customHeight="1" x14ac:dyDescent="0.25">
      <c r="A33" s="210"/>
      <c r="B33" s="25">
        <v>2023</v>
      </c>
      <c r="C33" s="217" t="s">
        <v>28</v>
      </c>
      <c r="D33" s="199">
        <v>82</v>
      </c>
      <c r="E33" s="199">
        <v>82</v>
      </c>
      <c r="F33" s="199">
        <v>82</v>
      </c>
      <c r="G33" s="198">
        <v>82</v>
      </c>
      <c r="H33" s="200">
        <v>81</v>
      </c>
      <c r="I33" s="200">
        <v>86</v>
      </c>
      <c r="J33" s="200">
        <v>86</v>
      </c>
      <c r="K33" s="200">
        <v>90</v>
      </c>
      <c r="L33" s="200">
        <v>93</v>
      </c>
      <c r="M33" s="199">
        <v>91</v>
      </c>
      <c r="N33" s="199">
        <v>93</v>
      </c>
    </row>
    <row r="34" spans="1:14" ht="11.1" customHeight="1" x14ac:dyDescent="0.25">
      <c r="A34" s="213"/>
      <c r="B34" s="206">
        <v>2024</v>
      </c>
      <c r="C34" s="207">
        <v>93</v>
      </c>
      <c r="D34" s="208">
        <v>118</v>
      </c>
      <c r="E34" s="208">
        <v>106</v>
      </c>
      <c r="F34" s="208">
        <v>118</v>
      </c>
      <c r="G34" s="559">
        <v>100</v>
      </c>
      <c r="H34" s="209">
        <v>118</v>
      </c>
      <c r="I34" s="209">
        <v>118</v>
      </c>
      <c r="J34" s="209">
        <v>115</v>
      </c>
      <c r="K34" s="209"/>
      <c r="L34" s="209"/>
      <c r="M34" s="208"/>
      <c r="N34" s="218"/>
    </row>
    <row r="35" spans="1:14" ht="11.1" customHeight="1" x14ac:dyDescent="0.25">
      <c r="A35" s="210" t="s">
        <v>466</v>
      </c>
      <c r="B35" s="25">
        <v>2018</v>
      </c>
      <c r="C35" s="199">
        <v>64</v>
      </c>
      <c r="D35" s="198">
        <v>64</v>
      </c>
      <c r="E35" s="199">
        <v>62</v>
      </c>
      <c r="F35" s="200">
        <v>63</v>
      </c>
      <c r="G35" s="198">
        <v>62</v>
      </c>
      <c r="H35" s="200">
        <v>66</v>
      </c>
      <c r="I35" s="200">
        <v>65.13636363636364</v>
      </c>
      <c r="J35" s="200">
        <v>63</v>
      </c>
      <c r="K35" s="203" t="s">
        <v>464</v>
      </c>
      <c r="L35" s="200">
        <v>65</v>
      </c>
      <c r="M35" s="200">
        <v>65</v>
      </c>
      <c r="N35" s="201">
        <v>66</v>
      </c>
    </row>
    <row r="36" spans="1:14" ht="11.1" customHeight="1" x14ac:dyDescent="0.25">
      <c r="A36" s="210"/>
      <c r="B36" s="25">
        <v>2019</v>
      </c>
      <c r="C36" s="200">
        <v>72</v>
      </c>
      <c r="D36" s="201">
        <v>71</v>
      </c>
      <c r="E36" s="200">
        <v>71</v>
      </c>
      <c r="F36" s="200">
        <v>70</v>
      </c>
      <c r="G36" s="201">
        <v>68.5</v>
      </c>
      <c r="H36" s="200">
        <v>69.5</v>
      </c>
      <c r="I36" s="200">
        <v>69.5</v>
      </c>
      <c r="J36" s="199">
        <v>69</v>
      </c>
      <c r="K36" s="199">
        <v>82</v>
      </c>
      <c r="L36" s="199">
        <v>83</v>
      </c>
      <c r="M36" s="199">
        <v>83</v>
      </c>
      <c r="N36" s="198">
        <v>83</v>
      </c>
    </row>
    <row r="37" spans="1:14" ht="11.1" customHeight="1" x14ac:dyDescent="0.25">
      <c r="A37" s="210"/>
      <c r="B37" s="25">
        <v>2020</v>
      </c>
      <c r="C37" s="199">
        <v>83</v>
      </c>
      <c r="D37" s="14" t="s">
        <v>28</v>
      </c>
      <c r="E37" s="203" t="s">
        <v>464</v>
      </c>
      <c r="F37" s="203" t="s">
        <v>464</v>
      </c>
      <c r="G37" s="14" t="s">
        <v>464</v>
      </c>
      <c r="H37" s="203" t="s">
        <v>464</v>
      </c>
      <c r="I37" s="203" t="s">
        <v>28</v>
      </c>
      <c r="J37" s="203" t="s">
        <v>464</v>
      </c>
      <c r="K37" s="203" t="s">
        <v>464</v>
      </c>
      <c r="L37" s="203" t="s">
        <v>464</v>
      </c>
      <c r="M37" s="203" t="s">
        <v>464</v>
      </c>
      <c r="N37" s="14" t="s">
        <v>464</v>
      </c>
    </row>
    <row r="38" spans="1:14" ht="11.1" customHeight="1" x14ac:dyDescent="0.25">
      <c r="A38" s="210"/>
      <c r="B38" s="25">
        <v>2021</v>
      </c>
      <c r="C38" s="203" t="s">
        <v>464</v>
      </c>
      <c r="D38" s="14" t="s">
        <v>28</v>
      </c>
      <c r="E38" s="203" t="s">
        <v>464</v>
      </c>
      <c r="F38" s="203" t="s">
        <v>464</v>
      </c>
      <c r="G38" s="14" t="s">
        <v>464</v>
      </c>
      <c r="H38" s="203" t="s">
        <v>464</v>
      </c>
      <c r="I38" s="211">
        <v>77.5</v>
      </c>
      <c r="J38" s="211">
        <v>77.5</v>
      </c>
      <c r="K38" s="203" t="s">
        <v>464</v>
      </c>
      <c r="L38" s="203" t="s">
        <v>464</v>
      </c>
      <c r="M38" s="199">
        <v>77.5</v>
      </c>
      <c r="N38" s="14" t="s">
        <v>464</v>
      </c>
    </row>
    <row r="39" spans="1:14" ht="11.1" customHeight="1" x14ac:dyDescent="0.25">
      <c r="A39" s="210"/>
      <c r="B39" s="25">
        <v>2022</v>
      </c>
      <c r="C39" s="199">
        <v>75</v>
      </c>
      <c r="D39" s="198">
        <v>77.5</v>
      </c>
      <c r="E39" s="199">
        <v>90</v>
      </c>
      <c r="F39" s="200">
        <v>77.5</v>
      </c>
      <c r="G39" s="201">
        <v>77.5</v>
      </c>
      <c r="H39" s="200">
        <v>77.5</v>
      </c>
      <c r="I39" s="200">
        <v>77.5</v>
      </c>
      <c r="J39" s="200">
        <v>77.5</v>
      </c>
      <c r="K39" s="200">
        <v>77.5</v>
      </c>
      <c r="L39" s="200">
        <v>77.5</v>
      </c>
      <c r="M39" s="203" t="s">
        <v>464</v>
      </c>
      <c r="N39" s="201">
        <v>77.5</v>
      </c>
    </row>
    <row r="40" spans="1:14" ht="11.1" customHeight="1" x14ac:dyDescent="0.25">
      <c r="A40" s="210"/>
      <c r="B40" s="25">
        <v>2023</v>
      </c>
      <c r="C40" s="199">
        <v>77.5</v>
      </c>
      <c r="D40" s="199">
        <v>77.5</v>
      </c>
      <c r="E40" s="199">
        <v>77.5</v>
      </c>
      <c r="F40" s="203" t="s">
        <v>464</v>
      </c>
      <c r="G40" s="14" t="s">
        <v>464</v>
      </c>
      <c r="H40" s="200">
        <v>77.5</v>
      </c>
      <c r="I40" s="200">
        <v>78</v>
      </c>
      <c r="J40" s="200">
        <v>78</v>
      </c>
      <c r="K40" s="200">
        <v>78</v>
      </c>
      <c r="L40" s="200">
        <v>78</v>
      </c>
      <c r="M40" s="200">
        <v>78</v>
      </c>
      <c r="N40" s="200">
        <v>90</v>
      </c>
    </row>
    <row r="41" spans="1:14" ht="11.1" customHeight="1" x14ac:dyDescent="0.25">
      <c r="A41" s="213"/>
      <c r="B41" s="206">
        <v>2024</v>
      </c>
      <c r="C41" s="208">
        <v>90</v>
      </c>
      <c r="D41" s="208">
        <v>90</v>
      </c>
      <c r="E41" s="208">
        <v>90</v>
      </c>
      <c r="F41" s="385">
        <v>90</v>
      </c>
      <c r="G41" s="562">
        <v>90</v>
      </c>
      <c r="H41" s="385">
        <v>90</v>
      </c>
      <c r="I41" s="209">
        <v>85</v>
      </c>
      <c r="J41" s="209">
        <v>90</v>
      </c>
      <c r="K41" s="209"/>
      <c r="L41" s="209"/>
      <c r="M41" s="209"/>
      <c r="N41" s="209"/>
    </row>
    <row r="42" spans="1:14" ht="11.1" customHeight="1" x14ac:dyDescent="0.25">
      <c r="A42" s="26" t="s">
        <v>63</v>
      </c>
      <c r="B42" s="25">
        <v>2018</v>
      </c>
      <c r="C42" s="199">
        <v>70</v>
      </c>
      <c r="D42" s="198">
        <v>70</v>
      </c>
      <c r="E42" s="199">
        <v>70</v>
      </c>
      <c r="F42" s="200">
        <v>71</v>
      </c>
      <c r="G42" s="201">
        <v>73</v>
      </c>
      <c r="H42" s="200">
        <v>73</v>
      </c>
      <c r="I42" s="200">
        <v>72.900000000000006</v>
      </c>
      <c r="J42" s="200">
        <v>73</v>
      </c>
      <c r="K42" s="200">
        <v>73</v>
      </c>
      <c r="L42" s="200">
        <v>75</v>
      </c>
      <c r="M42" s="200">
        <v>75</v>
      </c>
      <c r="N42" s="201">
        <v>74</v>
      </c>
    </row>
    <row r="43" spans="1:14" ht="11.1" customHeight="1" x14ac:dyDescent="0.25">
      <c r="A43" s="26"/>
      <c r="B43" s="25">
        <v>2019</v>
      </c>
      <c r="C43" s="200">
        <v>74</v>
      </c>
      <c r="D43" s="201">
        <v>74</v>
      </c>
      <c r="E43" s="200">
        <v>74</v>
      </c>
      <c r="F43" s="200">
        <v>74</v>
      </c>
      <c r="G43" s="201">
        <v>74</v>
      </c>
      <c r="H43" s="200">
        <v>74</v>
      </c>
      <c r="I43" s="200">
        <v>74.285714285714292</v>
      </c>
      <c r="J43" s="200">
        <v>74</v>
      </c>
      <c r="K43" s="199">
        <v>75</v>
      </c>
      <c r="L43" s="199">
        <v>75</v>
      </c>
      <c r="M43" s="199">
        <v>75</v>
      </c>
      <c r="N43" s="198">
        <v>75</v>
      </c>
    </row>
    <row r="44" spans="1:14" ht="11.1" customHeight="1" x14ac:dyDescent="0.25">
      <c r="A44" s="26"/>
      <c r="B44" s="25">
        <v>2020</v>
      </c>
      <c r="C44" s="199">
        <v>75</v>
      </c>
      <c r="D44" s="14" t="s">
        <v>28</v>
      </c>
      <c r="E44" s="203" t="s">
        <v>464</v>
      </c>
      <c r="F44" s="203" t="s">
        <v>464</v>
      </c>
      <c r="G44" s="198">
        <v>75</v>
      </c>
      <c r="H44" s="199">
        <v>75</v>
      </c>
      <c r="I44" s="199">
        <v>75</v>
      </c>
      <c r="J44" s="211">
        <v>75</v>
      </c>
      <c r="K44" s="203" t="s">
        <v>464</v>
      </c>
      <c r="L44" s="219">
        <v>75</v>
      </c>
      <c r="M44" s="219">
        <v>75</v>
      </c>
      <c r="N44" s="220">
        <v>75</v>
      </c>
    </row>
    <row r="45" spans="1:14" ht="11.1" customHeight="1" x14ac:dyDescent="0.25">
      <c r="A45" s="26"/>
      <c r="B45" s="25">
        <v>2021</v>
      </c>
      <c r="C45" s="199">
        <v>75</v>
      </c>
      <c r="D45" s="198">
        <v>75</v>
      </c>
      <c r="E45" s="199">
        <v>75</v>
      </c>
      <c r="F45" s="199">
        <v>75</v>
      </c>
      <c r="G45" s="198">
        <v>75</v>
      </c>
      <c r="H45" s="199">
        <v>75</v>
      </c>
      <c r="I45" s="199">
        <v>75</v>
      </c>
      <c r="J45" s="199">
        <v>75</v>
      </c>
      <c r="K45" s="199">
        <v>75</v>
      </c>
      <c r="L45" s="199">
        <v>75</v>
      </c>
      <c r="M45" s="199">
        <v>75</v>
      </c>
      <c r="N45" s="220">
        <v>85</v>
      </c>
    </row>
    <row r="46" spans="1:14" ht="11.1" customHeight="1" x14ac:dyDescent="0.25">
      <c r="A46" s="26"/>
      <c r="B46" s="25">
        <v>2022</v>
      </c>
      <c r="C46" s="219">
        <v>85</v>
      </c>
      <c r="D46" s="220">
        <v>85</v>
      </c>
      <c r="E46" s="199">
        <v>85</v>
      </c>
      <c r="F46" s="199">
        <v>85</v>
      </c>
      <c r="G46" s="198">
        <v>85</v>
      </c>
      <c r="H46" s="199">
        <v>85</v>
      </c>
      <c r="I46" s="199">
        <v>85</v>
      </c>
      <c r="J46" s="199">
        <v>85</v>
      </c>
      <c r="K46" s="199">
        <v>85</v>
      </c>
      <c r="L46" s="199">
        <v>85</v>
      </c>
      <c r="M46" s="199">
        <v>85</v>
      </c>
      <c r="N46" s="220">
        <v>85</v>
      </c>
    </row>
    <row r="47" spans="1:14" ht="11.1" customHeight="1" x14ac:dyDescent="0.25">
      <c r="A47" s="26"/>
      <c r="B47" s="25">
        <v>2023</v>
      </c>
      <c r="C47" s="219">
        <v>85</v>
      </c>
      <c r="D47" s="219">
        <v>85</v>
      </c>
      <c r="E47" s="219">
        <v>85</v>
      </c>
      <c r="F47" s="219">
        <v>85</v>
      </c>
      <c r="G47" s="198">
        <v>85</v>
      </c>
      <c r="H47" s="199">
        <v>85</v>
      </c>
      <c r="I47" s="199">
        <v>85</v>
      </c>
      <c r="J47" s="199">
        <v>85</v>
      </c>
      <c r="K47" s="199">
        <v>85</v>
      </c>
      <c r="L47" s="199">
        <v>85</v>
      </c>
      <c r="M47" s="199">
        <v>85</v>
      </c>
      <c r="N47" s="199">
        <v>85</v>
      </c>
    </row>
    <row r="48" spans="1:14" ht="11.1" customHeight="1" x14ac:dyDescent="0.25">
      <c r="A48" s="205"/>
      <c r="B48" s="206">
        <v>2024</v>
      </c>
      <c r="C48" s="221">
        <v>85</v>
      </c>
      <c r="D48" s="221">
        <v>90</v>
      </c>
      <c r="E48" s="221">
        <v>90</v>
      </c>
      <c r="F48" s="221">
        <v>90</v>
      </c>
      <c r="G48" s="559">
        <v>90</v>
      </c>
      <c r="H48" s="208">
        <v>90</v>
      </c>
      <c r="I48" s="208">
        <v>90</v>
      </c>
      <c r="J48" s="208">
        <v>90</v>
      </c>
      <c r="K48" s="208"/>
      <c r="L48" s="208"/>
      <c r="M48" s="208"/>
      <c r="N48" s="208"/>
    </row>
    <row r="49" spans="1:14" ht="11.1" customHeight="1" x14ac:dyDescent="0.25">
      <c r="A49" s="26" t="s">
        <v>68</v>
      </c>
      <c r="B49" s="25">
        <v>2018</v>
      </c>
      <c r="C49" s="199">
        <v>86.571428571428569</v>
      </c>
      <c r="D49" s="198">
        <v>86.5</v>
      </c>
      <c r="E49" s="199">
        <v>82</v>
      </c>
      <c r="F49" s="200">
        <v>89</v>
      </c>
      <c r="G49" s="201">
        <v>89</v>
      </c>
      <c r="H49" s="200">
        <v>84</v>
      </c>
      <c r="I49" s="200">
        <v>83.357142857142861</v>
      </c>
      <c r="J49" s="200">
        <v>96</v>
      </c>
      <c r="K49" s="200">
        <v>96</v>
      </c>
      <c r="L49" s="200">
        <v>97</v>
      </c>
      <c r="M49" s="200">
        <v>97</v>
      </c>
      <c r="N49" s="201">
        <v>94.6</v>
      </c>
    </row>
    <row r="50" spans="1:14" ht="11.1" customHeight="1" x14ac:dyDescent="0.25">
      <c r="A50" s="26"/>
      <c r="B50" s="25">
        <v>2019</v>
      </c>
      <c r="C50" s="200">
        <v>95</v>
      </c>
      <c r="D50" s="201">
        <v>97</v>
      </c>
      <c r="E50" s="200">
        <v>98</v>
      </c>
      <c r="F50" s="200">
        <v>98</v>
      </c>
      <c r="G50" s="201">
        <v>99</v>
      </c>
      <c r="H50" s="200">
        <v>98</v>
      </c>
      <c r="I50" s="200">
        <v>97.055555555555557</v>
      </c>
      <c r="J50" s="199">
        <v>97</v>
      </c>
      <c r="K50" s="199">
        <v>100</v>
      </c>
      <c r="L50" s="199">
        <v>100</v>
      </c>
      <c r="M50" s="199">
        <v>100</v>
      </c>
      <c r="N50" s="198">
        <v>105</v>
      </c>
    </row>
    <row r="51" spans="1:14" ht="11.1" customHeight="1" x14ac:dyDescent="0.25">
      <c r="A51" s="26"/>
      <c r="B51" s="25">
        <v>2020</v>
      </c>
      <c r="C51" s="200">
        <v>100</v>
      </c>
      <c r="D51" s="201">
        <v>95</v>
      </c>
      <c r="E51" s="203" t="s">
        <v>464</v>
      </c>
      <c r="F51" s="200">
        <v>90</v>
      </c>
      <c r="G51" s="201">
        <v>100</v>
      </c>
      <c r="H51" s="200">
        <v>100</v>
      </c>
      <c r="I51" s="200">
        <v>100</v>
      </c>
      <c r="J51" s="200">
        <v>100</v>
      </c>
      <c r="K51" s="200">
        <v>100</v>
      </c>
      <c r="L51" s="200">
        <v>100</v>
      </c>
      <c r="M51" s="199">
        <v>95</v>
      </c>
      <c r="N51" s="198">
        <v>100</v>
      </c>
    </row>
    <row r="52" spans="1:14" ht="11.1" customHeight="1" x14ac:dyDescent="0.25">
      <c r="A52" s="26"/>
      <c r="B52" s="25">
        <v>2021</v>
      </c>
      <c r="C52" s="200">
        <v>105</v>
      </c>
      <c r="D52" s="201">
        <v>100</v>
      </c>
      <c r="E52" s="200">
        <v>105</v>
      </c>
      <c r="F52" s="200">
        <v>100</v>
      </c>
      <c r="G52" s="201">
        <v>100</v>
      </c>
      <c r="H52" s="200">
        <v>100</v>
      </c>
      <c r="I52" s="200">
        <v>100</v>
      </c>
      <c r="J52" s="200">
        <v>125</v>
      </c>
      <c r="K52" s="200">
        <v>110</v>
      </c>
      <c r="L52" s="199">
        <v>95</v>
      </c>
      <c r="M52" s="199">
        <v>100</v>
      </c>
      <c r="N52" s="198">
        <v>105</v>
      </c>
    </row>
    <row r="53" spans="1:14" ht="11.1" customHeight="1" x14ac:dyDescent="0.25">
      <c r="A53" s="26"/>
      <c r="B53" s="25">
        <v>2022</v>
      </c>
      <c r="C53" s="200">
        <v>125</v>
      </c>
      <c r="D53" s="201">
        <v>125</v>
      </c>
      <c r="E53" s="200">
        <v>150</v>
      </c>
      <c r="F53" s="200">
        <v>125</v>
      </c>
      <c r="G53" s="201">
        <v>117.5</v>
      </c>
      <c r="H53" s="200">
        <v>145</v>
      </c>
      <c r="I53" s="200">
        <v>145</v>
      </c>
      <c r="J53" s="200">
        <v>140</v>
      </c>
      <c r="K53" s="200">
        <v>140</v>
      </c>
      <c r="L53" s="199">
        <v>135</v>
      </c>
      <c r="M53" s="199">
        <v>135</v>
      </c>
      <c r="N53" s="198">
        <v>130</v>
      </c>
    </row>
    <row r="54" spans="1:14" ht="11.1" customHeight="1" x14ac:dyDescent="0.25">
      <c r="A54" s="26"/>
      <c r="B54" s="25">
        <v>2023</v>
      </c>
      <c r="C54" s="200">
        <v>130</v>
      </c>
      <c r="D54" s="200">
        <v>130</v>
      </c>
      <c r="E54" s="200">
        <v>130</v>
      </c>
      <c r="F54" s="200">
        <v>130</v>
      </c>
      <c r="G54" s="201">
        <v>140</v>
      </c>
      <c r="H54" s="200">
        <v>135</v>
      </c>
      <c r="I54" s="200">
        <v>125</v>
      </c>
      <c r="J54" s="200">
        <v>125</v>
      </c>
      <c r="K54" s="200">
        <v>130</v>
      </c>
      <c r="L54" s="199">
        <v>130</v>
      </c>
      <c r="M54" s="199">
        <v>130</v>
      </c>
      <c r="N54" s="199">
        <v>133</v>
      </c>
    </row>
    <row r="55" spans="1:14" ht="11.1" customHeight="1" x14ac:dyDescent="0.25">
      <c r="A55" s="205"/>
      <c r="B55" s="206">
        <v>2024</v>
      </c>
      <c r="C55" s="208">
        <v>133</v>
      </c>
      <c r="D55" s="209">
        <v>133</v>
      </c>
      <c r="E55" s="209">
        <v>135</v>
      </c>
      <c r="F55" s="209">
        <v>130</v>
      </c>
      <c r="G55" s="561">
        <v>135</v>
      </c>
      <c r="H55" s="209">
        <v>135</v>
      </c>
      <c r="I55" s="209">
        <v>135</v>
      </c>
      <c r="J55" s="209">
        <v>125</v>
      </c>
      <c r="K55" s="209"/>
      <c r="L55" s="208"/>
      <c r="M55" s="208"/>
      <c r="N55" s="208"/>
    </row>
    <row r="56" spans="1:14" ht="11.1" customHeight="1" x14ac:dyDescent="0.25">
      <c r="A56" s="222" t="s">
        <v>181</v>
      </c>
      <c r="B56" s="223">
        <v>2018</v>
      </c>
      <c r="C56" s="224">
        <v>88.49</v>
      </c>
      <c r="D56" s="225">
        <v>88.405000000000001</v>
      </c>
      <c r="E56" s="224">
        <v>88.474999999999994</v>
      </c>
      <c r="F56" s="226">
        <v>89.424999999999997</v>
      </c>
      <c r="G56" s="227">
        <v>89.575000000000003</v>
      </c>
      <c r="H56" s="226">
        <v>89.275000000000006</v>
      </c>
      <c r="I56" s="226">
        <v>91.22</v>
      </c>
      <c r="J56" s="226">
        <v>89.3</v>
      </c>
      <c r="K56" s="226">
        <v>89.26</v>
      </c>
      <c r="L56" s="226">
        <v>90.034999999999997</v>
      </c>
      <c r="M56" s="226">
        <v>90.034999999999997</v>
      </c>
      <c r="N56" s="227">
        <v>90.034999999999997</v>
      </c>
    </row>
    <row r="57" spans="1:14" ht="11.1" customHeight="1" x14ac:dyDescent="0.25">
      <c r="A57" s="26"/>
      <c r="B57" s="25">
        <v>2019</v>
      </c>
      <c r="C57" s="200">
        <v>101.25</v>
      </c>
      <c r="D57" s="201">
        <v>103.75</v>
      </c>
      <c r="E57" s="200">
        <v>104.375</v>
      </c>
      <c r="F57" s="200">
        <v>104.375</v>
      </c>
      <c r="G57" s="201">
        <v>103.75</v>
      </c>
      <c r="H57" s="200">
        <v>104.375</v>
      </c>
      <c r="I57" s="200">
        <v>104.375</v>
      </c>
      <c r="J57" s="199">
        <v>106.875</v>
      </c>
      <c r="K57" s="199">
        <v>125</v>
      </c>
      <c r="L57" s="199">
        <v>97.5</v>
      </c>
      <c r="M57" s="200">
        <v>95</v>
      </c>
      <c r="N57" s="201">
        <v>95</v>
      </c>
    </row>
    <row r="58" spans="1:14" ht="11.1" customHeight="1" x14ac:dyDescent="0.25">
      <c r="A58" s="26"/>
      <c r="B58" s="25">
        <v>2020</v>
      </c>
      <c r="C58" s="200">
        <v>95</v>
      </c>
      <c r="D58" s="14" t="s">
        <v>28</v>
      </c>
      <c r="E58" s="203" t="s">
        <v>464</v>
      </c>
      <c r="F58" s="203" t="s">
        <v>464</v>
      </c>
      <c r="G58" s="14" t="s">
        <v>464</v>
      </c>
      <c r="H58" s="203" t="s">
        <v>464</v>
      </c>
      <c r="I58" s="203" t="s">
        <v>28</v>
      </c>
      <c r="J58" s="203" t="s">
        <v>464</v>
      </c>
      <c r="K58" s="203" t="s">
        <v>464</v>
      </c>
      <c r="L58" s="203" t="s">
        <v>464</v>
      </c>
      <c r="M58" s="203" t="s">
        <v>464</v>
      </c>
      <c r="N58" s="14" t="s">
        <v>464</v>
      </c>
    </row>
    <row r="59" spans="1:14" ht="11.1" customHeight="1" x14ac:dyDescent="0.25">
      <c r="A59" s="26"/>
      <c r="B59" s="25">
        <v>2021</v>
      </c>
      <c r="C59" s="200">
        <v>85</v>
      </c>
      <c r="D59" s="201">
        <v>85</v>
      </c>
      <c r="E59" s="200">
        <v>90</v>
      </c>
      <c r="F59" s="200">
        <v>95</v>
      </c>
      <c r="G59" s="201">
        <v>100</v>
      </c>
      <c r="H59" s="200">
        <v>100</v>
      </c>
      <c r="I59" s="200">
        <v>100</v>
      </c>
      <c r="J59" s="200">
        <v>105</v>
      </c>
      <c r="K59" s="200">
        <v>105</v>
      </c>
      <c r="L59" s="200">
        <v>105</v>
      </c>
      <c r="M59" s="200">
        <v>105</v>
      </c>
      <c r="N59" s="201">
        <v>105</v>
      </c>
    </row>
    <row r="60" spans="1:14" ht="11.1" customHeight="1" x14ac:dyDescent="0.25">
      <c r="A60" s="26"/>
      <c r="B60" s="25">
        <v>2022</v>
      </c>
      <c r="C60" s="200">
        <v>105</v>
      </c>
      <c r="D60" s="201">
        <v>105</v>
      </c>
      <c r="E60" s="200">
        <v>117</v>
      </c>
      <c r="F60" s="200">
        <v>102</v>
      </c>
      <c r="G60" s="201">
        <v>115</v>
      </c>
      <c r="H60" s="200">
        <v>113</v>
      </c>
      <c r="I60" s="200">
        <v>113</v>
      </c>
      <c r="J60" s="200">
        <v>113</v>
      </c>
      <c r="K60" s="200">
        <v>105</v>
      </c>
      <c r="L60" s="200">
        <v>115</v>
      </c>
      <c r="M60" s="200">
        <v>115</v>
      </c>
      <c r="N60" s="14" t="s">
        <v>464</v>
      </c>
    </row>
    <row r="61" spans="1:14" ht="11.1" customHeight="1" x14ac:dyDescent="0.25">
      <c r="A61" s="26"/>
      <c r="B61" s="25">
        <v>2023</v>
      </c>
      <c r="C61" s="203" t="s">
        <v>464</v>
      </c>
      <c r="D61" s="14" t="s">
        <v>464</v>
      </c>
      <c r="E61" s="14" t="s">
        <v>464</v>
      </c>
      <c r="F61" s="203" t="s">
        <v>464</v>
      </c>
      <c r="G61" s="14" t="s">
        <v>464</v>
      </c>
      <c r="H61" s="203" t="s">
        <v>464</v>
      </c>
      <c r="I61" s="200">
        <v>130</v>
      </c>
      <c r="J61" s="200">
        <v>130</v>
      </c>
      <c r="K61" s="200">
        <v>131</v>
      </c>
      <c r="L61" s="200">
        <v>132</v>
      </c>
      <c r="M61" s="200">
        <v>131</v>
      </c>
      <c r="N61" s="203">
        <v>148</v>
      </c>
    </row>
    <row r="62" spans="1:14" ht="11.1" customHeight="1" x14ac:dyDescent="0.25">
      <c r="A62" s="205"/>
      <c r="B62" s="206">
        <v>2024</v>
      </c>
      <c r="C62" s="218">
        <v>148</v>
      </c>
      <c r="D62" s="218">
        <v>148</v>
      </c>
      <c r="E62" s="218">
        <v>150</v>
      </c>
      <c r="F62" s="218">
        <v>137</v>
      </c>
      <c r="G62" s="563">
        <v>146</v>
      </c>
      <c r="H62" s="218">
        <v>149</v>
      </c>
      <c r="I62" s="209">
        <v>150</v>
      </c>
      <c r="J62" s="209">
        <v>149</v>
      </c>
      <c r="K62" s="209"/>
      <c r="L62" s="209"/>
      <c r="M62" s="209"/>
      <c r="N62" s="218"/>
    </row>
    <row r="63" spans="1:14" x14ac:dyDescent="0.2">
      <c r="A63" s="229"/>
      <c r="B63" s="230"/>
      <c r="C63" s="161"/>
      <c r="D63" s="161"/>
      <c r="E63" s="161"/>
      <c r="F63" s="161"/>
      <c r="G63" s="161"/>
      <c r="H63" s="161"/>
      <c r="I63" s="160"/>
      <c r="J63" s="161"/>
      <c r="K63" s="161"/>
      <c r="L63" s="161"/>
      <c r="M63" s="161"/>
      <c r="N63" s="162" t="s">
        <v>76</v>
      </c>
    </row>
    <row r="64" spans="1:14" ht="13.5" x14ac:dyDescent="0.25">
      <c r="A64" s="940" t="s">
        <v>467</v>
      </c>
      <c r="B64" s="940"/>
      <c r="C64" s="940"/>
      <c r="D64" s="940"/>
      <c r="E64" s="940"/>
      <c r="F64" s="940"/>
      <c r="G64" s="8"/>
      <c r="H64" s="8"/>
      <c r="I64" s="748"/>
      <c r="J64" s="9"/>
      <c r="K64" s="143"/>
      <c r="L64" s="143"/>
      <c r="M64" s="143"/>
      <c r="N64" s="143"/>
    </row>
    <row r="65" spans="1:14" ht="15.95" customHeight="1" x14ac:dyDescent="0.2">
      <c r="A65" s="369" t="s">
        <v>409</v>
      </c>
      <c r="B65" s="369" t="s">
        <v>463</v>
      </c>
      <c r="C65" s="369" t="s">
        <v>389</v>
      </c>
      <c r="D65" s="369" t="s">
        <v>390</v>
      </c>
      <c r="E65" s="369" t="s">
        <v>391</v>
      </c>
      <c r="F65" s="369" t="s">
        <v>392</v>
      </c>
      <c r="G65" s="369" t="s">
        <v>393</v>
      </c>
      <c r="H65" s="369" t="s">
        <v>394</v>
      </c>
      <c r="I65" s="370" t="s">
        <v>395</v>
      </c>
      <c r="J65" s="369" t="s">
        <v>396</v>
      </c>
      <c r="K65" s="369" t="s">
        <v>397</v>
      </c>
      <c r="L65" s="369" t="s">
        <v>398</v>
      </c>
      <c r="M65" s="369" t="s">
        <v>399</v>
      </c>
      <c r="N65" s="369" t="s">
        <v>400</v>
      </c>
    </row>
    <row r="66" spans="1:14" ht="3.95" customHeight="1" x14ac:dyDescent="0.25">
      <c r="A66" s="379"/>
      <c r="B66" s="380"/>
      <c r="C66" s="381"/>
      <c r="D66" s="382"/>
      <c r="E66" s="382"/>
      <c r="F66" s="382"/>
      <c r="G66" s="382"/>
      <c r="H66" s="382"/>
      <c r="I66" s="382"/>
      <c r="J66" s="382"/>
      <c r="K66" s="382"/>
      <c r="L66" s="381"/>
      <c r="M66" s="381"/>
      <c r="N66" s="381"/>
    </row>
    <row r="67" spans="1:14" ht="11.1" customHeight="1" x14ac:dyDescent="0.25">
      <c r="A67" s="26" t="s">
        <v>82</v>
      </c>
      <c r="B67" s="25">
        <v>2018</v>
      </c>
      <c r="C67" s="200">
        <v>97</v>
      </c>
      <c r="D67" s="201">
        <v>97</v>
      </c>
      <c r="E67" s="200">
        <v>98</v>
      </c>
      <c r="F67" s="200">
        <v>98</v>
      </c>
      <c r="G67" s="201">
        <v>98</v>
      </c>
      <c r="H67" s="200">
        <v>98</v>
      </c>
      <c r="I67" s="200">
        <v>97.9</v>
      </c>
      <c r="J67" s="199">
        <v>99.5</v>
      </c>
      <c r="K67" s="199">
        <v>99</v>
      </c>
      <c r="L67" s="199">
        <v>100</v>
      </c>
      <c r="M67" s="199">
        <v>100</v>
      </c>
      <c r="N67" s="201">
        <v>101</v>
      </c>
    </row>
    <row r="68" spans="1:14" ht="11.1" customHeight="1" x14ac:dyDescent="0.25">
      <c r="A68" s="26"/>
      <c r="B68" s="25">
        <v>2019</v>
      </c>
      <c r="C68" s="200">
        <v>103.5</v>
      </c>
      <c r="D68" s="201">
        <v>103.5</v>
      </c>
      <c r="E68" s="200">
        <v>104</v>
      </c>
      <c r="F68" s="200">
        <v>104</v>
      </c>
      <c r="G68" s="201">
        <v>104</v>
      </c>
      <c r="H68" s="200">
        <v>104</v>
      </c>
      <c r="I68" s="200">
        <v>104.38</v>
      </c>
      <c r="J68" s="199">
        <v>107</v>
      </c>
      <c r="K68" s="199">
        <v>125</v>
      </c>
      <c r="L68" s="199">
        <v>125</v>
      </c>
      <c r="M68" s="200">
        <v>125</v>
      </c>
      <c r="N68" s="201">
        <v>125</v>
      </c>
    </row>
    <row r="69" spans="1:14" ht="11.1" customHeight="1" x14ac:dyDescent="0.25">
      <c r="A69" s="26"/>
      <c r="B69" s="25">
        <v>2020</v>
      </c>
      <c r="C69" s="200">
        <v>125</v>
      </c>
      <c r="D69" s="201">
        <v>125</v>
      </c>
      <c r="E69" s="200">
        <v>125</v>
      </c>
      <c r="F69" s="200">
        <v>125</v>
      </c>
      <c r="G69" s="201">
        <v>125</v>
      </c>
      <c r="H69" s="200">
        <v>125</v>
      </c>
      <c r="I69" s="200">
        <v>125</v>
      </c>
      <c r="J69" s="200">
        <v>125</v>
      </c>
      <c r="K69" s="200">
        <v>125</v>
      </c>
      <c r="L69" s="200">
        <v>125</v>
      </c>
      <c r="M69" s="200">
        <v>125</v>
      </c>
      <c r="N69" s="201">
        <v>125</v>
      </c>
    </row>
    <row r="70" spans="1:14" ht="11.1" customHeight="1" x14ac:dyDescent="0.25">
      <c r="A70" s="26"/>
      <c r="B70" s="25">
        <v>2021</v>
      </c>
      <c r="C70" s="200">
        <v>125</v>
      </c>
      <c r="D70" s="201">
        <v>112.5</v>
      </c>
      <c r="E70" s="200">
        <v>125</v>
      </c>
      <c r="F70" s="200">
        <v>125</v>
      </c>
      <c r="G70" s="201">
        <v>132.5</v>
      </c>
      <c r="H70" s="200">
        <v>125</v>
      </c>
      <c r="I70" s="200">
        <v>125</v>
      </c>
      <c r="J70" s="200">
        <v>130</v>
      </c>
      <c r="K70" s="200">
        <v>130</v>
      </c>
      <c r="L70" s="200">
        <v>130</v>
      </c>
      <c r="M70" s="200">
        <v>150</v>
      </c>
      <c r="N70" s="201">
        <v>130</v>
      </c>
    </row>
    <row r="71" spans="1:14" ht="11.1" customHeight="1" x14ac:dyDescent="0.25">
      <c r="A71" s="26"/>
      <c r="B71" s="25">
        <v>2022</v>
      </c>
      <c r="C71" s="200">
        <v>150</v>
      </c>
      <c r="D71" s="201">
        <v>130</v>
      </c>
      <c r="E71" s="200">
        <v>130</v>
      </c>
      <c r="F71" s="200">
        <v>126</v>
      </c>
      <c r="G71" s="201">
        <v>130</v>
      </c>
      <c r="H71" s="200">
        <v>130</v>
      </c>
      <c r="I71" s="200">
        <v>113</v>
      </c>
      <c r="J71" s="200">
        <v>160</v>
      </c>
      <c r="K71" s="200">
        <v>130</v>
      </c>
      <c r="L71" s="200">
        <v>130</v>
      </c>
      <c r="M71" s="200">
        <v>130</v>
      </c>
      <c r="N71" s="201">
        <v>130</v>
      </c>
    </row>
    <row r="72" spans="1:14" ht="11.1" customHeight="1" x14ac:dyDescent="0.25">
      <c r="A72" s="26"/>
      <c r="B72" s="25">
        <v>2023</v>
      </c>
      <c r="C72" s="200">
        <v>133</v>
      </c>
      <c r="D72" s="200">
        <v>150</v>
      </c>
      <c r="E72" s="200">
        <v>150</v>
      </c>
      <c r="F72" s="200">
        <v>150</v>
      </c>
      <c r="G72" s="201">
        <v>150</v>
      </c>
      <c r="H72" s="200">
        <v>163</v>
      </c>
      <c r="I72" s="200">
        <v>175</v>
      </c>
      <c r="J72" s="200">
        <v>175</v>
      </c>
      <c r="K72" s="200">
        <v>200</v>
      </c>
      <c r="L72" s="200">
        <v>190</v>
      </c>
      <c r="M72" s="200">
        <v>210</v>
      </c>
      <c r="N72" s="200">
        <v>210</v>
      </c>
    </row>
    <row r="73" spans="1:14" ht="11.1" customHeight="1" x14ac:dyDescent="0.25">
      <c r="A73" s="205"/>
      <c r="B73" s="206">
        <v>2024</v>
      </c>
      <c r="C73" s="209">
        <v>200</v>
      </c>
      <c r="D73" s="209">
        <v>210</v>
      </c>
      <c r="E73" s="209">
        <v>210</v>
      </c>
      <c r="F73" s="209">
        <v>173</v>
      </c>
      <c r="G73" s="561">
        <v>200</v>
      </c>
      <c r="H73" s="209">
        <v>200</v>
      </c>
      <c r="I73" s="209">
        <v>200</v>
      </c>
      <c r="J73" s="209">
        <v>175</v>
      </c>
      <c r="K73" s="209"/>
      <c r="L73" s="209"/>
      <c r="M73" s="209"/>
      <c r="N73" s="209"/>
    </row>
    <row r="74" spans="1:14" ht="11.1" customHeight="1" x14ac:dyDescent="0.25">
      <c r="A74" s="26" t="s">
        <v>412</v>
      </c>
      <c r="B74" s="25">
        <v>2018</v>
      </c>
      <c r="C74" s="200">
        <v>94</v>
      </c>
      <c r="D74" s="201">
        <v>94</v>
      </c>
      <c r="E74" s="200">
        <v>95</v>
      </c>
      <c r="F74" s="200">
        <v>99</v>
      </c>
      <c r="G74" s="201">
        <v>99</v>
      </c>
      <c r="H74" s="200">
        <v>99.5</v>
      </c>
      <c r="I74" s="200">
        <v>100</v>
      </c>
      <c r="J74" s="200">
        <v>100</v>
      </c>
      <c r="K74" s="200">
        <v>100</v>
      </c>
      <c r="L74" s="200">
        <v>100.5</v>
      </c>
      <c r="M74" s="200">
        <v>100.5</v>
      </c>
      <c r="N74" s="201">
        <v>100.5</v>
      </c>
    </row>
    <row r="75" spans="1:14" ht="11.1" customHeight="1" x14ac:dyDescent="0.25">
      <c r="A75" s="26"/>
      <c r="B75" s="25">
        <v>2019</v>
      </c>
      <c r="C75" s="200">
        <v>100</v>
      </c>
      <c r="D75" s="201">
        <v>100</v>
      </c>
      <c r="E75" s="200">
        <v>99</v>
      </c>
      <c r="F75" s="200">
        <v>98</v>
      </c>
      <c r="G75" s="201">
        <v>98</v>
      </c>
      <c r="H75" s="200">
        <v>97</v>
      </c>
      <c r="I75" s="200">
        <v>94.318181818181813</v>
      </c>
      <c r="J75" s="199">
        <v>94</v>
      </c>
      <c r="K75" s="199">
        <v>115</v>
      </c>
      <c r="L75" s="199">
        <v>115</v>
      </c>
      <c r="M75" s="200">
        <v>110</v>
      </c>
      <c r="N75" s="201">
        <v>105</v>
      </c>
    </row>
    <row r="76" spans="1:14" ht="11.1" customHeight="1" x14ac:dyDescent="0.25">
      <c r="A76" s="26"/>
      <c r="B76" s="25">
        <v>2020</v>
      </c>
      <c r="C76" s="200">
        <v>110</v>
      </c>
      <c r="D76" s="14" t="s">
        <v>28</v>
      </c>
      <c r="E76" s="203" t="s">
        <v>464</v>
      </c>
      <c r="F76" s="203" t="s">
        <v>464</v>
      </c>
      <c r="G76" s="14" t="s">
        <v>464</v>
      </c>
      <c r="H76" s="203" t="s">
        <v>464</v>
      </c>
      <c r="I76" s="200">
        <v>115</v>
      </c>
      <c r="J76" s="200">
        <v>110</v>
      </c>
      <c r="K76" s="199">
        <v>115</v>
      </c>
      <c r="L76" s="199">
        <v>115</v>
      </c>
      <c r="M76" s="200">
        <v>100</v>
      </c>
      <c r="N76" s="201">
        <v>100</v>
      </c>
    </row>
    <row r="77" spans="1:14" ht="11.1" customHeight="1" x14ac:dyDescent="0.25">
      <c r="A77" s="26"/>
      <c r="B77" s="25">
        <v>2021</v>
      </c>
      <c r="C77" s="200">
        <v>110</v>
      </c>
      <c r="D77" s="201">
        <v>110</v>
      </c>
      <c r="E77" s="200">
        <v>110</v>
      </c>
      <c r="F77" s="200">
        <v>110</v>
      </c>
      <c r="G77" s="201">
        <v>110</v>
      </c>
      <c r="H77" s="200">
        <v>115</v>
      </c>
      <c r="I77" s="200">
        <v>120</v>
      </c>
      <c r="J77" s="200">
        <v>115</v>
      </c>
      <c r="K77" s="199">
        <v>117.5</v>
      </c>
      <c r="L77" s="199">
        <v>130</v>
      </c>
      <c r="M77" s="200">
        <v>120</v>
      </c>
      <c r="N77" s="201">
        <v>120</v>
      </c>
    </row>
    <row r="78" spans="1:14" ht="11.1" customHeight="1" x14ac:dyDescent="0.25">
      <c r="A78" s="26"/>
      <c r="B78" s="25">
        <v>2022</v>
      </c>
      <c r="C78" s="200">
        <v>120</v>
      </c>
      <c r="D78" s="201">
        <v>120</v>
      </c>
      <c r="E78" s="200">
        <v>130</v>
      </c>
      <c r="F78" s="200">
        <v>120</v>
      </c>
      <c r="G78" s="201">
        <v>130</v>
      </c>
      <c r="H78" s="200">
        <v>130</v>
      </c>
      <c r="I78" s="200">
        <v>130</v>
      </c>
      <c r="J78" s="200">
        <v>140</v>
      </c>
      <c r="K78" s="199">
        <v>147.5</v>
      </c>
      <c r="L78" s="199">
        <v>138</v>
      </c>
      <c r="M78" s="200">
        <v>147</v>
      </c>
      <c r="N78" s="201">
        <v>147</v>
      </c>
    </row>
    <row r="79" spans="1:14" ht="11.1" customHeight="1" x14ac:dyDescent="0.25">
      <c r="A79" s="26"/>
      <c r="B79" s="25">
        <v>2023</v>
      </c>
      <c r="C79" s="200">
        <v>155</v>
      </c>
      <c r="D79" s="200">
        <v>155</v>
      </c>
      <c r="E79" s="200">
        <v>155</v>
      </c>
      <c r="F79" s="200">
        <v>155</v>
      </c>
      <c r="G79" s="201">
        <v>140</v>
      </c>
      <c r="H79" s="200">
        <v>140</v>
      </c>
      <c r="I79" s="200">
        <v>160</v>
      </c>
      <c r="J79" s="200">
        <v>160</v>
      </c>
      <c r="K79" s="199">
        <v>155</v>
      </c>
      <c r="L79" s="199">
        <v>140</v>
      </c>
      <c r="M79" s="199">
        <v>140</v>
      </c>
      <c r="N79" s="199">
        <v>140</v>
      </c>
    </row>
    <row r="80" spans="1:14" ht="11.1" customHeight="1" x14ac:dyDescent="0.25">
      <c r="A80" s="205"/>
      <c r="B80" s="206">
        <v>2024</v>
      </c>
      <c r="C80" s="209">
        <v>140</v>
      </c>
      <c r="D80" s="209">
        <v>134</v>
      </c>
      <c r="E80" s="209">
        <v>131</v>
      </c>
      <c r="F80" s="209">
        <v>145</v>
      </c>
      <c r="G80" s="561">
        <v>160</v>
      </c>
      <c r="H80" s="209">
        <v>145</v>
      </c>
      <c r="I80" s="209">
        <v>150</v>
      </c>
      <c r="J80" s="209">
        <v>145</v>
      </c>
      <c r="K80" s="208"/>
      <c r="L80" s="208"/>
      <c r="M80" s="208"/>
      <c r="N80" s="208"/>
    </row>
    <row r="81" spans="1:14" ht="11.1" customHeight="1" x14ac:dyDescent="0.25">
      <c r="A81" s="26" t="s">
        <v>98</v>
      </c>
      <c r="B81" s="25">
        <v>2018</v>
      </c>
      <c r="C81" s="200">
        <v>144</v>
      </c>
      <c r="D81" s="201">
        <v>141</v>
      </c>
      <c r="E81" s="200">
        <v>141</v>
      </c>
      <c r="F81" s="200">
        <v>141</v>
      </c>
      <c r="G81" s="201">
        <v>141</v>
      </c>
      <c r="H81" s="200">
        <v>141</v>
      </c>
      <c r="I81" s="200">
        <v>147.5</v>
      </c>
      <c r="J81" s="200">
        <v>147.5</v>
      </c>
      <c r="K81" s="200">
        <v>149</v>
      </c>
      <c r="L81" s="200">
        <v>152</v>
      </c>
      <c r="M81" s="200">
        <v>152</v>
      </c>
      <c r="N81" s="201">
        <v>152</v>
      </c>
    </row>
    <row r="82" spans="1:14" ht="11.1" customHeight="1" x14ac:dyDescent="0.25">
      <c r="A82" s="26"/>
      <c r="B82" s="25">
        <v>2019</v>
      </c>
      <c r="C82" s="200">
        <v>139</v>
      </c>
      <c r="D82" s="201">
        <v>140</v>
      </c>
      <c r="E82" s="200">
        <v>142</v>
      </c>
      <c r="F82" s="200">
        <v>141</v>
      </c>
      <c r="G82" s="201">
        <v>137</v>
      </c>
      <c r="H82" s="200">
        <v>136</v>
      </c>
      <c r="I82" s="200">
        <v>145.29166666666666</v>
      </c>
      <c r="J82" s="199">
        <v>145</v>
      </c>
      <c r="K82" s="199">
        <v>140</v>
      </c>
      <c r="L82" s="200">
        <v>140</v>
      </c>
      <c r="M82" s="200">
        <v>140</v>
      </c>
      <c r="N82" s="201">
        <v>140</v>
      </c>
    </row>
    <row r="83" spans="1:14" ht="11.1" customHeight="1" x14ac:dyDescent="0.25">
      <c r="A83" s="55"/>
      <c r="B83" s="25">
        <v>2020</v>
      </c>
      <c r="C83" s="200">
        <v>140</v>
      </c>
      <c r="D83" s="228">
        <v>140</v>
      </c>
      <c r="E83" s="200">
        <v>140</v>
      </c>
      <c r="F83" s="200">
        <v>140</v>
      </c>
      <c r="G83" s="201">
        <v>140</v>
      </c>
      <c r="H83" s="200">
        <v>140</v>
      </c>
      <c r="I83" s="200">
        <v>140</v>
      </c>
      <c r="J83" s="200">
        <v>140</v>
      </c>
      <c r="K83" s="200">
        <v>140</v>
      </c>
      <c r="L83" s="217" t="s">
        <v>464</v>
      </c>
      <c r="M83" s="200">
        <v>155</v>
      </c>
      <c r="N83" s="201">
        <v>140</v>
      </c>
    </row>
    <row r="84" spans="1:14" ht="11.1" customHeight="1" x14ac:dyDescent="0.25">
      <c r="A84" s="55"/>
      <c r="B84" s="25">
        <v>2021</v>
      </c>
      <c r="C84" s="200">
        <v>140</v>
      </c>
      <c r="D84" s="228">
        <v>146</v>
      </c>
      <c r="E84" s="211">
        <v>140</v>
      </c>
      <c r="F84" s="200">
        <v>141.5</v>
      </c>
      <c r="G84" s="201">
        <v>140</v>
      </c>
      <c r="H84" s="200">
        <v>140</v>
      </c>
      <c r="I84" s="200">
        <v>135</v>
      </c>
      <c r="J84" s="200">
        <v>140</v>
      </c>
      <c r="K84" s="199">
        <v>147.5</v>
      </c>
      <c r="L84" s="199">
        <v>150</v>
      </c>
      <c r="M84" s="200">
        <v>155</v>
      </c>
      <c r="N84" s="198">
        <v>150</v>
      </c>
    </row>
    <row r="85" spans="1:14" ht="11.1" customHeight="1" x14ac:dyDescent="0.25">
      <c r="A85" s="55"/>
      <c r="B85" s="25">
        <v>2022</v>
      </c>
      <c r="C85" s="200">
        <v>150</v>
      </c>
      <c r="D85" s="201">
        <v>150</v>
      </c>
      <c r="E85" s="211">
        <v>175</v>
      </c>
      <c r="F85" s="200">
        <v>175</v>
      </c>
      <c r="G85" s="201">
        <v>175</v>
      </c>
      <c r="H85" s="200">
        <v>175</v>
      </c>
      <c r="I85" s="200">
        <v>175</v>
      </c>
      <c r="J85" s="200">
        <v>175</v>
      </c>
      <c r="K85" s="200">
        <v>175</v>
      </c>
      <c r="L85" s="199">
        <v>178</v>
      </c>
      <c r="M85" s="200">
        <v>178</v>
      </c>
      <c r="N85" s="198">
        <v>180</v>
      </c>
    </row>
    <row r="86" spans="1:14" ht="11.1" customHeight="1" x14ac:dyDescent="0.25">
      <c r="A86" s="55"/>
      <c r="B86" s="25">
        <v>2023</v>
      </c>
      <c r="C86" s="200">
        <v>180</v>
      </c>
      <c r="D86" s="200">
        <v>180</v>
      </c>
      <c r="E86" s="211">
        <v>172.5</v>
      </c>
      <c r="F86" s="200">
        <v>175</v>
      </c>
      <c r="G86" s="201">
        <v>175</v>
      </c>
      <c r="H86" s="200">
        <v>175</v>
      </c>
      <c r="I86" s="200">
        <v>175</v>
      </c>
      <c r="J86" s="200">
        <v>175</v>
      </c>
      <c r="K86" s="200">
        <v>175</v>
      </c>
      <c r="L86" s="199">
        <v>175</v>
      </c>
      <c r="M86" s="199">
        <v>175</v>
      </c>
      <c r="N86" s="199">
        <v>175</v>
      </c>
    </row>
    <row r="87" spans="1:14" ht="11.1" customHeight="1" x14ac:dyDescent="0.25">
      <c r="A87" s="383"/>
      <c r="B87" s="384">
        <v>2024</v>
      </c>
      <c r="C87" s="385">
        <v>178</v>
      </c>
      <c r="D87" s="385">
        <v>176</v>
      </c>
      <c r="E87" s="525">
        <v>176</v>
      </c>
      <c r="F87" s="385">
        <v>175</v>
      </c>
      <c r="G87" s="562">
        <v>176</v>
      </c>
      <c r="H87" s="385">
        <v>180</v>
      </c>
      <c r="I87" s="385">
        <v>195</v>
      </c>
      <c r="J87" s="385">
        <v>175</v>
      </c>
      <c r="K87" s="385"/>
      <c r="L87" s="386"/>
      <c r="M87" s="386"/>
      <c r="N87" s="386"/>
    </row>
    <row r="88" spans="1:14" ht="11.1" customHeight="1" x14ac:dyDescent="0.25">
      <c r="A88" s="26" t="s">
        <v>468</v>
      </c>
      <c r="B88" s="25">
        <v>2018</v>
      </c>
      <c r="C88" s="198">
        <v>97.5</v>
      </c>
      <c r="D88" s="202">
        <v>99</v>
      </c>
      <c r="E88" s="199">
        <v>99</v>
      </c>
      <c r="F88" s="199">
        <v>99</v>
      </c>
      <c r="G88" s="198">
        <v>99</v>
      </c>
      <c r="H88" s="199">
        <v>99</v>
      </c>
      <c r="I88" s="199">
        <v>99</v>
      </c>
      <c r="J88" s="200">
        <v>101</v>
      </c>
      <c r="K88" s="201">
        <v>101</v>
      </c>
      <c r="L88" s="228">
        <v>101</v>
      </c>
      <c r="M88" s="200">
        <v>101</v>
      </c>
      <c r="N88" s="201">
        <v>101</v>
      </c>
    </row>
    <row r="89" spans="1:14" ht="11.1" customHeight="1" x14ac:dyDescent="0.25">
      <c r="A89" s="26" t="s">
        <v>469</v>
      </c>
      <c r="B89" s="25">
        <v>2019</v>
      </c>
      <c r="C89" s="201">
        <v>101</v>
      </c>
      <c r="D89" s="228">
        <v>104</v>
      </c>
      <c r="E89" s="200">
        <v>101</v>
      </c>
      <c r="F89" s="200">
        <v>104</v>
      </c>
      <c r="G89" s="201">
        <v>101</v>
      </c>
      <c r="H89" s="200">
        <v>104</v>
      </c>
      <c r="I89" s="200">
        <v>101.25</v>
      </c>
      <c r="J89" s="200">
        <v>106</v>
      </c>
      <c r="K89" s="198">
        <v>108</v>
      </c>
      <c r="L89" s="228">
        <v>112.5</v>
      </c>
      <c r="M89" s="200">
        <v>113</v>
      </c>
      <c r="N89" s="201">
        <v>112.5</v>
      </c>
    </row>
    <row r="90" spans="1:14" ht="11.1" customHeight="1" x14ac:dyDescent="0.25">
      <c r="A90" s="26"/>
      <c r="B90" s="25">
        <v>2020</v>
      </c>
      <c r="C90" s="201">
        <v>112.5</v>
      </c>
      <c r="D90" s="228">
        <v>112.5</v>
      </c>
      <c r="E90" s="203" t="s">
        <v>464</v>
      </c>
      <c r="F90" s="203" t="s">
        <v>464</v>
      </c>
      <c r="G90" s="14" t="s">
        <v>464</v>
      </c>
      <c r="H90" s="203" t="s">
        <v>464</v>
      </c>
      <c r="I90" s="200">
        <v>112.5</v>
      </c>
      <c r="J90" s="200">
        <v>112.5</v>
      </c>
      <c r="K90" s="14" t="s">
        <v>464</v>
      </c>
      <c r="L90" s="228">
        <v>112.5</v>
      </c>
      <c r="M90" s="203" t="s">
        <v>464</v>
      </c>
      <c r="N90" s="14" t="s">
        <v>464</v>
      </c>
    </row>
    <row r="91" spans="1:14" ht="11.1" customHeight="1" x14ac:dyDescent="0.25">
      <c r="A91" s="26"/>
      <c r="B91" s="25">
        <v>2021</v>
      </c>
      <c r="C91" s="201">
        <v>112.5</v>
      </c>
      <c r="D91" s="14" t="s">
        <v>464</v>
      </c>
      <c r="E91" s="203" t="s">
        <v>464</v>
      </c>
      <c r="F91" s="203" t="s">
        <v>464</v>
      </c>
      <c r="G91" s="14" t="s">
        <v>464</v>
      </c>
      <c r="H91" s="203" t="s">
        <v>464</v>
      </c>
      <c r="I91" s="200">
        <v>112.5</v>
      </c>
      <c r="J91" s="200">
        <v>112.5</v>
      </c>
      <c r="K91" s="198">
        <v>120</v>
      </c>
      <c r="L91" s="228">
        <v>120</v>
      </c>
      <c r="M91" s="211">
        <v>120</v>
      </c>
      <c r="N91" s="228">
        <v>120</v>
      </c>
    </row>
    <row r="92" spans="1:14" ht="11.1" customHeight="1" x14ac:dyDescent="0.25">
      <c r="A92" s="26"/>
      <c r="B92" s="25">
        <v>2022</v>
      </c>
      <c r="C92" s="201">
        <v>100</v>
      </c>
      <c r="D92" s="228">
        <v>100</v>
      </c>
      <c r="E92" s="211">
        <v>100</v>
      </c>
      <c r="F92" s="200">
        <v>120</v>
      </c>
      <c r="G92" s="201">
        <v>100</v>
      </c>
      <c r="H92" s="200">
        <v>95</v>
      </c>
      <c r="I92" s="200">
        <v>100</v>
      </c>
      <c r="J92" s="200">
        <v>100</v>
      </c>
      <c r="K92" s="201">
        <v>100</v>
      </c>
      <c r="L92" s="228">
        <v>100</v>
      </c>
      <c r="M92" s="211">
        <v>100</v>
      </c>
      <c r="N92" s="228">
        <v>100</v>
      </c>
    </row>
    <row r="93" spans="1:14" ht="11.1" customHeight="1" x14ac:dyDescent="0.25">
      <c r="A93" s="26"/>
      <c r="B93" s="141">
        <v>2023</v>
      </c>
      <c r="C93" s="201">
        <v>120</v>
      </c>
      <c r="D93" s="200">
        <v>120</v>
      </c>
      <c r="E93" s="200">
        <v>120</v>
      </c>
      <c r="F93" s="200">
        <v>120</v>
      </c>
      <c r="G93" s="201">
        <v>120</v>
      </c>
      <c r="H93" s="200">
        <v>120</v>
      </c>
      <c r="I93" s="200">
        <v>120</v>
      </c>
      <c r="J93" s="200">
        <v>120</v>
      </c>
      <c r="K93" s="200">
        <v>100</v>
      </c>
      <c r="L93" s="14">
        <v>110</v>
      </c>
      <c r="M93" s="211">
        <v>110</v>
      </c>
      <c r="N93" s="211">
        <v>105</v>
      </c>
    </row>
    <row r="94" spans="1:14" ht="11.1" customHeight="1" x14ac:dyDescent="0.25">
      <c r="A94" s="231"/>
      <c r="B94" s="206">
        <v>2024</v>
      </c>
      <c r="C94" s="209">
        <v>105</v>
      </c>
      <c r="D94" s="209">
        <v>95</v>
      </c>
      <c r="E94" s="209">
        <v>95</v>
      </c>
      <c r="F94" s="209">
        <v>95</v>
      </c>
      <c r="G94" s="561">
        <v>95</v>
      </c>
      <c r="H94" s="209">
        <v>95</v>
      </c>
      <c r="I94" s="209">
        <v>95</v>
      </c>
      <c r="J94" s="209">
        <v>95</v>
      </c>
      <c r="K94" s="209"/>
      <c r="L94" s="208"/>
      <c r="M94" s="208"/>
      <c r="N94" s="208"/>
    </row>
    <row r="95" spans="1:14" ht="11.1" customHeight="1" x14ac:dyDescent="0.25">
      <c r="A95" s="26" t="s">
        <v>415</v>
      </c>
      <c r="B95" s="25">
        <v>2018</v>
      </c>
      <c r="C95" s="199">
        <v>98</v>
      </c>
      <c r="D95" s="202">
        <v>98</v>
      </c>
      <c r="E95" s="199">
        <v>98</v>
      </c>
      <c r="F95" s="200">
        <v>98</v>
      </c>
      <c r="G95" s="198">
        <v>98</v>
      </c>
      <c r="H95" s="200">
        <v>95</v>
      </c>
      <c r="I95" s="200" t="s">
        <v>27</v>
      </c>
      <c r="J95" s="200" t="s">
        <v>470</v>
      </c>
      <c r="K95" s="201" t="s">
        <v>470</v>
      </c>
      <c r="L95" s="14" t="s">
        <v>470</v>
      </c>
      <c r="M95" s="200" t="s">
        <v>470</v>
      </c>
      <c r="N95" s="201" t="s">
        <v>470</v>
      </c>
    </row>
    <row r="96" spans="1:14" ht="11.1" customHeight="1" x14ac:dyDescent="0.25">
      <c r="A96" s="26"/>
      <c r="B96" s="25">
        <v>2019</v>
      </c>
      <c r="C96" s="200">
        <v>100</v>
      </c>
      <c r="D96" s="228">
        <v>102</v>
      </c>
      <c r="E96" s="200">
        <v>110.5</v>
      </c>
      <c r="F96" s="200">
        <v>109.5</v>
      </c>
      <c r="G96" s="201">
        <v>110.5</v>
      </c>
      <c r="H96" s="200">
        <v>110.5</v>
      </c>
      <c r="I96" s="200">
        <v>108.125</v>
      </c>
      <c r="J96" s="199">
        <v>108</v>
      </c>
      <c r="K96" s="198">
        <v>110</v>
      </c>
      <c r="L96" s="202">
        <v>110</v>
      </c>
      <c r="M96" s="200">
        <v>110</v>
      </c>
      <c r="N96" s="201">
        <v>110</v>
      </c>
    </row>
    <row r="97" spans="1:14" ht="11.1" customHeight="1" x14ac:dyDescent="0.25">
      <c r="A97" s="26"/>
      <c r="B97" s="25">
        <v>2020</v>
      </c>
      <c r="C97" s="200">
        <v>110</v>
      </c>
      <c r="D97" s="228">
        <v>110</v>
      </c>
      <c r="E97" s="203" t="s">
        <v>464</v>
      </c>
      <c r="F97" s="203" t="s">
        <v>464</v>
      </c>
      <c r="G97" s="201">
        <v>110</v>
      </c>
      <c r="H97" s="200">
        <v>135</v>
      </c>
      <c r="I97" s="200">
        <v>125</v>
      </c>
      <c r="J97" s="200">
        <v>135</v>
      </c>
      <c r="K97" s="201">
        <v>135</v>
      </c>
      <c r="L97" s="228">
        <v>135</v>
      </c>
      <c r="M97" s="200" t="s">
        <v>470</v>
      </c>
      <c r="N97" s="201">
        <v>135</v>
      </c>
    </row>
    <row r="98" spans="1:14" ht="11.1" customHeight="1" x14ac:dyDescent="0.25">
      <c r="A98" s="26"/>
      <c r="B98" s="25">
        <v>2021</v>
      </c>
      <c r="C98" s="200">
        <v>135</v>
      </c>
      <c r="D98" s="228">
        <v>135</v>
      </c>
      <c r="E98" s="200">
        <v>125</v>
      </c>
      <c r="F98" s="200">
        <v>120</v>
      </c>
      <c r="G98" s="201">
        <v>140</v>
      </c>
      <c r="H98" s="200">
        <v>140</v>
      </c>
      <c r="I98" s="200">
        <v>140</v>
      </c>
      <c r="J98" s="199">
        <v>150</v>
      </c>
      <c r="K98" s="228">
        <v>175</v>
      </c>
      <c r="L98" s="228">
        <v>175</v>
      </c>
      <c r="M98" s="211">
        <v>150</v>
      </c>
      <c r="N98" s="228">
        <v>150</v>
      </c>
    </row>
    <row r="99" spans="1:14" ht="11.1" customHeight="1" x14ac:dyDescent="0.25">
      <c r="A99" s="26"/>
      <c r="B99" s="25">
        <v>2022</v>
      </c>
      <c r="C99" s="200">
        <v>150</v>
      </c>
      <c r="D99" s="228">
        <v>150</v>
      </c>
      <c r="E99" s="200">
        <v>175</v>
      </c>
      <c r="F99" s="200">
        <v>175</v>
      </c>
      <c r="G99" s="201">
        <v>205</v>
      </c>
      <c r="H99" s="200">
        <v>200</v>
      </c>
      <c r="I99" s="200">
        <v>250</v>
      </c>
      <c r="J99" s="200">
        <v>260</v>
      </c>
      <c r="K99" s="228">
        <v>250</v>
      </c>
      <c r="L99" s="228">
        <v>250</v>
      </c>
      <c r="M99" s="211">
        <v>250</v>
      </c>
      <c r="N99" s="228">
        <v>250</v>
      </c>
    </row>
    <row r="100" spans="1:14" ht="11.1" customHeight="1" x14ac:dyDescent="0.25">
      <c r="A100" s="26"/>
      <c r="B100" s="25">
        <v>2023</v>
      </c>
      <c r="C100" s="232">
        <v>150</v>
      </c>
      <c r="D100" s="232">
        <v>150</v>
      </c>
      <c r="E100" s="200">
        <v>140</v>
      </c>
      <c r="F100" s="200">
        <v>140</v>
      </c>
      <c r="G100" s="201">
        <v>130</v>
      </c>
      <c r="H100" s="200">
        <v>120</v>
      </c>
      <c r="I100" s="200">
        <v>120</v>
      </c>
      <c r="J100" s="200">
        <v>120</v>
      </c>
      <c r="K100" s="211">
        <v>155</v>
      </c>
      <c r="L100" s="211">
        <v>160</v>
      </c>
      <c r="M100" s="211">
        <v>165</v>
      </c>
      <c r="N100" s="211">
        <v>135</v>
      </c>
    </row>
    <row r="101" spans="1:14" ht="11.1" customHeight="1" x14ac:dyDescent="0.25">
      <c r="A101" s="231"/>
      <c r="B101" s="206">
        <v>2024</v>
      </c>
      <c r="C101" s="209">
        <v>140</v>
      </c>
      <c r="D101" s="209">
        <v>165</v>
      </c>
      <c r="E101" s="214">
        <v>156</v>
      </c>
      <c r="F101" s="209">
        <v>170</v>
      </c>
      <c r="G101" s="561">
        <v>190</v>
      </c>
      <c r="H101" s="209">
        <v>200</v>
      </c>
      <c r="I101" s="209">
        <v>210</v>
      </c>
      <c r="J101" s="209">
        <v>210</v>
      </c>
      <c r="K101" s="209"/>
      <c r="L101" s="208"/>
      <c r="M101" s="208"/>
      <c r="N101" s="208"/>
    </row>
    <row r="102" spans="1:14" ht="11.1" customHeight="1" x14ac:dyDescent="0.25">
      <c r="A102" s="26" t="s">
        <v>417</v>
      </c>
      <c r="B102" s="25">
        <v>2018</v>
      </c>
      <c r="C102" s="200">
        <v>102.5</v>
      </c>
      <c r="D102" s="228">
        <v>102.5</v>
      </c>
      <c r="E102" s="200">
        <v>102.5</v>
      </c>
      <c r="F102" s="200">
        <v>102.5</v>
      </c>
      <c r="G102" s="201">
        <v>102.5</v>
      </c>
      <c r="H102" s="200">
        <v>102.5</v>
      </c>
      <c r="I102" s="200">
        <v>102.5</v>
      </c>
      <c r="J102" s="200">
        <v>102.5</v>
      </c>
      <c r="K102" s="201">
        <v>102.5</v>
      </c>
      <c r="L102" s="228">
        <v>102.5</v>
      </c>
      <c r="M102" s="200">
        <v>102.5</v>
      </c>
      <c r="N102" s="201">
        <v>102.5</v>
      </c>
    </row>
    <row r="103" spans="1:14" ht="11.1" customHeight="1" x14ac:dyDescent="0.25">
      <c r="A103" s="26"/>
      <c r="B103" s="25">
        <v>2019</v>
      </c>
      <c r="C103" s="200">
        <v>102.5</v>
      </c>
      <c r="D103" s="228">
        <v>102.5</v>
      </c>
      <c r="E103" s="200">
        <v>102.5</v>
      </c>
      <c r="F103" s="200">
        <v>102.5</v>
      </c>
      <c r="G103" s="201">
        <v>102.5</v>
      </c>
      <c r="H103" s="200">
        <v>102.5</v>
      </c>
      <c r="I103" s="200">
        <v>102.5</v>
      </c>
      <c r="J103" s="200">
        <v>102.5</v>
      </c>
      <c r="K103" s="198">
        <v>100</v>
      </c>
      <c r="L103" s="202">
        <v>100</v>
      </c>
      <c r="M103" s="199">
        <v>100</v>
      </c>
      <c r="N103" s="198">
        <v>100</v>
      </c>
    </row>
    <row r="104" spans="1:14" ht="11.1" customHeight="1" x14ac:dyDescent="0.25">
      <c r="A104" s="26"/>
      <c r="B104" s="25">
        <v>2020</v>
      </c>
      <c r="C104" s="200">
        <v>100</v>
      </c>
      <c r="D104" s="14" t="s">
        <v>464</v>
      </c>
      <c r="E104" s="203" t="s">
        <v>464</v>
      </c>
      <c r="F104" s="203" t="s">
        <v>464</v>
      </c>
      <c r="G104" s="14" t="s">
        <v>464</v>
      </c>
      <c r="H104" s="203" t="s">
        <v>464</v>
      </c>
      <c r="I104" s="203" t="s">
        <v>28</v>
      </c>
      <c r="J104" s="203" t="s">
        <v>464</v>
      </c>
      <c r="K104" s="14" t="s">
        <v>464</v>
      </c>
      <c r="L104" s="14" t="s">
        <v>464</v>
      </c>
      <c r="M104" s="199">
        <v>125</v>
      </c>
      <c r="N104" s="198">
        <v>125</v>
      </c>
    </row>
    <row r="105" spans="1:14" ht="11.1" customHeight="1" x14ac:dyDescent="0.25">
      <c r="A105" s="26"/>
      <c r="B105" s="25">
        <v>2021</v>
      </c>
      <c r="C105" s="200">
        <v>125</v>
      </c>
      <c r="D105" s="228">
        <v>125</v>
      </c>
      <c r="E105" s="200">
        <v>125</v>
      </c>
      <c r="F105" s="200">
        <v>125</v>
      </c>
      <c r="G105" s="201">
        <v>125</v>
      </c>
      <c r="H105" s="200">
        <v>125</v>
      </c>
      <c r="I105" s="200">
        <v>125</v>
      </c>
      <c r="J105" s="200">
        <v>125</v>
      </c>
      <c r="K105" s="228">
        <v>125</v>
      </c>
      <c r="L105" s="228">
        <v>125</v>
      </c>
      <c r="M105" s="211">
        <v>125</v>
      </c>
      <c r="N105" s="228">
        <v>125</v>
      </c>
    </row>
    <row r="106" spans="1:14" ht="11.1" customHeight="1" x14ac:dyDescent="0.25">
      <c r="A106" s="26"/>
      <c r="B106" s="25">
        <v>2022</v>
      </c>
      <c r="C106" s="200">
        <v>125</v>
      </c>
      <c r="D106" s="228">
        <v>130</v>
      </c>
      <c r="E106" s="200">
        <v>125</v>
      </c>
      <c r="F106" s="200">
        <v>125</v>
      </c>
      <c r="G106" s="201">
        <v>125</v>
      </c>
      <c r="H106" s="200">
        <v>125</v>
      </c>
      <c r="I106" s="200">
        <v>125</v>
      </c>
      <c r="J106" s="200">
        <v>125</v>
      </c>
      <c r="K106" s="201">
        <v>125</v>
      </c>
      <c r="L106" s="228">
        <v>125</v>
      </c>
      <c r="M106" s="211">
        <v>125</v>
      </c>
      <c r="N106" s="228">
        <v>125</v>
      </c>
    </row>
    <row r="107" spans="1:14" ht="11.1" customHeight="1" x14ac:dyDescent="0.25">
      <c r="A107" s="26"/>
      <c r="B107" s="25">
        <v>2023</v>
      </c>
      <c r="C107" s="200">
        <v>140</v>
      </c>
      <c r="D107" s="211">
        <v>165</v>
      </c>
      <c r="E107" s="200">
        <v>150</v>
      </c>
      <c r="F107" s="200">
        <v>150</v>
      </c>
      <c r="G107" s="201">
        <v>140</v>
      </c>
      <c r="H107" s="200">
        <v>140</v>
      </c>
      <c r="I107" s="200">
        <v>140</v>
      </c>
      <c r="J107" s="200">
        <v>140</v>
      </c>
      <c r="K107" s="200">
        <v>140</v>
      </c>
      <c r="L107" s="211">
        <v>165</v>
      </c>
      <c r="M107" s="211">
        <v>165</v>
      </c>
      <c r="N107" s="211">
        <v>150</v>
      </c>
    </row>
    <row r="108" spans="1:14" ht="11.1" customHeight="1" x14ac:dyDescent="0.25">
      <c r="A108" s="231"/>
      <c r="B108" s="206">
        <v>2024</v>
      </c>
      <c r="C108" s="209">
        <v>140</v>
      </c>
      <c r="D108" s="209">
        <v>140</v>
      </c>
      <c r="E108" s="214">
        <v>137</v>
      </c>
      <c r="F108" s="209">
        <v>140</v>
      </c>
      <c r="G108" s="561">
        <v>140</v>
      </c>
      <c r="H108" s="209">
        <v>140</v>
      </c>
      <c r="I108" s="209">
        <v>140</v>
      </c>
      <c r="J108" s="209">
        <v>140</v>
      </c>
      <c r="K108" s="209"/>
      <c r="L108" s="208"/>
      <c r="M108" s="208"/>
      <c r="N108" s="208"/>
    </row>
    <row r="109" spans="1:14" ht="11.1" customHeight="1" x14ac:dyDescent="0.25">
      <c r="A109" s="26" t="s">
        <v>418</v>
      </c>
      <c r="B109" s="25">
        <v>2018</v>
      </c>
      <c r="C109" s="200">
        <v>75</v>
      </c>
      <c r="D109" s="228">
        <v>75</v>
      </c>
      <c r="E109" s="200">
        <v>75</v>
      </c>
      <c r="F109" s="200">
        <v>75</v>
      </c>
      <c r="G109" s="201">
        <v>75</v>
      </c>
      <c r="H109" s="200">
        <v>75</v>
      </c>
      <c r="I109" s="200">
        <v>75</v>
      </c>
      <c r="J109" s="200">
        <v>75</v>
      </c>
      <c r="K109" s="201">
        <v>75</v>
      </c>
      <c r="L109" s="228">
        <v>50</v>
      </c>
      <c r="M109" s="200">
        <v>50</v>
      </c>
      <c r="N109" s="201">
        <v>50</v>
      </c>
    </row>
    <row r="110" spans="1:14" ht="11.1" customHeight="1" x14ac:dyDescent="0.25">
      <c r="A110" s="26"/>
      <c r="B110" s="25">
        <v>2019</v>
      </c>
      <c r="C110" s="200">
        <v>50</v>
      </c>
      <c r="D110" s="228">
        <v>50</v>
      </c>
      <c r="E110" s="200">
        <v>75</v>
      </c>
      <c r="F110" s="200">
        <v>75</v>
      </c>
      <c r="G110" s="201">
        <v>75</v>
      </c>
      <c r="H110" s="200">
        <v>75</v>
      </c>
      <c r="I110" s="200">
        <v>75</v>
      </c>
      <c r="J110" s="200">
        <v>75</v>
      </c>
      <c r="K110" s="198">
        <v>75</v>
      </c>
      <c r="L110" s="228">
        <v>75</v>
      </c>
      <c r="M110" s="200">
        <v>75</v>
      </c>
      <c r="N110" s="201">
        <v>75</v>
      </c>
    </row>
    <row r="111" spans="1:14" ht="11.1" customHeight="1" x14ac:dyDescent="0.25">
      <c r="A111" s="26"/>
      <c r="B111" s="25">
        <v>2020</v>
      </c>
      <c r="C111" s="200">
        <v>75</v>
      </c>
      <c r="D111" s="228">
        <v>75</v>
      </c>
      <c r="E111" s="203" t="s">
        <v>464</v>
      </c>
      <c r="F111" s="203" t="s">
        <v>464</v>
      </c>
      <c r="G111" s="201">
        <v>75</v>
      </c>
      <c r="H111" s="203" t="s">
        <v>464</v>
      </c>
      <c r="I111" s="203" t="s">
        <v>28</v>
      </c>
      <c r="J111" s="203" t="s">
        <v>464</v>
      </c>
      <c r="K111" s="14" t="s">
        <v>464</v>
      </c>
      <c r="L111" s="14" t="s">
        <v>464</v>
      </c>
      <c r="M111" s="203" t="s">
        <v>464</v>
      </c>
      <c r="N111" s="14" t="s">
        <v>464</v>
      </c>
    </row>
    <row r="112" spans="1:14" ht="11.1" customHeight="1" x14ac:dyDescent="0.25">
      <c r="A112" s="26"/>
      <c r="B112" s="25">
        <v>2021</v>
      </c>
      <c r="C112" s="200">
        <v>75</v>
      </c>
      <c r="D112" s="228">
        <v>75</v>
      </c>
      <c r="E112" s="200">
        <v>75</v>
      </c>
      <c r="F112" s="200">
        <v>75</v>
      </c>
      <c r="G112" s="201">
        <v>75</v>
      </c>
      <c r="H112" s="200">
        <v>75</v>
      </c>
      <c r="I112" s="200">
        <v>75</v>
      </c>
      <c r="J112" s="200">
        <v>75</v>
      </c>
      <c r="K112" s="228">
        <v>75</v>
      </c>
      <c r="L112" s="228">
        <v>75</v>
      </c>
      <c r="M112" s="211">
        <v>75</v>
      </c>
      <c r="N112" s="228">
        <v>75</v>
      </c>
    </row>
    <row r="113" spans="1:14" ht="11.1" customHeight="1" x14ac:dyDescent="0.25">
      <c r="A113" s="26"/>
      <c r="B113" s="25">
        <v>2022</v>
      </c>
      <c r="C113" s="200">
        <v>75</v>
      </c>
      <c r="D113" s="228">
        <v>75</v>
      </c>
      <c r="E113" s="200">
        <v>75</v>
      </c>
      <c r="F113" s="200">
        <v>75</v>
      </c>
      <c r="G113" s="201">
        <v>75</v>
      </c>
      <c r="H113" s="200">
        <v>75</v>
      </c>
      <c r="I113" s="200">
        <v>75</v>
      </c>
      <c r="J113" s="200">
        <v>75</v>
      </c>
      <c r="K113" s="201">
        <v>75</v>
      </c>
      <c r="L113" s="228">
        <v>75</v>
      </c>
      <c r="M113" s="211">
        <v>75</v>
      </c>
      <c r="N113" s="228">
        <v>75</v>
      </c>
    </row>
    <row r="114" spans="1:14" ht="11.1" customHeight="1" x14ac:dyDescent="0.25">
      <c r="A114" s="26"/>
      <c r="B114" s="25">
        <v>2023</v>
      </c>
      <c r="C114" s="200">
        <v>121</v>
      </c>
      <c r="D114" s="211">
        <v>137.5</v>
      </c>
      <c r="E114" s="200">
        <v>123</v>
      </c>
      <c r="F114" s="200">
        <v>135</v>
      </c>
      <c r="G114" s="201">
        <v>120</v>
      </c>
      <c r="H114" s="200">
        <v>118</v>
      </c>
      <c r="I114" s="200">
        <v>113</v>
      </c>
      <c r="J114" s="200">
        <v>115</v>
      </c>
      <c r="K114" s="200">
        <v>118</v>
      </c>
      <c r="L114" s="200">
        <v>118</v>
      </c>
      <c r="M114" s="211">
        <v>118</v>
      </c>
      <c r="N114" s="211">
        <v>118</v>
      </c>
    </row>
    <row r="115" spans="1:14" ht="11.1" customHeight="1" x14ac:dyDescent="0.25">
      <c r="A115" s="231"/>
      <c r="B115" s="206">
        <v>2024</v>
      </c>
      <c r="C115" s="209">
        <v>155</v>
      </c>
      <c r="D115" s="209">
        <v>155</v>
      </c>
      <c r="E115" s="214">
        <v>155</v>
      </c>
      <c r="F115" s="209">
        <v>165</v>
      </c>
      <c r="G115" s="561">
        <v>165</v>
      </c>
      <c r="H115" s="209">
        <v>165</v>
      </c>
      <c r="I115" s="209">
        <v>150</v>
      </c>
      <c r="J115" s="209">
        <v>170</v>
      </c>
      <c r="K115" s="209"/>
      <c r="L115" s="208"/>
      <c r="M115" s="208"/>
      <c r="N115" s="208"/>
    </row>
    <row r="116" spans="1:14" ht="11.1" customHeight="1" x14ac:dyDescent="0.25">
      <c r="A116" s="26" t="s">
        <v>419</v>
      </c>
      <c r="B116" s="25">
        <v>2018</v>
      </c>
      <c r="C116" s="199">
        <v>58</v>
      </c>
      <c r="D116" s="202">
        <v>60</v>
      </c>
      <c r="E116" s="199">
        <v>59</v>
      </c>
      <c r="F116" s="199">
        <v>59</v>
      </c>
      <c r="G116" s="198">
        <v>59</v>
      </c>
      <c r="H116" s="199">
        <v>59</v>
      </c>
      <c r="I116" s="200">
        <v>59.75</v>
      </c>
      <c r="J116" s="200">
        <v>60</v>
      </c>
      <c r="K116" s="201">
        <v>60</v>
      </c>
      <c r="L116" s="228">
        <v>58</v>
      </c>
      <c r="M116" s="200">
        <v>57.5</v>
      </c>
      <c r="N116" s="201">
        <v>57.5</v>
      </c>
    </row>
    <row r="117" spans="1:14" ht="11.1" customHeight="1" x14ac:dyDescent="0.25">
      <c r="A117" s="26"/>
      <c r="B117" s="25">
        <v>2019</v>
      </c>
      <c r="C117" s="200">
        <v>57.5</v>
      </c>
      <c r="D117" s="228">
        <v>57.5</v>
      </c>
      <c r="E117" s="200">
        <v>57.5</v>
      </c>
      <c r="F117" s="200">
        <v>57.5</v>
      </c>
      <c r="G117" s="201">
        <v>57.5</v>
      </c>
      <c r="H117" s="200">
        <v>57.5</v>
      </c>
      <c r="I117" s="200">
        <v>57.5</v>
      </c>
      <c r="J117" s="199">
        <v>57.5</v>
      </c>
      <c r="K117" s="198">
        <v>66</v>
      </c>
      <c r="L117" s="228">
        <v>65.5</v>
      </c>
      <c r="M117" s="200">
        <v>65.5</v>
      </c>
      <c r="N117" s="201">
        <v>65.5</v>
      </c>
    </row>
    <row r="118" spans="1:14" ht="11.1" customHeight="1" x14ac:dyDescent="0.25">
      <c r="A118" s="26"/>
      <c r="B118" s="25">
        <v>2020</v>
      </c>
      <c r="C118" s="200">
        <v>65.5</v>
      </c>
      <c r="D118" s="14" t="s">
        <v>464</v>
      </c>
      <c r="E118" s="203" t="s">
        <v>464</v>
      </c>
      <c r="F118" s="203" t="s">
        <v>464</v>
      </c>
      <c r="G118" s="14" t="s">
        <v>464</v>
      </c>
      <c r="H118" s="203" t="s">
        <v>464</v>
      </c>
      <c r="I118" s="203" t="s">
        <v>28</v>
      </c>
      <c r="J118" s="203" t="s">
        <v>464</v>
      </c>
      <c r="K118" s="14" t="s">
        <v>464</v>
      </c>
      <c r="L118" s="14" t="s">
        <v>464</v>
      </c>
      <c r="M118" s="203" t="s">
        <v>464</v>
      </c>
      <c r="N118" s="14" t="s">
        <v>464</v>
      </c>
    </row>
    <row r="119" spans="1:14" ht="11.1" customHeight="1" x14ac:dyDescent="0.25">
      <c r="A119" s="26"/>
      <c r="B119" s="25">
        <v>2021</v>
      </c>
      <c r="C119" s="203" t="s">
        <v>464</v>
      </c>
      <c r="D119" s="14" t="s">
        <v>464</v>
      </c>
      <c r="E119" s="203" t="s">
        <v>464</v>
      </c>
      <c r="F119" s="203" t="s">
        <v>464</v>
      </c>
      <c r="G119" s="14" t="s">
        <v>464</v>
      </c>
      <c r="H119" s="200">
        <v>70</v>
      </c>
      <c r="I119" s="200">
        <v>70</v>
      </c>
      <c r="J119" s="200">
        <v>70</v>
      </c>
      <c r="K119" s="14" t="s">
        <v>464</v>
      </c>
      <c r="L119" s="201">
        <v>92.5</v>
      </c>
      <c r="M119" s="203" t="s">
        <v>464</v>
      </c>
      <c r="N119" s="14" t="s">
        <v>464</v>
      </c>
    </row>
    <row r="120" spans="1:14" ht="11.1" customHeight="1" x14ac:dyDescent="0.25">
      <c r="A120" s="26"/>
      <c r="B120" s="25">
        <v>2022</v>
      </c>
      <c r="C120" s="200">
        <v>93</v>
      </c>
      <c r="D120" s="198">
        <v>95</v>
      </c>
      <c r="E120" s="200">
        <v>93</v>
      </c>
      <c r="F120" s="200">
        <v>95</v>
      </c>
      <c r="G120" s="201">
        <v>95</v>
      </c>
      <c r="H120" s="200">
        <v>95</v>
      </c>
      <c r="I120" s="200">
        <v>90</v>
      </c>
      <c r="J120" s="200">
        <v>90</v>
      </c>
      <c r="K120" s="201">
        <v>90</v>
      </c>
      <c r="L120" s="201">
        <v>90</v>
      </c>
      <c r="M120" s="200">
        <v>90</v>
      </c>
      <c r="N120" s="201">
        <v>90</v>
      </c>
    </row>
    <row r="121" spans="1:14" ht="11.1" customHeight="1" x14ac:dyDescent="0.25">
      <c r="A121" s="26"/>
      <c r="B121" s="25">
        <v>2023</v>
      </c>
      <c r="C121" s="200">
        <v>90</v>
      </c>
      <c r="D121" s="199">
        <v>92.5</v>
      </c>
      <c r="E121" s="200">
        <v>93</v>
      </c>
      <c r="F121" s="203" t="s">
        <v>464</v>
      </c>
      <c r="G121" s="201">
        <v>95</v>
      </c>
      <c r="H121" s="200">
        <v>95</v>
      </c>
      <c r="I121" s="200">
        <v>95</v>
      </c>
      <c r="J121" s="200">
        <v>95</v>
      </c>
      <c r="K121" s="201">
        <v>95</v>
      </c>
      <c r="L121" s="200">
        <v>95</v>
      </c>
      <c r="M121" s="200">
        <v>95</v>
      </c>
      <c r="N121" s="200">
        <v>95</v>
      </c>
    </row>
    <row r="122" spans="1:14" ht="11.1" customHeight="1" x14ac:dyDescent="0.25">
      <c r="A122" s="231"/>
      <c r="B122" s="206">
        <v>2024</v>
      </c>
      <c r="C122" s="209">
        <v>95</v>
      </c>
      <c r="D122" s="209">
        <v>95</v>
      </c>
      <c r="E122" s="214">
        <v>91</v>
      </c>
      <c r="F122" s="209">
        <v>103</v>
      </c>
      <c r="G122" s="561">
        <v>103</v>
      </c>
      <c r="H122" s="209">
        <v>103</v>
      </c>
      <c r="I122" s="209">
        <v>103</v>
      </c>
      <c r="J122" s="209">
        <v>103</v>
      </c>
      <c r="K122" s="209"/>
      <c r="L122" s="208"/>
      <c r="M122" s="208"/>
      <c r="N122" s="208"/>
    </row>
    <row r="123" spans="1:14" x14ac:dyDescent="0.2">
      <c r="A123" s="229"/>
      <c r="B123" s="230"/>
      <c r="C123" s="161"/>
      <c r="D123" s="161"/>
      <c r="E123" s="161"/>
      <c r="F123" s="161"/>
      <c r="G123" s="161"/>
      <c r="H123" s="161"/>
      <c r="I123" s="160"/>
      <c r="J123" s="161"/>
      <c r="K123" s="161"/>
      <c r="L123" s="161"/>
      <c r="M123" s="161"/>
      <c r="N123" s="162" t="s">
        <v>76</v>
      </c>
    </row>
    <row r="124" spans="1:14" ht="13.5" x14ac:dyDescent="0.25">
      <c r="A124" s="940" t="s">
        <v>467</v>
      </c>
      <c r="B124" s="940"/>
      <c r="C124" s="940"/>
      <c r="D124" s="940"/>
      <c r="E124" s="940"/>
      <c r="F124" s="940"/>
      <c r="G124" s="8"/>
      <c r="H124" s="8"/>
      <c r="I124" s="748"/>
      <c r="J124" s="9"/>
      <c r="K124" s="143"/>
      <c r="L124" s="143"/>
      <c r="M124" s="143"/>
      <c r="N124" s="143"/>
    </row>
    <row r="125" spans="1:14" ht="15.95" customHeight="1" x14ac:dyDescent="0.2">
      <c r="A125" s="369" t="s">
        <v>409</v>
      </c>
      <c r="B125" s="369" t="s">
        <v>463</v>
      </c>
      <c r="C125" s="369" t="s">
        <v>389</v>
      </c>
      <c r="D125" s="369" t="s">
        <v>390</v>
      </c>
      <c r="E125" s="369" t="s">
        <v>391</v>
      </c>
      <c r="F125" s="369" t="s">
        <v>392</v>
      </c>
      <c r="G125" s="369" t="s">
        <v>393</v>
      </c>
      <c r="H125" s="369" t="s">
        <v>394</v>
      </c>
      <c r="I125" s="370" t="s">
        <v>395</v>
      </c>
      <c r="J125" s="369" t="s">
        <v>396</v>
      </c>
      <c r="K125" s="369" t="s">
        <v>397</v>
      </c>
      <c r="L125" s="369" t="s">
        <v>398</v>
      </c>
      <c r="M125" s="369" t="s">
        <v>399</v>
      </c>
      <c r="N125" s="369" t="s">
        <v>400</v>
      </c>
    </row>
    <row r="126" spans="1:14" ht="3.95" customHeight="1" x14ac:dyDescent="0.25">
      <c r="A126" s="387"/>
      <c r="B126" s="380"/>
      <c r="C126" s="382"/>
      <c r="D126" s="382"/>
      <c r="E126" s="388"/>
      <c r="F126" s="382"/>
      <c r="G126" s="382"/>
      <c r="H126" s="382"/>
      <c r="I126" s="382"/>
      <c r="J126" s="382"/>
      <c r="K126" s="382"/>
      <c r="L126" s="381"/>
      <c r="M126" s="381"/>
      <c r="N126" s="381"/>
    </row>
    <row r="127" spans="1:14" ht="11.1" customHeight="1" x14ac:dyDescent="0.25">
      <c r="A127" s="26" t="s">
        <v>118</v>
      </c>
      <c r="B127" s="25">
        <v>2018</v>
      </c>
      <c r="C127" s="199">
        <v>87.5</v>
      </c>
      <c r="D127" s="198">
        <v>82</v>
      </c>
      <c r="E127" s="199">
        <v>89</v>
      </c>
      <c r="F127" s="199">
        <v>89</v>
      </c>
      <c r="G127" s="201">
        <v>87.5</v>
      </c>
      <c r="H127" s="200">
        <v>87.5</v>
      </c>
      <c r="I127" s="200">
        <v>87.5</v>
      </c>
      <c r="J127" s="201">
        <v>87.5</v>
      </c>
      <c r="K127" s="201">
        <v>92.5</v>
      </c>
      <c r="L127" s="201">
        <v>92.5</v>
      </c>
      <c r="M127" s="200">
        <v>92.5</v>
      </c>
      <c r="N127" s="201">
        <v>92.5</v>
      </c>
    </row>
    <row r="128" spans="1:14" ht="11.1" customHeight="1" x14ac:dyDescent="0.25">
      <c r="A128" s="26"/>
      <c r="B128" s="25">
        <v>2019</v>
      </c>
      <c r="C128" s="200">
        <v>94</v>
      </c>
      <c r="D128" s="201">
        <v>94</v>
      </c>
      <c r="E128" s="200">
        <v>94</v>
      </c>
      <c r="F128" s="200">
        <v>94</v>
      </c>
      <c r="G128" s="201">
        <v>94</v>
      </c>
      <c r="H128" s="200">
        <v>94</v>
      </c>
      <c r="I128" s="200">
        <v>94.2</v>
      </c>
      <c r="J128" s="201">
        <v>94</v>
      </c>
      <c r="K128" s="198">
        <v>108</v>
      </c>
      <c r="L128" s="201">
        <v>107.5</v>
      </c>
      <c r="M128" s="200">
        <v>107.5</v>
      </c>
      <c r="N128" s="201">
        <v>107.5</v>
      </c>
    </row>
    <row r="129" spans="1:14" ht="11.1" customHeight="1" x14ac:dyDescent="0.25">
      <c r="A129" s="26"/>
      <c r="B129" s="25">
        <v>2020</v>
      </c>
      <c r="C129" s="200">
        <v>107.5</v>
      </c>
      <c r="D129" s="201">
        <v>105</v>
      </c>
      <c r="E129" s="203" t="s">
        <v>464</v>
      </c>
      <c r="F129" s="203" t="s">
        <v>464</v>
      </c>
      <c r="G129" s="14" t="s">
        <v>464</v>
      </c>
      <c r="H129" s="211">
        <v>105</v>
      </c>
      <c r="I129" s="211">
        <v>105</v>
      </c>
      <c r="J129" s="228">
        <v>105</v>
      </c>
      <c r="K129" s="14" t="s">
        <v>464</v>
      </c>
      <c r="L129" s="14" t="s">
        <v>464</v>
      </c>
      <c r="M129" s="200">
        <v>112.5</v>
      </c>
      <c r="N129" s="201">
        <v>107.5</v>
      </c>
    </row>
    <row r="130" spans="1:14" ht="11.1" customHeight="1" x14ac:dyDescent="0.25">
      <c r="A130" s="26"/>
      <c r="B130" s="25">
        <v>2021</v>
      </c>
      <c r="C130" s="200">
        <v>95</v>
      </c>
      <c r="D130" s="201">
        <v>100</v>
      </c>
      <c r="E130" s="200">
        <v>95</v>
      </c>
      <c r="F130" s="200">
        <v>85</v>
      </c>
      <c r="G130" s="201">
        <v>80</v>
      </c>
      <c r="H130" s="200">
        <v>100</v>
      </c>
      <c r="I130" s="200">
        <v>100</v>
      </c>
      <c r="J130" s="201">
        <v>100</v>
      </c>
      <c r="K130" s="201">
        <v>100</v>
      </c>
      <c r="L130" s="201">
        <v>97.5</v>
      </c>
      <c r="M130" s="200">
        <v>97.5</v>
      </c>
      <c r="N130" s="201">
        <v>110</v>
      </c>
    </row>
    <row r="131" spans="1:14" ht="11.1" customHeight="1" x14ac:dyDescent="0.25">
      <c r="A131" s="26"/>
      <c r="B131" s="25">
        <v>2022</v>
      </c>
      <c r="C131" s="200">
        <v>117.5</v>
      </c>
      <c r="D131" s="201">
        <v>117</v>
      </c>
      <c r="E131" s="200">
        <v>117.5</v>
      </c>
      <c r="F131" s="200">
        <v>120</v>
      </c>
      <c r="G131" s="201">
        <v>120</v>
      </c>
      <c r="H131" s="200">
        <v>120</v>
      </c>
      <c r="I131" s="200">
        <v>125</v>
      </c>
      <c r="J131" s="201">
        <v>125</v>
      </c>
      <c r="K131" s="201">
        <v>135</v>
      </c>
      <c r="L131" s="201">
        <v>135</v>
      </c>
      <c r="M131" s="200">
        <v>135</v>
      </c>
      <c r="N131" s="201">
        <v>135</v>
      </c>
    </row>
    <row r="132" spans="1:14" ht="11.1" customHeight="1" x14ac:dyDescent="0.25">
      <c r="A132" s="26"/>
      <c r="B132" s="25">
        <v>2023</v>
      </c>
      <c r="C132" s="200">
        <v>135</v>
      </c>
      <c r="D132" s="200">
        <v>135</v>
      </c>
      <c r="E132" s="200">
        <v>145</v>
      </c>
      <c r="F132" s="200">
        <v>130</v>
      </c>
      <c r="G132" s="201">
        <v>130</v>
      </c>
      <c r="H132" s="200">
        <v>130</v>
      </c>
      <c r="I132" s="200">
        <v>136</v>
      </c>
      <c r="J132" s="200">
        <v>136</v>
      </c>
      <c r="K132" s="200">
        <v>136</v>
      </c>
      <c r="L132" s="200">
        <v>130</v>
      </c>
      <c r="M132" s="200">
        <v>140</v>
      </c>
      <c r="N132" s="200">
        <v>150</v>
      </c>
    </row>
    <row r="133" spans="1:14" ht="11.1" customHeight="1" x14ac:dyDescent="0.25">
      <c r="A133" s="231"/>
      <c r="B133" s="206">
        <v>2024</v>
      </c>
      <c r="C133" s="209">
        <v>143</v>
      </c>
      <c r="D133" s="209">
        <v>143</v>
      </c>
      <c r="E133" s="214">
        <v>135</v>
      </c>
      <c r="F133" s="209">
        <v>145</v>
      </c>
      <c r="G133" s="561">
        <v>145</v>
      </c>
      <c r="H133" s="209">
        <v>145</v>
      </c>
      <c r="I133" s="209">
        <v>145</v>
      </c>
      <c r="J133" s="209">
        <v>145</v>
      </c>
      <c r="K133" s="209"/>
      <c r="L133" s="208"/>
      <c r="M133" s="208"/>
      <c r="N133" s="208"/>
    </row>
    <row r="134" spans="1:14" ht="11.1" customHeight="1" x14ac:dyDescent="0.25">
      <c r="A134" s="26" t="s">
        <v>123</v>
      </c>
      <c r="B134" s="25">
        <v>2018</v>
      </c>
      <c r="C134" s="199">
        <v>102.5</v>
      </c>
      <c r="D134" s="198">
        <v>102.5</v>
      </c>
      <c r="E134" s="199">
        <v>102.5</v>
      </c>
      <c r="F134" s="200">
        <v>110</v>
      </c>
      <c r="G134" s="201">
        <v>110</v>
      </c>
      <c r="H134" s="200">
        <v>110</v>
      </c>
      <c r="I134" s="200">
        <v>110.83333333333333</v>
      </c>
      <c r="J134" s="200">
        <v>111</v>
      </c>
      <c r="K134" s="201">
        <v>111</v>
      </c>
      <c r="L134" s="201">
        <v>111</v>
      </c>
      <c r="M134" s="200">
        <v>111</v>
      </c>
      <c r="N134" s="201">
        <v>111</v>
      </c>
    </row>
    <row r="135" spans="1:14" ht="11.1" customHeight="1" x14ac:dyDescent="0.25">
      <c r="A135" s="26"/>
      <c r="B135" s="25">
        <v>2019</v>
      </c>
      <c r="C135" s="200">
        <v>104</v>
      </c>
      <c r="D135" s="201">
        <v>104</v>
      </c>
      <c r="E135" s="200">
        <v>104</v>
      </c>
      <c r="F135" s="200">
        <v>104</v>
      </c>
      <c r="G135" s="201">
        <v>104</v>
      </c>
      <c r="H135" s="200">
        <v>112</v>
      </c>
      <c r="I135" s="200">
        <v>111.66666666666667</v>
      </c>
      <c r="J135" s="199">
        <v>135</v>
      </c>
      <c r="K135" s="198">
        <v>113</v>
      </c>
      <c r="L135" s="201">
        <v>108</v>
      </c>
      <c r="M135" s="200">
        <v>113</v>
      </c>
      <c r="N135" s="201">
        <v>115</v>
      </c>
    </row>
    <row r="136" spans="1:14" ht="11.1" customHeight="1" x14ac:dyDescent="0.25">
      <c r="A136" s="26"/>
      <c r="B136" s="25">
        <v>2020</v>
      </c>
      <c r="C136" s="200">
        <v>115</v>
      </c>
      <c r="D136" s="201">
        <v>115</v>
      </c>
      <c r="E136" s="200">
        <v>115</v>
      </c>
      <c r="F136" s="200">
        <v>120</v>
      </c>
      <c r="G136" s="201">
        <v>115</v>
      </c>
      <c r="H136" s="200">
        <v>120</v>
      </c>
      <c r="I136" s="200">
        <v>115</v>
      </c>
      <c r="J136" s="200">
        <v>115</v>
      </c>
      <c r="K136" s="198">
        <v>115</v>
      </c>
      <c r="L136" s="201">
        <v>115</v>
      </c>
      <c r="M136" s="199">
        <v>115</v>
      </c>
      <c r="N136" s="198">
        <v>115</v>
      </c>
    </row>
    <row r="137" spans="1:14" ht="11.1" customHeight="1" x14ac:dyDescent="0.25">
      <c r="A137" s="26"/>
      <c r="B137" s="25">
        <v>2021</v>
      </c>
      <c r="C137" s="200">
        <v>120</v>
      </c>
      <c r="D137" s="201">
        <v>120</v>
      </c>
      <c r="E137" s="200">
        <v>120</v>
      </c>
      <c r="F137" s="200">
        <v>120</v>
      </c>
      <c r="G137" s="201">
        <v>120</v>
      </c>
      <c r="H137" s="200">
        <v>120</v>
      </c>
      <c r="I137" s="200">
        <v>110</v>
      </c>
      <c r="J137" s="200">
        <v>115</v>
      </c>
      <c r="K137" s="201">
        <v>115</v>
      </c>
      <c r="L137" s="201">
        <v>115</v>
      </c>
      <c r="M137" s="199">
        <v>115</v>
      </c>
      <c r="N137" s="198">
        <v>120</v>
      </c>
    </row>
    <row r="138" spans="1:14" ht="11.1" customHeight="1" x14ac:dyDescent="0.25">
      <c r="A138" s="26"/>
      <c r="B138" s="25">
        <v>2022</v>
      </c>
      <c r="C138" s="200">
        <v>120</v>
      </c>
      <c r="D138" s="201">
        <v>140</v>
      </c>
      <c r="E138" s="200">
        <v>137</v>
      </c>
      <c r="F138" s="200">
        <v>130</v>
      </c>
      <c r="G138" s="201">
        <v>130</v>
      </c>
      <c r="H138" s="200">
        <v>130</v>
      </c>
      <c r="I138" s="200">
        <v>150</v>
      </c>
      <c r="J138" s="200">
        <v>140</v>
      </c>
      <c r="K138" s="201">
        <v>130</v>
      </c>
      <c r="L138" s="201">
        <v>135</v>
      </c>
      <c r="M138" s="199">
        <v>140</v>
      </c>
      <c r="N138" s="201">
        <v>135</v>
      </c>
    </row>
    <row r="139" spans="1:14" ht="11.1" customHeight="1" x14ac:dyDescent="0.25">
      <c r="A139" s="26"/>
      <c r="B139" s="25">
        <v>2023</v>
      </c>
      <c r="C139" s="200">
        <v>135</v>
      </c>
      <c r="D139" s="200">
        <v>145</v>
      </c>
      <c r="E139" s="200">
        <v>145</v>
      </c>
      <c r="F139" s="200">
        <v>145</v>
      </c>
      <c r="G139" s="201">
        <v>145</v>
      </c>
      <c r="H139" s="200">
        <v>150</v>
      </c>
      <c r="I139" s="200">
        <v>160</v>
      </c>
      <c r="J139" s="200">
        <v>150</v>
      </c>
      <c r="K139" s="200">
        <v>150</v>
      </c>
      <c r="L139" s="200">
        <v>150</v>
      </c>
      <c r="M139" s="199">
        <v>150</v>
      </c>
      <c r="N139" s="199">
        <v>150</v>
      </c>
    </row>
    <row r="140" spans="1:14" ht="11.1" customHeight="1" x14ac:dyDescent="0.25">
      <c r="A140" s="231"/>
      <c r="B140" s="206">
        <v>2024</v>
      </c>
      <c r="C140" s="209">
        <v>145</v>
      </c>
      <c r="D140" s="209">
        <v>145</v>
      </c>
      <c r="E140" s="214">
        <v>165</v>
      </c>
      <c r="F140" s="209">
        <v>145</v>
      </c>
      <c r="G140" s="561">
        <v>145</v>
      </c>
      <c r="H140" s="218">
        <v>165</v>
      </c>
      <c r="I140" s="209">
        <v>145</v>
      </c>
      <c r="J140" s="209">
        <v>145</v>
      </c>
      <c r="K140" s="209"/>
      <c r="L140" s="208"/>
      <c r="M140" s="208"/>
      <c r="N140" s="208"/>
    </row>
    <row r="141" spans="1:14" ht="11.1" customHeight="1" x14ac:dyDescent="0.25">
      <c r="A141" s="26" t="s">
        <v>474</v>
      </c>
      <c r="B141" s="25">
        <v>2018</v>
      </c>
      <c r="C141" s="198">
        <v>53.5</v>
      </c>
      <c r="D141" s="198">
        <v>54</v>
      </c>
      <c r="E141" s="199">
        <v>53</v>
      </c>
      <c r="F141" s="200">
        <v>50</v>
      </c>
      <c r="G141" s="198">
        <v>53</v>
      </c>
      <c r="H141" s="198">
        <v>53</v>
      </c>
      <c r="I141" s="200">
        <v>56.111111111111114</v>
      </c>
      <c r="J141" s="200">
        <v>56</v>
      </c>
      <c r="K141" s="201">
        <v>56</v>
      </c>
      <c r="L141" s="201">
        <v>55</v>
      </c>
      <c r="M141" s="201">
        <v>55</v>
      </c>
      <c r="N141" s="201">
        <v>55.5</v>
      </c>
    </row>
    <row r="142" spans="1:14" ht="11.1" customHeight="1" x14ac:dyDescent="0.25">
      <c r="A142" s="26"/>
      <c r="B142" s="25">
        <v>2019</v>
      </c>
      <c r="C142" s="201">
        <v>55</v>
      </c>
      <c r="D142" s="201">
        <v>55</v>
      </c>
      <c r="E142" s="200">
        <v>56</v>
      </c>
      <c r="F142" s="200">
        <v>56</v>
      </c>
      <c r="G142" s="201">
        <v>56</v>
      </c>
      <c r="H142" s="201">
        <v>55</v>
      </c>
      <c r="I142" s="200">
        <v>55.9375</v>
      </c>
      <c r="J142" s="199">
        <v>56</v>
      </c>
      <c r="K142" s="198">
        <v>60</v>
      </c>
      <c r="L142" s="201">
        <v>60</v>
      </c>
      <c r="M142" s="201">
        <v>60</v>
      </c>
      <c r="N142" s="201">
        <v>60</v>
      </c>
    </row>
    <row r="143" spans="1:14" ht="11.1" customHeight="1" x14ac:dyDescent="0.25">
      <c r="A143" s="26"/>
      <c r="B143" s="25">
        <v>2020</v>
      </c>
      <c r="C143" s="201">
        <v>57.5</v>
      </c>
      <c r="D143" s="201">
        <v>57.5</v>
      </c>
      <c r="E143" s="203" t="s">
        <v>464</v>
      </c>
      <c r="F143" s="203" t="s">
        <v>464</v>
      </c>
      <c r="G143" s="201">
        <v>50</v>
      </c>
      <c r="H143" s="201">
        <v>50</v>
      </c>
      <c r="I143" s="203" t="s">
        <v>28</v>
      </c>
      <c r="J143" s="200">
        <v>53</v>
      </c>
      <c r="K143" s="198">
        <v>53</v>
      </c>
      <c r="L143" s="201">
        <v>53</v>
      </c>
      <c r="M143" s="198">
        <v>53</v>
      </c>
      <c r="N143" s="198">
        <v>53</v>
      </c>
    </row>
    <row r="144" spans="1:14" ht="11.1" customHeight="1" x14ac:dyDescent="0.25">
      <c r="A144" s="26"/>
      <c r="B144" s="25">
        <v>2021</v>
      </c>
      <c r="C144" s="201">
        <v>62.5</v>
      </c>
      <c r="D144" s="201">
        <v>57.5</v>
      </c>
      <c r="E144" s="200">
        <v>57.5</v>
      </c>
      <c r="F144" s="200">
        <v>57.5</v>
      </c>
      <c r="G144" s="201">
        <v>62.5</v>
      </c>
      <c r="H144" s="201">
        <v>57.5</v>
      </c>
      <c r="I144" s="200">
        <v>57.5</v>
      </c>
      <c r="J144" s="200">
        <v>57.5</v>
      </c>
      <c r="K144" s="201">
        <v>57.5</v>
      </c>
      <c r="L144" s="201">
        <v>57.5</v>
      </c>
      <c r="M144" s="198">
        <v>60</v>
      </c>
      <c r="N144" s="198">
        <v>60</v>
      </c>
    </row>
    <row r="145" spans="1:14" ht="11.1" customHeight="1" x14ac:dyDescent="0.25">
      <c r="A145" s="26"/>
      <c r="B145" s="25">
        <v>2022</v>
      </c>
      <c r="C145" s="201">
        <v>60</v>
      </c>
      <c r="D145" s="201">
        <v>60</v>
      </c>
      <c r="E145" s="200">
        <v>60</v>
      </c>
      <c r="F145" s="200">
        <v>60</v>
      </c>
      <c r="G145" s="201">
        <v>60</v>
      </c>
      <c r="H145" s="201">
        <v>60</v>
      </c>
      <c r="I145" s="200">
        <v>60</v>
      </c>
      <c r="J145" s="200">
        <v>62.5</v>
      </c>
      <c r="K145" s="201">
        <v>62.5</v>
      </c>
      <c r="L145" s="201">
        <v>65</v>
      </c>
      <c r="M145" s="201">
        <v>65</v>
      </c>
      <c r="N145" s="201">
        <v>62.5</v>
      </c>
    </row>
    <row r="146" spans="1:14" ht="11.1" customHeight="1" x14ac:dyDescent="0.25">
      <c r="A146" s="26"/>
      <c r="B146" s="25">
        <v>2023</v>
      </c>
      <c r="C146" s="200">
        <v>70</v>
      </c>
      <c r="D146" s="200">
        <v>73</v>
      </c>
      <c r="E146" s="200">
        <v>85</v>
      </c>
      <c r="F146" s="203" t="s">
        <v>464</v>
      </c>
      <c r="G146" s="14" t="s">
        <v>464</v>
      </c>
      <c r="H146" s="203" t="s">
        <v>464</v>
      </c>
      <c r="I146" s="203" t="s">
        <v>464</v>
      </c>
      <c r="J146" s="203" t="s">
        <v>464</v>
      </c>
      <c r="K146" s="203" t="s">
        <v>464</v>
      </c>
      <c r="L146" s="203" t="s">
        <v>464</v>
      </c>
      <c r="M146" s="203" t="s">
        <v>464</v>
      </c>
      <c r="N146" s="203" t="s">
        <v>464</v>
      </c>
    </row>
    <row r="147" spans="1:14" ht="11.1" customHeight="1" x14ac:dyDescent="0.25">
      <c r="A147" s="524"/>
      <c r="B147" s="384">
        <v>2024</v>
      </c>
      <c r="C147" s="412" t="s">
        <v>28</v>
      </c>
      <c r="D147" s="412" t="s">
        <v>28</v>
      </c>
      <c r="E147" s="525">
        <v>70</v>
      </c>
      <c r="F147" s="385">
        <v>95</v>
      </c>
      <c r="G147" s="562">
        <v>95</v>
      </c>
      <c r="H147" s="562">
        <v>95</v>
      </c>
      <c r="I147" s="749" t="s">
        <v>464</v>
      </c>
      <c r="J147" s="749" t="s">
        <v>464</v>
      </c>
      <c r="K147" s="385"/>
      <c r="L147" s="386"/>
      <c r="M147" s="386"/>
      <c r="N147" s="386"/>
    </row>
    <row r="148" spans="1:14" ht="11.1" customHeight="1" x14ac:dyDescent="0.25">
      <c r="A148" s="26" t="s">
        <v>186</v>
      </c>
      <c r="B148" s="25">
        <v>2018</v>
      </c>
      <c r="C148" s="200">
        <v>133.5</v>
      </c>
      <c r="D148" s="201">
        <v>133.5</v>
      </c>
      <c r="E148" s="200">
        <v>134.5</v>
      </c>
      <c r="F148" s="200">
        <v>134.5</v>
      </c>
      <c r="G148" s="200">
        <v>134.5</v>
      </c>
      <c r="H148" s="200">
        <v>134.5</v>
      </c>
      <c r="I148" s="200">
        <v>132.22222222222223</v>
      </c>
      <c r="J148" s="200">
        <v>131</v>
      </c>
      <c r="K148" s="201">
        <v>131</v>
      </c>
      <c r="L148" s="201">
        <v>129</v>
      </c>
      <c r="M148" s="200">
        <v>129</v>
      </c>
      <c r="N148" s="201">
        <v>129</v>
      </c>
    </row>
    <row r="149" spans="1:14" ht="11.1" customHeight="1" x14ac:dyDescent="0.25">
      <c r="A149" s="26"/>
      <c r="B149" s="25">
        <v>2019</v>
      </c>
      <c r="C149" s="200">
        <v>129</v>
      </c>
      <c r="D149" s="201">
        <v>129</v>
      </c>
      <c r="E149" s="200">
        <v>129</v>
      </c>
      <c r="F149" s="200">
        <v>131</v>
      </c>
      <c r="G149" s="200">
        <v>128.75</v>
      </c>
      <c r="H149" s="200">
        <v>129</v>
      </c>
      <c r="I149" s="200">
        <v>130.25</v>
      </c>
      <c r="J149" s="199">
        <v>130.25</v>
      </c>
      <c r="K149" s="198">
        <v>135</v>
      </c>
      <c r="L149" s="201">
        <v>145</v>
      </c>
      <c r="M149" s="200">
        <v>145</v>
      </c>
      <c r="N149" s="201">
        <v>145</v>
      </c>
    </row>
    <row r="150" spans="1:14" ht="11.1" customHeight="1" x14ac:dyDescent="0.25">
      <c r="A150" s="26"/>
      <c r="B150" s="25">
        <v>2020</v>
      </c>
      <c r="C150" s="200">
        <v>145</v>
      </c>
      <c r="D150" s="201">
        <v>135</v>
      </c>
      <c r="E150" s="203" t="s">
        <v>464</v>
      </c>
      <c r="F150" s="200">
        <v>145</v>
      </c>
      <c r="G150" s="200">
        <v>145</v>
      </c>
      <c r="H150" s="200">
        <v>145</v>
      </c>
      <c r="I150" s="200">
        <v>145</v>
      </c>
      <c r="J150" s="200">
        <v>145</v>
      </c>
      <c r="K150" s="201">
        <v>145</v>
      </c>
      <c r="L150" s="201">
        <v>145</v>
      </c>
      <c r="M150" s="200">
        <v>145</v>
      </c>
      <c r="N150" s="201">
        <v>145</v>
      </c>
    </row>
    <row r="151" spans="1:14" ht="11.1" customHeight="1" x14ac:dyDescent="0.25">
      <c r="A151" s="26"/>
      <c r="B151" s="25">
        <v>2021</v>
      </c>
      <c r="C151" s="200">
        <v>145</v>
      </c>
      <c r="D151" s="201">
        <v>145</v>
      </c>
      <c r="E151" s="200">
        <v>145</v>
      </c>
      <c r="F151" s="200">
        <v>150</v>
      </c>
      <c r="G151" s="200">
        <v>150</v>
      </c>
      <c r="H151" s="200">
        <v>130</v>
      </c>
      <c r="I151" s="200">
        <v>135</v>
      </c>
      <c r="J151" s="200">
        <v>145</v>
      </c>
      <c r="K151" s="201">
        <v>145</v>
      </c>
      <c r="L151" s="201">
        <v>145</v>
      </c>
      <c r="M151" s="200">
        <v>150</v>
      </c>
      <c r="N151" s="201">
        <v>150</v>
      </c>
    </row>
    <row r="152" spans="1:14" ht="11.1" customHeight="1" x14ac:dyDescent="0.25">
      <c r="A152" s="26"/>
      <c r="B152" s="25">
        <v>2022</v>
      </c>
      <c r="C152" s="200">
        <v>140</v>
      </c>
      <c r="D152" s="201">
        <v>140</v>
      </c>
      <c r="E152" s="200">
        <v>147</v>
      </c>
      <c r="F152" s="200">
        <v>150</v>
      </c>
      <c r="G152" s="200">
        <v>150</v>
      </c>
      <c r="H152" s="200">
        <v>150</v>
      </c>
      <c r="I152" s="200">
        <v>150</v>
      </c>
      <c r="J152" s="200">
        <v>150</v>
      </c>
      <c r="K152" s="201">
        <v>150</v>
      </c>
      <c r="L152" s="201">
        <v>150</v>
      </c>
      <c r="M152" s="200">
        <v>140</v>
      </c>
      <c r="N152" s="201">
        <v>140</v>
      </c>
    </row>
    <row r="153" spans="1:14" ht="11.1" customHeight="1" x14ac:dyDescent="0.25">
      <c r="A153" s="140"/>
      <c r="B153" s="141">
        <v>2023</v>
      </c>
      <c r="C153" s="203" t="s">
        <v>464</v>
      </c>
      <c r="D153" s="203" t="s">
        <v>464</v>
      </c>
      <c r="E153" s="203" t="s">
        <v>464</v>
      </c>
      <c r="F153" s="200">
        <v>112.5</v>
      </c>
      <c r="G153" s="200">
        <v>140</v>
      </c>
      <c r="H153" s="200">
        <v>140</v>
      </c>
      <c r="I153" s="200">
        <v>160</v>
      </c>
      <c r="J153" s="200">
        <v>138</v>
      </c>
      <c r="K153" s="200">
        <v>140</v>
      </c>
      <c r="L153" s="200">
        <v>162</v>
      </c>
      <c r="M153" s="200">
        <v>163</v>
      </c>
      <c r="N153" s="200">
        <v>160</v>
      </c>
    </row>
    <row r="154" spans="1:14" ht="11.1" customHeight="1" x14ac:dyDescent="0.25">
      <c r="A154" s="231"/>
      <c r="B154" s="206">
        <v>2024</v>
      </c>
      <c r="C154" s="209">
        <v>155</v>
      </c>
      <c r="D154" s="209">
        <v>155</v>
      </c>
      <c r="E154" s="214">
        <v>155</v>
      </c>
      <c r="F154" s="209">
        <v>145</v>
      </c>
      <c r="G154" s="209">
        <v>145</v>
      </c>
      <c r="H154" s="209">
        <v>145</v>
      </c>
      <c r="I154" s="209">
        <v>175</v>
      </c>
      <c r="J154" s="209">
        <v>165</v>
      </c>
      <c r="K154" s="209"/>
      <c r="L154" s="208"/>
      <c r="M154" s="208"/>
      <c r="N154" s="208"/>
    </row>
    <row r="155" spans="1:14" ht="11.1" customHeight="1" x14ac:dyDescent="0.25">
      <c r="A155" s="140" t="s">
        <v>164</v>
      </c>
      <c r="B155" s="141">
        <v>2018</v>
      </c>
      <c r="C155" s="200">
        <v>61.5</v>
      </c>
      <c r="D155" s="200">
        <v>61.5</v>
      </c>
      <c r="E155" s="200">
        <v>61.5</v>
      </c>
      <c r="F155" s="200">
        <v>61.5</v>
      </c>
      <c r="G155" s="200">
        <v>61.5</v>
      </c>
      <c r="H155" s="200">
        <v>61.5</v>
      </c>
      <c r="I155" s="200">
        <v>60.25</v>
      </c>
      <c r="J155" s="200">
        <v>64</v>
      </c>
      <c r="K155" s="200">
        <v>65</v>
      </c>
      <c r="L155" s="200">
        <v>65</v>
      </c>
      <c r="M155" s="200">
        <v>65</v>
      </c>
      <c r="N155" s="200">
        <v>65</v>
      </c>
    </row>
    <row r="156" spans="1:14" ht="11.1" customHeight="1" x14ac:dyDescent="0.25">
      <c r="A156" s="140"/>
      <c r="B156" s="141">
        <v>2019</v>
      </c>
      <c r="C156" s="200">
        <v>68</v>
      </c>
      <c r="D156" s="200">
        <v>63.541249999999998</v>
      </c>
      <c r="E156" s="200">
        <v>63.541249999999998</v>
      </c>
      <c r="F156" s="200">
        <v>68.125</v>
      </c>
      <c r="G156" s="200">
        <v>68.125</v>
      </c>
      <c r="H156" s="200">
        <v>68.125</v>
      </c>
      <c r="I156" s="200">
        <v>68.125</v>
      </c>
      <c r="J156" s="199">
        <v>63.125</v>
      </c>
      <c r="K156" s="199">
        <v>70</v>
      </c>
      <c r="L156" s="200">
        <v>60</v>
      </c>
      <c r="M156" s="200">
        <v>55</v>
      </c>
      <c r="N156" s="200">
        <v>55</v>
      </c>
    </row>
    <row r="157" spans="1:14" ht="11.1" customHeight="1" x14ac:dyDescent="0.25">
      <c r="A157" s="140"/>
      <c r="B157" s="141">
        <v>2020</v>
      </c>
      <c r="C157" s="200">
        <v>56.5</v>
      </c>
      <c r="D157" s="211">
        <v>67.5</v>
      </c>
      <c r="E157" s="200">
        <v>56.5</v>
      </c>
      <c r="F157" s="200">
        <v>56.5</v>
      </c>
      <c r="G157" s="200">
        <v>56.5</v>
      </c>
      <c r="H157" s="200">
        <v>56.5</v>
      </c>
      <c r="I157" s="200">
        <v>56.5</v>
      </c>
      <c r="J157" s="200">
        <v>56.5</v>
      </c>
      <c r="K157" s="200">
        <v>56.5</v>
      </c>
      <c r="L157" s="200">
        <v>56.5</v>
      </c>
      <c r="M157" s="200">
        <v>62.5</v>
      </c>
      <c r="N157" s="200">
        <v>56.5</v>
      </c>
    </row>
    <row r="158" spans="1:14" ht="11.1" customHeight="1" x14ac:dyDescent="0.25">
      <c r="A158" s="140"/>
      <c r="B158" s="141">
        <v>2021</v>
      </c>
      <c r="C158" s="203" t="s">
        <v>464</v>
      </c>
      <c r="D158" s="203" t="s">
        <v>28</v>
      </c>
      <c r="E158" s="203" t="s">
        <v>464</v>
      </c>
      <c r="F158" s="203" t="s">
        <v>464</v>
      </c>
      <c r="G158" s="203" t="s">
        <v>464</v>
      </c>
      <c r="H158" s="203" t="s">
        <v>464</v>
      </c>
      <c r="I158" s="203" t="s">
        <v>28</v>
      </c>
      <c r="J158" s="203" t="s">
        <v>464</v>
      </c>
      <c r="K158" s="203" t="s">
        <v>464</v>
      </c>
      <c r="L158" s="203" t="s">
        <v>464</v>
      </c>
      <c r="M158" s="203" t="s">
        <v>464</v>
      </c>
      <c r="N158" s="203" t="s">
        <v>464</v>
      </c>
    </row>
    <row r="159" spans="1:14" ht="11.1" customHeight="1" x14ac:dyDescent="0.25">
      <c r="A159" s="140"/>
      <c r="B159" s="141">
        <v>2022</v>
      </c>
      <c r="C159" s="200">
        <v>70</v>
      </c>
      <c r="D159" s="211">
        <v>60</v>
      </c>
      <c r="E159" s="211">
        <v>60</v>
      </c>
      <c r="F159" s="200">
        <v>70</v>
      </c>
      <c r="G159" s="200">
        <v>75</v>
      </c>
      <c r="H159" s="200">
        <v>105</v>
      </c>
      <c r="I159" s="200">
        <v>105</v>
      </c>
      <c r="J159" s="200">
        <v>78</v>
      </c>
      <c r="K159" s="200">
        <v>88</v>
      </c>
      <c r="L159" s="211">
        <v>88</v>
      </c>
      <c r="M159" s="211">
        <v>88</v>
      </c>
      <c r="N159" s="200">
        <v>90</v>
      </c>
    </row>
    <row r="160" spans="1:14" ht="11.1" customHeight="1" x14ac:dyDescent="0.25">
      <c r="A160" s="140"/>
      <c r="B160" s="141">
        <v>2023</v>
      </c>
      <c r="C160" s="200">
        <v>85</v>
      </c>
      <c r="D160" s="211">
        <v>85</v>
      </c>
      <c r="E160" s="211">
        <v>85</v>
      </c>
      <c r="F160" s="211">
        <v>85</v>
      </c>
      <c r="G160" s="200">
        <v>85</v>
      </c>
      <c r="H160" s="200">
        <v>85</v>
      </c>
      <c r="I160" s="200">
        <v>112</v>
      </c>
      <c r="J160" s="200">
        <v>115</v>
      </c>
      <c r="K160" s="200">
        <v>115</v>
      </c>
      <c r="L160" s="211">
        <v>115</v>
      </c>
      <c r="M160" s="211">
        <v>115</v>
      </c>
      <c r="N160" s="200">
        <v>115</v>
      </c>
    </row>
    <row r="161" spans="1:14" ht="11.1" customHeight="1" x14ac:dyDescent="0.25">
      <c r="A161" s="231"/>
      <c r="B161" s="206">
        <v>2024</v>
      </c>
      <c r="C161" s="209">
        <v>115</v>
      </c>
      <c r="D161" s="209">
        <v>115</v>
      </c>
      <c r="E161" s="214">
        <v>83</v>
      </c>
      <c r="F161" s="209">
        <v>80</v>
      </c>
      <c r="G161" s="561">
        <v>90</v>
      </c>
      <c r="H161" s="209">
        <v>96</v>
      </c>
      <c r="I161" s="209">
        <v>93</v>
      </c>
      <c r="J161" s="209">
        <v>100</v>
      </c>
      <c r="K161" s="209"/>
      <c r="L161" s="208"/>
      <c r="M161" s="208"/>
      <c r="N161" s="208"/>
    </row>
    <row r="162" spans="1:14" ht="11.1" customHeight="1" x14ac:dyDescent="0.25">
      <c r="A162" s="140" t="s">
        <v>127</v>
      </c>
      <c r="B162" s="141">
        <v>2018</v>
      </c>
      <c r="C162" s="200">
        <v>113</v>
      </c>
      <c r="D162" s="211">
        <v>122</v>
      </c>
      <c r="E162" s="200">
        <v>113</v>
      </c>
      <c r="F162" s="200">
        <v>113</v>
      </c>
      <c r="G162" s="201">
        <v>113</v>
      </c>
      <c r="H162" s="200">
        <v>122</v>
      </c>
      <c r="I162" s="200">
        <v>118.33333333333333</v>
      </c>
      <c r="J162" s="200">
        <v>122</v>
      </c>
      <c r="K162" s="200">
        <v>115</v>
      </c>
      <c r="L162" s="211">
        <v>122</v>
      </c>
      <c r="M162" s="200">
        <v>122</v>
      </c>
      <c r="N162" s="200">
        <v>122</v>
      </c>
    </row>
    <row r="163" spans="1:14" ht="11.1" customHeight="1" x14ac:dyDescent="0.25">
      <c r="A163" s="140"/>
      <c r="B163" s="141">
        <v>2019</v>
      </c>
      <c r="C163" s="200">
        <v>122</v>
      </c>
      <c r="D163" s="211">
        <v>122</v>
      </c>
      <c r="E163" s="200">
        <v>122</v>
      </c>
      <c r="F163" s="200">
        <v>122</v>
      </c>
      <c r="G163" s="201">
        <v>105</v>
      </c>
      <c r="H163" s="200">
        <v>103</v>
      </c>
      <c r="I163" s="200">
        <v>96.666666666666671</v>
      </c>
      <c r="J163" s="199">
        <v>102</v>
      </c>
      <c r="K163" s="199">
        <v>120</v>
      </c>
      <c r="L163" s="211">
        <v>105</v>
      </c>
      <c r="M163" s="200">
        <v>105</v>
      </c>
      <c r="N163" s="200">
        <v>100</v>
      </c>
    </row>
    <row r="164" spans="1:14" ht="11.1" customHeight="1" x14ac:dyDescent="0.25">
      <c r="A164" s="140"/>
      <c r="B164" s="141">
        <v>2020</v>
      </c>
      <c r="C164" s="200">
        <v>105</v>
      </c>
      <c r="D164" s="211">
        <v>105</v>
      </c>
      <c r="E164" s="200">
        <v>105</v>
      </c>
      <c r="F164" s="200">
        <v>100</v>
      </c>
      <c r="G164" s="201">
        <v>100</v>
      </c>
      <c r="H164" s="200">
        <v>105</v>
      </c>
      <c r="I164" s="200">
        <v>100</v>
      </c>
      <c r="J164" s="199">
        <v>105</v>
      </c>
      <c r="K164" s="200">
        <v>100</v>
      </c>
      <c r="L164" s="211">
        <v>105</v>
      </c>
      <c r="M164" s="199">
        <v>105</v>
      </c>
      <c r="N164" s="199">
        <v>105</v>
      </c>
    </row>
    <row r="165" spans="1:14" ht="11.1" customHeight="1" x14ac:dyDescent="0.25">
      <c r="A165" s="140"/>
      <c r="B165" s="141">
        <v>2021</v>
      </c>
      <c r="C165" s="200">
        <v>100</v>
      </c>
      <c r="D165" s="211">
        <v>100</v>
      </c>
      <c r="E165" s="200">
        <v>100</v>
      </c>
      <c r="F165" s="200">
        <v>100</v>
      </c>
      <c r="G165" s="201">
        <v>100</v>
      </c>
      <c r="H165" s="200">
        <v>100</v>
      </c>
      <c r="I165" s="200">
        <v>105</v>
      </c>
      <c r="J165" s="199">
        <v>105</v>
      </c>
      <c r="K165" s="199">
        <v>105</v>
      </c>
      <c r="L165" s="211">
        <v>105</v>
      </c>
      <c r="M165" s="199">
        <v>105</v>
      </c>
      <c r="N165" s="199">
        <v>115</v>
      </c>
    </row>
    <row r="166" spans="1:14" ht="11.1" customHeight="1" x14ac:dyDescent="0.25">
      <c r="A166" s="140"/>
      <c r="B166" s="141">
        <v>2022</v>
      </c>
      <c r="C166" s="200">
        <v>115</v>
      </c>
      <c r="D166" s="200">
        <v>115</v>
      </c>
      <c r="E166" s="200">
        <v>105</v>
      </c>
      <c r="F166" s="200">
        <v>100</v>
      </c>
      <c r="G166" s="201">
        <v>115</v>
      </c>
      <c r="H166" s="200">
        <v>115</v>
      </c>
      <c r="I166" s="200">
        <v>115</v>
      </c>
      <c r="J166" s="199">
        <v>115</v>
      </c>
      <c r="K166" s="199">
        <v>115</v>
      </c>
      <c r="L166" s="233">
        <v>115</v>
      </c>
      <c r="M166" s="233">
        <v>115</v>
      </c>
      <c r="N166" s="233">
        <v>115</v>
      </c>
    </row>
    <row r="167" spans="1:14" ht="11.1" customHeight="1" x14ac:dyDescent="0.25">
      <c r="A167" s="140"/>
      <c r="B167" s="141">
        <v>2023</v>
      </c>
      <c r="C167" s="200">
        <v>115</v>
      </c>
      <c r="D167" s="200">
        <v>115</v>
      </c>
      <c r="E167" s="200">
        <v>115</v>
      </c>
      <c r="F167" s="200">
        <v>145</v>
      </c>
      <c r="G167" s="201">
        <v>145</v>
      </c>
      <c r="H167" s="200">
        <v>145</v>
      </c>
      <c r="I167" s="200">
        <v>145</v>
      </c>
      <c r="J167" s="199">
        <v>150</v>
      </c>
      <c r="K167" s="199">
        <v>150</v>
      </c>
      <c r="L167" s="233">
        <v>150</v>
      </c>
      <c r="M167" s="233">
        <v>150</v>
      </c>
      <c r="N167" s="233">
        <v>150</v>
      </c>
    </row>
    <row r="168" spans="1:14" ht="11.1" customHeight="1" x14ac:dyDescent="0.25">
      <c r="A168" s="231"/>
      <c r="B168" s="206">
        <v>2024</v>
      </c>
      <c r="C168" s="209">
        <v>155</v>
      </c>
      <c r="D168" s="209">
        <v>150</v>
      </c>
      <c r="E168" s="214">
        <v>147</v>
      </c>
      <c r="F168" s="209">
        <v>150</v>
      </c>
      <c r="G168" s="561">
        <v>155</v>
      </c>
      <c r="H168" s="209">
        <v>155</v>
      </c>
      <c r="I168" s="209">
        <v>155</v>
      </c>
      <c r="J168" s="209">
        <v>140</v>
      </c>
      <c r="K168" s="209"/>
      <c r="L168" s="208"/>
      <c r="M168" s="208"/>
      <c r="N168" s="208"/>
    </row>
    <row r="169" spans="1:14" ht="11.1" customHeight="1" x14ac:dyDescent="0.25">
      <c r="A169" s="140" t="s">
        <v>109</v>
      </c>
      <c r="B169" s="141">
        <v>2018</v>
      </c>
      <c r="C169" s="200">
        <v>155</v>
      </c>
      <c r="D169" s="211">
        <v>155</v>
      </c>
      <c r="E169" s="200">
        <v>155</v>
      </c>
      <c r="F169" s="200">
        <v>155</v>
      </c>
      <c r="G169" s="201">
        <v>155</v>
      </c>
      <c r="H169" s="200">
        <v>170</v>
      </c>
      <c r="I169" s="200">
        <v>170</v>
      </c>
      <c r="J169" s="200">
        <v>170</v>
      </c>
      <c r="K169" s="200">
        <v>170</v>
      </c>
      <c r="L169" s="211">
        <v>170</v>
      </c>
      <c r="M169" s="200">
        <v>170</v>
      </c>
      <c r="N169" s="200">
        <v>140</v>
      </c>
    </row>
    <row r="170" spans="1:14" ht="11.1" customHeight="1" x14ac:dyDescent="0.25">
      <c r="A170" s="140"/>
      <c r="B170" s="141">
        <v>2019</v>
      </c>
      <c r="C170" s="200">
        <v>115</v>
      </c>
      <c r="D170" s="211">
        <v>115</v>
      </c>
      <c r="E170" s="200">
        <v>115</v>
      </c>
      <c r="F170" s="200">
        <v>115</v>
      </c>
      <c r="G170" s="201">
        <v>115</v>
      </c>
      <c r="H170" s="200">
        <v>115</v>
      </c>
      <c r="I170" s="200">
        <v>115</v>
      </c>
      <c r="J170" s="199">
        <v>115</v>
      </c>
      <c r="K170" s="199">
        <v>115</v>
      </c>
      <c r="L170" s="211">
        <v>115</v>
      </c>
      <c r="M170" s="200">
        <v>115</v>
      </c>
      <c r="N170" s="200">
        <v>115</v>
      </c>
    </row>
    <row r="171" spans="1:14" ht="11.1" customHeight="1" x14ac:dyDescent="0.25">
      <c r="A171" s="157"/>
      <c r="B171" s="141">
        <v>2020</v>
      </c>
      <c r="C171" s="200">
        <v>115</v>
      </c>
      <c r="D171" s="203" t="s">
        <v>28</v>
      </c>
      <c r="E171" s="203" t="s">
        <v>464</v>
      </c>
      <c r="F171" s="203" t="s">
        <v>464</v>
      </c>
      <c r="G171" s="14" t="s">
        <v>464</v>
      </c>
      <c r="H171" s="203" t="s">
        <v>464</v>
      </c>
      <c r="I171" s="203" t="s">
        <v>28</v>
      </c>
      <c r="J171" s="203" t="s">
        <v>464</v>
      </c>
      <c r="K171" s="203" t="s">
        <v>464</v>
      </c>
      <c r="L171" s="203" t="s">
        <v>464</v>
      </c>
      <c r="M171" s="203" t="s">
        <v>464</v>
      </c>
      <c r="N171" s="203" t="s">
        <v>464</v>
      </c>
    </row>
    <row r="172" spans="1:14" ht="11.1" customHeight="1" x14ac:dyDescent="0.25">
      <c r="A172" s="157"/>
      <c r="B172" s="141">
        <v>2021</v>
      </c>
      <c r="C172" s="203" t="s">
        <v>464</v>
      </c>
      <c r="D172" s="211">
        <v>115</v>
      </c>
      <c r="E172" s="203" t="s">
        <v>464</v>
      </c>
      <c r="F172" s="200">
        <v>120</v>
      </c>
      <c r="G172" s="201">
        <v>120</v>
      </c>
      <c r="H172" s="200">
        <v>120</v>
      </c>
      <c r="I172" s="200">
        <v>120</v>
      </c>
      <c r="J172" s="200">
        <v>120</v>
      </c>
      <c r="K172" s="203" t="s">
        <v>464</v>
      </c>
      <c r="L172" s="211">
        <v>145</v>
      </c>
      <c r="M172" s="200">
        <v>145</v>
      </c>
      <c r="N172" s="200">
        <v>145</v>
      </c>
    </row>
    <row r="173" spans="1:14" ht="11.1" customHeight="1" x14ac:dyDescent="0.25">
      <c r="A173" s="157"/>
      <c r="B173" s="141">
        <v>2022</v>
      </c>
      <c r="C173" s="234">
        <v>145</v>
      </c>
      <c r="D173" s="200">
        <v>145</v>
      </c>
      <c r="E173" s="200">
        <v>145</v>
      </c>
      <c r="F173" s="200">
        <v>130</v>
      </c>
      <c r="G173" s="201">
        <v>130</v>
      </c>
      <c r="H173" s="200">
        <v>130</v>
      </c>
      <c r="I173" s="200">
        <v>130</v>
      </c>
      <c r="J173" s="200">
        <v>130</v>
      </c>
      <c r="K173" s="203">
        <v>130</v>
      </c>
      <c r="L173" s="211">
        <v>130</v>
      </c>
      <c r="M173" s="211">
        <v>130</v>
      </c>
      <c r="N173" s="200">
        <v>135</v>
      </c>
    </row>
    <row r="174" spans="1:14" ht="11.1" customHeight="1" x14ac:dyDescent="0.25">
      <c r="A174" s="157"/>
      <c r="B174" s="141">
        <v>2023</v>
      </c>
      <c r="C174" s="234">
        <v>135</v>
      </c>
      <c r="D174" s="200">
        <v>135</v>
      </c>
      <c r="E174" s="200">
        <v>135</v>
      </c>
      <c r="F174" s="200">
        <v>130</v>
      </c>
      <c r="G174" s="201">
        <v>135</v>
      </c>
      <c r="H174" s="200">
        <v>135</v>
      </c>
      <c r="I174" s="200">
        <v>130</v>
      </c>
      <c r="J174" s="200">
        <v>130</v>
      </c>
      <c r="K174" s="200">
        <v>130</v>
      </c>
      <c r="L174" s="200">
        <v>130</v>
      </c>
      <c r="M174" s="211">
        <v>130</v>
      </c>
      <c r="N174" s="235">
        <v>125</v>
      </c>
    </row>
    <row r="175" spans="1:14" ht="11.1" customHeight="1" x14ac:dyDescent="0.25">
      <c r="A175" s="164"/>
      <c r="B175" s="145">
        <v>2024</v>
      </c>
      <c r="C175" s="236">
        <v>135</v>
      </c>
      <c r="D175" s="209">
        <v>130</v>
      </c>
      <c r="E175" s="209">
        <v>140</v>
      </c>
      <c r="F175" s="209">
        <v>150</v>
      </c>
      <c r="G175" s="561">
        <v>150</v>
      </c>
      <c r="H175" s="209">
        <v>150</v>
      </c>
      <c r="I175" s="209">
        <v>150</v>
      </c>
      <c r="J175" s="209">
        <v>150</v>
      </c>
      <c r="K175" s="209"/>
      <c r="L175" s="209"/>
      <c r="M175" s="214"/>
      <c r="N175" s="237"/>
    </row>
    <row r="176" spans="1:14" ht="13.5" x14ac:dyDescent="0.25">
      <c r="A176" s="238" t="s">
        <v>133</v>
      </c>
      <c r="B176" s="77"/>
      <c r="C176" s="239"/>
      <c r="D176" s="239"/>
      <c r="E176" s="239"/>
      <c r="F176" s="239"/>
      <c r="G176" s="257"/>
      <c r="H176" s="239"/>
      <c r="I176" s="239"/>
      <c r="J176" s="239"/>
      <c r="K176" s="239"/>
      <c r="L176" s="239"/>
      <c r="M176" s="239"/>
      <c r="N176" s="239"/>
    </row>
    <row r="177" spans="1:14" ht="9" customHeight="1" x14ac:dyDescent="0.25">
      <c r="A177" s="742" t="s">
        <v>608</v>
      </c>
      <c r="B177" s="91"/>
      <c r="C177" s="240"/>
      <c r="D177" s="240"/>
      <c r="E177" s="240"/>
      <c r="F177" s="240"/>
      <c r="G177" s="260"/>
      <c r="H177" s="240"/>
      <c r="I177" s="239"/>
      <c r="J177" s="239"/>
      <c r="K177" s="239"/>
      <c r="L177" s="239"/>
      <c r="M177" s="239"/>
      <c r="N177" s="239"/>
    </row>
    <row r="178" spans="1:14" ht="9" customHeight="1" x14ac:dyDescent="0.2">
      <c r="A178" s="743" t="s">
        <v>609</v>
      </c>
      <c r="B178" s="41"/>
      <c r="C178" s="41"/>
      <c r="D178" s="41"/>
      <c r="E178" s="41"/>
      <c r="F178" s="41"/>
      <c r="G178" s="1"/>
      <c r="H178" s="41"/>
      <c r="I178" s="41"/>
      <c r="J178" s="41"/>
      <c r="K178" s="41"/>
      <c r="L178" s="41"/>
      <c r="M178" s="41"/>
      <c r="N178" s="41"/>
    </row>
    <row r="179" spans="1:14" x14ac:dyDescent="0.2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 x14ac:dyDescent="0.2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</sheetData>
  <mergeCells count="3">
    <mergeCell ref="A1:N1"/>
    <mergeCell ref="A64:F64"/>
    <mergeCell ref="A124:F124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58"/>
  <sheetViews>
    <sheetView showGridLines="0" topLeftCell="A100" zoomScaleNormal="100" workbookViewId="0">
      <selection activeCell="A150" sqref="A150"/>
    </sheetView>
  </sheetViews>
  <sheetFormatPr baseColWidth="10" defaultColWidth="10.85546875" defaultRowHeight="12.75" x14ac:dyDescent="0.2"/>
  <cols>
    <col min="1" max="1" width="13.140625" style="52" customWidth="1"/>
    <col min="2" max="2" width="5.42578125" style="52" customWidth="1"/>
    <col min="3" max="14" width="5.85546875" style="52" customWidth="1"/>
    <col min="15" max="16384" width="10.85546875" style="52"/>
  </cols>
  <sheetData>
    <row r="1" spans="1:14" ht="13.5" x14ac:dyDescent="0.25">
      <c r="A1" s="954" t="s">
        <v>684</v>
      </c>
      <c r="B1" s="954"/>
      <c r="C1" s="954"/>
      <c r="D1" s="954"/>
      <c r="E1" s="954"/>
      <c r="F1" s="954"/>
      <c r="G1" s="954"/>
      <c r="H1" s="954"/>
      <c r="I1" s="954"/>
      <c r="J1" s="954"/>
      <c r="K1" s="954"/>
      <c r="L1" s="954"/>
      <c r="M1" s="954"/>
      <c r="N1" s="954"/>
    </row>
    <row r="2" spans="1:14" ht="13.5" x14ac:dyDescent="0.25">
      <c r="A2" s="109" t="s">
        <v>421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14" ht="5.0999999999999996" customHeight="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4" ht="17.100000000000001" customHeight="1" x14ac:dyDescent="0.2">
      <c r="A4" s="369" t="s">
        <v>409</v>
      </c>
      <c r="B4" s="369" t="s">
        <v>463</v>
      </c>
      <c r="C4" s="369" t="s">
        <v>389</v>
      </c>
      <c r="D4" s="369" t="s">
        <v>390</v>
      </c>
      <c r="E4" s="369" t="s">
        <v>391</v>
      </c>
      <c r="F4" s="369" t="s">
        <v>392</v>
      </c>
      <c r="G4" s="369" t="s">
        <v>393</v>
      </c>
      <c r="H4" s="369" t="s">
        <v>394</v>
      </c>
      <c r="I4" s="369" t="s">
        <v>395</v>
      </c>
      <c r="J4" s="369" t="s">
        <v>396</v>
      </c>
      <c r="K4" s="369" t="s">
        <v>397</v>
      </c>
      <c r="L4" s="369" t="s">
        <v>398</v>
      </c>
      <c r="M4" s="369" t="s">
        <v>399</v>
      </c>
      <c r="N4" s="369" t="s">
        <v>400</v>
      </c>
    </row>
    <row r="5" spans="1:14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42"/>
      <c r="K5" s="2"/>
      <c r="L5" s="2"/>
      <c r="M5" s="2"/>
      <c r="N5" s="2"/>
    </row>
    <row r="6" spans="1:14" ht="12" customHeight="1" x14ac:dyDescent="0.25">
      <c r="A6" s="26" t="s">
        <v>180</v>
      </c>
      <c r="B6" s="25">
        <v>2018</v>
      </c>
      <c r="C6" s="15">
        <v>80</v>
      </c>
      <c r="D6" s="15">
        <v>81</v>
      </c>
      <c r="E6" s="15">
        <v>82</v>
      </c>
      <c r="F6" s="241">
        <v>82</v>
      </c>
      <c r="G6" s="241">
        <v>82</v>
      </c>
      <c r="H6" s="241">
        <v>82</v>
      </c>
      <c r="I6" s="15">
        <v>83</v>
      </c>
      <c r="J6" s="241">
        <v>82.5</v>
      </c>
      <c r="K6" s="241">
        <v>82.5</v>
      </c>
      <c r="L6" s="15">
        <v>82.5</v>
      </c>
      <c r="M6" s="241">
        <v>82.5</v>
      </c>
      <c r="N6" s="15">
        <v>82.5</v>
      </c>
    </row>
    <row r="7" spans="1:14" ht="12" customHeight="1" x14ac:dyDescent="0.25">
      <c r="A7" s="26"/>
      <c r="B7" s="25">
        <v>2019</v>
      </c>
      <c r="C7" s="15">
        <v>84.166666666666671</v>
      </c>
      <c r="D7" s="15">
        <v>84.2</v>
      </c>
      <c r="E7" s="15">
        <v>84.2</v>
      </c>
      <c r="F7" s="241">
        <v>85.9</v>
      </c>
      <c r="G7" s="241">
        <v>85.9</v>
      </c>
      <c r="H7" s="241">
        <v>85.9</v>
      </c>
      <c r="I7" s="15">
        <v>89.2</v>
      </c>
      <c r="J7" s="241">
        <v>89.2</v>
      </c>
      <c r="K7" s="241">
        <v>100</v>
      </c>
      <c r="L7" s="15">
        <v>100</v>
      </c>
      <c r="M7" s="241">
        <v>100</v>
      </c>
      <c r="N7" s="15">
        <v>105</v>
      </c>
    </row>
    <row r="8" spans="1:14" ht="12" customHeight="1" x14ac:dyDescent="0.25">
      <c r="A8" s="26"/>
      <c r="B8" s="25">
        <v>2020</v>
      </c>
      <c r="C8" s="15">
        <v>110</v>
      </c>
      <c r="D8" s="15">
        <v>109</v>
      </c>
      <c r="E8" s="15">
        <v>112.5</v>
      </c>
      <c r="F8" s="241">
        <v>110</v>
      </c>
      <c r="G8" s="241">
        <v>109</v>
      </c>
      <c r="H8" s="241">
        <v>109</v>
      </c>
      <c r="I8" s="15">
        <v>112.5</v>
      </c>
      <c r="J8" s="241">
        <v>109</v>
      </c>
      <c r="K8" s="241">
        <v>112.5</v>
      </c>
      <c r="L8" s="15">
        <v>109</v>
      </c>
      <c r="M8" s="241">
        <v>109</v>
      </c>
      <c r="N8" s="15">
        <v>109</v>
      </c>
    </row>
    <row r="9" spans="1:14" ht="12" customHeight="1" x14ac:dyDescent="0.25">
      <c r="A9" s="26"/>
      <c r="B9" s="25">
        <v>2021</v>
      </c>
      <c r="C9" s="15">
        <v>110</v>
      </c>
      <c r="D9" s="15">
        <v>110</v>
      </c>
      <c r="E9" s="15">
        <v>110</v>
      </c>
      <c r="F9" s="241">
        <v>112.5</v>
      </c>
      <c r="G9" s="241">
        <v>112.5</v>
      </c>
      <c r="H9" s="241">
        <v>112.5</v>
      </c>
      <c r="I9" s="15">
        <v>112.5</v>
      </c>
      <c r="J9" s="241">
        <v>112.5</v>
      </c>
      <c r="K9" s="241">
        <v>112.5</v>
      </c>
      <c r="L9" s="15">
        <v>112.5</v>
      </c>
      <c r="M9" s="241">
        <v>112.5</v>
      </c>
      <c r="N9" s="15">
        <v>112.5</v>
      </c>
    </row>
    <row r="10" spans="1:14" ht="12" customHeight="1" x14ac:dyDescent="0.25">
      <c r="A10" s="26"/>
      <c r="B10" s="25">
        <v>2022</v>
      </c>
      <c r="C10" s="15">
        <v>112.5</v>
      </c>
      <c r="D10" s="15">
        <v>112</v>
      </c>
      <c r="E10" s="15">
        <v>112</v>
      </c>
      <c r="F10" s="241">
        <v>112</v>
      </c>
      <c r="G10" s="241">
        <v>112.5</v>
      </c>
      <c r="H10" s="241">
        <v>112.5</v>
      </c>
      <c r="I10" s="15">
        <v>112.5</v>
      </c>
      <c r="J10" s="241">
        <v>112.5</v>
      </c>
      <c r="K10" s="241">
        <v>112.5</v>
      </c>
      <c r="L10" s="15">
        <v>112.5</v>
      </c>
      <c r="M10" s="241" t="s">
        <v>139</v>
      </c>
      <c r="N10" s="15">
        <v>101</v>
      </c>
    </row>
    <row r="11" spans="1:14" ht="12" customHeight="1" x14ac:dyDescent="0.25">
      <c r="A11" s="26"/>
      <c r="B11" s="25">
        <v>2023</v>
      </c>
      <c r="C11" s="242" t="s">
        <v>28</v>
      </c>
      <c r="D11" s="242" t="s">
        <v>28</v>
      </c>
      <c r="E11" s="242" t="s">
        <v>28</v>
      </c>
      <c r="F11" s="241">
        <v>120</v>
      </c>
      <c r="G11" s="241">
        <v>120</v>
      </c>
      <c r="H11" s="241">
        <v>100</v>
      </c>
      <c r="I11" s="241">
        <v>130</v>
      </c>
      <c r="J11" s="241">
        <v>130</v>
      </c>
      <c r="K11" s="241">
        <v>115</v>
      </c>
      <c r="L11" s="241">
        <v>120</v>
      </c>
      <c r="M11" s="241">
        <v>120</v>
      </c>
      <c r="N11" s="241">
        <v>120</v>
      </c>
    </row>
    <row r="12" spans="1:14" ht="12" customHeight="1" x14ac:dyDescent="0.25">
      <c r="A12" s="205"/>
      <c r="B12" s="206">
        <v>2024</v>
      </c>
      <c r="C12" s="243">
        <v>120</v>
      </c>
      <c r="D12" s="251">
        <v>120</v>
      </c>
      <c r="E12" s="251" t="s">
        <v>28</v>
      </c>
      <c r="F12" s="245">
        <v>105</v>
      </c>
      <c r="G12" s="243">
        <v>118</v>
      </c>
      <c r="H12" s="245">
        <v>118</v>
      </c>
      <c r="I12" s="245">
        <v>118</v>
      </c>
      <c r="J12" s="245">
        <v>118</v>
      </c>
      <c r="K12" s="245"/>
      <c r="L12" s="245"/>
      <c r="M12" s="245"/>
      <c r="N12" s="245"/>
    </row>
    <row r="13" spans="1:14" ht="12" customHeight="1" x14ac:dyDescent="0.25">
      <c r="A13" s="210" t="s">
        <v>410</v>
      </c>
      <c r="B13" s="25">
        <v>2018</v>
      </c>
      <c r="C13" s="246">
        <v>95.5</v>
      </c>
      <c r="D13" s="246">
        <v>92</v>
      </c>
      <c r="E13" s="246">
        <v>92</v>
      </c>
      <c r="F13" s="241">
        <v>91</v>
      </c>
      <c r="G13" s="241">
        <v>87</v>
      </c>
      <c r="H13" s="241">
        <v>87</v>
      </c>
      <c r="I13" s="241">
        <v>87</v>
      </c>
      <c r="J13" s="241">
        <v>87</v>
      </c>
      <c r="K13" s="241">
        <v>87</v>
      </c>
      <c r="L13" s="15">
        <v>87</v>
      </c>
      <c r="M13" s="241">
        <v>87</v>
      </c>
      <c r="N13" s="15">
        <v>83</v>
      </c>
    </row>
    <row r="14" spans="1:14" ht="12" customHeight="1" x14ac:dyDescent="0.25">
      <c r="A14" s="210"/>
      <c r="B14" s="25">
        <v>2019</v>
      </c>
      <c r="C14" s="15">
        <v>92</v>
      </c>
      <c r="D14" s="15">
        <v>86</v>
      </c>
      <c r="E14" s="15">
        <v>86</v>
      </c>
      <c r="F14" s="241">
        <v>86</v>
      </c>
      <c r="G14" s="241">
        <v>88</v>
      </c>
      <c r="H14" s="241">
        <v>84</v>
      </c>
      <c r="I14" s="241">
        <v>83</v>
      </c>
      <c r="J14" s="241">
        <v>84</v>
      </c>
      <c r="K14" s="247">
        <v>80</v>
      </c>
      <c r="L14" s="246">
        <v>85</v>
      </c>
      <c r="M14" s="247">
        <v>85</v>
      </c>
      <c r="N14" s="246">
        <v>95</v>
      </c>
    </row>
    <row r="15" spans="1:14" ht="12" customHeight="1" x14ac:dyDescent="0.25">
      <c r="A15" s="210"/>
      <c r="B15" s="25">
        <v>2020</v>
      </c>
      <c r="C15" s="15">
        <v>82</v>
      </c>
      <c r="D15" s="15" t="s">
        <v>139</v>
      </c>
      <c r="E15" s="15" t="s">
        <v>139</v>
      </c>
      <c r="F15" s="241" t="s">
        <v>139</v>
      </c>
      <c r="G15" s="241" t="s">
        <v>139</v>
      </c>
      <c r="H15" s="241" t="s">
        <v>139</v>
      </c>
      <c r="I15" s="241" t="s">
        <v>139</v>
      </c>
      <c r="J15" s="247">
        <v>95</v>
      </c>
      <c r="K15" s="247">
        <v>92.5</v>
      </c>
      <c r="L15" s="246">
        <v>92.5</v>
      </c>
      <c r="M15" s="247">
        <v>94</v>
      </c>
      <c r="N15" s="246">
        <v>95</v>
      </c>
    </row>
    <row r="16" spans="1:14" ht="12" customHeight="1" x14ac:dyDescent="0.25">
      <c r="A16" s="210"/>
      <c r="B16" s="25">
        <v>2021</v>
      </c>
      <c r="C16" s="15">
        <v>87.5</v>
      </c>
      <c r="D16" s="15">
        <v>100</v>
      </c>
      <c r="E16" s="15">
        <v>100</v>
      </c>
      <c r="F16" s="241">
        <v>100</v>
      </c>
      <c r="G16" s="241">
        <v>100</v>
      </c>
      <c r="H16" s="241">
        <v>90</v>
      </c>
      <c r="I16" s="241">
        <v>90</v>
      </c>
      <c r="J16" s="247">
        <v>85</v>
      </c>
      <c r="K16" s="247">
        <v>90</v>
      </c>
      <c r="L16" s="246">
        <v>95</v>
      </c>
      <c r="M16" s="247">
        <v>100</v>
      </c>
      <c r="N16" s="246">
        <v>95</v>
      </c>
    </row>
    <row r="17" spans="1:14" ht="12" customHeight="1" x14ac:dyDescent="0.25">
      <c r="A17" s="210"/>
      <c r="B17" s="25">
        <v>2022</v>
      </c>
      <c r="C17" s="15">
        <v>102.5</v>
      </c>
      <c r="D17" s="15">
        <v>100</v>
      </c>
      <c r="E17" s="15">
        <v>96</v>
      </c>
      <c r="F17" s="241">
        <v>96</v>
      </c>
      <c r="G17" s="241">
        <v>96</v>
      </c>
      <c r="H17" s="241">
        <v>98</v>
      </c>
      <c r="I17" s="241">
        <v>96</v>
      </c>
      <c r="J17" s="247">
        <v>90</v>
      </c>
      <c r="K17" s="247">
        <v>100</v>
      </c>
      <c r="L17" s="246">
        <v>105</v>
      </c>
      <c r="M17" s="247">
        <v>100</v>
      </c>
      <c r="N17" s="246">
        <v>100</v>
      </c>
    </row>
    <row r="18" spans="1:14" ht="12" customHeight="1" x14ac:dyDescent="0.25">
      <c r="A18" s="210"/>
      <c r="B18" s="25">
        <v>2023</v>
      </c>
      <c r="C18" s="241">
        <v>140</v>
      </c>
      <c r="D18" s="241">
        <v>138</v>
      </c>
      <c r="E18" s="241">
        <v>140</v>
      </c>
      <c r="F18" s="241">
        <v>120</v>
      </c>
      <c r="G18" s="241">
        <v>110</v>
      </c>
      <c r="H18" s="241">
        <v>100</v>
      </c>
      <c r="I18" s="241">
        <v>138</v>
      </c>
      <c r="J18" s="247">
        <v>118</v>
      </c>
      <c r="K18" s="247">
        <v>120</v>
      </c>
      <c r="L18" s="247">
        <v>120</v>
      </c>
      <c r="M18" s="247">
        <v>120</v>
      </c>
      <c r="N18" s="247">
        <v>155</v>
      </c>
    </row>
    <row r="19" spans="1:14" ht="12" customHeight="1" x14ac:dyDescent="0.25">
      <c r="A19" s="205"/>
      <c r="B19" s="206">
        <v>2024</v>
      </c>
      <c r="C19" s="245">
        <v>160</v>
      </c>
      <c r="D19" s="251">
        <v>165</v>
      </c>
      <c r="E19" s="251">
        <v>158</v>
      </c>
      <c r="F19" s="245">
        <v>138</v>
      </c>
      <c r="G19" s="243">
        <v>138</v>
      </c>
      <c r="H19" s="245">
        <v>138</v>
      </c>
      <c r="I19" s="245">
        <v>155</v>
      </c>
      <c r="J19" s="245">
        <v>155</v>
      </c>
      <c r="K19" s="245"/>
      <c r="L19" s="245"/>
      <c r="M19" s="245"/>
      <c r="N19" s="245"/>
    </row>
    <row r="20" spans="1:14" ht="15" customHeight="1" x14ac:dyDescent="0.2">
      <c r="A20" s="642" t="s">
        <v>29</v>
      </c>
      <c r="B20" s="206">
        <v>2024</v>
      </c>
      <c r="C20" s="471" t="s">
        <v>28</v>
      </c>
      <c r="D20" s="471" t="s">
        <v>28</v>
      </c>
      <c r="E20" s="471">
        <v>195</v>
      </c>
      <c r="F20" s="470">
        <v>195</v>
      </c>
      <c r="G20" s="564">
        <v>195</v>
      </c>
      <c r="H20" s="470">
        <v>195</v>
      </c>
      <c r="I20" s="470">
        <v>195</v>
      </c>
      <c r="J20" s="470">
        <v>200</v>
      </c>
      <c r="K20" s="470"/>
      <c r="L20" s="470"/>
      <c r="M20" s="470"/>
      <c r="N20" s="470"/>
    </row>
    <row r="21" spans="1:14" ht="12" customHeight="1" x14ac:dyDescent="0.25">
      <c r="A21" s="210" t="s">
        <v>411</v>
      </c>
      <c r="B21" s="25">
        <v>2018</v>
      </c>
      <c r="C21" s="247">
        <v>88</v>
      </c>
      <c r="D21" s="246">
        <v>74</v>
      </c>
      <c r="E21" s="247">
        <v>76</v>
      </c>
      <c r="F21" s="241">
        <v>72</v>
      </c>
      <c r="G21" s="15">
        <v>74</v>
      </c>
      <c r="H21" s="241">
        <v>76</v>
      </c>
      <c r="I21" s="241">
        <v>76</v>
      </c>
      <c r="J21" s="241">
        <v>75</v>
      </c>
      <c r="K21" s="241">
        <v>75</v>
      </c>
      <c r="L21" s="15">
        <v>78</v>
      </c>
      <c r="M21" s="241">
        <v>82</v>
      </c>
      <c r="N21" s="15">
        <v>82</v>
      </c>
    </row>
    <row r="22" spans="1:14" ht="12" customHeight="1" x14ac:dyDescent="0.25">
      <c r="A22" s="210"/>
      <c r="B22" s="25">
        <v>2019</v>
      </c>
      <c r="C22" s="241">
        <v>77</v>
      </c>
      <c r="D22" s="15">
        <v>75</v>
      </c>
      <c r="E22" s="241">
        <v>76.5</v>
      </c>
      <c r="F22" s="241">
        <v>74</v>
      </c>
      <c r="G22" s="15">
        <v>76</v>
      </c>
      <c r="H22" s="241">
        <v>82</v>
      </c>
      <c r="I22" s="241">
        <v>80</v>
      </c>
      <c r="J22" s="247">
        <v>83.5</v>
      </c>
      <c r="K22" s="247">
        <v>100</v>
      </c>
      <c r="L22" s="246">
        <v>90</v>
      </c>
      <c r="M22" s="247">
        <v>90</v>
      </c>
      <c r="N22" s="246">
        <v>90</v>
      </c>
    </row>
    <row r="23" spans="1:14" ht="12" customHeight="1" x14ac:dyDescent="0.25">
      <c r="A23" s="210"/>
      <c r="B23" s="25">
        <v>2020</v>
      </c>
      <c r="C23" s="241">
        <v>90</v>
      </c>
      <c r="D23" s="15">
        <v>85</v>
      </c>
      <c r="E23" s="241">
        <v>95</v>
      </c>
      <c r="F23" s="241">
        <v>95</v>
      </c>
      <c r="G23" s="15">
        <v>90</v>
      </c>
      <c r="H23" s="241">
        <v>100</v>
      </c>
      <c r="I23" s="241">
        <v>95</v>
      </c>
      <c r="J23" s="241">
        <v>102.5</v>
      </c>
      <c r="K23" s="241">
        <v>100</v>
      </c>
      <c r="L23" s="15">
        <v>100</v>
      </c>
      <c r="M23" s="241">
        <v>100</v>
      </c>
      <c r="N23" s="15">
        <v>100</v>
      </c>
    </row>
    <row r="24" spans="1:14" ht="12" customHeight="1" x14ac:dyDescent="0.25">
      <c r="A24" s="210"/>
      <c r="B24" s="25">
        <v>2021</v>
      </c>
      <c r="C24" s="241">
        <v>105</v>
      </c>
      <c r="D24" s="15">
        <v>100</v>
      </c>
      <c r="E24" s="241">
        <v>110</v>
      </c>
      <c r="F24" s="241">
        <v>112.5</v>
      </c>
      <c r="G24" s="15">
        <v>95</v>
      </c>
      <c r="H24" s="241">
        <v>95</v>
      </c>
      <c r="I24" s="241">
        <v>125</v>
      </c>
      <c r="J24" s="241">
        <v>125</v>
      </c>
      <c r="K24" s="241">
        <v>115</v>
      </c>
      <c r="L24" s="15">
        <v>125</v>
      </c>
      <c r="M24" s="241">
        <v>125</v>
      </c>
      <c r="N24" s="15">
        <v>115</v>
      </c>
    </row>
    <row r="25" spans="1:14" ht="12" customHeight="1" x14ac:dyDescent="0.25">
      <c r="A25" s="210"/>
      <c r="B25" s="25">
        <v>2022</v>
      </c>
      <c r="C25" s="241">
        <v>122.5</v>
      </c>
      <c r="D25" s="15">
        <v>95</v>
      </c>
      <c r="E25" s="241">
        <v>95</v>
      </c>
      <c r="F25" s="241">
        <v>100</v>
      </c>
      <c r="G25" s="15">
        <v>95</v>
      </c>
      <c r="H25" s="241">
        <v>97.5</v>
      </c>
      <c r="I25" s="241">
        <v>100</v>
      </c>
      <c r="J25" s="241">
        <v>95</v>
      </c>
      <c r="K25" s="241">
        <v>85</v>
      </c>
      <c r="L25" s="15">
        <v>105</v>
      </c>
      <c r="M25" s="241">
        <v>100</v>
      </c>
      <c r="N25" s="15">
        <v>90</v>
      </c>
    </row>
    <row r="26" spans="1:14" ht="12" customHeight="1" x14ac:dyDescent="0.25">
      <c r="A26" s="210"/>
      <c r="B26" s="25">
        <v>2023</v>
      </c>
      <c r="C26" s="241">
        <v>90</v>
      </c>
      <c r="D26" s="241">
        <v>115</v>
      </c>
      <c r="E26" s="241">
        <v>105</v>
      </c>
      <c r="F26" s="248">
        <v>120</v>
      </c>
      <c r="G26" s="15">
        <v>105</v>
      </c>
      <c r="H26" s="241">
        <v>100</v>
      </c>
      <c r="I26" s="241">
        <v>120</v>
      </c>
      <c r="J26" s="241">
        <v>110</v>
      </c>
      <c r="K26" s="241">
        <v>125</v>
      </c>
      <c r="L26" s="241">
        <v>125</v>
      </c>
      <c r="M26" s="241">
        <v>125</v>
      </c>
      <c r="N26" s="249">
        <v>115</v>
      </c>
    </row>
    <row r="27" spans="1:14" ht="12" customHeight="1" x14ac:dyDescent="0.25">
      <c r="A27" s="205"/>
      <c r="B27" s="206">
        <v>2024</v>
      </c>
      <c r="C27" s="245">
        <v>123</v>
      </c>
      <c r="D27" s="251">
        <v>113</v>
      </c>
      <c r="E27" s="251">
        <v>120</v>
      </c>
      <c r="F27" s="245">
        <v>118</v>
      </c>
      <c r="G27" s="243">
        <v>135</v>
      </c>
      <c r="H27" s="245">
        <v>118</v>
      </c>
      <c r="I27" s="245">
        <v>130</v>
      </c>
      <c r="J27" s="245">
        <v>130</v>
      </c>
      <c r="K27" s="245"/>
      <c r="L27" s="245"/>
      <c r="M27" s="245"/>
      <c r="N27" s="245"/>
    </row>
    <row r="28" spans="1:14" ht="12" customHeight="1" x14ac:dyDescent="0.25">
      <c r="A28" s="210" t="s">
        <v>42</v>
      </c>
      <c r="B28" s="25">
        <v>2018</v>
      </c>
      <c r="C28" s="241">
        <v>66.2</v>
      </c>
      <c r="D28" s="15">
        <v>66.2</v>
      </c>
      <c r="E28" s="241">
        <v>66.2</v>
      </c>
      <c r="F28" s="241">
        <v>66.2</v>
      </c>
      <c r="G28" s="15">
        <v>66.2</v>
      </c>
      <c r="H28" s="241">
        <v>66.2</v>
      </c>
      <c r="I28" s="241">
        <v>66.2</v>
      </c>
      <c r="J28" s="241">
        <v>66.2</v>
      </c>
      <c r="K28" s="241">
        <v>66.2</v>
      </c>
      <c r="L28" s="15">
        <v>66.2</v>
      </c>
      <c r="M28" s="241">
        <v>66.2</v>
      </c>
      <c r="N28" s="15">
        <v>66.2</v>
      </c>
    </row>
    <row r="29" spans="1:14" ht="12" customHeight="1" x14ac:dyDescent="0.25">
      <c r="A29" s="210"/>
      <c r="B29" s="25">
        <v>2019</v>
      </c>
      <c r="C29" s="241">
        <v>61</v>
      </c>
      <c r="D29" s="15">
        <v>61</v>
      </c>
      <c r="E29" s="241">
        <v>61</v>
      </c>
      <c r="F29" s="241">
        <v>65</v>
      </c>
      <c r="G29" s="15">
        <v>54</v>
      </c>
      <c r="H29" s="241">
        <v>64.5</v>
      </c>
      <c r="I29" s="241">
        <v>64.5</v>
      </c>
      <c r="J29" s="247">
        <v>70</v>
      </c>
      <c r="K29" s="247">
        <v>70</v>
      </c>
      <c r="L29" s="15">
        <v>75</v>
      </c>
      <c r="M29" s="247">
        <v>72</v>
      </c>
      <c r="N29" s="246">
        <v>75</v>
      </c>
    </row>
    <row r="30" spans="1:14" ht="12" customHeight="1" x14ac:dyDescent="0.25">
      <c r="A30" s="210"/>
      <c r="B30" s="25">
        <v>2020</v>
      </c>
      <c r="C30" s="247">
        <v>75</v>
      </c>
      <c r="D30" s="15" t="s">
        <v>139</v>
      </c>
      <c r="E30" s="241" t="s">
        <v>139</v>
      </c>
      <c r="F30" s="241" t="s">
        <v>139</v>
      </c>
      <c r="G30" s="15" t="s">
        <v>139</v>
      </c>
      <c r="H30" s="241">
        <v>75</v>
      </c>
      <c r="I30" s="241">
        <v>75</v>
      </c>
      <c r="J30" s="241">
        <v>75</v>
      </c>
      <c r="K30" s="241">
        <v>75</v>
      </c>
      <c r="L30" s="15">
        <v>75</v>
      </c>
      <c r="M30" s="241">
        <v>75</v>
      </c>
      <c r="N30" s="15">
        <v>75</v>
      </c>
    </row>
    <row r="31" spans="1:14" ht="12" customHeight="1" x14ac:dyDescent="0.25">
      <c r="A31" s="210"/>
      <c r="B31" s="25">
        <v>2021</v>
      </c>
      <c r="C31" s="247">
        <v>77.5</v>
      </c>
      <c r="D31" s="15">
        <v>72.5</v>
      </c>
      <c r="E31" s="241">
        <v>75</v>
      </c>
      <c r="F31" s="241">
        <v>75</v>
      </c>
      <c r="G31" s="15">
        <v>75</v>
      </c>
      <c r="H31" s="241" t="s">
        <v>139</v>
      </c>
      <c r="I31" s="241">
        <v>75</v>
      </c>
      <c r="J31" s="241">
        <v>75</v>
      </c>
      <c r="K31" s="241">
        <v>75</v>
      </c>
      <c r="L31" s="15">
        <v>75</v>
      </c>
      <c r="M31" s="241">
        <v>80</v>
      </c>
      <c r="N31" s="15" t="s">
        <v>139</v>
      </c>
    </row>
    <row r="32" spans="1:14" ht="12" customHeight="1" x14ac:dyDescent="0.25">
      <c r="A32" s="210"/>
      <c r="B32" s="25">
        <v>2022</v>
      </c>
      <c r="C32" s="247">
        <v>95</v>
      </c>
      <c r="D32" s="15">
        <v>100</v>
      </c>
      <c r="E32" s="241">
        <v>97.5</v>
      </c>
      <c r="F32" s="241">
        <v>97.5</v>
      </c>
      <c r="G32" s="15">
        <v>97.5</v>
      </c>
      <c r="H32" s="241">
        <v>97.5</v>
      </c>
      <c r="I32" s="241">
        <v>100</v>
      </c>
      <c r="J32" s="241">
        <v>105</v>
      </c>
      <c r="K32" s="241">
        <v>100</v>
      </c>
      <c r="L32" s="15">
        <v>100</v>
      </c>
      <c r="M32" s="241">
        <v>105</v>
      </c>
      <c r="N32" s="15">
        <v>105</v>
      </c>
    </row>
    <row r="33" spans="1:14" ht="12" customHeight="1" x14ac:dyDescent="0.25">
      <c r="A33" s="210"/>
      <c r="B33" s="25">
        <v>2023</v>
      </c>
      <c r="C33" s="250" t="s">
        <v>28</v>
      </c>
      <c r="D33" s="241">
        <v>91</v>
      </c>
      <c r="E33" s="241">
        <v>100</v>
      </c>
      <c r="F33" s="241">
        <v>100</v>
      </c>
      <c r="G33" s="15">
        <v>100</v>
      </c>
      <c r="H33" s="241">
        <v>100</v>
      </c>
      <c r="I33" s="241">
        <v>100</v>
      </c>
      <c r="J33" s="241">
        <v>100</v>
      </c>
      <c r="K33" s="241">
        <v>100</v>
      </c>
      <c r="L33" s="241">
        <v>100</v>
      </c>
      <c r="M33" s="241">
        <v>100</v>
      </c>
      <c r="N33" s="241">
        <v>100</v>
      </c>
    </row>
    <row r="34" spans="1:14" ht="12" customHeight="1" x14ac:dyDescent="0.25">
      <c r="A34" s="205"/>
      <c r="B34" s="206">
        <v>2024</v>
      </c>
      <c r="C34" s="251">
        <v>108</v>
      </c>
      <c r="D34" s="251">
        <v>108</v>
      </c>
      <c r="E34" s="244">
        <v>98</v>
      </c>
      <c r="F34" s="245">
        <v>93</v>
      </c>
      <c r="G34" s="243">
        <v>107</v>
      </c>
      <c r="H34" s="245">
        <v>100</v>
      </c>
      <c r="I34" s="245">
        <v>98</v>
      </c>
      <c r="J34" s="245">
        <v>98</v>
      </c>
      <c r="K34" s="245"/>
      <c r="L34" s="245"/>
      <c r="M34" s="245"/>
      <c r="N34" s="245"/>
    </row>
    <row r="35" spans="1:14" ht="12" customHeight="1" x14ac:dyDescent="0.25">
      <c r="A35" s="210" t="s">
        <v>52</v>
      </c>
      <c r="B35" s="25">
        <v>2018</v>
      </c>
      <c r="C35" s="247">
        <v>74</v>
      </c>
      <c r="D35" s="246">
        <v>74</v>
      </c>
      <c r="E35" s="247">
        <v>77</v>
      </c>
      <c r="F35" s="241">
        <v>71</v>
      </c>
      <c r="G35" s="15">
        <v>77</v>
      </c>
      <c r="H35" s="241">
        <v>70</v>
      </c>
      <c r="I35" s="241">
        <v>71</v>
      </c>
      <c r="J35" s="241">
        <v>68</v>
      </c>
      <c r="K35" s="241">
        <v>70</v>
      </c>
      <c r="L35" s="15">
        <v>71</v>
      </c>
      <c r="M35" s="241">
        <v>70</v>
      </c>
      <c r="N35" s="15">
        <v>68</v>
      </c>
    </row>
    <row r="36" spans="1:14" ht="12" customHeight="1" x14ac:dyDescent="0.25">
      <c r="A36" s="210"/>
      <c r="B36" s="25">
        <v>2019</v>
      </c>
      <c r="C36" s="241">
        <v>71</v>
      </c>
      <c r="D36" s="15">
        <v>71</v>
      </c>
      <c r="E36" s="241">
        <v>74</v>
      </c>
      <c r="F36" s="241">
        <v>68</v>
      </c>
      <c r="G36" s="15">
        <v>69</v>
      </c>
      <c r="H36" s="241">
        <v>69</v>
      </c>
      <c r="I36" s="241">
        <v>72</v>
      </c>
      <c r="J36" s="247">
        <v>90</v>
      </c>
      <c r="K36" s="247">
        <v>90</v>
      </c>
      <c r="L36" s="246">
        <v>90</v>
      </c>
      <c r="M36" s="247">
        <v>90</v>
      </c>
      <c r="N36" s="246">
        <v>90</v>
      </c>
    </row>
    <row r="37" spans="1:14" ht="12" customHeight="1" x14ac:dyDescent="0.25">
      <c r="A37" s="210"/>
      <c r="B37" s="25">
        <v>2020</v>
      </c>
      <c r="C37" s="247">
        <v>90</v>
      </c>
      <c r="D37" s="15" t="s">
        <v>139</v>
      </c>
      <c r="E37" s="241" t="s">
        <v>139</v>
      </c>
      <c r="F37" s="241" t="s">
        <v>139</v>
      </c>
      <c r="G37" s="15" t="s">
        <v>139</v>
      </c>
      <c r="H37" s="241" t="s">
        <v>139</v>
      </c>
      <c r="I37" s="241" t="s">
        <v>139</v>
      </c>
      <c r="J37" s="241" t="s">
        <v>139</v>
      </c>
      <c r="K37" s="241" t="s">
        <v>139</v>
      </c>
      <c r="L37" s="15" t="s">
        <v>139</v>
      </c>
      <c r="M37" s="241" t="s">
        <v>139</v>
      </c>
      <c r="N37" s="15" t="s">
        <v>139</v>
      </c>
    </row>
    <row r="38" spans="1:14" ht="12" customHeight="1" x14ac:dyDescent="0.25">
      <c r="A38" s="210"/>
      <c r="B38" s="25">
        <v>2021</v>
      </c>
      <c r="C38" s="241" t="s">
        <v>139</v>
      </c>
      <c r="D38" s="15" t="s">
        <v>139</v>
      </c>
      <c r="E38" s="241" t="s">
        <v>139</v>
      </c>
      <c r="F38" s="241" t="s">
        <v>139</v>
      </c>
      <c r="G38" s="15" t="s">
        <v>139</v>
      </c>
      <c r="H38" s="241" t="s">
        <v>139</v>
      </c>
      <c r="I38" s="241">
        <v>95</v>
      </c>
      <c r="J38" s="241">
        <v>95</v>
      </c>
      <c r="K38" s="241" t="s">
        <v>139</v>
      </c>
      <c r="L38" s="15" t="s">
        <v>139</v>
      </c>
      <c r="M38" s="241">
        <v>95</v>
      </c>
      <c r="N38" s="15" t="s">
        <v>139</v>
      </c>
    </row>
    <row r="39" spans="1:14" ht="12" customHeight="1" x14ac:dyDescent="0.25">
      <c r="A39" s="210"/>
      <c r="B39" s="25">
        <v>2022</v>
      </c>
      <c r="C39" s="241">
        <v>100</v>
      </c>
      <c r="D39" s="241">
        <v>95</v>
      </c>
      <c r="E39" s="241">
        <v>95</v>
      </c>
      <c r="F39" s="241">
        <v>95</v>
      </c>
      <c r="G39" s="15">
        <v>95</v>
      </c>
      <c r="H39" s="241">
        <v>95</v>
      </c>
      <c r="I39" s="241">
        <v>95</v>
      </c>
      <c r="J39" s="241">
        <v>95</v>
      </c>
      <c r="K39" s="241">
        <v>95</v>
      </c>
      <c r="L39" s="15">
        <v>95</v>
      </c>
      <c r="M39" s="241" t="s">
        <v>139</v>
      </c>
      <c r="N39" s="15">
        <v>95</v>
      </c>
    </row>
    <row r="40" spans="1:14" ht="12" customHeight="1" x14ac:dyDescent="0.25">
      <c r="A40" s="210"/>
      <c r="B40" s="25">
        <v>2023</v>
      </c>
      <c r="C40" s="241">
        <v>100</v>
      </c>
      <c r="D40" s="241">
        <v>100</v>
      </c>
      <c r="E40" s="241">
        <v>100</v>
      </c>
      <c r="F40" s="241" t="s">
        <v>139</v>
      </c>
      <c r="G40" s="15" t="s">
        <v>139</v>
      </c>
      <c r="H40" s="241">
        <v>100</v>
      </c>
      <c r="I40" s="241">
        <v>100</v>
      </c>
      <c r="J40" s="241">
        <v>100</v>
      </c>
      <c r="K40" s="241">
        <v>100</v>
      </c>
      <c r="L40" s="241">
        <v>100</v>
      </c>
      <c r="M40" s="241">
        <v>100</v>
      </c>
      <c r="N40" s="241">
        <v>100</v>
      </c>
    </row>
    <row r="41" spans="1:14" ht="12" customHeight="1" x14ac:dyDescent="0.25">
      <c r="A41" s="205"/>
      <c r="B41" s="206">
        <v>2024</v>
      </c>
      <c r="C41" s="245">
        <v>100</v>
      </c>
      <c r="D41" s="251">
        <v>100</v>
      </c>
      <c r="E41" s="251">
        <v>100</v>
      </c>
      <c r="F41" s="245">
        <v>100</v>
      </c>
      <c r="G41" s="243">
        <v>100</v>
      </c>
      <c r="H41" s="245">
        <v>90</v>
      </c>
      <c r="I41" s="245">
        <v>95</v>
      </c>
      <c r="J41" s="245">
        <v>95</v>
      </c>
      <c r="K41" s="245"/>
      <c r="L41" s="245"/>
      <c r="M41" s="245"/>
      <c r="N41" s="245"/>
    </row>
    <row r="42" spans="1:14" ht="12" customHeight="1" x14ac:dyDescent="0.25">
      <c r="A42" s="26" t="s">
        <v>63</v>
      </c>
      <c r="B42" s="25">
        <v>2018</v>
      </c>
      <c r="C42" s="247">
        <v>59</v>
      </c>
      <c r="D42" s="246">
        <v>59</v>
      </c>
      <c r="E42" s="247">
        <v>59</v>
      </c>
      <c r="F42" s="247">
        <v>59</v>
      </c>
      <c r="G42" s="15">
        <v>67</v>
      </c>
      <c r="H42" s="241">
        <v>67</v>
      </c>
      <c r="I42" s="241">
        <v>65.5</v>
      </c>
      <c r="J42" s="241">
        <v>65.5</v>
      </c>
      <c r="K42" s="241">
        <v>67</v>
      </c>
      <c r="L42" s="15">
        <v>67</v>
      </c>
      <c r="M42" s="241">
        <v>67</v>
      </c>
      <c r="N42" s="15">
        <v>67</v>
      </c>
    </row>
    <row r="43" spans="1:14" ht="12" customHeight="1" x14ac:dyDescent="0.25">
      <c r="A43" s="26"/>
      <c r="B43" s="25">
        <v>2019</v>
      </c>
      <c r="C43" s="241">
        <v>67</v>
      </c>
      <c r="D43" s="15">
        <v>67</v>
      </c>
      <c r="E43" s="241">
        <v>71</v>
      </c>
      <c r="F43" s="241">
        <v>71</v>
      </c>
      <c r="G43" s="15">
        <v>72.5</v>
      </c>
      <c r="H43" s="241">
        <v>72.5</v>
      </c>
      <c r="I43" s="241">
        <v>72.5</v>
      </c>
      <c r="J43" s="247">
        <v>72.5</v>
      </c>
      <c r="K43" s="247">
        <v>70</v>
      </c>
      <c r="L43" s="246">
        <v>70</v>
      </c>
      <c r="M43" s="247">
        <v>70</v>
      </c>
      <c r="N43" s="246">
        <v>70</v>
      </c>
    </row>
    <row r="44" spans="1:14" ht="12" customHeight="1" x14ac:dyDescent="0.25">
      <c r="A44" s="26"/>
      <c r="B44" s="25">
        <v>2020</v>
      </c>
      <c r="C44" s="247">
        <v>70</v>
      </c>
      <c r="D44" s="15" t="s">
        <v>139</v>
      </c>
      <c r="E44" s="241" t="s">
        <v>139</v>
      </c>
      <c r="F44" s="241" t="s">
        <v>139</v>
      </c>
      <c r="G44" s="15">
        <v>70</v>
      </c>
      <c r="H44" s="241">
        <v>70</v>
      </c>
      <c r="I44" s="241">
        <v>70</v>
      </c>
      <c r="J44" s="241">
        <v>70</v>
      </c>
      <c r="K44" s="241" t="s">
        <v>139</v>
      </c>
      <c r="L44" s="246">
        <v>72.5</v>
      </c>
      <c r="M44" s="247">
        <v>72.5</v>
      </c>
      <c r="N44" s="246">
        <v>72.5</v>
      </c>
    </row>
    <row r="45" spans="1:14" ht="12" customHeight="1" x14ac:dyDescent="0.25">
      <c r="A45" s="26"/>
      <c r="B45" s="25">
        <v>2021</v>
      </c>
      <c r="C45" s="247">
        <v>72.5</v>
      </c>
      <c r="D45" s="246">
        <v>72.5</v>
      </c>
      <c r="E45" s="247">
        <v>72.5</v>
      </c>
      <c r="F45" s="247">
        <v>72.5</v>
      </c>
      <c r="G45" s="246">
        <v>72.5</v>
      </c>
      <c r="H45" s="247">
        <v>72.5</v>
      </c>
      <c r="I45" s="247">
        <v>72.5</v>
      </c>
      <c r="J45" s="241">
        <v>80</v>
      </c>
      <c r="K45" s="247">
        <v>82.5</v>
      </c>
      <c r="L45" s="246">
        <v>72.5</v>
      </c>
      <c r="M45" s="247">
        <v>72.5</v>
      </c>
      <c r="N45" s="246">
        <v>87.5</v>
      </c>
    </row>
    <row r="46" spans="1:14" ht="12" customHeight="1" x14ac:dyDescent="0.25">
      <c r="A46" s="26"/>
      <c r="B46" s="25">
        <v>2022</v>
      </c>
      <c r="C46" s="247">
        <v>102.5</v>
      </c>
      <c r="D46" s="246">
        <v>102.5</v>
      </c>
      <c r="E46" s="247">
        <v>102.5</v>
      </c>
      <c r="F46" s="247">
        <v>103</v>
      </c>
      <c r="G46" s="246">
        <v>100</v>
      </c>
      <c r="H46" s="247">
        <v>102.5</v>
      </c>
      <c r="I46" s="247">
        <v>102.5</v>
      </c>
      <c r="J46" s="247">
        <v>102.5</v>
      </c>
      <c r="K46" s="247">
        <v>102.5</v>
      </c>
      <c r="L46" s="246">
        <v>103</v>
      </c>
      <c r="M46" s="247">
        <v>103</v>
      </c>
      <c r="N46" s="246">
        <v>103</v>
      </c>
    </row>
    <row r="47" spans="1:14" ht="12" customHeight="1" x14ac:dyDescent="0.25">
      <c r="A47" s="26"/>
      <c r="B47" s="25">
        <v>2023</v>
      </c>
      <c r="C47" s="247">
        <v>103</v>
      </c>
      <c r="D47" s="247">
        <v>103</v>
      </c>
      <c r="E47" s="247">
        <v>103</v>
      </c>
      <c r="F47" s="247">
        <v>103</v>
      </c>
      <c r="G47" s="246">
        <v>103</v>
      </c>
      <c r="H47" s="247">
        <v>105</v>
      </c>
      <c r="I47" s="247">
        <v>103</v>
      </c>
      <c r="J47" s="247">
        <v>103</v>
      </c>
      <c r="K47" s="247">
        <v>103</v>
      </c>
      <c r="L47" s="247">
        <v>103</v>
      </c>
      <c r="M47" s="247">
        <v>103</v>
      </c>
      <c r="N47" s="247">
        <v>103</v>
      </c>
    </row>
    <row r="48" spans="1:14" ht="12" customHeight="1" x14ac:dyDescent="0.25">
      <c r="A48" s="205"/>
      <c r="B48" s="206">
        <v>2024</v>
      </c>
      <c r="C48" s="252">
        <v>103</v>
      </c>
      <c r="D48" s="252">
        <v>103</v>
      </c>
      <c r="E48" s="251">
        <v>110</v>
      </c>
      <c r="F48" s="245">
        <v>108</v>
      </c>
      <c r="G48" s="243">
        <v>108</v>
      </c>
      <c r="H48" s="245">
        <v>115</v>
      </c>
      <c r="I48" s="245">
        <v>120</v>
      </c>
      <c r="J48" s="245">
        <v>108</v>
      </c>
      <c r="K48" s="245"/>
      <c r="L48" s="245"/>
      <c r="M48" s="245"/>
      <c r="N48" s="245"/>
    </row>
    <row r="49" spans="1:14" ht="12" customHeight="1" x14ac:dyDescent="0.25">
      <c r="A49" s="26" t="s">
        <v>68</v>
      </c>
      <c r="B49" s="25">
        <v>2018</v>
      </c>
      <c r="C49" s="247">
        <v>75</v>
      </c>
      <c r="D49" s="246">
        <v>75</v>
      </c>
      <c r="E49" s="247">
        <v>75</v>
      </c>
      <c r="F49" s="241">
        <v>72.5</v>
      </c>
      <c r="G49" s="15">
        <v>72.5</v>
      </c>
      <c r="H49" s="241">
        <v>75</v>
      </c>
      <c r="I49" s="241">
        <v>75</v>
      </c>
      <c r="J49" s="241">
        <v>76</v>
      </c>
      <c r="K49" s="241">
        <v>76</v>
      </c>
      <c r="L49" s="15">
        <v>78</v>
      </c>
      <c r="M49" s="241">
        <v>78</v>
      </c>
      <c r="N49" s="15">
        <v>80</v>
      </c>
    </row>
    <row r="50" spans="1:14" ht="12" customHeight="1" x14ac:dyDescent="0.25">
      <c r="A50" s="26"/>
      <c r="B50" s="25">
        <v>2019</v>
      </c>
      <c r="C50" s="241">
        <v>80</v>
      </c>
      <c r="D50" s="15">
        <v>80</v>
      </c>
      <c r="E50" s="241">
        <v>81</v>
      </c>
      <c r="F50" s="241">
        <v>81</v>
      </c>
      <c r="G50" s="15">
        <v>83</v>
      </c>
      <c r="H50" s="241">
        <v>83</v>
      </c>
      <c r="I50" s="241">
        <v>82.5</v>
      </c>
      <c r="J50" s="247">
        <v>82.5</v>
      </c>
      <c r="K50" s="247">
        <v>80</v>
      </c>
      <c r="L50" s="246">
        <v>80</v>
      </c>
      <c r="M50" s="247">
        <v>80</v>
      </c>
      <c r="N50" s="246">
        <v>80</v>
      </c>
    </row>
    <row r="51" spans="1:14" ht="12" customHeight="1" x14ac:dyDescent="0.25">
      <c r="A51" s="26"/>
      <c r="B51" s="25">
        <v>2020</v>
      </c>
      <c r="C51" s="241">
        <v>85</v>
      </c>
      <c r="D51" s="15">
        <v>85</v>
      </c>
      <c r="E51" s="241" t="s">
        <v>139</v>
      </c>
      <c r="F51" s="241">
        <v>80</v>
      </c>
      <c r="G51" s="15">
        <v>85</v>
      </c>
      <c r="H51" s="241">
        <v>85</v>
      </c>
      <c r="I51" s="241">
        <v>85</v>
      </c>
      <c r="J51" s="241">
        <v>85</v>
      </c>
      <c r="K51" s="247">
        <v>80</v>
      </c>
      <c r="L51" s="15">
        <v>85</v>
      </c>
      <c r="M51" s="241">
        <v>85</v>
      </c>
      <c r="N51" s="15">
        <v>85</v>
      </c>
    </row>
    <row r="52" spans="1:14" ht="12" customHeight="1" x14ac:dyDescent="0.25">
      <c r="A52" s="26"/>
      <c r="B52" s="25">
        <v>2021</v>
      </c>
      <c r="C52" s="241">
        <v>80</v>
      </c>
      <c r="D52" s="15">
        <v>85</v>
      </c>
      <c r="E52" s="241">
        <v>85</v>
      </c>
      <c r="F52" s="241">
        <v>85</v>
      </c>
      <c r="G52" s="15">
        <v>85</v>
      </c>
      <c r="H52" s="241">
        <v>85</v>
      </c>
      <c r="I52" s="241">
        <v>85</v>
      </c>
      <c r="J52" s="241">
        <v>85</v>
      </c>
      <c r="K52" s="247">
        <v>90</v>
      </c>
      <c r="L52" s="246">
        <v>90</v>
      </c>
      <c r="M52" s="241">
        <v>95</v>
      </c>
      <c r="N52" s="15">
        <v>100</v>
      </c>
    </row>
    <row r="53" spans="1:14" ht="12" customHeight="1" x14ac:dyDescent="0.25">
      <c r="A53" s="26"/>
      <c r="B53" s="25">
        <v>2022</v>
      </c>
      <c r="C53" s="241">
        <v>100</v>
      </c>
      <c r="D53" s="15">
        <v>95</v>
      </c>
      <c r="E53" s="241">
        <v>95</v>
      </c>
      <c r="F53" s="241">
        <v>100</v>
      </c>
      <c r="G53" s="15">
        <v>100</v>
      </c>
      <c r="H53" s="241">
        <v>100</v>
      </c>
      <c r="I53" s="241">
        <v>110</v>
      </c>
      <c r="J53" s="241">
        <v>110</v>
      </c>
      <c r="K53" s="247">
        <v>105</v>
      </c>
      <c r="L53" s="246">
        <v>92.5</v>
      </c>
      <c r="M53" s="241">
        <v>100</v>
      </c>
      <c r="N53" s="246">
        <v>105</v>
      </c>
    </row>
    <row r="54" spans="1:14" ht="12" customHeight="1" x14ac:dyDescent="0.25">
      <c r="A54" s="26"/>
      <c r="B54" s="141">
        <v>2023</v>
      </c>
      <c r="C54" s="241">
        <v>115</v>
      </c>
      <c r="D54" s="241">
        <v>115</v>
      </c>
      <c r="E54" s="241">
        <v>110</v>
      </c>
      <c r="F54" s="241">
        <v>115</v>
      </c>
      <c r="G54" s="15">
        <v>115</v>
      </c>
      <c r="H54" s="241">
        <v>115</v>
      </c>
      <c r="I54" s="241">
        <v>115</v>
      </c>
      <c r="J54" s="241">
        <v>115</v>
      </c>
      <c r="K54" s="247">
        <v>115</v>
      </c>
      <c r="L54" s="247">
        <v>115</v>
      </c>
      <c r="M54" s="241">
        <v>120</v>
      </c>
      <c r="N54" s="247">
        <v>123</v>
      </c>
    </row>
    <row r="55" spans="1:14" ht="12" customHeight="1" x14ac:dyDescent="0.25">
      <c r="A55" s="205"/>
      <c r="B55" s="206">
        <v>2024</v>
      </c>
      <c r="C55" s="245">
        <v>123</v>
      </c>
      <c r="D55" s="251">
        <v>110</v>
      </c>
      <c r="E55" s="251">
        <v>125</v>
      </c>
      <c r="F55" s="245">
        <v>120</v>
      </c>
      <c r="G55" s="243">
        <v>135</v>
      </c>
      <c r="H55" s="245">
        <v>135</v>
      </c>
      <c r="I55" s="245">
        <v>125</v>
      </c>
      <c r="J55" s="245">
        <v>135</v>
      </c>
      <c r="K55" s="245"/>
      <c r="L55" s="245"/>
      <c r="M55" s="245"/>
      <c r="N55" s="245"/>
    </row>
    <row r="56" spans="1:14" ht="12" customHeight="1" x14ac:dyDescent="0.2">
      <c r="A56" s="229"/>
      <c r="B56" s="230"/>
      <c r="C56" s="161"/>
      <c r="D56" s="161"/>
      <c r="E56" s="160"/>
      <c r="F56" s="161"/>
      <c r="G56" s="161"/>
      <c r="H56" s="161"/>
      <c r="I56" s="160"/>
      <c r="J56" s="161"/>
      <c r="K56" s="161"/>
      <c r="L56" s="161"/>
      <c r="M56" s="253"/>
      <c r="N56" s="162" t="s">
        <v>76</v>
      </c>
    </row>
    <row r="57" spans="1:14" ht="12" customHeight="1" x14ac:dyDescent="0.25">
      <c r="A57" s="940" t="s">
        <v>471</v>
      </c>
      <c r="B57" s="940"/>
      <c r="C57" s="940"/>
      <c r="D57" s="940"/>
      <c r="E57" s="940"/>
      <c r="F57" s="940"/>
      <c r="G57" s="8"/>
      <c r="H57" s="8"/>
      <c r="I57" s="163"/>
      <c r="J57" s="143"/>
      <c r="K57" s="143"/>
      <c r="L57" s="143"/>
      <c r="M57" s="143"/>
      <c r="N57" s="15"/>
    </row>
    <row r="58" spans="1:14" ht="17.100000000000001" customHeight="1" x14ac:dyDescent="0.2">
      <c r="A58" s="369" t="s">
        <v>409</v>
      </c>
      <c r="B58" s="369" t="s">
        <v>463</v>
      </c>
      <c r="C58" s="369" t="s">
        <v>389</v>
      </c>
      <c r="D58" s="369" t="s">
        <v>390</v>
      </c>
      <c r="E58" s="369" t="s">
        <v>391</v>
      </c>
      <c r="F58" s="369" t="s">
        <v>392</v>
      </c>
      <c r="G58" s="369" t="s">
        <v>393</v>
      </c>
      <c r="H58" s="369" t="s">
        <v>394</v>
      </c>
      <c r="I58" s="369" t="s">
        <v>395</v>
      </c>
      <c r="J58" s="369" t="s">
        <v>396</v>
      </c>
      <c r="K58" s="369" t="s">
        <v>397</v>
      </c>
      <c r="L58" s="369" t="s">
        <v>398</v>
      </c>
      <c r="M58" s="369" t="s">
        <v>399</v>
      </c>
      <c r="N58" s="369" t="s">
        <v>400</v>
      </c>
    </row>
    <row r="59" spans="1:14" ht="3.95" customHeight="1" x14ac:dyDescent="0.25">
      <c r="A59" s="379"/>
      <c r="B59" s="380"/>
      <c r="C59" s="389"/>
      <c r="D59" s="390"/>
      <c r="E59" s="390"/>
      <c r="F59" s="389"/>
      <c r="G59" s="389"/>
      <c r="H59" s="389"/>
      <c r="I59" s="389"/>
      <c r="J59" s="389"/>
      <c r="K59" s="389"/>
      <c r="L59" s="389"/>
      <c r="M59" s="389"/>
      <c r="N59" s="389"/>
    </row>
    <row r="60" spans="1:14" ht="12" customHeight="1" x14ac:dyDescent="0.25">
      <c r="A60" s="26" t="s">
        <v>181</v>
      </c>
      <c r="B60" s="25">
        <v>2018</v>
      </c>
      <c r="C60" s="247">
        <v>70</v>
      </c>
      <c r="D60" s="246">
        <v>70</v>
      </c>
      <c r="E60" s="247">
        <v>70</v>
      </c>
      <c r="F60" s="247">
        <v>70</v>
      </c>
      <c r="G60" s="247">
        <v>70</v>
      </c>
      <c r="H60" s="247">
        <v>70</v>
      </c>
      <c r="I60" s="241">
        <v>74.5</v>
      </c>
      <c r="J60" s="241">
        <v>74.5</v>
      </c>
      <c r="K60" s="241">
        <v>71.900000000000006</v>
      </c>
      <c r="L60" s="15">
        <v>69</v>
      </c>
      <c r="M60" s="241">
        <v>69</v>
      </c>
      <c r="N60" s="15">
        <v>69</v>
      </c>
    </row>
    <row r="61" spans="1:14" ht="12" customHeight="1" x14ac:dyDescent="0.25">
      <c r="A61" s="26"/>
      <c r="B61" s="25">
        <v>2019</v>
      </c>
      <c r="C61" s="241">
        <v>74</v>
      </c>
      <c r="D61" s="15">
        <v>74.5</v>
      </c>
      <c r="E61" s="241">
        <v>68</v>
      </c>
      <c r="F61" s="241">
        <v>70</v>
      </c>
      <c r="G61" s="241">
        <v>74</v>
      </c>
      <c r="H61" s="241">
        <v>74</v>
      </c>
      <c r="I61" s="241">
        <v>75</v>
      </c>
      <c r="J61" s="247">
        <v>76</v>
      </c>
      <c r="K61" s="247">
        <v>80</v>
      </c>
      <c r="L61" s="246">
        <v>80</v>
      </c>
      <c r="M61" s="247">
        <v>80</v>
      </c>
      <c r="N61" s="246">
        <v>80</v>
      </c>
    </row>
    <row r="62" spans="1:14" ht="12" customHeight="1" x14ac:dyDescent="0.25">
      <c r="A62" s="26"/>
      <c r="B62" s="25">
        <v>2020</v>
      </c>
      <c r="C62" s="241">
        <v>80</v>
      </c>
      <c r="D62" s="15" t="s">
        <v>139</v>
      </c>
      <c r="E62" s="241" t="s">
        <v>139</v>
      </c>
      <c r="F62" s="241" t="s">
        <v>139</v>
      </c>
      <c r="G62" s="241" t="s">
        <v>139</v>
      </c>
      <c r="H62" s="241" t="s">
        <v>139</v>
      </c>
      <c r="I62" s="241" t="s">
        <v>139</v>
      </c>
      <c r="J62" s="241" t="s">
        <v>139</v>
      </c>
      <c r="K62" s="241" t="s">
        <v>139</v>
      </c>
      <c r="L62" s="15" t="s">
        <v>139</v>
      </c>
      <c r="M62" s="241" t="s">
        <v>139</v>
      </c>
      <c r="N62" s="15" t="s">
        <v>139</v>
      </c>
    </row>
    <row r="63" spans="1:14" ht="12" customHeight="1" x14ac:dyDescent="0.25">
      <c r="A63" s="26"/>
      <c r="B63" s="25">
        <v>2021</v>
      </c>
      <c r="C63" s="241">
        <v>90</v>
      </c>
      <c r="D63" s="15">
        <v>90</v>
      </c>
      <c r="E63" s="241">
        <v>72.5</v>
      </c>
      <c r="F63" s="241">
        <v>75</v>
      </c>
      <c r="G63" s="241">
        <v>77.5</v>
      </c>
      <c r="H63" s="241">
        <v>77.5</v>
      </c>
      <c r="I63" s="241">
        <v>77.5</v>
      </c>
      <c r="J63" s="241">
        <v>84</v>
      </c>
      <c r="K63" s="247">
        <v>82.5</v>
      </c>
      <c r="L63" s="15">
        <v>92.5</v>
      </c>
      <c r="M63" s="241">
        <v>87.5</v>
      </c>
      <c r="N63" s="15">
        <v>82.5</v>
      </c>
    </row>
    <row r="64" spans="1:14" ht="12" customHeight="1" x14ac:dyDescent="0.25">
      <c r="A64" s="26"/>
      <c r="B64" s="25">
        <v>2022</v>
      </c>
      <c r="C64" s="241">
        <v>80</v>
      </c>
      <c r="D64" s="15">
        <v>79</v>
      </c>
      <c r="E64" s="241">
        <v>82</v>
      </c>
      <c r="F64" s="241">
        <v>80</v>
      </c>
      <c r="G64" s="241">
        <v>85</v>
      </c>
      <c r="H64" s="241">
        <v>85</v>
      </c>
      <c r="I64" s="241">
        <v>97.5</v>
      </c>
      <c r="J64" s="241">
        <v>97.5</v>
      </c>
      <c r="K64" s="247">
        <v>95</v>
      </c>
      <c r="L64" s="15">
        <v>90</v>
      </c>
      <c r="M64" s="241">
        <v>90</v>
      </c>
      <c r="N64" s="241">
        <v>90</v>
      </c>
    </row>
    <row r="65" spans="1:14" ht="12" customHeight="1" x14ac:dyDescent="0.25">
      <c r="A65" s="26"/>
      <c r="B65" s="141">
        <v>2023</v>
      </c>
      <c r="C65" s="241" t="s">
        <v>139</v>
      </c>
      <c r="D65" s="15" t="s">
        <v>139</v>
      </c>
      <c r="E65" s="15" t="s">
        <v>139</v>
      </c>
      <c r="F65" s="15" t="s">
        <v>139</v>
      </c>
      <c r="G65" s="15" t="s">
        <v>139</v>
      </c>
      <c r="H65" s="241" t="s">
        <v>139</v>
      </c>
      <c r="I65" s="241">
        <v>123</v>
      </c>
      <c r="J65" s="241">
        <v>120</v>
      </c>
      <c r="K65" s="247">
        <v>120</v>
      </c>
      <c r="L65" s="241">
        <v>117</v>
      </c>
      <c r="M65" s="241">
        <v>118</v>
      </c>
      <c r="N65" s="241">
        <v>118</v>
      </c>
    </row>
    <row r="66" spans="1:14" ht="12" customHeight="1" x14ac:dyDescent="0.25">
      <c r="A66" s="144"/>
      <c r="B66" s="145">
        <v>2024</v>
      </c>
      <c r="C66" s="245">
        <v>120</v>
      </c>
      <c r="D66" s="251">
        <v>120</v>
      </c>
      <c r="E66" s="251">
        <v>120</v>
      </c>
      <c r="F66" s="245">
        <v>110</v>
      </c>
      <c r="G66" s="243">
        <v>160</v>
      </c>
      <c r="H66" s="245">
        <v>120</v>
      </c>
      <c r="I66" s="245">
        <v>130</v>
      </c>
      <c r="J66" s="245">
        <v>131</v>
      </c>
      <c r="K66" s="245"/>
      <c r="L66" s="245"/>
      <c r="M66" s="245"/>
      <c r="N66" s="245"/>
    </row>
    <row r="67" spans="1:14" ht="12" customHeight="1" x14ac:dyDescent="0.25">
      <c r="A67" s="140" t="s">
        <v>82</v>
      </c>
      <c r="B67" s="141">
        <v>2018</v>
      </c>
      <c r="C67" s="247">
        <v>95</v>
      </c>
      <c r="D67" s="247">
        <v>95</v>
      </c>
      <c r="E67" s="247">
        <v>96</v>
      </c>
      <c r="F67" s="247">
        <v>96</v>
      </c>
      <c r="G67" s="241">
        <v>98</v>
      </c>
      <c r="H67" s="241">
        <v>97.5</v>
      </c>
      <c r="I67" s="241">
        <v>97.5</v>
      </c>
      <c r="J67" s="241">
        <v>97.5</v>
      </c>
      <c r="K67" s="241">
        <v>96</v>
      </c>
      <c r="L67" s="15">
        <v>96</v>
      </c>
      <c r="M67" s="241">
        <v>96</v>
      </c>
      <c r="N67" s="15">
        <v>100</v>
      </c>
    </row>
    <row r="68" spans="1:14" ht="12" customHeight="1" x14ac:dyDescent="0.25">
      <c r="A68" s="140"/>
      <c r="B68" s="141">
        <v>2019</v>
      </c>
      <c r="C68" s="241">
        <v>100</v>
      </c>
      <c r="D68" s="241">
        <v>107.5</v>
      </c>
      <c r="E68" s="241">
        <v>109</v>
      </c>
      <c r="F68" s="241">
        <v>108</v>
      </c>
      <c r="G68" s="241">
        <v>108</v>
      </c>
      <c r="H68" s="241">
        <v>106</v>
      </c>
      <c r="I68" s="241">
        <v>106</v>
      </c>
      <c r="J68" s="247">
        <v>107</v>
      </c>
      <c r="K68" s="247">
        <v>110</v>
      </c>
      <c r="L68" s="15">
        <v>110</v>
      </c>
      <c r="M68" s="241">
        <v>115</v>
      </c>
      <c r="N68" s="15">
        <v>115</v>
      </c>
    </row>
    <row r="69" spans="1:14" ht="12" customHeight="1" x14ac:dyDescent="0.25">
      <c r="A69" s="140"/>
      <c r="B69" s="141">
        <v>2020</v>
      </c>
      <c r="C69" s="241">
        <v>115</v>
      </c>
      <c r="D69" s="241">
        <v>115</v>
      </c>
      <c r="E69" s="241">
        <v>115</v>
      </c>
      <c r="F69" s="241">
        <v>115</v>
      </c>
      <c r="G69" s="241">
        <v>122.5</v>
      </c>
      <c r="H69" s="241">
        <v>122.5</v>
      </c>
      <c r="I69" s="241">
        <v>122.5</v>
      </c>
      <c r="J69" s="241">
        <v>122.5</v>
      </c>
      <c r="K69" s="241">
        <v>122.5</v>
      </c>
      <c r="L69" s="15">
        <v>122.5</v>
      </c>
      <c r="M69" s="241">
        <v>122.5</v>
      </c>
      <c r="N69" s="15">
        <v>125</v>
      </c>
    </row>
    <row r="70" spans="1:14" ht="12" customHeight="1" x14ac:dyDescent="0.25">
      <c r="A70" s="140"/>
      <c r="B70" s="141">
        <v>2021</v>
      </c>
      <c r="C70" s="241">
        <v>130</v>
      </c>
      <c r="D70" s="241">
        <v>125</v>
      </c>
      <c r="E70" s="241">
        <v>130</v>
      </c>
      <c r="F70" s="241">
        <v>130</v>
      </c>
      <c r="G70" s="241">
        <v>130</v>
      </c>
      <c r="H70" s="241">
        <v>130</v>
      </c>
      <c r="I70" s="241">
        <v>130</v>
      </c>
      <c r="J70" s="241">
        <v>130</v>
      </c>
      <c r="K70" s="241">
        <v>130</v>
      </c>
      <c r="L70" s="15">
        <v>130</v>
      </c>
      <c r="M70" s="241">
        <v>130</v>
      </c>
      <c r="N70" s="201">
        <v>130</v>
      </c>
    </row>
    <row r="71" spans="1:14" ht="12" customHeight="1" x14ac:dyDescent="0.25">
      <c r="A71" s="140"/>
      <c r="B71" s="141">
        <v>2022</v>
      </c>
      <c r="C71" s="241">
        <v>130</v>
      </c>
      <c r="D71" s="241">
        <v>130</v>
      </c>
      <c r="E71" s="241">
        <v>130</v>
      </c>
      <c r="F71" s="241">
        <v>130</v>
      </c>
      <c r="G71" s="241">
        <v>130</v>
      </c>
      <c r="H71" s="241">
        <v>130</v>
      </c>
      <c r="I71" s="241">
        <v>130</v>
      </c>
      <c r="J71" s="241">
        <v>130</v>
      </c>
      <c r="K71" s="241">
        <v>130</v>
      </c>
      <c r="L71" s="15">
        <v>140</v>
      </c>
      <c r="M71" s="241">
        <v>130</v>
      </c>
      <c r="N71" s="201">
        <v>120</v>
      </c>
    </row>
    <row r="72" spans="1:14" ht="12" customHeight="1" x14ac:dyDescent="0.25">
      <c r="A72" s="157"/>
      <c r="B72" s="141">
        <v>2023</v>
      </c>
      <c r="C72" s="241">
        <v>132</v>
      </c>
      <c r="D72" s="241">
        <v>133</v>
      </c>
      <c r="E72" s="241">
        <v>150</v>
      </c>
      <c r="F72" s="241">
        <v>128</v>
      </c>
      <c r="G72" s="241">
        <v>145</v>
      </c>
      <c r="H72" s="241">
        <v>133</v>
      </c>
      <c r="I72" s="241">
        <v>140</v>
      </c>
      <c r="J72" s="241">
        <v>140</v>
      </c>
      <c r="K72" s="241">
        <v>143</v>
      </c>
      <c r="L72" s="241">
        <v>158</v>
      </c>
      <c r="M72" s="241">
        <v>158</v>
      </c>
      <c r="N72" s="200">
        <v>150</v>
      </c>
    </row>
    <row r="73" spans="1:14" ht="12" customHeight="1" x14ac:dyDescent="0.25">
      <c r="A73" s="144"/>
      <c r="B73" s="145">
        <v>2024</v>
      </c>
      <c r="C73" s="391">
        <v>160</v>
      </c>
      <c r="D73" s="251">
        <v>150</v>
      </c>
      <c r="E73" s="251">
        <v>150</v>
      </c>
      <c r="F73" s="245">
        <v>164</v>
      </c>
      <c r="G73" s="243">
        <v>165</v>
      </c>
      <c r="H73" s="245">
        <v>165</v>
      </c>
      <c r="I73" s="245">
        <v>165</v>
      </c>
      <c r="J73" s="245">
        <v>165</v>
      </c>
      <c r="K73" s="245"/>
      <c r="L73" s="245"/>
      <c r="M73" s="245"/>
      <c r="N73" s="245"/>
    </row>
    <row r="74" spans="1:14" ht="12" customHeight="1" x14ac:dyDescent="0.25">
      <c r="A74" s="140" t="s">
        <v>412</v>
      </c>
      <c r="B74" s="141">
        <v>2018</v>
      </c>
      <c r="C74" s="241">
        <v>77.916666666666671</v>
      </c>
      <c r="D74" s="241">
        <v>76.875</v>
      </c>
      <c r="E74" s="241">
        <v>75</v>
      </c>
      <c r="F74" s="241">
        <v>75</v>
      </c>
      <c r="G74" s="15">
        <v>73.400000000000006</v>
      </c>
      <c r="H74" s="241">
        <v>74.599999999999994</v>
      </c>
      <c r="I74" s="241">
        <v>73.8</v>
      </c>
      <c r="J74" s="241">
        <v>75.400000000000006</v>
      </c>
      <c r="K74" s="241">
        <v>75.5</v>
      </c>
      <c r="L74" s="15">
        <v>76.5</v>
      </c>
      <c r="M74" s="241">
        <v>78.3</v>
      </c>
      <c r="N74" s="15">
        <v>78.3</v>
      </c>
    </row>
    <row r="75" spans="1:14" ht="12" customHeight="1" x14ac:dyDescent="0.25">
      <c r="A75" s="140"/>
      <c r="B75" s="141">
        <v>2019</v>
      </c>
      <c r="C75" s="241">
        <v>77</v>
      </c>
      <c r="D75" s="241">
        <v>77</v>
      </c>
      <c r="E75" s="241">
        <v>76.7</v>
      </c>
      <c r="F75" s="241">
        <v>77</v>
      </c>
      <c r="G75" s="15">
        <v>76.7</v>
      </c>
      <c r="H75" s="241">
        <v>75.5</v>
      </c>
      <c r="I75" s="241">
        <v>75</v>
      </c>
      <c r="J75" s="247">
        <v>72.900000000000006</v>
      </c>
      <c r="K75" s="247">
        <v>80</v>
      </c>
      <c r="L75" s="15">
        <v>95</v>
      </c>
      <c r="M75" s="241">
        <v>95</v>
      </c>
      <c r="N75" s="15">
        <v>95</v>
      </c>
    </row>
    <row r="76" spans="1:14" ht="12" customHeight="1" x14ac:dyDescent="0.25">
      <c r="A76" s="140"/>
      <c r="B76" s="141">
        <v>2020</v>
      </c>
      <c r="C76" s="241">
        <v>95</v>
      </c>
      <c r="D76" s="241" t="s">
        <v>139</v>
      </c>
      <c r="E76" s="241" t="s">
        <v>139</v>
      </c>
      <c r="F76" s="241" t="s">
        <v>139</v>
      </c>
      <c r="G76" s="15" t="s">
        <v>139</v>
      </c>
      <c r="H76" s="241" t="s">
        <v>139</v>
      </c>
      <c r="I76" s="241">
        <v>110</v>
      </c>
      <c r="J76" s="241">
        <v>110</v>
      </c>
      <c r="K76" s="241">
        <v>110</v>
      </c>
      <c r="L76" s="15">
        <v>100</v>
      </c>
      <c r="M76" s="241">
        <v>100</v>
      </c>
      <c r="N76" s="15">
        <v>100</v>
      </c>
    </row>
    <row r="77" spans="1:14" ht="12" customHeight="1" x14ac:dyDescent="0.25">
      <c r="A77" s="140"/>
      <c r="B77" s="141">
        <v>2021</v>
      </c>
      <c r="C77" s="241">
        <v>95</v>
      </c>
      <c r="D77" s="241">
        <v>95</v>
      </c>
      <c r="E77" s="241">
        <v>95</v>
      </c>
      <c r="F77" s="241">
        <v>92.5</v>
      </c>
      <c r="G77" s="15">
        <v>92.5</v>
      </c>
      <c r="H77" s="241">
        <v>95</v>
      </c>
      <c r="I77" s="241">
        <v>100</v>
      </c>
      <c r="J77" s="241">
        <v>100</v>
      </c>
      <c r="K77" s="241">
        <v>100</v>
      </c>
      <c r="L77" s="15">
        <v>100</v>
      </c>
      <c r="M77" s="241">
        <v>100</v>
      </c>
      <c r="N77" s="15">
        <v>95</v>
      </c>
    </row>
    <row r="78" spans="1:14" ht="12" customHeight="1" x14ac:dyDescent="0.25">
      <c r="A78" s="140"/>
      <c r="B78" s="141">
        <v>2022</v>
      </c>
      <c r="C78" s="241">
        <v>110</v>
      </c>
      <c r="D78" s="241">
        <v>110</v>
      </c>
      <c r="E78" s="241">
        <v>110</v>
      </c>
      <c r="F78" s="241">
        <v>110</v>
      </c>
      <c r="G78" s="15">
        <v>110</v>
      </c>
      <c r="H78" s="241">
        <v>115</v>
      </c>
      <c r="I78" s="241">
        <v>110</v>
      </c>
      <c r="J78" s="241">
        <v>110</v>
      </c>
      <c r="K78" s="241">
        <v>115</v>
      </c>
      <c r="L78" s="15">
        <v>110</v>
      </c>
      <c r="M78" s="241">
        <v>110</v>
      </c>
      <c r="N78" s="15">
        <v>110</v>
      </c>
    </row>
    <row r="79" spans="1:14" ht="12" customHeight="1" x14ac:dyDescent="0.25">
      <c r="A79" s="140"/>
      <c r="B79" s="141">
        <v>2023</v>
      </c>
      <c r="C79" s="241">
        <v>115</v>
      </c>
      <c r="D79" s="241">
        <v>120</v>
      </c>
      <c r="E79" s="241">
        <v>130</v>
      </c>
      <c r="F79" s="241">
        <v>130</v>
      </c>
      <c r="G79" s="15">
        <v>140</v>
      </c>
      <c r="H79" s="241">
        <v>140</v>
      </c>
      <c r="I79" s="241">
        <v>130</v>
      </c>
      <c r="J79" s="241">
        <v>130</v>
      </c>
      <c r="K79" s="248">
        <v>130</v>
      </c>
      <c r="L79" s="241">
        <v>138</v>
      </c>
      <c r="M79" s="241">
        <v>135</v>
      </c>
      <c r="N79" s="241">
        <v>135</v>
      </c>
    </row>
    <row r="80" spans="1:14" ht="12" customHeight="1" x14ac:dyDescent="0.25">
      <c r="A80" s="144"/>
      <c r="B80" s="145">
        <v>2024</v>
      </c>
      <c r="C80" s="245">
        <v>135</v>
      </c>
      <c r="D80" s="251">
        <v>123</v>
      </c>
      <c r="E80" s="251">
        <v>124</v>
      </c>
      <c r="F80" s="245">
        <v>158</v>
      </c>
      <c r="G80" s="243">
        <v>140</v>
      </c>
      <c r="H80" s="245">
        <v>140</v>
      </c>
      <c r="I80" s="245">
        <v>140</v>
      </c>
      <c r="J80" s="245">
        <v>120</v>
      </c>
      <c r="K80" s="245"/>
      <c r="L80" s="245"/>
      <c r="M80" s="245"/>
      <c r="N80" s="245"/>
    </row>
    <row r="81" spans="1:14" ht="12" customHeight="1" x14ac:dyDescent="0.25">
      <c r="A81" s="140" t="s">
        <v>98</v>
      </c>
      <c r="B81" s="141">
        <v>2018</v>
      </c>
      <c r="C81" s="241">
        <v>84</v>
      </c>
      <c r="D81" s="241">
        <v>82.5</v>
      </c>
      <c r="E81" s="241">
        <v>82.5</v>
      </c>
      <c r="F81" s="241">
        <v>82.5</v>
      </c>
      <c r="G81" s="15">
        <v>82.5</v>
      </c>
      <c r="H81" s="241">
        <v>82.5</v>
      </c>
      <c r="I81" s="241">
        <v>89.5</v>
      </c>
      <c r="J81" s="241">
        <v>89.5</v>
      </c>
      <c r="K81" s="241">
        <v>91</v>
      </c>
      <c r="L81" s="15">
        <v>93</v>
      </c>
      <c r="M81" s="241">
        <v>93</v>
      </c>
      <c r="N81" s="15">
        <v>93</v>
      </c>
    </row>
    <row r="82" spans="1:14" ht="12" customHeight="1" x14ac:dyDescent="0.25">
      <c r="A82" s="140"/>
      <c r="B82" s="141">
        <v>2019</v>
      </c>
      <c r="C82" s="241">
        <v>76.5</v>
      </c>
      <c r="D82" s="241">
        <v>85</v>
      </c>
      <c r="E82" s="241">
        <v>70</v>
      </c>
      <c r="F82" s="241">
        <v>68</v>
      </c>
      <c r="G82" s="15">
        <v>67</v>
      </c>
      <c r="H82" s="241">
        <v>69</v>
      </c>
      <c r="I82" s="241">
        <v>74</v>
      </c>
      <c r="J82" s="241">
        <v>74</v>
      </c>
      <c r="K82" s="247">
        <v>77</v>
      </c>
      <c r="L82" s="15">
        <v>77.5</v>
      </c>
      <c r="M82" s="241">
        <v>75</v>
      </c>
      <c r="N82" s="15">
        <v>75</v>
      </c>
    </row>
    <row r="83" spans="1:14" ht="12" customHeight="1" x14ac:dyDescent="0.25">
      <c r="A83" s="140"/>
      <c r="B83" s="141">
        <v>2020</v>
      </c>
      <c r="C83" s="241">
        <v>70</v>
      </c>
      <c r="D83" s="241">
        <v>75</v>
      </c>
      <c r="E83" s="241">
        <v>85</v>
      </c>
      <c r="F83" s="241" t="s">
        <v>139</v>
      </c>
      <c r="G83" s="15" t="s">
        <v>139</v>
      </c>
      <c r="H83" s="241">
        <v>75</v>
      </c>
      <c r="I83" s="241">
        <v>75</v>
      </c>
      <c r="J83" s="241">
        <v>75</v>
      </c>
      <c r="K83" s="241">
        <v>65</v>
      </c>
      <c r="L83" s="15" t="s">
        <v>139</v>
      </c>
      <c r="M83" s="241">
        <v>55</v>
      </c>
      <c r="N83" s="15">
        <v>77.5</v>
      </c>
    </row>
    <row r="84" spans="1:14" ht="12" customHeight="1" x14ac:dyDescent="0.25">
      <c r="A84" s="140"/>
      <c r="B84" s="141">
        <v>2021</v>
      </c>
      <c r="C84" s="241">
        <v>78.5</v>
      </c>
      <c r="D84" s="241">
        <v>77.5</v>
      </c>
      <c r="E84" s="241">
        <v>77.5</v>
      </c>
      <c r="F84" s="241">
        <v>77.5</v>
      </c>
      <c r="G84" s="15">
        <v>75</v>
      </c>
      <c r="H84" s="241">
        <v>80</v>
      </c>
      <c r="I84" s="241">
        <v>80</v>
      </c>
      <c r="J84" s="241">
        <v>80</v>
      </c>
      <c r="K84" s="241">
        <v>80</v>
      </c>
      <c r="L84" s="15">
        <v>80</v>
      </c>
      <c r="M84" s="241">
        <v>75</v>
      </c>
      <c r="N84" s="15">
        <v>80</v>
      </c>
    </row>
    <row r="85" spans="1:14" ht="12" customHeight="1" x14ac:dyDescent="0.25">
      <c r="A85" s="140"/>
      <c r="B85" s="141">
        <v>2022</v>
      </c>
      <c r="C85" s="241">
        <v>80</v>
      </c>
      <c r="D85" s="241">
        <v>80</v>
      </c>
      <c r="E85" s="241">
        <v>85</v>
      </c>
      <c r="F85" s="241">
        <v>90</v>
      </c>
      <c r="G85" s="15">
        <v>90</v>
      </c>
      <c r="H85" s="241">
        <v>90</v>
      </c>
      <c r="I85" s="241">
        <v>90</v>
      </c>
      <c r="J85" s="241">
        <v>90</v>
      </c>
      <c r="K85" s="241">
        <v>90</v>
      </c>
      <c r="L85" s="15">
        <v>95</v>
      </c>
      <c r="M85" s="241">
        <v>90</v>
      </c>
      <c r="N85" s="15">
        <v>88</v>
      </c>
    </row>
    <row r="86" spans="1:14" ht="12" customHeight="1" x14ac:dyDescent="0.25">
      <c r="A86" s="140"/>
      <c r="B86" s="141">
        <v>2023</v>
      </c>
      <c r="C86" s="241">
        <v>97.5</v>
      </c>
      <c r="D86" s="241">
        <v>97.5</v>
      </c>
      <c r="E86" s="241">
        <v>97.5</v>
      </c>
      <c r="F86" s="241">
        <v>97.5</v>
      </c>
      <c r="G86" s="15">
        <v>97.5</v>
      </c>
      <c r="H86" s="241">
        <v>97.5</v>
      </c>
      <c r="I86" s="241">
        <v>97.5</v>
      </c>
      <c r="J86" s="241">
        <v>97.5</v>
      </c>
      <c r="K86" s="241">
        <v>97.5</v>
      </c>
      <c r="L86" s="241">
        <v>98</v>
      </c>
      <c r="M86" s="241">
        <v>98</v>
      </c>
      <c r="N86" s="241">
        <v>98</v>
      </c>
    </row>
    <row r="87" spans="1:14" ht="12" customHeight="1" x14ac:dyDescent="0.25">
      <c r="A87" s="144"/>
      <c r="B87" s="145">
        <v>2024</v>
      </c>
      <c r="C87" s="245">
        <v>98</v>
      </c>
      <c r="D87" s="251">
        <v>94</v>
      </c>
      <c r="E87" s="251">
        <v>94</v>
      </c>
      <c r="F87" s="251">
        <v>94</v>
      </c>
      <c r="G87" s="243">
        <v>94</v>
      </c>
      <c r="H87" s="245">
        <v>96</v>
      </c>
      <c r="I87" s="245">
        <v>98</v>
      </c>
      <c r="J87" s="245">
        <v>94</v>
      </c>
      <c r="K87" s="245"/>
      <c r="L87" s="245"/>
      <c r="M87" s="245"/>
      <c r="N87" s="245"/>
    </row>
    <row r="88" spans="1:14" ht="12" customHeight="1" x14ac:dyDescent="0.25">
      <c r="A88" s="140" t="s">
        <v>472</v>
      </c>
      <c r="B88" s="141">
        <v>2018</v>
      </c>
      <c r="C88" s="247">
        <v>142</v>
      </c>
      <c r="D88" s="247">
        <v>142</v>
      </c>
      <c r="E88" s="247">
        <v>142</v>
      </c>
      <c r="F88" s="247">
        <v>142</v>
      </c>
      <c r="G88" s="246">
        <v>142</v>
      </c>
      <c r="H88" s="247">
        <v>142</v>
      </c>
      <c r="I88" s="247">
        <v>142</v>
      </c>
      <c r="J88" s="247">
        <v>142</v>
      </c>
      <c r="K88" s="247">
        <v>142</v>
      </c>
      <c r="L88" s="246">
        <v>142</v>
      </c>
      <c r="M88" s="247">
        <v>142</v>
      </c>
      <c r="N88" s="246">
        <v>142</v>
      </c>
    </row>
    <row r="89" spans="1:14" ht="12" customHeight="1" x14ac:dyDescent="0.25">
      <c r="A89" s="140"/>
      <c r="B89" s="141">
        <v>2019</v>
      </c>
      <c r="C89" s="247">
        <v>142</v>
      </c>
      <c r="D89" s="241">
        <v>145</v>
      </c>
      <c r="E89" s="241">
        <v>145</v>
      </c>
      <c r="F89" s="241">
        <v>145</v>
      </c>
      <c r="G89" s="15">
        <v>145</v>
      </c>
      <c r="H89" s="241">
        <v>145</v>
      </c>
      <c r="I89" s="241">
        <v>145</v>
      </c>
      <c r="J89" s="247">
        <v>145</v>
      </c>
      <c r="K89" s="247">
        <v>140</v>
      </c>
      <c r="L89" s="15">
        <v>140</v>
      </c>
      <c r="M89" s="241">
        <v>140</v>
      </c>
      <c r="N89" s="15">
        <v>140</v>
      </c>
    </row>
    <row r="90" spans="1:14" ht="12" customHeight="1" x14ac:dyDescent="0.25">
      <c r="A90" s="140"/>
      <c r="B90" s="141">
        <v>2020</v>
      </c>
      <c r="C90" s="241">
        <v>140</v>
      </c>
      <c r="D90" s="241">
        <v>140</v>
      </c>
      <c r="E90" s="241" t="s">
        <v>139</v>
      </c>
      <c r="F90" s="241" t="s">
        <v>139</v>
      </c>
      <c r="G90" s="15" t="s">
        <v>139</v>
      </c>
      <c r="H90" s="241" t="s">
        <v>139</v>
      </c>
      <c r="I90" s="241">
        <v>140</v>
      </c>
      <c r="J90" s="241">
        <v>140</v>
      </c>
      <c r="K90" s="241" t="s">
        <v>139</v>
      </c>
      <c r="L90" s="15">
        <v>140</v>
      </c>
      <c r="M90" s="241">
        <v>140</v>
      </c>
      <c r="N90" s="15">
        <v>140</v>
      </c>
    </row>
    <row r="91" spans="1:14" ht="12" customHeight="1" x14ac:dyDescent="0.25">
      <c r="A91" s="140"/>
      <c r="B91" s="141">
        <v>2021</v>
      </c>
      <c r="C91" s="241">
        <v>140</v>
      </c>
      <c r="D91" s="241" t="s">
        <v>139</v>
      </c>
      <c r="E91" s="241" t="s">
        <v>139</v>
      </c>
      <c r="F91" s="241" t="s">
        <v>139</v>
      </c>
      <c r="G91" s="15" t="s">
        <v>139</v>
      </c>
      <c r="H91" s="241">
        <v>140</v>
      </c>
      <c r="I91" s="241">
        <v>140</v>
      </c>
      <c r="J91" s="241">
        <v>140</v>
      </c>
      <c r="K91" s="241">
        <v>155</v>
      </c>
      <c r="L91" s="15">
        <v>140</v>
      </c>
      <c r="M91" s="241">
        <v>140</v>
      </c>
      <c r="N91" s="15">
        <v>140</v>
      </c>
    </row>
    <row r="92" spans="1:14" ht="12" customHeight="1" x14ac:dyDescent="0.25">
      <c r="A92" s="140"/>
      <c r="B92" s="141">
        <v>2022</v>
      </c>
      <c r="C92" s="241">
        <v>140</v>
      </c>
      <c r="D92" s="241">
        <v>140</v>
      </c>
      <c r="E92" s="241">
        <v>140</v>
      </c>
      <c r="F92" s="241">
        <v>140</v>
      </c>
      <c r="G92" s="15">
        <v>140</v>
      </c>
      <c r="H92" s="241">
        <v>140</v>
      </c>
      <c r="I92" s="241">
        <v>140</v>
      </c>
      <c r="J92" s="241">
        <v>140</v>
      </c>
      <c r="K92" s="241">
        <v>140</v>
      </c>
      <c r="L92" s="15">
        <v>140</v>
      </c>
      <c r="M92" s="241">
        <v>140</v>
      </c>
      <c r="N92" s="15">
        <v>140</v>
      </c>
    </row>
    <row r="93" spans="1:14" ht="12" customHeight="1" x14ac:dyDescent="0.25">
      <c r="A93" s="140"/>
      <c r="B93" s="141">
        <v>2023</v>
      </c>
      <c r="C93" s="241">
        <v>165</v>
      </c>
      <c r="D93" s="241">
        <v>165</v>
      </c>
      <c r="E93" s="241">
        <v>160</v>
      </c>
      <c r="F93" s="241">
        <v>160</v>
      </c>
      <c r="G93" s="15">
        <v>160</v>
      </c>
      <c r="H93" s="241">
        <v>160</v>
      </c>
      <c r="I93" s="241">
        <v>160</v>
      </c>
      <c r="J93" s="241">
        <v>160</v>
      </c>
      <c r="K93" s="241">
        <v>140</v>
      </c>
      <c r="L93" s="241">
        <v>140</v>
      </c>
      <c r="M93" s="241">
        <v>140</v>
      </c>
      <c r="N93" s="241">
        <v>135</v>
      </c>
    </row>
    <row r="94" spans="1:14" ht="12" customHeight="1" x14ac:dyDescent="0.25">
      <c r="A94" s="144"/>
      <c r="B94" s="145">
        <v>2024</v>
      </c>
      <c r="C94" s="245">
        <v>135</v>
      </c>
      <c r="D94" s="245">
        <v>135</v>
      </c>
      <c r="E94" s="251" t="s">
        <v>28</v>
      </c>
      <c r="F94" s="251" t="s">
        <v>28</v>
      </c>
      <c r="G94" s="244" t="s">
        <v>28</v>
      </c>
      <c r="H94" s="649" t="s">
        <v>28</v>
      </c>
      <c r="I94" s="251" t="s">
        <v>28</v>
      </c>
      <c r="J94" s="251" t="s">
        <v>28</v>
      </c>
      <c r="K94" s="245"/>
      <c r="L94" s="245"/>
      <c r="M94" s="245"/>
      <c r="N94" s="245"/>
    </row>
    <row r="95" spans="1:14" ht="12" customHeight="1" x14ac:dyDescent="0.25">
      <c r="A95" s="140" t="s">
        <v>415</v>
      </c>
      <c r="B95" s="141">
        <v>2018</v>
      </c>
      <c r="C95" s="247">
        <v>119</v>
      </c>
      <c r="D95" s="247">
        <v>119</v>
      </c>
      <c r="E95" s="247">
        <v>119</v>
      </c>
      <c r="F95" s="247">
        <v>119</v>
      </c>
      <c r="G95" s="246">
        <v>119</v>
      </c>
      <c r="H95" s="241" t="s">
        <v>139</v>
      </c>
      <c r="I95" s="241" t="s">
        <v>139</v>
      </c>
      <c r="J95" s="241" t="s">
        <v>139</v>
      </c>
      <c r="K95" s="241" t="s">
        <v>139</v>
      </c>
      <c r="L95" s="15" t="s">
        <v>139</v>
      </c>
      <c r="M95" s="241" t="s">
        <v>139</v>
      </c>
      <c r="N95" s="15" t="s">
        <v>139</v>
      </c>
    </row>
    <row r="96" spans="1:14" ht="12" customHeight="1" x14ac:dyDescent="0.25">
      <c r="A96" s="140"/>
      <c r="B96" s="141">
        <v>2019</v>
      </c>
      <c r="C96" s="241">
        <v>117</v>
      </c>
      <c r="D96" s="241">
        <v>109</v>
      </c>
      <c r="E96" s="241">
        <v>122</v>
      </c>
      <c r="F96" s="241">
        <v>121.96458333333334</v>
      </c>
      <c r="G96" s="15">
        <v>116.13125000000001</v>
      </c>
      <c r="H96" s="241">
        <v>121.13125000000001</v>
      </c>
      <c r="I96" s="241">
        <v>127.79791666666667</v>
      </c>
      <c r="J96" s="247">
        <v>127</v>
      </c>
      <c r="K96" s="247">
        <v>105</v>
      </c>
      <c r="L96" s="246">
        <v>110</v>
      </c>
      <c r="M96" s="241">
        <v>110</v>
      </c>
      <c r="N96" s="15">
        <v>110</v>
      </c>
    </row>
    <row r="97" spans="1:14" ht="12" customHeight="1" x14ac:dyDescent="0.25">
      <c r="A97" s="140"/>
      <c r="B97" s="141">
        <v>2020</v>
      </c>
      <c r="C97" s="241">
        <v>105</v>
      </c>
      <c r="D97" s="241">
        <v>125</v>
      </c>
      <c r="E97" s="241" t="s">
        <v>139</v>
      </c>
      <c r="F97" s="241" t="s">
        <v>139</v>
      </c>
      <c r="G97" s="15">
        <v>105</v>
      </c>
      <c r="H97" s="241">
        <v>105</v>
      </c>
      <c r="I97" s="241">
        <v>105</v>
      </c>
      <c r="J97" s="241">
        <v>105</v>
      </c>
      <c r="K97" s="241">
        <v>105</v>
      </c>
      <c r="L97" s="15">
        <v>105</v>
      </c>
      <c r="M97" s="241" t="s">
        <v>139</v>
      </c>
      <c r="N97" s="15">
        <v>105</v>
      </c>
    </row>
    <row r="98" spans="1:14" ht="12" customHeight="1" x14ac:dyDescent="0.25">
      <c r="A98" s="140"/>
      <c r="B98" s="141">
        <v>2021</v>
      </c>
      <c r="C98" s="241">
        <v>105</v>
      </c>
      <c r="D98" s="241">
        <v>105</v>
      </c>
      <c r="E98" s="241">
        <v>105</v>
      </c>
      <c r="F98" s="241">
        <v>105</v>
      </c>
      <c r="G98" s="15">
        <v>125</v>
      </c>
      <c r="H98" s="241">
        <v>105</v>
      </c>
      <c r="I98" s="241">
        <v>105</v>
      </c>
      <c r="J98" s="241">
        <v>130</v>
      </c>
      <c r="K98" s="241">
        <v>130</v>
      </c>
      <c r="L98" s="15">
        <v>130</v>
      </c>
      <c r="M98" s="241">
        <v>105</v>
      </c>
      <c r="N98" s="15">
        <v>130</v>
      </c>
    </row>
    <row r="99" spans="1:14" ht="12" customHeight="1" x14ac:dyDescent="0.25">
      <c r="A99" s="140"/>
      <c r="B99" s="141">
        <v>2022</v>
      </c>
      <c r="C99" s="241">
        <v>132.5</v>
      </c>
      <c r="D99" s="241">
        <v>132.5</v>
      </c>
      <c r="E99" s="241">
        <v>125</v>
      </c>
      <c r="F99" s="241">
        <v>125</v>
      </c>
      <c r="G99" s="15">
        <v>125</v>
      </c>
      <c r="H99" s="241">
        <v>147</v>
      </c>
      <c r="I99" s="241">
        <v>140</v>
      </c>
      <c r="J99" s="241">
        <v>158</v>
      </c>
      <c r="K99" s="241">
        <v>158</v>
      </c>
      <c r="L99" s="15">
        <v>158</v>
      </c>
      <c r="M99" s="241">
        <v>157</v>
      </c>
      <c r="N99" s="15">
        <v>158</v>
      </c>
    </row>
    <row r="100" spans="1:14" ht="12" customHeight="1" x14ac:dyDescent="0.25">
      <c r="A100" s="140"/>
      <c r="B100" s="141">
        <v>2023</v>
      </c>
      <c r="C100" s="241" t="s">
        <v>139</v>
      </c>
      <c r="D100" s="241" t="s">
        <v>139</v>
      </c>
      <c r="E100" s="241">
        <v>200</v>
      </c>
      <c r="F100" s="241">
        <v>200</v>
      </c>
      <c r="G100" s="15">
        <v>185</v>
      </c>
      <c r="H100" s="241">
        <v>185</v>
      </c>
      <c r="I100" s="241">
        <v>188</v>
      </c>
      <c r="J100" s="241">
        <v>188</v>
      </c>
      <c r="K100" s="241">
        <v>200</v>
      </c>
      <c r="L100" s="241">
        <v>200</v>
      </c>
      <c r="M100" s="241">
        <v>202</v>
      </c>
      <c r="N100" s="15">
        <v>200</v>
      </c>
    </row>
    <row r="101" spans="1:14" ht="12" customHeight="1" x14ac:dyDescent="0.25">
      <c r="A101" s="144"/>
      <c r="B101" s="145">
        <v>2024</v>
      </c>
      <c r="C101" s="245">
        <v>160</v>
      </c>
      <c r="D101" s="251">
        <v>160</v>
      </c>
      <c r="E101" s="251">
        <v>146</v>
      </c>
      <c r="F101" s="245">
        <v>168</v>
      </c>
      <c r="G101" s="243">
        <v>169</v>
      </c>
      <c r="H101" s="245">
        <v>168</v>
      </c>
      <c r="I101" s="245">
        <v>163</v>
      </c>
      <c r="J101" s="245">
        <v>168</v>
      </c>
      <c r="K101" s="245"/>
      <c r="L101" s="245"/>
      <c r="M101" s="245"/>
      <c r="N101" s="245"/>
    </row>
    <row r="102" spans="1:14" ht="12" customHeight="1" x14ac:dyDescent="0.25">
      <c r="A102" s="140" t="s">
        <v>419</v>
      </c>
      <c r="B102" s="141">
        <v>2018</v>
      </c>
      <c r="C102" s="247">
        <v>92.5</v>
      </c>
      <c r="D102" s="247">
        <v>126</v>
      </c>
      <c r="E102" s="247">
        <v>125</v>
      </c>
      <c r="F102" s="241">
        <v>125</v>
      </c>
      <c r="G102" s="15">
        <v>125</v>
      </c>
      <c r="H102" s="241">
        <v>125</v>
      </c>
      <c r="I102" s="241">
        <v>125</v>
      </c>
      <c r="J102" s="241">
        <v>125</v>
      </c>
      <c r="K102" s="241">
        <v>125</v>
      </c>
      <c r="L102" s="15">
        <v>125</v>
      </c>
      <c r="M102" s="241">
        <v>125</v>
      </c>
      <c r="N102" s="241">
        <v>125</v>
      </c>
    </row>
    <row r="103" spans="1:14" ht="12" customHeight="1" x14ac:dyDescent="0.25">
      <c r="A103" s="140"/>
      <c r="B103" s="141">
        <v>2019</v>
      </c>
      <c r="C103" s="241">
        <v>125</v>
      </c>
      <c r="D103" s="241">
        <v>125</v>
      </c>
      <c r="E103" s="241">
        <v>125</v>
      </c>
      <c r="F103" s="241">
        <v>125</v>
      </c>
      <c r="G103" s="15">
        <v>125</v>
      </c>
      <c r="H103" s="241">
        <v>125</v>
      </c>
      <c r="I103" s="241">
        <v>125</v>
      </c>
      <c r="J103" s="247">
        <v>125</v>
      </c>
      <c r="K103" s="247">
        <v>125</v>
      </c>
      <c r="L103" s="15">
        <v>125</v>
      </c>
      <c r="M103" s="241">
        <v>125</v>
      </c>
      <c r="N103" s="15">
        <v>125</v>
      </c>
    </row>
    <row r="104" spans="1:14" ht="12" customHeight="1" x14ac:dyDescent="0.25">
      <c r="A104" s="140"/>
      <c r="B104" s="141">
        <v>2020</v>
      </c>
      <c r="C104" s="241">
        <v>125</v>
      </c>
      <c r="D104" s="241" t="s">
        <v>139</v>
      </c>
      <c r="E104" s="241" t="s">
        <v>139</v>
      </c>
      <c r="F104" s="241" t="s">
        <v>139</v>
      </c>
      <c r="G104" s="15" t="s">
        <v>139</v>
      </c>
      <c r="H104" s="241" t="s">
        <v>139</v>
      </c>
      <c r="I104" s="241" t="s">
        <v>139</v>
      </c>
      <c r="J104" s="241" t="s">
        <v>139</v>
      </c>
      <c r="K104" s="241" t="s">
        <v>139</v>
      </c>
      <c r="L104" s="15" t="s">
        <v>139</v>
      </c>
      <c r="M104" s="241" t="s">
        <v>139</v>
      </c>
      <c r="N104" s="15" t="s">
        <v>139</v>
      </c>
    </row>
    <row r="105" spans="1:14" ht="12" customHeight="1" x14ac:dyDescent="0.25">
      <c r="A105" s="140"/>
      <c r="B105" s="141">
        <v>2021</v>
      </c>
      <c r="C105" s="241" t="s">
        <v>139</v>
      </c>
      <c r="D105" s="241" t="s">
        <v>139</v>
      </c>
      <c r="E105" s="241" t="s">
        <v>139</v>
      </c>
      <c r="F105" s="241" t="s">
        <v>139</v>
      </c>
      <c r="G105" s="15" t="s">
        <v>139</v>
      </c>
      <c r="H105" s="241">
        <v>125</v>
      </c>
      <c r="I105" s="241">
        <v>125</v>
      </c>
      <c r="J105" s="241">
        <v>125</v>
      </c>
      <c r="K105" s="241" t="s">
        <v>139</v>
      </c>
      <c r="L105" s="15">
        <v>114</v>
      </c>
      <c r="M105" s="241" t="s">
        <v>139</v>
      </c>
      <c r="N105" s="15" t="s">
        <v>139</v>
      </c>
    </row>
    <row r="106" spans="1:14" ht="12" customHeight="1" x14ac:dyDescent="0.25">
      <c r="A106" s="140"/>
      <c r="B106" s="141">
        <v>2022</v>
      </c>
      <c r="C106" s="241">
        <v>141</v>
      </c>
      <c r="D106" s="241">
        <v>145</v>
      </c>
      <c r="E106" s="241">
        <v>145</v>
      </c>
      <c r="F106" s="241">
        <v>145</v>
      </c>
      <c r="G106" s="15" t="s">
        <v>139</v>
      </c>
      <c r="H106" s="241">
        <v>145</v>
      </c>
      <c r="I106" s="241">
        <v>150</v>
      </c>
      <c r="J106" s="241">
        <v>170</v>
      </c>
      <c r="K106" s="241">
        <v>170</v>
      </c>
      <c r="L106" s="15">
        <v>170</v>
      </c>
      <c r="M106" s="241">
        <v>170</v>
      </c>
      <c r="N106" s="15">
        <v>170</v>
      </c>
    </row>
    <row r="107" spans="1:14" ht="12" customHeight="1" x14ac:dyDescent="0.25">
      <c r="A107" s="140"/>
      <c r="B107" s="141">
        <v>2023</v>
      </c>
      <c r="C107" s="241">
        <v>170</v>
      </c>
      <c r="D107" s="241">
        <v>170</v>
      </c>
      <c r="E107" s="241">
        <v>170</v>
      </c>
      <c r="F107" s="241">
        <v>175</v>
      </c>
      <c r="G107" s="15">
        <v>175</v>
      </c>
      <c r="H107" s="241">
        <v>175</v>
      </c>
      <c r="I107" s="241">
        <v>175</v>
      </c>
      <c r="J107" s="241">
        <v>175</v>
      </c>
      <c r="K107" s="241">
        <v>175</v>
      </c>
      <c r="L107" s="241">
        <v>175</v>
      </c>
      <c r="M107" s="241">
        <v>175</v>
      </c>
      <c r="N107" s="241">
        <v>175</v>
      </c>
    </row>
    <row r="108" spans="1:14" ht="12" customHeight="1" x14ac:dyDescent="0.25">
      <c r="A108" s="144"/>
      <c r="B108" s="145">
        <v>2024</v>
      </c>
      <c r="C108" s="245">
        <v>175</v>
      </c>
      <c r="D108" s="251">
        <v>155</v>
      </c>
      <c r="E108" s="391">
        <v>148</v>
      </c>
      <c r="F108" s="245">
        <v>155</v>
      </c>
      <c r="G108" s="243">
        <v>155</v>
      </c>
      <c r="H108" s="245">
        <v>150</v>
      </c>
      <c r="I108" s="245">
        <v>150</v>
      </c>
      <c r="J108" s="245">
        <v>150</v>
      </c>
      <c r="K108" s="245"/>
      <c r="L108" s="245"/>
      <c r="M108" s="245"/>
      <c r="N108" s="245"/>
    </row>
    <row r="109" spans="1:14" ht="12" customHeight="1" x14ac:dyDescent="0.2">
      <c r="A109" s="158"/>
      <c r="B109" s="159"/>
      <c r="C109" s="160"/>
      <c r="D109" s="160"/>
      <c r="E109" s="160"/>
      <c r="F109" s="160"/>
      <c r="G109" s="161"/>
      <c r="H109" s="161"/>
      <c r="I109" s="160"/>
      <c r="J109" s="161"/>
      <c r="K109" s="161"/>
      <c r="L109" s="161"/>
      <c r="M109" s="253"/>
      <c r="N109" s="162" t="s">
        <v>76</v>
      </c>
    </row>
    <row r="110" spans="1:14" ht="12" customHeight="1" x14ac:dyDescent="0.25">
      <c r="A110" s="945" t="s">
        <v>471</v>
      </c>
      <c r="B110" s="945"/>
      <c r="C110" s="945"/>
      <c r="D110" s="945"/>
      <c r="E110" s="945"/>
      <c r="F110" s="945"/>
      <c r="G110" s="8"/>
      <c r="H110" s="8"/>
      <c r="I110" s="163"/>
      <c r="J110" s="143"/>
      <c r="K110" s="143"/>
      <c r="L110" s="143"/>
      <c r="M110" s="143"/>
      <c r="N110" s="15"/>
    </row>
    <row r="111" spans="1:14" ht="17.100000000000001" customHeight="1" x14ac:dyDescent="0.2">
      <c r="A111" s="369" t="s">
        <v>409</v>
      </c>
      <c r="B111" s="369" t="s">
        <v>463</v>
      </c>
      <c r="C111" s="369" t="s">
        <v>389</v>
      </c>
      <c r="D111" s="369" t="s">
        <v>390</v>
      </c>
      <c r="E111" s="369" t="s">
        <v>391</v>
      </c>
      <c r="F111" s="369" t="s">
        <v>392</v>
      </c>
      <c r="G111" s="369" t="s">
        <v>393</v>
      </c>
      <c r="H111" s="369" t="s">
        <v>394</v>
      </c>
      <c r="I111" s="369" t="s">
        <v>395</v>
      </c>
      <c r="J111" s="369" t="s">
        <v>396</v>
      </c>
      <c r="K111" s="369" t="s">
        <v>397</v>
      </c>
      <c r="L111" s="369" t="s">
        <v>398</v>
      </c>
      <c r="M111" s="369" t="s">
        <v>399</v>
      </c>
      <c r="N111" s="369" t="s">
        <v>400</v>
      </c>
    </row>
    <row r="112" spans="1:14" ht="3.95" customHeight="1" x14ac:dyDescent="0.25">
      <c r="A112" s="362"/>
      <c r="B112" s="363"/>
      <c r="C112" s="389"/>
      <c r="D112" s="536"/>
      <c r="E112" s="536"/>
      <c r="F112" s="389"/>
      <c r="G112" s="389"/>
      <c r="H112" s="389"/>
      <c r="I112" s="389"/>
      <c r="J112" s="389"/>
      <c r="K112" s="389"/>
      <c r="L112" s="389"/>
      <c r="M112" s="389"/>
      <c r="N112" s="389"/>
    </row>
    <row r="113" spans="1:14" ht="12" customHeight="1" x14ac:dyDescent="0.25">
      <c r="A113" s="26" t="s">
        <v>118</v>
      </c>
      <c r="B113" s="25">
        <v>2018</v>
      </c>
      <c r="C113" s="247">
        <v>96.25</v>
      </c>
      <c r="D113" s="246">
        <v>100</v>
      </c>
      <c r="E113" s="247">
        <v>100</v>
      </c>
      <c r="F113" s="241">
        <v>100</v>
      </c>
      <c r="G113" s="241">
        <v>100</v>
      </c>
      <c r="H113" s="241">
        <v>100</v>
      </c>
      <c r="I113" s="241">
        <v>100</v>
      </c>
      <c r="J113" s="15">
        <v>100</v>
      </c>
      <c r="K113" s="241">
        <v>100</v>
      </c>
      <c r="L113" s="15">
        <v>100</v>
      </c>
      <c r="M113" s="241">
        <v>105</v>
      </c>
      <c r="N113" s="15">
        <v>105</v>
      </c>
    </row>
    <row r="114" spans="1:14" ht="12" customHeight="1" x14ac:dyDescent="0.25">
      <c r="A114" s="26"/>
      <c r="B114" s="25">
        <v>2019</v>
      </c>
      <c r="C114" s="241">
        <v>105</v>
      </c>
      <c r="D114" s="15">
        <v>105</v>
      </c>
      <c r="E114" s="241">
        <v>105</v>
      </c>
      <c r="F114" s="241">
        <v>105</v>
      </c>
      <c r="G114" s="241">
        <v>105</v>
      </c>
      <c r="H114" s="241">
        <v>105</v>
      </c>
      <c r="I114" s="241">
        <v>105</v>
      </c>
      <c r="J114" s="246">
        <v>105</v>
      </c>
      <c r="K114" s="247">
        <v>105</v>
      </c>
      <c r="L114" s="15">
        <v>105</v>
      </c>
      <c r="M114" s="241">
        <v>105</v>
      </c>
      <c r="N114" s="15">
        <v>105</v>
      </c>
    </row>
    <row r="115" spans="1:14" ht="12" customHeight="1" x14ac:dyDescent="0.25">
      <c r="A115" s="26"/>
      <c r="B115" s="25">
        <v>2020</v>
      </c>
      <c r="C115" s="241">
        <v>105</v>
      </c>
      <c r="D115" s="15">
        <v>105</v>
      </c>
      <c r="E115" s="241" t="s">
        <v>139</v>
      </c>
      <c r="F115" s="241" t="s">
        <v>139</v>
      </c>
      <c r="G115" s="241" t="s">
        <v>139</v>
      </c>
      <c r="H115" s="241">
        <v>105</v>
      </c>
      <c r="I115" s="241">
        <v>107.5</v>
      </c>
      <c r="J115" s="15">
        <v>107.5</v>
      </c>
      <c r="K115" s="241" t="s">
        <v>139</v>
      </c>
      <c r="L115" s="15" t="s">
        <v>139</v>
      </c>
      <c r="M115" s="241">
        <v>105</v>
      </c>
      <c r="N115" s="15">
        <v>107.5</v>
      </c>
    </row>
    <row r="116" spans="1:14" ht="12" customHeight="1" x14ac:dyDescent="0.25">
      <c r="A116" s="26"/>
      <c r="B116" s="25">
        <v>2021</v>
      </c>
      <c r="C116" s="241">
        <v>115</v>
      </c>
      <c r="D116" s="15">
        <v>110</v>
      </c>
      <c r="E116" s="241">
        <v>110</v>
      </c>
      <c r="F116" s="241">
        <v>110</v>
      </c>
      <c r="G116" s="241">
        <v>110</v>
      </c>
      <c r="H116" s="241">
        <v>110</v>
      </c>
      <c r="I116" s="241">
        <v>110</v>
      </c>
      <c r="J116" s="15">
        <v>110</v>
      </c>
      <c r="K116" s="241">
        <v>110</v>
      </c>
      <c r="L116" s="242" t="s">
        <v>473</v>
      </c>
      <c r="M116" s="254" t="s">
        <v>473</v>
      </c>
      <c r="N116" s="242" t="s">
        <v>473</v>
      </c>
    </row>
    <row r="117" spans="1:14" ht="12" customHeight="1" x14ac:dyDescent="0.25">
      <c r="A117" s="26"/>
      <c r="B117" s="25">
        <v>2022</v>
      </c>
      <c r="C117" s="241">
        <v>110</v>
      </c>
      <c r="D117" s="15">
        <v>120</v>
      </c>
      <c r="E117" s="241">
        <v>120</v>
      </c>
      <c r="F117" s="241">
        <v>120</v>
      </c>
      <c r="G117" s="241">
        <v>120</v>
      </c>
      <c r="H117" s="241">
        <v>120</v>
      </c>
      <c r="I117" s="241">
        <v>120</v>
      </c>
      <c r="J117" s="15">
        <v>120</v>
      </c>
      <c r="K117" s="241">
        <v>122</v>
      </c>
      <c r="L117" s="15">
        <v>120</v>
      </c>
      <c r="M117" s="241">
        <v>120</v>
      </c>
      <c r="N117" s="15">
        <v>125</v>
      </c>
    </row>
    <row r="118" spans="1:14" ht="12" customHeight="1" x14ac:dyDescent="0.25">
      <c r="A118" s="26"/>
      <c r="B118" s="25">
        <v>2023</v>
      </c>
      <c r="C118" s="241">
        <v>125</v>
      </c>
      <c r="D118" s="241">
        <v>125</v>
      </c>
      <c r="E118" s="241">
        <v>122</v>
      </c>
      <c r="F118" s="241">
        <v>110</v>
      </c>
      <c r="G118" s="241">
        <v>110</v>
      </c>
      <c r="H118" s="241">
        <v>110</v>
      </c>
      <c r="I118" s="241">
        <v>120</v>
      </c>
      <c r="J118" s="241">
        <v>120</v>
      </c>
      <c r="K118" s="241">
        <v>118</v>
      </c>
      <c r="L118" s="241">
        <v>130</v>
      </c>
      <c r="M118" s="241">
        <v>118</v>
      </c>
      <c r="N118" s="241">
        <v>118</v>
      </c>
    </row>
    <row r="119" spans="1:14" ht="12" customHeight="1" x14ac:dyDescent="0.25">
      <c r="A119" s="205"/>
      <c r="B119" s="206">
        <v>2024</v>
      </c>
      <c r="C119" s="251" t="s">
        <v>28</v>
      </c>
      <c r="D119" s="251">
        <v>170</v>
      </c>
      <c r="E119" s="251">
        <v>163</v>
      </c>
      <c r="F119" s="245">
        <v>170</v>
      </c>
      <c r="G119" s="243">
        <v>170</v>
      </c>
      <c r="H119" s="245">
        <v>170</v>
      </c>
      <c r="I119" s="245">
        <v>170</v>
      </c>
      <c r="J119" s="245">
        <v>175</v>
      </c>
      <c r="K119" s="245"/>
      <c r="L119" s="245"/>
      <c r="M119" s="245"/>
      <c r="N119" s="245"/>
    </row>
    <row r="120" spans="1:14" ht="12" customHeight="1" x14ac:dyDescent="0.25">
      <c r="A120" s="26" t="s">
        <v>123</v>
      </c>
      <c r="B120" s="25">
        <v>2018</v>
      </c>
      <c r="C120" s="247">
        <v>50</v>
      </c>
      <c r="D120" s="246">
        <v>50</v>
      </c>
      <c r="E120" s="247">
        <v>50</v>
      </c>
      <c r="F120" s="241">
        <v>49</v>
      </c>
      <c r="G120" s="15">
        <v>49</v>
      </c>
      <c r="H120" s="241">
        <v>49</v>
      </c>
      <c r="I120" s="241">
        <v>49</v>
      </c>
      <c r="J120" s="241">
        <v>49</v>
      </c>
      <c r="K120" s="241">
        <v>49</v>
      </c>
      <c r="L120" s="15">
        <v>49</v>
      </c>
      <c r="M120" s="241">
        <v>49</v>
      </c>
      <c r="N120" s="15">
        <v>48</v>
      </c>
    </row>
    <row r="121" spans="1:14" ht="12" customHeight="1" x14ac:dyDescent="0.25">
      <c r="A121" s="26"/>
      <c r="B121" s="25">
        <v>2019</v>
      </c>
      <c r="C121" s="241">
        <v>50</v>
      </c>
      <c r="D121" s="15">
        <v>50</v>
      </c>
      <c r="E121" s="241">
        <v>50</v>
      </c>
      <c r="F121" s="241">
        <v>54</v>
      </c>
      <c r="G121" s="15">
        <v>55</v>
      </c>
      <c r="H121" s="241">
        <v>50</v>
      </c>
      <c r="I121" s="241">
        <v>50</v>
      </c>
      <c r="J121" s="247">
        <v>50</v>
      </c>
      <c r="K121" s="247">
        <v>65</v>
      </c>
      <c r="L121" s="15">
        <v>70</v>
      </c>
      <c r="M121" s="241">
        <v>70</v>
      </c>
      <c r="N121" s="15">
        <v>73</v>
      </c>
    </row>
    <row r="122" spans="1:14" ht="12" customHeight="1" x14ac:dyDescent="0.25">
      <c r="A122" s="26"/>
      <c r="B122" s="25">
        <v>2020</v>
      </c>
      <c r="C122" s="241">
        <v>70</v>
      </c>
      <c r="D122" s="15">
        <v>70</v>
      </c>
      <c r="E122" s="241">
        <v>70</v>
      </c>
      <c r="F122" s="241">
        <v>70</v>
      </c>
      <c r="G122" s="15">
        <v>60</v>
      </c>
      <c r="H122" s="241">
        <v>60</v>
      </c>
      <c r="I122" s="241">
        <v>60</v>
      </c>
      <c r="J122" s="247">
        <v>70</v>
      </c>
      <c r="K122" s="241">
        <v>60</v>
      </c>
      <c r="L122" s="15">
        <v>52.5</v>
      </c>
      <c r="M122" s="241">
        <v>60</v>
      </c>
      <c r="N122" s="15">
        <v>60</v>
      </c>
    </row>
    <row r="123" spans="1:14" ht="12" customHeight="1" x14ac:dyDescent="0.25">
      <c r="A123" s="26"/>
      <c r="B123" s="25">
        <v>2021</v>
      </c>
      <c r="C123" s="241">
        <v>72.5</v>
      </c>
      <c r="D123" s="15">
        <v>77.5</v>
      </c>
      <c r="E123" s="241">
        <v>75</v>
      </c>
      <c r="F123" s="241">
        <v>75</v>
      </c>
      <c r="G123" s="15">
        <v>75</v>
      </c>
      <c r="H123" s="241">
        <v>75</v>
      </c>
      <c r="I123" s="241">
        <v>75</v>
      </c>
      <c r="J123" s="241">
        <v>75</v>
      </c>
      <c r="K123" s="241">
        <v>85</v>
      </c>
      <c r="L123" s="15">
        <v>75</v>
      </c>
      <c r="M123" s="241">
        <v>75</v>
      </c>
      <c r="N123" s="15">
        <v>75</v>
      </c>
    </row>
    <row r="124" spans="1:14" ht="12" customHeight="1" x14ac:dyDescent="0.25">
      <c r="A124" s="26"/>
      <c r="B124" s="25">
        <v>2022</v>
      </c>
      <c r="C124" s="241">
        <v>75</v>
      </c>
      <c r="D124" s="15">
        <v>75</v>
      </c>
      <c r="E124" s="241">
        <v>73</v>
      </c>
      <c r="F124" s="241">
        <v>73</v>
      </c>
      <c r="G124" s="15">
        <v>80</v>
      </c>
      <c r="H124" s="241">
        <v>80</v>
      </c>
      <c r="I124" s="241">
        <v>80</v>
      </c>
      <c r="J124" s="241">
        <v>112</v>
      </c>
      <c r="K124" s="241">
        <v>123</v>
      </c>
      <c r="L124" s="15">
        <v>123</v>
      </c>
      <c r="M124" s="241">
        <v>80</v>
      </c>
      <c r="N124" s="15">
        <v>97.5</v>
      </c>
    </row>
    <row r="125" spans="1:14" ht="12" customHeight="1" x14ac:dyDescent="0.25">
      <c r="A125" s="26"/>
      <c r="B125" s="25">
        <v>2023</v>
      </c>
      <c r="C125" s="241">
        <v>125</v>
      </c>
      <c r="D125" s="241">
        <v>125</v>
      </c>
      <c r="E125" s="241">
        <v>125</v>
      </c>
      <c r="F125" s="241">
        <v>145</v>
      </c>
      <c r="G125" s="15">
        <v>125</v>
      </c>
      <c r="H125" s="241">
        <v>125</v>
      </c>
      <c r="I125" s="241">
        <v>125</v>
      </c>
      <c r="J125" s="241">
        <v>125</v>
      </c>
      <c r="K125" s="241">
        <v>125</v>
      </c>
      <c r="L125" s="241">
        <v>125</v>
      </c>
      <c r="M125" s="241">
        <v>125</v>
      </c>
      <c r="N125" s="241">
        <v>125</v>
      </c>
    </row>
    <row r="126" spans="1:14" ht="12" customHeight="1" x14ac:dyDescent="0.25">
      <c r="A126" s="205"/>
      <c r="B126" s="206">
        <v>2024</v>
      </c>
      <c r="C126" s="245">
        <v>105</v>
      </c>
      <c r="D126" s="244">
        <v>95</v>
      </c>
      <c r="E126" s="251">
        <v>86</v>
      </c>
      <c r="F126" s="245">
        <v>95</v>
      </c>
      <c r="G126" s="243">
        <v>130</v>
      </c>
      <c r="H126" s="245">
        <v>108</v>
      </c>
      <c r="I126" s="245">
        <v>130</v>
      </c>
      <c r="J126" s="245">
        <v>145</v>
      </c>
      <c r="K126" s="245"/>
      <c r="L126" s="245"/>
      <c r="M126" s="245"/>
      <c r="N126" s="245"/>
    </row>
    <row r="127" spans="1:14" ht="12" customHeight="1" x14ac:dyDescent="0.25">
      <c r="A127" s="26" t="s">
        <v>474</v>
      </c>
      <c r="B127" s="25">
        <v>2018</v>
      </c>
      <c r="C127" s="247">
        <v>56.5</v>
      </c>
      <c r="D127" s="246">
        <v>56</v>
      </c>
      <c r="E127" s="247">
        <v>58</v>
      </c>
      <c r="F127" s="241">
        <v>60</v>
      </c>
      <c r="G127" s="15">
        <v>59</v>
      </c>
      <c r="H127" s="241">
        <v>59</v>
      </c>
      <c r="I127" s="241">
        <v>58</v>
      </c>
      <c r="J127" s="241">
        <v>58</v>
      </c>
      <c r="K127" s="241">
        <v>58</v>
      </c>
      <c r="L127" s="15">
        <v>60</v>
      </c>
      <c r="M127" s="241">
        <v>60</v>
      </c>
      <c r="N127" s="15">
        <v>60</v>
      </c>
    </row>
    <row r="128" spans="1:14" ht="12" customHeight="1" x14ac:dyDescent="0.25">
      <c r="A128" s="26"/>
      <c r="B128" s="25">
        <v>2019</v>
      </c>
      <c r="C128" s="241">
        <v>60</v>
      </c>
      <c r="D128" s="15">
        <v>60</v>
      </c>
      <c r="E128" s="241">
        <v>63</v>
      </c>
      <c r="F128" s="241">
        <v>62.5</v>
      </c>
      <c r="G128" s="15">
        <v>62.5</v>
      </c>
      <c r="H128" s="241">
        <v>60</v>
      </c>
      <c r="I128" s="241">
        <v>60</v>
      </c>
      <c r="J128" s="247">
        <v>62</v>
      </c>
      <c r="K128" s="247">
        <v>62.5</v>
      </c>
      <c r="L128" s="15">
        <v>62.5</v>
      </c>
      <c r="M128" s="15">
        <v>62.5</v>
      </c>
      <c r="N128" s="15">
        <v>62.5</v>
      </c>
    </row>
    <row r="129" spans="1:14" ht="12" customHeight="1" x14ac:dyDescent="0.25">
      <c r="A129" s="26"/>
      <c r="B129" s="25">
        <v>2020</v>
      </c>
      <c r="C129" s="241">
        <v>60</v>
      </c>
      <c r="D129" s="15">
        <v>62.5</v>
      </c>
      <c r="E129" s="241" t="s">
        <v>139</v>
      </c>
      <c r="F129" s="241" t="s">
        <v>139</v>
      </c>
      <c r="G129" s="15">
        <v>62.5</v>
      </c>
      <c r="H129" s="241">
        <v>62.5</v>
      </c>
      <c r="I129" s="241" t="s">
        <v>139</v>
      </c>
      <c r="J129" s="241">
        <v>62.5</v>
      </c>
      <c r="K129" s="247">
        <v>75</v>
      </c>
      <c r="L129" s="246">
        <v>75</v>
      </c>
      <c r="M129" s="246">
        <v>75</v>
      </c>
      <c r="N129" s="246">
        <v>75</v>
      </c>
    </row>
    <row r="130" spans="1:14" ht="12" customHeight="1" x14ac:dyDescent="0.25">
      <c r="A130" s="26"/>
      <c r="B130" s="25">
        <v>2021</v>
      </c>
      <c r="C130" s="241">
        <v>65</v>
      </c>
      <c r="D130" s="15">
        <v>65</v>
      </c>
      <c r="E130" s="241">
        <v>65</v>
      </c>
      <c r="F130" s="241">
        <v>65</v>
      </c>
      <c r="G130" s="15">
        <v>65</v>
      </c>
      <c r="H130" s="241">
        <v>66</v>
      </c>
      <c r="I130" s="241">
        <v>65</v>
      </c>
      <c r="J130" s="241">
        <v>70</v>
      </c>
      <c r="K130" s="241">
        <v>70</v>
      </c>
      <c r="L130" s="15">
        <v>70</v>
      </c>
      <c r="M130" s="15">
        <v>70</v>
      </c>
      <c r="N130" s="15">
        <v>70</v>
      </c>
    </row>
    <row r="131" spans="1:14" ht="12" customHeight="1" x14ac:dyDescent="0.25">
      <c r="A131" s="26"/>
      <c r="B131" s="25">
        <v>2022</v>
      </c>
      <c r="C131" s="241">
        <v>70</v>
      </c>
      <c r="D131" s="15">
        <v>70</v>
      </c>
      <c r="E131" s="241">
        <v>70</v>
      </c>
      <c r="F131" s="241">
        <v>75</v>
      </c>
      <c r="G131" s="15">
        <v>71</v>
      </c>
      <c r="H131" s="241">
        <v>75</v>
      </c>
      <c r="I131" s="241">
        <v>75</v>
      </c>
      <c r="J131" s="241">
        <v>75</v>
      </c>
      <c r="K131" s="241">
        <v>75</v>
      </c>
      <c r="L131" s="15">
        <v>75</v>
      </c>
      <c r="M131" s="15">
        <v>75</v>
      </c>
      <c r="N131" s="15">
        <v>75</v>
      </c>
    </row>
    <row r="132" spans="1:14" ht="12" customHeight="1" x14ac:dyDescent="0.25">
      <c r="A132" s="26"/>
      <c r="B132" s="25">
        <v>2023</v>
      </c>
      <c r="C132" s="241">
        <v>80</v>
      </c>
      <c r="D132" s="241">
        <v>90</v>
      </c>
      <c r="E132" s="241">
        <v>95</v>
      </c>
      <c r="F132" s="241">
        <v>95</v>
      </c>
      <c r="G132" s="15">
        <v>95</v>
      </c>
      <c r="H132" s="241">
        <v>95</v>
      </c>
      <c r="I132" s="241">
        <v>95</v>
      </c>
      <c r="J132" s="241">
        <v>95</v>
      </c>
      <c r="K132" s="241">
        <v>95</v>
      </c>
      <c r="L132" s="241">
        <v>95</v>
      </c>
      <c r="M132" s="15" t="s">
        <v>139</v>
      </c>
      <c r="N132" s="15" t="s">
        <v>139</v>
      </c>
    </row>
    <row r="133" spans="1:14" ht="12" customHeight="1" x14ac:dyDescent="0.25">
      <c r="A133" s="205"/>
      <c r="B133" s="206">
        <v>2024</v>
      </c>
      <c r="C133" s="251" t="s">
        <v>28</v>
      </c>
      <c r="D133" s="251" t="s">
        <v>28</v>
      </c>
      <c r="E133" s="251">
        <v>88</v>
      </c>
      <c r="F133" s="245">
        <v>100</v>
      </c>
      <c r="G133" s="243">
        <v>95</v>
      </c>
      <c r="H133" s="251" t="s">
        <v>28</v>
      </c>
      <c r="I133" s="251" t="s">
        <v>28</v>
      </c>
      <c r="J133" s="251" t="s">
        <v>28</v>
      </c>
      <c r="K133" s="245"/>
      <c r="L133" s="245"/>
      <c r="M133" s="245"/>
      <c r="N133" s="245"/>
    </row>
    <row r="134" spans="1:14" ht="12" customHeight="1" x14ac:dyDescent="0.25">
      <c r="A134" s="26" t="s">
        <v>164</v>
      </c>
      <c r="B134" s="25">
        <v>2018</v>
      </c>
      <c r="C134" s="247">
        <v>170</v>
      </c>
      <c r="D134" s="246">
        <v>170</v>
      </c>
      <c r="E134" s="247">
        <v>170</v>
      </c>
      <c r="F134" s="241">
        <v>170</v>
      </c>
      <c r="G134" s="15">
        <v>170</v>
      </c>
      <c r="H134" s="241">
        <v>170</v>
      </c>
      <c r="I134" s="241">
        <v>170</v>
      </c>
      <c r="J134" s="241">
        <v>170</v>
      </c>
      <c r="K134" s="241">
        <v>170</v>
      </c>
      <c r="L134" s="15">
        <v>170</v>
      </c>
      <c r="M134" s="15">
        <v>170</v>
      </c>
      <c r="N134" s="15">
        <v>170</v>
      </c>
    </row>
    <row r="135" spans="1:14" ht="12" customHeight="1" x14ac:dyDescent="0.25">
      <c r="A135" s="26"/>
      <c r="B135" s="25">
        <v>2019</v>
      </c>
      <c r="C135" s="241">
        <v>119</v>
      </c>
      <c r="D135" s="15">
        <v>119</v>
      </c>
      <c r="E135" s="241">
        <v>119</v>
      </c>
      <c r="F135" s="241">
        <v>121</v>
      </c>
      <c r="G135" s="15">
        <v>121</v>
      </c>
      <c r="H135" s="241">
        <v>119</v>
      </c>
      <c r="I135" s="241">
        <v>119</v>
      </c>
      <c r="J135" s="247">
        <v>121</v>
      </c>
      <c r="K135" s="247">
        <v>125</v>
      </c>
      <c r="L135" s="15">
        <v>125</v>
      </c>
      <c r="M135" s="15">
        <v>125</v>
      </c>
      <c r="N135" s="15">
        <v>125</v>
      </c>
    </row>
    <row r="136" spans="1:14" ht="12" customHeight="1" x14ac:dyDescent="0.25">
      <c r="A136" s="26"/>
      <c r="B136" s="25">
        <v>2020</v>
      </c>
      <c r="C136" s="241">
        <v>125</v>
      </c>
      <c r="D136" s="15">
        <v>125</v>
      </c>
      <c r="E136" s="241">
        <v>125</v>
      </c>
      <c r="F136" s="241">
        <v>125</v>
      </c>
      <c r="G136" s="15">
        <v>125</v>
      </c>
      <c r="H136" s="241">
        <v>125</v>
      </c>
      <c r="I136" s="241">
        <v>125</v>
      </c>
      <c r="J136" s="241">
        <v>125</v>
      </c>
      <c r="K136" s="241">
        <v>125</v>
      </c>
      <c r="L136" s="15">
        <v>125</v>
      </c>
      <c r="M136" s="15">
        <v>125</v>
      </c>
      <c r="N136" s="15">
        <v>125</v>
      </c>
    </row>
    <row r="137" spans="1:14" ht="12" customHeight="1" x14ac:dyDescent="0.25">
      <c r="A137" s="26"/>
      <c r="B137" s="25">
        <v>2021</v>
      </c>
      <c r="C137" s="241" t="s">
        <v>139</v>
      </c>
      <c r="D137" s="15" t="s">
        <v>139</v>
      </c>
      <c r="E137" s="241" t="s">
        <v>139</v>
      </c>
      <c r="F137" s="241" t="s">
        <v>139</v>
      </c>
      <c r="G137" s="15" t="s">
        <v>139</v>
      </c>
      <c r="H137" s="241" t="s">
        <v>139</v>
      </c>
      <c r="I137" s="241" t="s">
        <v>139</v>
      </c>
      <c r="J137" s="241" t="s">
        <v>139</v>
      </c>
      <c r="K137" s="241" t="s">
        <v>139</v>
      </c>
      <c r="L137" s="15" t="s">
        <v>139</v>
      </c>
      <c r="M137" s="15" t="s">
        <v>139</v>
      </c>
      <c r="N137" s="15" t="s">
        <v>139</v>
      </c>
    </row>
    <row r="138" spans="1:14" ht="12" customHeight="1" x14ac:dyDescent="0.25">
      <c r="A138" s="26"/>
      <c r="B138" s="25">
        <v>2022</v>
      </c>
      <c r="C138" s="241">
        <v>72.5</v>
      </c>
      <c r="D138" s="15">
        <v>72.5</v>
      </c>
      <c r="E138" s="241">
        <v>75</v>
      </c>
      <c r="F138" s="241">
        <v>70</v>
      </c>
      <c r="G138" s="15" t="s">
        <v>139</v>
      </c>
      <c r="H138" s="241" t="s">
        <v>139</v>
      </c>
      <c r="I138" s="241" t="s">
        <v>139</v>
      </c>
      <c r="J138" s="241">
        <v>77.5</v>
      </c>
      <c r="K138" s="241">
        <v>75</v>
      </c>
      <c r="L138" s="15">
        <v>75</v>
      </c>
      <c r="M138" s="15">
        <v>77.5</v>
      </c>
      <c r="N138" s="15">
        <v>70</v>
      </c>
    </row>
    <row r="139" spans="1:14" ht="12" customHeight="1" x14ac:dyDescent="0.25">
      <c r="A139" s="26"/>
      <c r="B139" s="25">
        <v>2023</v>
      </c>
      <c r="C139" s="241">
        <v>150</v>
      </c>
      <c r="D139" s="241">
        <v>123</v>
      </c>
      <c r="E139" s="241" t="s">
        <v>139</v>
      </c>
      <c r="F139" s="241">
        <v>125</v>
      </c>
      <c r="G139" s="15">
        <v>125</v>
      </c>
      <c r="H139" s="241">
        <v>125</v>
      </c>
      <c r="I139" s="241">
        <v>125</v>
      </c>
      <c r="J139" s="241">
        <v>125</v>
      </c>
      <c r="K139" s="241">
        <v>125</v>
      </c>
      <c r="L139" s="241">
        <v>125</v>
      </c>
      <c r="M139" s="241">
        <v>120</v>
      </c>
      <c r="N139" s="241">
        <v>120</v>
      </c>
    </row>
    <row r="140" spans="1:14" ht="12" customHeight="1" x14ac:dyDescent="0.25">
      <c r="A140" s="205"/>
      <c r="B140" s="206">
        <v>2024</v>
      </c>
      <c r="C140" s="251" t="s">
        <v>28</v>
      </c>
      <c r="D140" s="245">
        <v>105</v>
      </c>
      <c r="E140" s="245">
        <v>105</v>
      </c>
      <c r="F140" s="245">
        <v>105</v>
      </c>
      <c r="G140" s="244" t="s">
        <v>28</v>
      </c>
      <c r="H140" s="245">
        <v>100</v>
      </c>
      <c r="I140" s="251" t="s">
        <v>28</v>
      </c>
      <c r="J140" s="251" t="s">
        <v>28</v>
      </c>
      <c r="K140" s="245"/>
      <c r="L140" s="245"/>
      <c r="M140" s="245"/>
      <c r="N140" s="245"/>
    </row>
    <row r="141" spans="1:14" ht="12" customHeight="1" x14ac:dyDescent="0.25">
      <c r="A141" s="26" t="s">
        <v>127</v>
      </c>
      <c r="B141" s="25">
        <v>2018</v>
      </c>
      <c r="C141" s="247">
        <v>132.5</v>
      </c>
      <c r="D141" s="246">
        <v>127.5</v>
      </c>
      <c r="E141" s="247">
        <v>135</v>
      </c>
      <c r="F141" s="241">
        <v>132.5</v>
      </c>
      <c r="G141" s="15">
        <v>125</v>
      </c>
      <c r="H141" s="241">
        <v>127.5</v>
      </c>
      <c r="I141" s="241">
        <v>107.5</v>
      </c>
      <c r="J141" s="241">
        <v>132.5</v>
      </c>
      <c r="K141" s="241">
        <v>112.5</v>
      </c>
      <c r="L141" s="15">
        <v>132.5</v>
      </c>
      <c r="M141" s="15">
        <v>132.5</v>
      </c>
      <c r="N141" s="15">
        <v>132.5</v>
      </c>
    </row>
    <row r="142" spans="1:14" ht="12" customHeight="1" x14ac:dyDescent="0.25">
      <c r="A142" s="26"/>
      <c r="B142" s="25">
        <v>2019</v>
      </c>
      <c r="C142" s="241">
        <v>132.5</v>
      </c>
      <c r="D142" s="15">
        <v>132.5</v>
      </c>
      <c r="E142" s="241">
        <v>132.5</v>
      </c>
      <c r="F142" s="241">
        <v>132.5</v>
      </c>
      <c r="G142" s="15">
        <v>132.5</v>
      </c>
      <c r="H142" s="241">
        <v>127.5</v>
      </c>
      <c r="I142" s="241">
        <v>127.5</v>
      </c>
      <c r="J142" s="247">
        <v>132.5</v>
      </c>
      <c r="K142" s="247">
        <v>140</v>
      </c>
      <c r="L142" s="15">
        <v>140</v>
      </c>
      <c r="M142" s="15">
        <v>140</v>
      </c>
      <c r="N142" s="15">
        <v>115</v>
      </c>
    </row>
    <row r="143" spans="1:14" ht="12" customHeight="1" x14ac:dyDescent="0.25">
      <c r="A143" s="55"/>
      <c r="B143" s="25">
        <v>2020</v>
      </c>
      <c r="C143" s="241">
        <v>135</v>
      </c>
      <c r="D143" s="15">
        <v>135</v>
      </c>
      <c r="E143" s="241">
        <v>135</v>
      </c>
      <c r="F143" s="241">
        <v>135</v>
      </c>
      <c r="G143" s="15">
        <v>135</v>
      </c>
      <c r="H143" s="241">
        <v>135</v>
      </c>
      <c r="I143" s="241">
        <v>135</v>
      </c>
      <c r="J143" s="247">
        <v>125</v>
      </c>
      <c r="K143" s="247">
        <v>125</v>
      </c>
      <c r="L143" s="15">
        <v>135</v>
      </c>
      <c r="M143" s="15">
        <v>140</v>
      </c>
      <c r="N143" s="15">
        <v>135</v>
      </c>
    </row>
    <row r="144" spans="1:14" ht="12" customHeight="1" x14ac:dyDescent="0.25">
      <c r="A144" s="55"/>
      <c r="B144" s="25">
        <v>2021</v>
      </c>
      <c r="C144" s="241">
        <v>135</v>
      </c>
      <c r="D144" s="15">
        <v>115</v>
      </c>
      <c r="E144" s="241">
        <v>95</v>
      </c>
      <c r="F144" s="241">
        <v>95</v>
      </c>
      <c r="G144" s="15">
        <v>140</v>
      </c>
      <c r="H144" s="241">
        <v>140</v>
      </c>
      <c r="I144" s="241">
        <v>140</v>
      </c>
      <c r="J144" s="241">
        <v>140</v>
      </c>
      <c r="K144" s="241">
        <v>140</v>
      </c>
      <c r="L144" s="15">
        <v>140</v>
      </c>
      <c r="M144" s="15">
        <v>140</v>
      </c>
      <c r="N144" s="15">
        <v>140</v>
      </c>
    </row>
    <row r="145" spans="1:14" ht="12" customHeight="1" x14ac:dyDescent="0.25">
      <c r="A145" s="55"/>
      <c r="B145" s="25">
        <v>2022</v>
      </c>
      <c r="C145" s="241">
        <v>130</v>
      </c>
      <c r="D145" s="15">
        <v>130</v>
      </c>
      <c r="E145" s="241">
        <v>125</v>
      </c>
      <c r="F145" s="241">
        <v>125</v>
      </c>
      <c r="G145" s="15">
        <v>125</v>
      </c>
      <c r="H145" s="241">
        <v>125</v>
      </c>
      <c r="I145" s="241">
        <v>125</v>
      </c>
      <c r="J145" s="241">
        <v>125</v>
      </c>
      <c r="K145" s="241">
        <v>125</v>
      </c>
      <c r="L145" s="15">
        <v>125</v>
      </c>
      <c r="M145" s="241">
        <v>125</v>
      </c>
      <c r="N145" s="15">
        <v>125</v>
      </c>
    </row>
    <row r="146" spans="1:14" ht="12" customHeight="1" x14ac:dyDescent="0.25">
      <c r="A146" s="55"/>
      <c r="B146" s="25">
        <v>2023</v>
      </c>
      <c r="C146" s="241">
        <v>125</v>
      </c>
      <c r="D146" s="241">
        <v>130</v>
      </c>
      <c r="E146" s="241">
        <v>130</v>
      </c>
      <c r="F146" s="241">
        <v>125</v>
      </c>
      <c r="G146" s="15">
        <v>135</v>
      </c>
      <c r="H146" s="241">
        <v>125</v>
      </c>
      <c r="I146" s="241">
        <v>125</v>
      </c>
      <c r="J146" s="241">
        <v>125</v>
      </c>
      <c r="K146" s="241">
        <v>130</v>
      </c>
      <c r="L146" s="241">
        <v>130</v>
      </c>
      <c r="M146" s="15">
        <v>120</v>
      </c>
      <c r="N146" s="241">
        <v>120</v>
      </c>
    </row>
    <row r="147" spans="1:14" ht="12" customHeight="1" x14ac:dyDescent="0.25">
      <c r="A147" s="231"/>
      <c r="B147" s="206">
        <v>2024</v>
      </c>
      <c r="C147" s="245">
        <v>105</v>
      </c>
      <c r="D147" s="245">
        <v>120</v>
      </c>
      <c r="E147" s="245">
        <v>115</v>
      </c>
      <c r="F147" s="245">
        <v>120</v>
      </c>
      <c r="G147" s="243">
        <v>120</v>
      </c>
      <c r="H147" s="245">
        <v>120</v>
      </c>
      <c r="I147" s="245">
        <v>120</v>
      </c>
      <c r="J147" s="245">
        <v>120</v>
      </c>
      <c r="K147" s="245"/>
      <c r="L147" s="245"/>
      <c r="M147" s="243"/>
      <c r="N147" s="245"/>
    </row>
    <row r="148" spans="1:14" ht="13.5" x14ac:dyDescent="0.25">
      <c r="A148" s="255" t="s">
        <v>133</v>
      </c>
      <c r="B148" s="136"/>
      <c r="C148" s="256"/>
      <c r="D148" s="257"/>
      <c r="E148" s="257"/>
      <c r="F148" s="257"/>
      <c r="G148" s="257"/>
      <c r="H148" s="257"/>
      <c r="I148" s="257"/>
      <c r="J148" s="257"/>
      <c r="K148" s="257"/>
      <c r="L148" s="257"/>
      <c r="M148" s="257"/>
      <c r="N148" s="257"/>
    </row>
    <row r="149" spans="1:14" ht="9" customHeight="1" x14ac:dyDescent="0.25">
      <c r="A149" s="742" t="s">
        <v>608</v>
      </c>
      <c r="B149" s="258"/>
      <c r="C149" s="259"/>
      <c r="D149" s="260"/>
      <c r="E149" s="260"/>
      <c r="F149" s="260"/>
      <c r="G149" s="260"/>
      <c r="H149" s="257"/>
      <c r="I149" s="257"/>
      <c r="J149" s="257"/>
      <c r="K149" s="257"/>
      <c r="L149" s="257"/>
      <c r="M149" s="257"/>
      <c r="N149" s="257"/>
    </row>
    <row r="150" spans="1:14" ht="9" customHeight="1" x14ac:dyDescent="0.2">
      <c r="A150" s="743" t="s">
        <v>609</v>
      </c>
      <c r="B150" s="261"/>
      <c r="C150" s="261"/>
      <c r="D150" s="261"/>
      <c r="E150" s="261"/>
      <c r="F150" s="261"/>
      <c r="G150" s="261"/>
      <c r="H150" s="261"/>
      <c r="I150" s="261"/>
      <c r="J150" s="261"/>
      <c r="K150" s="261"/>
      <c r="L150" s="261"/>
      <c r="M150" s="261"/>
      <c r="N150" s="261"/>
    </row>
    <row r="151" spans="1:14" x14ac:dyDescent="0.2">
      <c r="A151" s="261"/>
      <c r="B151" s="261"/>
      <c r="C151" s="261"/>
      <c r="D151" s="261"/>
      <c r="E151" s="261"/>
      <c r="F151" s="261"/>
      <c r="G151" s="261"/>
      <c r="H151" s="261"/>
      <c r="I151" s="261"/>
      <c r="J151" s="261"/>
      <c r="K151" s="261"/>
      <c r="L151" s="261"/>
      <c r="M151" s="261"/>
      <c r="N151" s="261"/>
    </row>
    <row r="152" spans="1:14" x14ac:dyDescent="0.2">
      <c r="A152" s="261"/>
      <c r="B152" s="261"/>
      <c r="C152" s="261"/>
      <c r="D152" s="261"/>
      <c r="E152" s="261"/>
      <c r="F152" s="261"/>
      <c r="G152" s="261"/>
      <c r="H152" s="261"/>
      <c r="I152" s="261"/>
      <c r="J152" s="261"/>
      <c r="K152" s="261"/>
      <c r="L152" s="261"/>
      <c r="M152" s="261"/>
      <c r="N152" s="261"/>
    </row>
    <row r="153" spans="1:14" x14ac:dyDescent="0.2">
      <c r="A153" s="261"/>
      <c r="B153" s="261"/>
      <c r="C153" s="261"/>
      <c r="D153" s="261"/>
      <c r="E153" s="261"/>
      <c r="F153" s="261"/>
      <c r="G153" s="261"/>
      <c r="H153" s="261"/>
      <c r="I153" s="261"/>
      <c r="J153" s="261"/>
      <c r="K153" s="261"/>
      <c r="L153" s="261"/>
      <c r="M153" s="261"/>
      <c r="N153" s="261"/>
    </row>
    <row r="154" spans="1:14" x14ac:dyDescent="0.2">
      <c r="A154" s="261"/>
      <c r="B154" s="261"/>
      <c r="C154" s="261"/>
      <c r="D154" s="261"/>
      <c r="E154" s="261"/>
      <c r="F154" s="261"/>
      <c r="G154" s="261"/>
      <c r="H154" s="261"/>
      <c r="I154" s="261"/>
      <c r="J154" s="261"/>
      <c r="K154" s="261"/>
      <c r="L154" s="261"/>
      <c r="M154" s="261"/>
      <c r="N154" s="261"/>
    </row>
    <row r="155" spans="1:14" x14ac:dyDescent="0.2">
      <c r="A155" s="261"/>
      <c r="B155" s="261"/>
      <c r="C155" s="261"/>
      <c r="D155" s="261"/>
      <c r="E155" s="261"/>
      <c r="F155" s="261"/>
      <c r="G155" s="261"/>
      <c r="H155" s="261"/>
      <c r="I155" s="261"/>
      <c r="J155" s="261"/>
      <c r="K155" s="261"/>
      <c r="L155" s="261"/>
      <c r="M155" s="261"/>
      <c r="N155" s="261"/>
    </row>
    <row r="156" spans="1:14" x14ac:dyDescent="0.2">
      <c r="A156" s="261"/>
      <c r="B156" s="261"/>
      <c r="C156" s="261"/>
      <c r="D156" s="261"/>
      <c r="E156" s="261"/>
      <c r="F156" s="261"/>
      <c r="G156" s="261"/>
      <c r="H156" s="261"/>
      <c r="I156" s="261"/>
      <c r="J156" s="261"/>
      <c r="K156" s="261"/>
      <c r="L156" s="261"/>
      <c r="M156" s="261"/>
      <c r="N156" s="261"/>
    </row>
    <row r="157" spans="1:14" x14ac:dyDescent="0.2">
      <c r="A157" s="261"/>
      <c r="B157" s="261"/>
      <c r="C157" s="261"/>
      <c r="D157" s="261"/>
      <c r="E157" s="261"/>
      <c r="F157" s="261"/>
      <c r="G157" s="261"/>
      <c r="H157" s="261"/>
      <c r="I157" s="261"/>
      <c r="J157" s="261"/>
      <c r="K157" s="261"/>
      <c r="L157" s="261"/>
      <c r="M157" s="261"/>
      <c r="N157" s="261"/>
    </row>
    <row r="158" spans="1:14" x14ac:dyDescent="0.2">
      <c r="A158" s="261"/>
      <c r="B158" s="261"/>
      <c r="C158" s="261"/>
      <c r="D158" s="261"/>
      <c r="E158" s="261"/>
      <c r="F158" s="261"/>
      <c r="G158" s="261"/>
      <c r="H158" s="261"/>
      <c r="I158" s="261"/>
      <c r="J158" s="261"/>
      <c r="K158" s="261"/>
      <c r="L158" s="261"/>
      <c r="M158" s="261"/>
      <c r="N158" s="261"/>
    </row>
  </sheetData>
  <mergeCells count="3">
    <mergeCell ref="A1:N1"/>
    <mergeCell ref="A57:F57"/>
    <mergeCell ref="A110:F110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1:G188"/>
  <sheetViews>
    <sheetView showGridLines="0" tabSelected="1" topLeftCell="A67" zoomScaleNormal="100" workbookViewId="0">
      <selection activeCell="K2" sqref="K2"/>
    </sheetView>
  </sheetViews>
  <sheetFormatPr baseColWidth="10" defaultColWidth="10.85546875" defaultRowHeight="12.75" x14ac:dyDescent="0.2"/>
  <cols>
    <col min="1" max="1" width="21.140625" style="52" customWidth="1"/>
    <col min="2" max="7" width="8.7109375" style="52" customWidth="1"/>
    <col min="8" max="8" width="10.85546875" style="52" customWidth="1"/>
    <col min="9" max="9" width="10.85546875" style="52"/>
    <col min="10" max="10" width="10.85546875" style="52" customWidth="1"/>
    <col min="11" max="16384" width="10.85546875" style="52"/>
  </cols>
  <sheetData>
    <row r="1" spans="1:7" ht="13.5" x14ac:dyDescent="0.25">
      <c r="A1" s="262" t="s">
        <v>475</v>
      </c>
      <c r="B1" s="126"/>
      <c r="C1" s="126"/>
      <c r="D1" s="126"/>
      <c r="E1" s="126"/>
      <c r="F1" s="126"/>
      <c r="G1" s="2"/>
    </row>
    <row r="2" spans="1:7" ht="13.5" x14ac:dyDescent="0.25">
      <c r="A2" s="263" t="s">
        <v>703</v>
      </c>
      <c r="B2" s="126"/>
      <c r="C2" s="126"/>
      <c r="D2" s="126"/>
      <c r="E2" s="126"/>
      <c r="F2" s="126"/>
      <c r="G2" s="2"/>
    </row>
    <row r="3" spans="1:7" ht="3" customHeight="1" x14ac:dyDescent="0.25">
      <c r="A3" s="264"/>
      <c r="B3" s="126"/>
      <c r="C3" s="126"/>
      <c r="D3" s="126"/>
      <c r="E3" s="126"/>
      <c r="F3" s="126"/>
      <c r="G3" s="2"/>
    </row>
    <row r="4" spans="1:7" ht="15.75" customHeight="1" x14ac:dyDescent="0.2">
      <c r="A4" s="955" t="s">
        <v>19</v>
      </c>
      <c r="B4" s="957" t="s">
        <v>476</v>
      </c>
      <c r="C4" s="958"/>
      <c r="D4" s="959"/>
      <c r="E4" s="957" t="s">
        <v>477</v>
      </c>
      <c r="F4" s="958"/>
      <c r="G4" s="959"/>
    </row>
    <row r="5" spans="1:7" ht="15.75" customHeight="1" x14ac:dyDescent="0.2">
      <c r="A5" s="956"/>
      <c r="B5" s="392" t="s">
        <v>478</v>
      </c>
      <c r="C5" s="392" t="s">
        <v>479</v>
      </c>
      <c r="D5" s="393" t="s">
        <v>23</v>
      </c>
      <c r="E5" s="392" t="s">
        <v>478</v>
      </c>
      <c r="F5" s="392" t="s">
        <v>479</v>
      </c>
      <c r="G5" s="393" t="s">
        <v>23</v>
      </c>
    </row>
    <row r="6" spans="1:7" ht="4.5" customHeight="1" x14ac:dyDescent="0.2">
      <c r="A6" s="643"/>
      <c r="B6" s="644"/>
      <c r="C6" s="644"/>
      <c r="D6" s="645"/>
      <c r="E6" s="644"/>
      <c r="F6" s="644"/>
      <c r="G6" s="645"/>
    </row>
    <row r="7" spans="1:7" ht="11.85" customHeight="1" x14ac:dyDescent="0.25">
      <c r="A7" s="371" t="s">
        <v>531</v>
      </c>
      <c r="B7" s="533"/>
      <c r="C7" s="533"/>
      <c r="D7" s="528"/>
      <c r="E7" s="265"/>
      <c r="F7" s="265"/>
      <c r="G7" s="266"/>
    </row>
    <row r="8" spans="1:7" ht="11.85" customHeight="1" x14ac:dyDescent="0.25">
      <c r="A8" s="176" t="s">
        <v>532</v>
      </c>
      <c r="B8" s="268">
        <v>135</v>
      </c>
      <c r="C8" s="657">
        <v>165</v>
      </c>
      <c r="D8" s="269">
        <f t="shared" ref="D8:D13" si="0">((C8/B8)-    1)*100</f>
        <v>22.222222222222232</v>
      </c>
      <c r="E8" s="268">
        <v>115</v>
      </c>
      <c r="F8" s="657">
        <v>153</v>
      </c>
      <c r="G8" s="269">
        <f t="shared" ref="G8:G13" si="1">((F8/E8)-    1)*100</f>
        <v>33.043478260869577</v>
      </c>
    </row>
    <row r="9" spans="1:7" ht="11.85" customHeight="1" x14ac:dyDescent="0.25">
      <c r="A9" s="176" t="s">
        <v>533</v>
      </c>
      <c r="B9" s="268">
        <v>95</v>
      </c>
      <c r="C9" s="657">
        <v>130</v>
      </c>
      <c r="D9" s="269">
        <f t="shared" si="0"/>
        <v>36.842105263157897</v>
      </c>
      <c r="E9" s="268">
        <v>110</v>
      </c>
      <c r="F9" s="657">
        <v>105</v>
      </c>
      <c r="G9" s="269">
        <f t="shared" si="1"/>
        <v>-4.5454545454545414</v>
      </c>
    </row>
    <row r="10" spans="1:7" ht="11.85" customHeight="1" x14ac:dyDescent="0.25">
      <c r="A10" s="176" t="s">
        <v>534</v>
      </c>
      <c r="B10" s="268">
        <v>110</v>
      </c>
      <c r="C10" s="657">
        <v>135</v>
      </c>
      <c r="D10" s="269">
        <f t="shared" si="0"/>
        <v>22.72727272727273</v>
      </c>
      <c r="E10" s="268">
        <v>135</v>
      </c>
      <c r="F10" s="657">
        <v>135</v>
      </c>
      <c r="G10" s="269">
        <f t="shared" si="1"/>
        <v>0</v>
      </c>
    </row>
    <row r="11" spans="1:7" ht="11.85" customHeight="1" x14ac:dyDescent="0.25">
      <c r="A11" s="176" t="s">
        <v>535</v>
      </c>
      <c r="B11" s="657" t="s">
        <v>656</v>
      </c>
      <c r="C11" s="657">
        <v>120</v>
      </c>
      <c r="D11" s="272" t="s">
        <v>137</v>
      </c>
      <c r="E11" s="268" t="s">
        <v>657</v>
      </c>
      <c r="F11" s="657">
        <v>90</v>
      </c>
      <c r="G11" s="269" t="s">
        <v>137</v>
      </c>
    </row>
    <row r="12" spans="1:7" ht="11.85" customHeight="1" x14ac:dyDescent="0.25">
      <c r="A12" s="176" t="s">
        <v>536</v>
      </c>
      <c r="B12" s="268">
        <v>103</v>
      </c>
      <c r="C12" s="657">
        <v>105</v>
      </c>
      <c r="D12" s="269">
        <f t="shared" si="0"/>
        <v>1.9417475728155331</v>
      </c>
      <c r="E12" s="268">
        <v>100</v>
      </c>
      <c r="F12" s="657">
        <v>95</v>
      </c>
      <c r="G12" s="269">
        <f t="shared" si="1"/>
        <v>-5.0000000000000044</v>
      </c>
    </row>
    <row r="13" spans="1:7" ht="11.85" customHeight="1" x14ac:dyDescent="0.25">
      <c r="A13" s="479" t="s">
        <v>538</v>
      </c>
      <c r="B13" s="657">
        <v>200</v>
      </c>
      <c r="C13" s="795">
        <v>130</v>
      </c>
      <c r="D13" s="269">
        <f t="shared" si="0"/>
        <v>-35</v>
      </c>
      <c r="E13" s="268">
        <v>140</v>
      </c>
      <c r="F13" s="657">
        <v>85</v>
      </c>
      <c r="G13" s="269">
        <f t="shared" si="1"/>
        <v>-39.285714285714292</v>
      </c>
    </row>
    <row r="14" spans="1:7" ht="11.85" customHeight="1" x14ac:dyDescent="0.25">
      <c r="A14" s="378" t="s">
        <v>24</v>
      </c>
      <c r="B14" s="271"/>
      <c r="C14" s="267"/>
      <c r="D14" s="272"/>
      <c r="E14" s="271"/>
      <c r="F14" s="271"/>
      <c r="G14" s="656"/>
    </row>
    <row r="15" spans="1:7" ht="11.85" customHeight="1" x14ac:dyDescent="0.25">
      <c r="A15" s="179" t="s">
        <v>25</v>
      </c>
      <c r="B15" s="657">
        <v>75</v>
      </c>
      <c r="C15" s="657">
        <v>80</v>
      </c>
      <c r="D15" s="269">
        <f t="shared" ref="D15:D21" si="2">((C15/B15)-    1)*100</f>
        <v>6.6666666666666652</v>
      </c>
      <c r="E15" s="268">
        <v>165</v>
      </c>
      <c r="F15" s="657">
        <v>125</v>
      </c>
      <c r="G15" s="269">
        <f t="shared" ref="G15:G16" si="3">((F15/E15)-    1)*100</f>
        <v>-24.242424242424242</v>
      </c>
    </row>
    <row r="16" spans="1:7" ht="11.85" customHeight="1" x14ac:dyDescent="0.25">
      <c r="A16" s="179" t="s">
        <v>480</v>
      </c>
      <c r="B16" s="657">
        <v>83</v>
      </c>
      <c r="C16" s="657">
        <v>83</v>
      </c>
      <c r="D16" s="269">
        <f t="shared" si="2"/>
        <v>0</v>
      </c>
      <c r="E16" s="268">
        <v>145</v>
      </c>
      <c r="F16" s="657">
        <v>145</v>
      </c>
      <c r="G16" s="269">
        <f t="shared" si="3"/>
        <v>0</v>
      </c>
    </row>
    <row r="17" spans="1:7" ht="11.85" customHeight="1" x14ac:dyDescent="0.25">
      <c r="A17" s="179" t="s">
        <v>539</v>
      </c>
      <c r="B17" s="657">
        <v>110</v>
      </c>
      <c r="C17" s="657" t="s">
        <v>656</v>
      </c>
      <c r="D17" s="272" t="s">
        <v>137</v>
      </c>
      <c r="E17" s="268" t="s">
        <v>657</v>
      </c>
      <c r="F17" s="268" t="s">
        <v>657</v>
      </c>
      <c r="G17" s="269" t="s">
        <v>137</v>
      </c>
    </row>
    <row r="18" spans="1:7" ht="11.85" customHeight="1" x14ac:dyDescent="0.25">
      <c r="A18" s="179" t="s">
        <v>285</v>
      </c>
      <c r="B18" s="657" t="s">
        <v>656</v>
      </c>
      <c r="C18" s="657">
        <v>109</v>
      </c>
      <c r="D18" s="272" t="s">
        <v>137</v>
      </c>
      <c r="E18" s="268" t="s">
        <v>657</v>
      </c>
      <c r="F18" s="657">
        <v>200</v>
      </c>
      <c r="G18" s="269" t="s">
        <v>137</v>
      </c>
    </row>
    <row r="19" spans="1:7" ht="11.85" customHeight="1" x14ac:dyDescent="0.25">
      <c r="A19" s="179" t="s">
        <v>426</v>
      </c>
      <c r="B19" s="657">
        <v>73</v>
      </c>
      <c r="C19" s="657">
        <v>78</v>
      </c>
      <c r="D19" s="269">
        <f t="shared" ref="D19" si="4">((C19/B19)-    1)*100</f>
        <v>6.8493150684931559</v>
      </c>
      <c r="E19" s="268">
        <v>130</v>
      </c>
      <c r="F19" s="657">
        <v>135</v>
      </c>
      <c r="G19" s="269">
        <f t="shared" ref="G19" si="5">((F19/E19)-    1)*100</f>
        <v>3.8461538461538547</v>
      </c>
    </row>
    <row r="20" spans="1:7" ht="11.85" customHeight="1" x14ac:dyDescent="0.25">
      <c r="A20" s="179" t="s">
        <v>542</v>
      </c>
      <c r="B20" s="657">
        <v>81</v>
      </c>
      <c r="C20" s="657">
        <v>80</v>
      </c>
      <c r="D20" s="269">
        <f t="shared" si="2"/>
        <v>-1.2345679012345734</v>
      </c>
      <c r="E20" s="268" t="s">
        <v>657</v>
      </c>
      <c r="F20" s="657">
        <v>73</v>
      </c>
      <c r="G20" s="269" t="s">
        <v>137</v>
      </c>
    </row>
    <row r="21" spans="1:7" ht="11.85" customHeight="1" x14ac:dyDescent="0.25">
      <c r="A21" s="179" t="s">
        <v>517</v>
      </c>
      <c r="B21" s="657">
        <v>73</v>
      </c>
      <c r="C21" s="657">
        <v>80</v>
      </c>
      <c r="D21" s="269">
        <f t="shared" si="2"/>
        <v>9.5890410958904049</v>
      </c>
      <c r="E21" s="268" t="s">
        <v>657</v>
      </c>
      <c r="F21" s="657">
        <v>128</v>
      </c>
      <c r="G21" s="269" t="s">
        <v>137</v>
      </c>
    </row>
    <row r="22" spans="1:7" ht="11.85" customHeight="1" x14ac:dyDescent="0.25">
      <c r="A22" s="378" t="s">
        <v>481</v>
      </c>
      <c r="B22" s="267"/>
      <c r="C22" s="268"/>
      <c r="D22" s="272"/>
      <c r="E22" s="268"/>
      <c r="F22" s="657"/>
      <c r="G22" s="269"/>
    </row>
    <row r="23" spans="1:7" ht="11.85" customHeight="1" x14ac:dyDescent="0.25">
      <c r="A23" s="180" t="s">
        <v>29</v>
      </c>
      <c r="B23" s="657" t="s">
        <v>656</v>
      </c>
      <c r="C23" s="657">
        <v>115</v>
      </c>
      <c r="D23" s="272" t="s">
        <v>137</v>
      </c>
      <c r="E23" s="268" t="s">
        <v>657</v>
      </c>
      <c r="F23" s="657">
        <v>215</v>
      </c>
      <c r="G23" s="269" t="s">
        <v>137</v>
      </c>
    </row>
    <row r="24" spans="1:7" ht="11.85" customHeight="1" x14ac:dyDescent="0.25">
      <c r="A24" s="180" t="s">
        <v>429</v>
      </c>
      <c r="B24" s="657" t="s">
        <v>656</v>
      </c>
      <c r="C24" s="657">
        <v>120</v>
      </c>
      <c r="D24" s="272" t="s">
        <v>137</v>
      </c>
      <c r="E24" s="268" t="s">
        <v>657</v>
      </c>
      <c r="F24" s="268" t="s">
        <v>657</v>
      </c>
      <c r="G24" s="269" t="s">
        <v>137</v>
      </c>
    </row>
    <row r="25" spans="1:7" ht="11.85" customHeight="1" x14ac:dyDescent="0.25">
      <c r="A25" s="180" t="s">
        <v>431</v>
      </c>
      <c r="B25" s="657" t="s">
        <v>656</v>
      </c>
      <c r="C25" s="657">
        <v>120</v>
      </c>
      <c r="D25" s="272" t="s">
        <v>137</v>
      </c>
      <c r="E25" s="268" t="s">
        <v>657</v>
      </c>
      <c r="F25" s="657">
        <v>285</v>
      </c>
      <c r="G25" s="269" t="s">
        <v>137</v>
      </c>
    </row>
    <row r="26" spans="1:7" ht="11.85" customHeight="1" x14ac:dyDescent="0.25">
      <c r="A26" s="180" t="s">
        <v>295</v>
      </c>
      <c r="B26" s="657" t="s">
        <v>656</v>
      </c>
      <c r="C26" s="657">
        <v>105</v>
      </c>
      <c r="D26" s="272" t="s">
        <v>137</v>
      </c>
      <c r="E26" s="268" t="s">
        <v>657</v>
      </c>
      <c r="F26" s="268">
        <v>180</v>
      </c>
      <c r="G26" s="269" t="s">
        <v>137</v>
      </c>
    </row>
    <row r="27" spans="1:7" ht="11.85" customHeight="1" x14ac:dyDescent="0.25">
      <c r="A27" s="180" t="s">
        <v>482</v>
      </c>
      <c r="B27" s="657" t="s">
        <v>656</v>
      </c>
      <c r="C27" s="657">
        <v>115</v>
      </c>
      <c r="D27" s="272" t="s">
        <v>137</v>
      </c>
      <c r="E27" s="268" t="s">
        <v>657</v>
      </c>
      <c r="F27" s="657">
        <v>110</v>
      </c>
      <c r="G27" s="269" t="s">
        <v>137</v>
      </c>
    </row>
    <row r="28" spans="1:7" ht="11.85" customHeight="1" x14ac:dyDescent="0.25">
      <c r="A28" s="180" t="s">
        <v>384</v>
      </c>
      <c r="B28" s="657" t="s">
        <v>656</v>
      </c>
      <c r="C28" s="657">
        <v>78</v>
      </c>
      <c r="D28" s="272" t="s">
        <v>137</v>
      </c>
      <c r="E28" s="268" t="s">
        <v>657</v>
      </c>
      <c r="F28" s="657">
        <v>238</v>
      </c>
      <c r="G28" s="269" t="s">
        <v>137</v>
      </c>
    </row>
    <row r="29" spans="1:7" ht="11.85" customHeight="1" x14ac:dyDescent="0.25">
      <c r="A29" s="180" t="s">
        <v>298</v>
      </c>
      <c r="B29" s="657" t="s">
        <v>656</v>
      </c>
      <c r="C29" s="657">
        <v>153</v>
      </c>
      <c r="D29" s="272" t="s">
        <v>137</v>
      </c>
      <c r="E29" s="268" t="s">
        <v>657</v>
      </c>
      <c r="F29" s="268" t="s">
        <v>657</v>
      </c>
      <c r="G29" s="269" t="s">
        <v>137</v>
      </c>
    </row>
    <row r="30" spans="1:7" ht="11.85" customHeight="1" x14ac:dyDescent="0.25">
      <c r="A30" s="180" t="s">
        <v>433</v>
      </c>
      <c r="B30" s="657" t="s">
        <v>656</v>
      </c>
      <c r="C30" s="657">
        <v>130</v>
      </c>
      <c r="D30" s="272" t="s">
        <v>137</v>
      </c>
      <c r="E30" s="268" t="s">
        <v>657</v>
      </c>
      <c r="F30" s="657">
        <v>145</v>
      </c>
      <c r="G30" s="269" t="s">
        <v>137</v>
      </c>
    </row>
    <row r="31" spans="1:7" ht="11.85" customHeight="1" x14ac:dyDescent="0.25">
      <c r="A31" s="378" t="s">
        <v>31</v>
      </c>
      <c r="B31" s="267"/>
      <c r="C31" s="294"/>
      <c r="D31" s="274"/>
      <c r="E31" s="290"/>
      <c r="F31" s="295"/>
      <c r="G31" s="567"/>
    </row>
    <row r="32" spans="1:7" ht="11.85" customHeight="1" x14ac:dyDescent="0.25">
      <c r="A32" s="275" t="s">
        <v>32</v>
      </c>
      <c r="B32" s="268">
        <v>70</v>
      </c>
      <c r="C32" s="657">
        <v>73</v>
      </c>
      <c r="D32" s="655">
        <f t="shared" ref="D32:D56" si="6">((C32/B32)-    1)*100</f>
        <v>4.2857142857142927</v>
      </c>
      <c r="E32" s="268">
        <v>75</v>
      </c>
      <c r="F32" s="268" t="s">
        <v>657</v>
      </c>
      <c r="G32" s="269" t="s">
        <v>137</v>
      </c>
    </row>
    <row r="33" spans="1:7" ht="11.85" customHeight="1" x14ac:dyDescent="0.25">
      <c r="A33" s="277" t="s">
        <v>33</v>
      </c>
      <c r="B33" s="268">
        <v>70</v>
      </c>
      <c r="C33" s="657">
        <v>90</v>
      </c>
      <c r="D33" s="655">
        <f t="shared" si="6"/>
        <v>28.57142857142858</v>
      </c>
      <c r="E33" s="268">
        <v>80</v>
      </c>
      <c r="F33" s="657">
        <v>110</v>
      </c>
      <c r="G33" s="269">
        <f t="shared" ref="G33:G56" si="7">((F33/E33)-    1)*100</f>
        <v>37.5</v>
      </c>
    </row>
    <row r="34" spans="1:7" ht="11.85" customHeight="1" x14ac:dyDescent="0.25">
      <c r="A34" s="277" t="s">
        <v>483</v>
      </c>
      <c r="B34" s="268">
        <v>80</v>
      </c>
      <c r="C34" s="657">
        <v>85</v>
      </c>
      <c r="D34" s="655">
        <f t="shared" si="6"/>
        <v>6.25</v>
      </c>
      <c r="E34" s="268">
        <v>50</v>
      </c>
      <c r="F34" s="657">
        <v>80</v>
      </c>
      <c r="G34" s="269" t="s">
        <v>137</v>
      </c>
    </row>
    <row r="35" spans="1:7" ht="11.85" customHeight="1" x14ac:dyDescent="0.25">
      <c r="A35" s="277" t="s">
        <v>34</v>
      </c>
      <c r="B35" s="268">
        <v>75</v>
      </c>
      <c r="C35" s="657">
        <v>68</v>
      </c>
      <c r="D35" s="655">
        <f t="shared" si="6"/>
        <v>-9.3333333333333375</v>
      </c>
      <c r="E35" s="268">
        <v>105</v>
      </c>
      <c r="F35" s="657">
        <v>105</v>
      </c>
      <c r="G35" s="269">
        <f t="shared" si="7"/>
        <v>0</v>
      </c>
    </row>
    <row r="36" spans="1:7" ht="11.85" customHeight="1" x14ac:dyDescent="0.25">
      <c r="A36" s="277" t="s">
        <v>35</v>
      </c>
      <c r="B36" s="268">
        <v>115</v>
      </c>
      <c r="C36" s="657">
        <v>70</v>
      </c>
      <c r="D36" s="655">
        <f t="shared" si="6"/>
        <v>-39.130434782608688</v>
      </c>
      <c r="E36" s="278">
        <v>125</v>
      </c>
      <c r="F36" s="657">
        <v>90</v>
      </c>
      <c r="G36" s="269">
        <f t="shared" si="7"/>
        <v>-28.000000000000004</v>
      </c>
    </row>
    <row r="37" spans="1:7" ht="11.85" customHeight="1" x14ac:dyDescent="0.25">
      <c r="A37" s="277" t="s">
        <v>36</v>
      </c>
      <c r="B37" s="268">
        <v>100</v>
      </c>
      <c r="C37" s="657">
        <v>150</v>
      </c>
      <c r="D37" s="655">
        <f t="shared" si="6"/>
        <v>50</v>
      </c>
      <c r="E37" s="268">
        <v>125</v>
      </c>
      <c r="F37" s="657">
        <v>185</v>
      </c>
      <c r="G37" s="269">
        <f t="shared" si="7"/>
        <v>48</v>
      </c>
    </row>
    <row r="38" spans="1:7" ht="11.85" customHeight="1" x14ac:dyDescent="0.25">
      <c r="A38" s="277" t="s">
        <v>37</v>
      </c>
      <c r="B38" s="268">
        <v>105</v>
      </c>
      <c r="C38" s="657">
        <v>110</v>
      </c>
      <c r="D38" s="655">
        <f t="shared" si="6"/>
        <v>4.7619047619047672</v>
      </c>
      <c r="E38" s="278">
        <v>120</v>
      </c>
      <c r="F38" s="657">
        <v>120</v>
      </c>
      <c r="G38" s="269">
        <f t="shared" si="7"/>
        <v>0</v>
      </c>
    </row>
    <row r="39" spans="1:7" ht="11.85" customHeight="1" x14ac:dyDescent="0.25">
      <c r="A39" s="277" t="s">
        <v>38</v>
      </c>
      <c r="B39" s="268">
        <v>85</v>
      </c>
      <c r="C39" s="657">
        <v>85</v>
      </c>
      <c r="D39" s="655">
        <f t="shared" si="6"/>
        <v>0</v>
      </c>
      <c r="E39" s="268">
        <v>140</v>
      </c>
      <c r="F39" s="657">
        <v>155</v>
      </c>
      <c r="G39" s="269">
        <f t="shared" si="7"/>
        <v>10.714285714285721</v>
      </c>
    </row>
    <row r="40" spans="1:7" ht="11.85" customHeight="1" x14ac:dyDescent="0.25">
      <c r="A40" s="277" t="s">
        <v>40</v>
      </c>
      <c r="B40" s="268">
        <v>100</v>
      </c>
      <c r="C40" s="657">
        <v>95</v>
      </c>
      <c r="D40" s="655">
        <f t="shared" si="6"/>
        <v>-5.0000000000000044</v>
      </c>
      <c r="E40" s="268">
        <v>100</v>
      </c>
      <c r="F40" s="657">
        <v>110</v>
      </c>
      <c r="G40" s="269">
        <f t="shared" si="7"/>
        <v>10.000000000000009</v>
      </c>
    </row>
    <row r="41" spans="1:7" ht="11.85" customHeight="1" x14ac:dyDescent="0.25">
      <c r="A41" s="277" t="s">
        <v>155</v>
      </c>
      <c r="B41" s="268">
        <v>90</v>
      </c>
      <c r="C41" s="657">
        <v>130</v>
      </c>
      <c r="D41" s="655">
        <f t="shared" si="6"/>
        <v>44.444444444444443</v>
      </c>
      <c r="E41" s="268">
        <v>70</v>
      </c>
      <c r="F41" s="657">
        <v>90</v>
      </c>
      <c r="G41" s="269">
        <f t="shared" si="7"/>
        <v>28.57142857142858</v>
      </c>
    </row>
    <row r="42" spans="1:7" ht="11.85" customHeight="1" x14ac:dyDescent="0.25">
      <c r="A42" s="277" t="s">
        <v>39</v>
      </c>
      <c r="B42" s="268">
        <v>100</v>
      </c>
      <c r="C42" s="657">
        <v>100</v>
      </c>
      <c r="D42" s="655">
        <f t="shared" si="6"/>
        <v>0</v>
      </c>
      <c r="E42" s="278">
        <v>110</v>
      </c>
      <c r="F42" s="657">
        <v>125</v>
      </c>
      <c r="G42" s="269">
        <f t="shared" si="7"/>
        <v>13.636363636363647</v>
      </c>
    </row>
    <row r="43" spans="1:7" ht="11.85" customHeight="1" x14ac:dyDescent="0.25">
      <c r="A43" s="378" t="s">
        <v>41</v>
      </c>
      <c r="B43" s="267"/>
      <c r="C43" s="808"/>
      <c r="D43" s="279"/>
      <c r="E43" s="796"/>
      <c r="F43" s="295"/>
      <c r="G43" s="567"/>
    </row>
    <row r="44" spans="1:7" ht="11.85" customHeight="1" x14ac:dyDescent="0.25">
      <c r="A44" s="280" t="s">
        <v>156</v>
      </c>
      <c r="B44" s="268" t="s">
        <v>657</v>
      </c>
      <c r="C44" s="657">
        <v>120</v>
      </c>
      <c r="D44" s="272" t="s">
        <v>137</v>
      </c>
      <c r="E44" s="268" t="s">
        <v>657</v>
      </c>
      <c r="F44" s="657">
        <v>53</v>
      </c>
      <c r="G44" s="269" t="s">
        <v>137</v>
      </c>
    </row>
    <row r="45" spans="1:7" ht="11.85" customHeight="1" x14ac:dyDescent="0.25">
      <c r="A45" s="280" t="s">
        <v>385</v>
      </c>
      <c r="B45" s="657">
        <v>145</v>
      </c>
      <c r="C45" s="657">
        <v>110</v>
      </c>
      <c r="D45" s="269">
        <f t="shared" si="6"/>
        <v>-24.137931034482762</v>
      </c>
      <c r="E45" s="268">
        <v>80</v>
      </c>
      <c r="F45" s="657">
        <v>110</v>
      </c>
      <c r="G45" s="269">
        <f t="shared" si="7"/>
        <v>37.5</v>
      </c>
    </row>
    <row r="46" spans="1:7" ht="11.85" customHeight="1" x14ac:dyDescent="0.25">
      <c r="A46" s="280" t="s">
        <v>484</v>
      </c>
      <c r="B46" s="657">
        <v>77.5</v>
      </c>
      <c r="C46" s="657">
        <v>88</v>
      </c>
      <c r="D46" s="269">
        <f t="shared" si="6"/>
        <v>13.548387096774196</v>
      </c>
      <c r="E46" s="278">
        <v>92.5</v>
      </c>
      <c r="F46" s="657">
        <v>110</v>
      </c>
      <c r="G46" s="269">
        <f t="shared" si="7"/>
        <v>18.918918918918926</v>
      </c>
    </row>
    <row r="47" spans="1:7" ht="11.85" customHeight="1" x14ac:dyDescent="0.25">
      <c r="A47" s="280" t="s">
        <v>43</v>
      </c>
      <c r="B47" s="657">
        <v>60</v>
      </c>
      <c r="C47" s="657">
        <v>65</v>
      </c>
      <c r="D47" s="269">
        <f t="shared" si="6"/>
        <v>8.333333333333325</v>
      </c>
      <c r="E47" s="278">
        <v>105</v>
      </c>
      <c r="F47" s="657">
        <v>100</v>
      </c>
      <c r="G47" s="269">
        <f t="shared" si="7"/>
        <v>-4.7619047619047672</v>
      </c>
    </row>
    <row r="48" spans="1:7" ht="11.85" customHeight="1" x14ac:dyDescent="0.25">
      <c r="A48" s="280" t="s">
        <v>166</v>
      </c>
      <c r="B48" s="657">
        <v>168</v>
      </c>
      <c r="C48" s="657">
        <v>138</v>
      </c>
      <c r="D48" s="281">
        <f t="shared" si="6"/>
        <v>-17.857142857142861</v>
      </c>
      <c r="E48" s="278">
        <v>85</v>
      </c>
      <c r="F48" s="657">
        <v>85</v>
      </c>
      <c r="G48" s="269">
        <f t="shared" si="7"/>
        <v>0</v>
      </c>
    </row>
    <row r="49" spans="1:7" ht="11.85" customHeight="1" x14ac:dyDescent="0.25">
      <c r="A49" s="280" t="s">
        <v>446</v>
      </c>
      <c r="B49" s="657">
        <v>105</v>
      </c>
      <c r="C49" s="657">
        <v>89</v>
      </c>
      <c r="D49" s="281">
        <f t="shared" si="6"/>
        <v>-15.238095238095239</v>
      </c>
      <c r="E49" s="278">
        <v>90</v>
      </c>
      <c r="F49" s="657">
        <v>88</v>
      </c>
      <c r="G49" s="269">
        <f t="shared" si="7"/>
        <v>-2.2222222222222254</v>
      </c>
    </row>
    <row r="50" spans="1:7" ht="11.85" customHeight="1" x14ac:dyDescent="0.25">
      <c r="A50" s="280" t="s">
        <v>448</v>
      </c>
      <c r="B50" s="657">
        <v>67.5</v>
      </c>
      <c r="C50" s="657">
        <v>80</v>
      </c>
      <c r="D50" s="281">
        <f t="shared" si="6"/>
        <v>18.518518518518512</v>
      </c>
      <c r="E50" s="278">
        <v>95</v>
      </c>
      <c r="F50" s="657">
        <v>145</v>
      </c>
      <c r="G50" s="269">
        <f t="shared" si="7"/>
        <v>52.631578947368432</v>
      </c>
    </row>
    <row r="51" spans="1:7" ht="11.85" customHeight="1" x14ac:dyDescent="0.25">
      <c r="A51" s="280" t="s">
        <v>449</v>
      </c>
      <c r="B51" s="657">
        <v>105</v>
      </c>
      <c r="C51" s="657">
        <v>105</v>
      </c>
      <c r="D51" s="281">
        <f t="shared" si="6"/>
        <v>0</v>
      </c>
      <c r="E51" s="278">
        <v>95</v>
      </c>
      <c r="F51" s="268" t="s">
        <v>657</v>
      </c>
      <c r="G51" s="269" t="s">
        <v>137</v>
      </c>
    </row>
    <row r="52" spans="1:7" ht="11.85" customHeight="1" x14ac:dyDescent="0.25">
      <c r="A52" s="280" t="s">
        <v>450</v>
      </c>
      <c r="B52" s="657">
        <v>85</v>
      </c>
      <c r="C52" s="657">
        <v>105</v>
      </c>
      <c r="D52" s="281">
        <f t="shared" si="6"/>
        <v>23.529411764705888</v>
      </c>
      <c r="E52" s="278">
        <v>80</v>
      </c>
      <c r="F52" s="268" t="s">
        <v>657</v>
      </c>
      <c r="G52" s="269" t="s">
        <v>137</v>
      </c>
    </row>
    <row r="53" spans="1:7" ht="11.85" customHeight="1" x14ac:dyDescent="0.25">
      <c r="A53" s="280" t="s">
        <v>485</v>
      </c>
      <c r="B53" s="657">
        <v>75</v>
      </c>
      <c r="C53" s="657">
        <v>80</v>
      </c>
      <c r="D53" s="281">
        <f t="shared" si="6"/>
        <v>6.6666666666666652</v>
      </c>
      <c r="E53" s="278">
        <v>110</v>
      </c>
      <c r="F53" s="657">
        <v>110</v>
      </c>
      <c r="G53" s="269">
        <f t="shared" si="7"/>
        <v>0</v>
      </c>
    </row>
    <row r="54" spans="1:7" ht="11.85" customHeight="1" x14ac:dyDescent="0.25">
      <c r="A54" s="280" t="s">
        <v>157</v>
      </c>
      <c r="B54" s="657">
        <v>92.5</v>
      </c>
      <c r="C54" s="657">
        <v>113</v>
      </c>
      <c r="D54" s="281">
        <f t="shared" si="6"/>
        <v>22.162162162162158</v>
      </c>
      <c r="E54" s="278">
        <v>105</v>
      </c>
      <c r="F54" s="657">
        <v>100</v>
      </c>
      <c r="G54" s="269">
        <f t="shared" si="7"/>
        <v>-4.7619047619047672</v>
      </c>
    </row>
    <row r="55" spans="1:7" ht="11.85" customHeight="1" x14ac:dyDescent="0.25">
      <c r="A55" s="280" t="s">
        <v>45</v>
      </c>
      <c r="B55" s="657">
        <v>75</v>
      </c>
      <c r="C55" s="657">
        <v>75</v>
      </c>
      <c r="D55" s="281">
        <f t="shared" si="6"/>
        <v>0</v>
      </c>
      <c r="E55" s="278">
        <v>130</v>
      </c>
      <c r="F55" s="657">
        <v>130</v>
      </c>
      <c r="G55" s="269">
        <f t="shared" si="7"/>
        <v>0</v>
      </c>
    </row>
    <row r="56" spans="1:7" ht="11.85" customHeight="1" x14ac:dyDescent="0.25">
      <c r="A56" s="280" t="s">
        <v>452</v>
      </c>
      <c r="B56" s="657">
        <v>85</v>
      </c>
      <c r="C56" s="657">
        <v>105</v>
      </c>
      <c r="D56" s="281">
        <f t="shared" si="6"/>
        <v>23.529411764705888</v>
      </c>
      <c r="E56" s="278">
        <v>115</v>
      </c>
      <c r="F56" s="657">
        <v>125</v>
      </c>
      <c r="G56" s="269">
        <f t="shared" si="7"/>
        <v>8.6956521739130377</v>
      </c>
    </row>
    <row r="57" spans="1:7" ht="11.85" customHeight="1" x14ac:dyDescent="0.25">
      <c r="A57" s="372" t="s">
        <v>46</v>
      </c>
      <c r="B57" s="267"/>
      <c r="C57" s="268"/>
      <c r="D57" s="272"/>
      <c r="E57" s="290"/>
      <c r="F57" s="278"/>
      <c r="G57" s="272"/>
    </row>
    <row r="58" spans="1:7" ht="11.25" customHeight="1" x14ac:dyDescent="0.2">
      <c r="A58" s="179" t="s">
        <v>47</v>
      </c>
      <c r="B58" s="657">
        <v>85</v>
      </c>
      <c r="C58" s="657">
        <v>85</v>
      </c>
      <c r="D58" s="281">
        <f t="shared" ref="D58:D73" si="8">((C58/B58)-    1)*100</f>
        <v>0</v>
      </c>
      <c r="E58" s="278">
        <v>85</v>
      </c>
      <c r="F58" s="657">
        <v>85</v>
      </c>
      <c r="G58" s="276">
        <f t="shared" ref="G58:G73" si="9">((F58/E58)-    1)*100</f>
        <v>0</v>
      </c>
    </row>
    <row r="59" spans="1:7" ht="11.85" customHeight="1" x14ac:dyDescent="0.2">
      <c r="A59" s="179" t="s">
        <v>48</v>
      </c>
      <c r="B59" s="657">
        <v>75</v>
      </c>
      <c r="C59" s="657">
        <v>83</v>
      </c>
      <c r="D59" s="281">
        <f t="shared" si="8"/>
        <v>10.666666666666668</v>
      </c>
      <c r="E59" s="278">
        <v>75</v>
      </c>
      <c r="F59" s="657">
        <v>75</v>
      </c>
      <c r="G59" s="276">
        <f t="shared" si="9"/>
        <v>0</v>
      </c>
    </row>
    <row r="60" spans="1:7" ht="11.85" customHeight="1" x14ac:dyDescent="0.2">
      <c r="A60" s="179" t="s">
        <v>167</v>
      </c>
      <c r="B60" s="657">
        <v>80</v>
      </c>
      <c r="C60" s="657">
        <v>85</v>
      </c>
      <c r="D60" s="281">
        <f t="shared" si="8"/>
        <v>6.25</v>
      </c>
      <c r="E60" s="278">
        <v>110</v>
      </c>
      <c r="F60" s="657">
        <v>100</v>
      </c>
      <c r="G60" s="276">
        <f t="shared" si="9"/>
        <v>-9.0909090909090935</v>
      </c>
    </row>
    <row r="61" spans="1:7" ht="11.85" customHeight="1" x14ac:dyDescent="0.25">
      <c r="A61" s="179" t="s">
        <v>51</v>
      </c>
      <c r="B61" s="657">
        <v>67.5</v>
      </c>
      <c r="C61" s="657">
        <v>88</v>
      </c>
      <c r="D61" s="281">
        <f t="shared" si="8"/>
        <v>30.370370370370381</v>
      </c>
      <c r="E61" s="268" t="s">
        <v>657</v>
      </c>
      <c r="F61" s="268" t="s">
        <v>657</v>
      </c>
      <c r="G61" s="272" t="s">
        <v>137</v>
      </c>
    </row>
    <row r="62" spans="1:7" ht="11.85" customHeight="1" x14ac:dyDescent="0.25">
      <c r="A62" s="179" t="s">
        <v>486</v>
      </c>
      <c r="B62" s="657">
        <v>77.5</v>
      </c>
      <c r="C62" s="657">
        <v>85</v>
      </c>
      <c r="D62" s="281">
        <f t="shared" si="8"/>
        <v>9.6774193548387011</v>
      </c>
      <c r="E62" s="268" t="s">
        <v>657</v>
      </c>
      <c r="F62" s="268" t="s">
        <v>657</v>
      </c>
      <c r="G62" s="272" t="s">
        <v>137</v>
      </c>
    </row>
    <row r="63" spans="1:7" ht="10.7" customHeight="1" x14ac:dyDescent="0.25">
      <c r="A63" s="282"/>
      <c r="B63" s="54"/>
      <c r="C63" s="54"/>
      <c r="D63" s="54"/>
      <c r="E63" s="283"/>
      <c r="F63" s="284"/>
      <c r="G63" s="285" t="s">
        <v>76</v>
      </c>
    </row>
    <row r="64" spans="1:7" ht="12" customHeight="1" x14ac:dyDescent="0.25">
      <c r="A64" s="286" t="s">
        <v>487</v>
      </c>
      <c r="B64" s="287"/>
      <c r="C64" s="287"/>
      <c r="D64" s="288"/>
      <c r="E64" s="289"/>
      <c r="F64" s="290"/>
      <c r="G64" s="42"/>
    </row>
    <row r="65" spans="1:7" ht="15.95" customHeight="1" x14ac:dyDescent="0.2">
      <c r="A65" s="955" t="s">
        <v>19</v>
      </c>
      <c r="B65" s="957" t="s">
        <v>476</v>
      </c>
      <c r="C65" s="958"/>
      <c r="D65" s="959"/>
      <c r="E65" s="957" t="s">
        <v>477</v>
      </c>
      <c r="F65" s="958"/>
      <c r="G65" s="959"/>
    </row>
    <row r="66" spans="1:7" ht="15.95" customHeight="1" x14ac:dyDescent="0.2">
      <c r="A66" s="956"/>
      <c r="B66" s="392" t="s">
        <v>478</v>
      </c>
      <c r="C66" s="392" t="s">
        <v>479</v>
      </c>
      <c r="D66" s="393" t="s">
        <v>23</v>
      </c>
      <c r="E66" s="392" t="s">
        <v>478</v>
      </c>
      <c r="F66" s="392" t="s">
        <v>479</v>
      </c>
      <c r="G66" s="393" t="s">
        <v>23</v>
      </c>
    </row>
    <row r="67" spans="1:7" ht="9" customHeight="1" x14ac:dyDescent="0.25">
      <c r="A67" s="179"/>
      <c r="B67" s="481"/>
      <c r="C67" s="177"/>
      <c r="D67" s="281"/>
      <c r="E67" s="273"/>
      <c r="F67" s="268"/>
      <c r="G67" s="272"/>
    </row>
    <row r="68" spans="1:7" ht="11.85" customHeight="1" x14ac:dyDescent="0.2">
      <c r="A68" s="179" t="s">
        <v>52</v>
      </c>
      <c r="B68" s="657">
        <v>87.5</v>
      </c>
      <c r="C68" s="657">
        <v>85</v>
      </c>
      <c r="D68" s="281">
        <f t="shared" si="8"/>
        <v>-2.8571428571428581</v>
      </c>
      <c r="E68" s="278">
        <v>95</v>
      </c>
      <c r="F68" s="657">
        <v>95</v>
      </c>
      <c r="G68" s="276">
        <f t="shared" si="9"/>
        <v>0</v>
      </c>
    </row>
    <row r="69" spans="1:7" ht="11.85" customHeight="1" x14ac:dyDescent="0.25">
      <c r="A69" s="179" t="s">
        <v>53</v>
      </c>
      <c r="B69" s="657">
        <v>65</v>
      </c>
      <c r="C69" s="657">
        <v>85</v>
      </c>
      <c r="D69" s="281">
        <f t="shared" si="8"/>
        <v>30.76923076923077</v>
      </c>
      <c r="E69" s="268" t="s">
        <v>657</v>
      </c>
      <c r="F69" s="268" t="s">
        <v>657</v>
      </c>
      <c r="G69" s="272" t="s">
        <v>137</v>
      </c>
    </row>
    <row r="70" spans="1:7" ht="11.85" customHeight="1" x14ac:dyDescent="0.2">
      <c r="A70" s="179" t="s">
        <v>54</v>
      </c>
      <c r="B70" s="657">
        <v>62.5</v>
      </c>
      <c r="C70" s="657">
        <v>88</v>
      </c>
      <c r="D70" s="281">
        <f t="shared" si="8"/>
        <v>40.79999999999999</v>
      </c>
      <c r="E70" s="278">
        <v>65</v>
      </c>
      <c r="F70" s="657">
        <v>80</v>
      </c>
      <c r="G70" s="276">
        <f t="shared" si="9"/>
        <v>23.076923076923084</v>
      </c>
    </row>
    <row r="71" spans="1:7" ht="11.85" customHeight="1" x14ac:dyDescent="0.2">
      <c r="A71" s="179" t="s">
        <v>459</v>
      </c>
      <c r="B71" s="657">
        <v>84</v>
      </c>
      <c r="C71" s="657">
        <v>85</v>
      </c>
      <c r="D71" s="281">
        <f t="shared" si="8"/>
        <v>1.1904761904761862</v>
      </c>
      <c r="E71" s="278">
        <v>65</v>
      </c>
      <c r="F71" s="657">
        <v>83</v>
      </c>
      <c r="G71" s="276">
        <f t="shared" si="9"/>
        <v>27.692307692307683</v>
      </c>
    </row>
    <row r="72" spans="1:7" ht="11.85" customHeight="1" x14ac:dyDescent="0.25">
      <c r="A72" s="179" t="s">
        <v>57</v>
      </c>
      <c r="B72" s="657">
        <v>90</v>
      </c>
      <c r="C72" s="657">
        <v>90</v>
      </c>
      <c r="D72" s="281">
        <f t="shared" si="8"/>
        <v>0</v>
      </c>
      <c r="E72" s="268" t="s">
        <v>657</v>
      </c>
      <c r="F72" s="268" t="s">
        <v>657</v>
      </c>
      <c r="G72" s="272" t="s">
        <v>137</v>
      </c>
    </row>
    <row r="73" spans="1:7" ht="11.85" customHeight="1" x14ac:dyDescent="0.2">
      <c r="A73" s="179" t="s">
        <v>58</v>
      </c>
      <c r="B73" s="657">
        <v>82.5</v>
      </c>
      <c r="C73" s="657">
        <v>90</v>
      </c>
      <c r="D73" s="281">
        <f t="shared" si="8"/>
        <v>9.0909090909090828</v>
      </c>
      <c r="E73" s="278">
        <v>70</v>
      </c>
      <c r="F73" s="657">
        <v>87.5</v>
      </c>
      <c r="G73" s="276">
        <f t="shared" si="9"/>
        <v>25</v>
      </c>
    </row>
    <row r="74" spans="1:7" ht="12.75" customHeight="1" x14ac:dyDescent="0.25">
      <c r="A74" s="378" t="s">
        <v>59</v>
      </c>
      <c r="B74" s="267"/>
      <c r="C74" s="565"/>
      <c r="D74" s="291"/>
      <c r="E74" s="290"/>
      <c r="F74" s="827"/>
      <c r="G74" s="42"/>
    </row>
    <row r="75" spans="1:7" ht="11.85" customHeight="1" x14ac:dyDescent="0.25">
      <c r="A75" s="277" t="s">
        <v>60</v>
      </c>
      <c r="B75" s="657">
        <v>65</v>
      </c>
      <c r="C75" s="268">
        <v>65</v>
      </c>
      <c r="D75" s="281">
        <f t="shared" ref="D75:D81" si="10">((C75/B75)-    1)*100</f>
        <v>0</v>
      </c>
      <c r="E75" s="278">
        <v>135</v>
      </c>
      <c r="F75" s="654">
        <v>125</v>
      </c>
      <c r="G75" s="276">
        <f t="shared" ref="G75:G81" si="11">((F75/E75)-    1)*100</f>
        <v>-7.4074074074074066</v>
      </c>
    </row>
    <row r="76" spans="1:7" ht="11.85" customHeight="1" x14ac:dyDescent="0.25">
      <c r="A76" s="277" t="s">
        <v>61</v>
      </c>
      <c r="B76" s="657">
        <v>105</v>
      </c>
      <c r="C76" s="268">
        <v>105</v>
      </c>
      <c r="D76" s="281">
        <f t="shared" si="10"/>
        <v>0</v>
      </c>
      <c r="E76" s="271">
        <v>110</v>
      </c>
      <c r="F76" s="654">
        <v>110</v>
      </c>
      <c r="G76" s="276">
        <f t="shared" si="11"/>
        <v>0</v>
      </c>
    </row>
    <row r="77" spans="1:7" ht="11.85" customHeight="1" x14ac:dyDescent="0.25">
      <c r="A77" s="277" t="s">
        <v>488</v>
      </c>
      <c r="B77" s="657">
        <v>68</v>
      </c>
      <c r="C77" s="268">
        <v>68</v>
      </c>
      <c r="D77" s="281">
        <f t="shared" si="10"/>
        <v>0</v>
      </c>
      <c r="E77" s="278">
        <v>58</v>
      </c>
      <c r="F77" s="654">
        <v>58</v>
      </c>
      <c r="G77" s="276">
        <f t="shared" si="11"/>
        <v>0</v>
      </c>
    </row>
    <row r="78" spans="1:7" ht="11.85" customHeight="1" x14ac:dyDescent="0.25">
      <c r="A78" s="277" t="s">
        <v>62</v>
      </c>
      <c r="B78" s="657">
        <v>88</v>
      </c>
      <c r="C78" s="268">
        <v>88</v>
      </c>
      <c r="D78" s="281">
        <f t="shared" si="10"/>
        <v>0</v>
      </c>
      <c r="E78" s="278">
        <v>88</v>
      </c>
      <c r="F78" s="654">
        <v>88</v>
      </c>
      <c r="G78" s="276">
        <f t="shared" si="11"/>
        <v>0</v>
      </c>
    </row>
    <row r="79" spans="1:7" ht="11.85" customHeight="1" x14ac:dyDescent="0.25">
      <c r="A79" s="277" t="s">
        <v>461</v>
      </c>
      <c r="B79" s="657">
        <v>68</v>
      </c>
      <c r="C79" s="268">
        <v>68</v>
      </c>
      <c r="D79" s="281">
        <f t="shared" si="10"/>
        <v>0</v>
      </c>
      <c r="E79" s="278">
        <v>73</v>
      </c>
      <c r="F79" s="654">
        <v>73</v>
      </c>
      <c r="G79" s="276">
        <f t="shared" si="11"/>
        <v>0</v>
      </c>
    </row>
    <row r="80" spans="1:7" ht="11.85" customHeight="1" x14ac:dyDescent="0.25">
      <c r="A80" s="277" t="s">
        <v>63</v>
      </c>
      <c r="B80" s="657">
        <v>105</v>
      </c>
      <c r="C80" s="268">
        <v>105</v>
      </c>
      <c r="D80" s="281">
        <f t="shared" si="10"/>
        <v>0</v>
      </c>
      <c r="E80" s="278">
        <v>55</v>
      </c>
      <c r="F80" s="654">
        <v>95</v>
      </c>
      <c r="G80" s="276">
        <f t="shared" si="11"/>
        <v>72.727272727272734</v>
      </c>
    </row>
    <row r="81" spans="1:7" ht="11.85" customHeight="1" x14ac:dyDescent="0.25">
      <c r="A81" s="277" t="s">
        <v>64</v>
      </c>
      <c r="B81" s="657">
        <v>110</v>
      </c>
      <c r="C81" s="268">
        <v>95</v>
      </c>
      <c r="D81" s="281">
        <f t="shared" si="10"/>
        <v>-13.636363636363635</v>
      </c>
      <c r="E81" s="278">
        <v>110</v>
      </c>
      <c r="F81" s="654">
        <v>140</v>
      </c>
      <c r="G81" s="276">
        <f t="shared" si="11"/>
        <v>27.27272727272727</v>
      </c>
    </row>
    <row r="82" spans="1:7" ht="11.85" customHeight="1" x14ac:dyDescent="0.25">
      <c r="A82" s="378" t="s">
        <v>65</v>
      </c>
      <c r="B82" s="657"/>
      <c r="C82" s="271"/>
      <c r="D82" s="292"/>
      <c r="E82" s="290"/>
      <c r="F82" s="827"/>
      <c r="G82" s="42"/>
    </row>
    <row r="83" spans="1:7" ht="11.85" customHeight="1" x14ac:dyDescent="0.25">
      <c r="A83" s="277" t="s">
        <v>66</v>
      </c>
      <c r="B83" s="657">
        <v>128</v>
      </c>
      <c r="C83" s="268">
        <v>130</v>
      </c>
      <c r="D83" s="293">
        <f t="shared" ref="D83:D108" si="12">((C83/B83)-    1)*100</f>
        <v>1.5625</v>
      </c>
      <c r="E83" s="657">
        <v>95</v>
      </c>
      <c r="F83" s="657">
        <v>100</v>
      </c>
      <c r="G83" s="276">
        <f t="shared" ref="G83:G93" si="13">((F83/E83)-    1)*100</f>
        <v>5.2631578947368363</v>
      </c>
    </row>
    <row r="84" spans="1:7" ht="11.85" customHeight="1" x14ac:dyDescent="0.25">
      <c r="A84" s="277" t="s">
        <v>67</v>
      </c>
      <c r="B84" s="657">
        <v>130</v>
      </c>
      <c r="C84" s="268">
        <v>110</v>
      </c>
      <c r="D84" s="293">
        <f t="shared" si="12"/>
        <v>-15.384615384615385</v>
      </c>
      <c r="E84" s="657">
        <v>100</v>
      </c>
      <c r="F84" s="657">
        <v>145</v>
      </c>
      <c r="G84" s="276">
        <f t="shared" si="13"/>
        <v>44.999999999999993</v>
      </c>
    </row>
    <row r="85" spans="1:7" ht="11.85" customHeight="1" x14ac:dyDescent="0.25">
      <c r="A85" s="277" t="s">
        <v>68</v>
      </c>
      <c r="B85" s="657">
        <v>110</v>
      </c>
      <c r="C85" s="268">
        <v>150</v>
      </c>
      <c r="D85" s="293" t="s">
        <v>137</v>
      </c>
      <c r="E85" s="268" t="s">
        <v>657</v>
      </c>
      <c r="F85" s="657">
        <v>130</v>
      </c>
      <c r="G85" s="272" t="s">
        <v>137</v>
      </c>
    </row>
    <row r="86" spans="1:7" ht="11.85" customHeight="1" x14ac:dyDescent="0.25">
      <c r="A86" s="277" t="s">
        <v>69</v>
      </c>
      <c r="B86" s="268" t="s">
        <v>657</v>
      </c>
      <c r="C86" s="268" t="s">
        <v>657</v>
      </c>
      <c r="D86" s="293" t="s">
        <v>137</v>
      </c>
      <c r="E86" s="657">
        <v>125</v>
      </c>
      <c r="F86" s="657">
        <v>150</v>
      </c>
      <c r="G86" s="276">
        <f t="shared" si="13"/>
        <v>19.999999999999996</v>
      </c>
    </row>
    <row r="87" spans="1:7" ht="11.85" customHeight="1" x14ac:dyDescent="0.25">
      <c r="A87" s="277" t="s">
        <v>70</v>
      </c>
      <c r="B87" s="657">
        <v>123</v>
      </c>
      <c r="C87" s="268">
        <v>110</v>
      </c>
      <c r="D87" s="293">
        <f t="shared" si="12"/>
        <v>-10.569105691056912</v>
      </c>
      <c r="E87" s="657">
        <v>110</v>
      </c>
      <c r="F87" s="657">
        <v>123</v>
      </c>
      <c r="G87" s="276">
        <f t="shared" si="13"/>
        <v>11.818181818181817</v>
      </c>
    </row>
    <row r="88" spans="1:7" ht="11.85" customHeight="1" x14ac:dyDescent="0.25">
      <c r="A88" s="277" t="s">
        <v>423</v>
      </c>
      <c r="B88" s="657">
        <v>123</v>
      </c>
      <c r="C88" s="268">
        <v>110</v>
      </c>
      <c r="D88" s="293">
        <f t="shared" si="12"/>
        <v>-10.569105691056912</v>
      </c>
      <c r="E88" s="657">
        <v>123</v>
      </c>
      <c r="F88" s="657">
        <v>145</v>
      </c>
      <c r="G88" s="276">
        <f t="shared" si="13"/>
        <v>17.886178861788625</v>
      </c>
    </row>
    <row r="89" spans="1:7" ht="11.85" customHeight="1" x14ac:dyDescent="0.25">
      <c r="A89" s="277" t="s">
        <v>489</v>
      </c>
      <c r="B89" s="657">
        <v>175</v>
      </c>
      <c r="C89" s="268">
        <v>178</v>
      </c>
      <c r="D89" s="293">
        <f t="shared" si="12"/>
        <v>1.7142857142857126</v>
      </c>
      <c r="E89" s="268" t="s">
        <v>657</v>
      </c>
      <c r="F89" s="268" t="s">
        <v>657</v>
      </c>
      <c r="G89" s="272" t="s">
        <v>137</v>
      </c>
    </row>
    <row r="90" spans="1:7" ht="11.85" customHeight="1" x14ac:dyDescent="0.25">
      <c r="A90" s="277" t="s">
        <v>72</v>
      </c>
      <c r="B90" s="268" t="s">
        <v>657</v>
      </c>
      <c r="C90" s="268" t="s">
        <v>657</v>
      </c>
      <c r="D90" s="293" t="s">
        <v>137</v>
      </c>
      <c r="E90" s="657">
        <v>125</v>
      </c>
      <c r="F90" s="657">
        <v>150</v>
      </c>
      <c r="G90" s="276">
        <f t="shared" si="13"/>
        <v>19.999999999999996</v>
      </c>
    </row>
    <row r="91" spans="1:7" ht="11.85" customHeight="1" x14ac:dyDescent="0.25">
      <c r="A91" s="277" t="s">
        <v>73</v>
      </c>
      <c r="B91" s="657">
        <v>120</v>
      </c>
      <c r="C91" s="268">
        <v>130</v>
      </c>
      <c r="D91" s="293">
        <f t="shared" si="12"/>
        <v>8.333333333333325</v>
      </c>
      <c r="E91" s="657">
        <v>107</v>
      </c>
      <c r="F91" s="657">
        <v>100</v>
      </c>
      <c r="G91" s="276">
        <f t="shared" si="13"/>
        <v>-6.5420560747663554</v>
      </c>
    </row>
    <row r="92" spans="1:7" ht="11.85" customHeight="1" x14ac:dyDescent="0.25">
      <c r="A92" s="277" t="s">
        <v>182</v>
      </c>
      <c r="B92" s="657">
        <v>160</v>
      </c>
      <c r="C92" s="268">
        <v>155</v>
      </c>
      <c r="D92" s="293">
        <f t="shared" si="12"/>
        <v>-3.125</v>
      </c>
      <c r="E92" s="268" t="s">
        <v>657</v>
      </c>
      <c r="F92" s="268" t="s">
        <v>657</v>
      </c>
      <c r="G92" s="272" t="s">
        <v>137</v>
      </c>
    </row>
    <row r="93" spans="1:7" ht="11.85" customHeight="1" x14ac:dyDescent="0.25">
      <c r="A93" s="277" t="s">
        <v>424</v>
      </c>
      <c r="B93" s="657">
        <v>135</v>
      </c>
      <c r="C93" s="268">
        <v>130</v>
      </c>
      <c r="D93" s="293">
        <f t="shared" si="12"/>
        <v>-3.703703703703709</v>
      </c>
      <c r="E93" s="657">
        <v>75</v>
      </c>
      <c r="F93" s="657">
        <v>75</v>
      </c>
      <c r="G93" s="276">
        <f t="shared" si="13"/>
        <v>0</v>
      </c>
    </row>
    <row r="94" spans="1:7" ht="11.85" customHeight="1" x14ac:dyDescent="0.25">
      <c r="A94" s="375" t="s">
        <v>74</v>
      </c>
      <c r="B94" s="657"/>
      <c r="C94" s="268"/>
      <c r="D94" s="293"/>
      <c r="E94" s="290"/>
      <c r="F94" s="657"/>
      <c r="G94" s="276"/>
    </row>
    <row r="95" spans="1:7" ht="11.85" customHeight="1" x14ac:dyDescent="0.25">
      <c r="A95" s="180" t="s">
        <v>427</v>
      </c>
      <c r="B95" s="268">
        <v>152</v>
      </c>
      <c r="C95" s="268">
        <v>174</v>
      </c>
      <c r="D95" s="293">
        <f t="shared" si="12"/>
        <v>14.473684210526304</v>
      </c>
      <c r="E95" s="268" t="s">
        <v>657</v>
      </c>
      <c r="F95" s="657">
        <v>102</v>
      </c>
      <c r="G95" s="272" t="s">
        <v>137</v>
      </c>
    </row>
    <row r="96" spans="1:7" ht="11.85" customHeight="1" x14ac:dyDescent="0.25">
      <c r="A96" s="180" t="s">
        <v>181</v>
      </c>
      <c r="B96" s="268">
        <v>145</v>
      </c>
      <c r="C96" s="268">
        <v>143</v>
      </c>
      <c r="D96" s="293">
        <f t="shared" si="12"/>
        <v>-1.379310344827589</v>
      </c>
      <c r="E96" s="657">
        <v>84</v>
      </c>
      <c r="F96" s="657">
        <v>89</v>
      </c>
      <c r="G96" s="276">
        <f t="shared" ref="G96:G99" si="14">((F96/E96)-    1)*100</f>
        <v>5.9523809523809534</v>
      </c>
    </row>
    <row r="97" spans="1:7" ht="11.85" customHeight="1" x14ac:dyDescent="0.25">
      <c r="A97" s="180" t="s">
        <v>428</v>
      </c>
      <c r="B97" s="268">
        <v>103</v>
      </c>
      <c r="C97" s="268">
        <v>118</v>
      </c>
      <c r="D97" s="293">
        <f t="shared" si="12"/>
        <v>14.563106796116498</v>
      </c>
      <c r="E97" s="657">
        <v>80</v>
      </c>
      <c r="F97" s="268">
        <v>95</v>
      </c>
      <c r="G97" s="276">
        <f t="shared" si="14"/>
        <v>18.75</v>
      </c>
    </row>
    <row r="98" spans="1:7" ht="11.85" customHeight="1" x14ac:dyDescent="0.25">
      <c r="A98" s="180" t="s">
        <v>430</v>
      </c>
      <c r="B98" s="268">
        <v>107</v>
      </c>
      <c r="C98" s="268">
        <v>125</v>
      </c>
      <c r="D98" s="293">
        <f t="shared" si="12"/>
        <v>16.822429906542059</v>
      </c>
      <c r="E98" s="657">
        <v>115</v>
      </c>
      <c r="F98" s="657">
        <v>110</v>
      </c>
      <c r="G98" s="276">
        <f t="shared" si="14"/>
        <v>-4.3478260869565188</v>
      </c>
    </row>
    <row r="99" spans="1:7" ht="11.85" customHeight="1" x14ac:dyDescent="0.25">
      <c r="A99" s="180" t="s">
        <v>288</v>
      </c>
      <c r="B99" s="268">
        <v>115</v>
      </c>
      <c r="C99" s="268">
        <v>125</v>
      </c>
      <c r="D99" s="293">
        <f t="shared" si="12"/>
        <v>8.6956521739130377</v>
      </c>
      <c r="E99" s="657">
        <v>158</v>
      </c>
      <c r="F99" s="657">
        <v>171</v>
      </c>
      <c r="G99" s="276">
        <f t="shared" si="14"/>
        <v>8.2278481012658222</v>
      </c>
    </row>
    <row r="100" spans="1:7" ht="11.85" customHeight="1" x14ac:dyDescent="0.25">
      <c r="A100" s="378" t="s">
        <v>432</v>
      </c>
      <c r="B100" s="657"/>
      <c r="C100" s="268"/>
      <c r="D100" s="296"/>
      <c r="E100" s="290"/>
      <c r="F100" s="297"/>
      <c r="G100" s="42"/>
    </row>
    <row r="101" spans="1:7" ht="11.85" customHeight="1" x14ac:dyDescent="0.25">
      <c r="A101" s="194" t="s">
        <v>183</v>
      </c>
      <c r="B101" s="268">
        <v>250</v>
      </c>
      <c r="C101" s="268">
        <v>225</v>
      </c>
      <c r="D101" s="293">
        <f t="shared" si="12"/>
        <v>-9.9999999999999982</v>
      </c>
      <c r="E101" s="268" t="s">
        <v>657</v>
      </c>
      <c r="F101" s="268" t="s">
        <v>657</v>
      </c>
      <c r="G101" s="272" t="s">
        <v>137</v>
      </c>
    </row>
    <row r="102" spans="1:7" ht="11.85" customHeight="1" x14ac:dyDescent="0.25">
      <c r="A102" s="194" t="s">
        <v>184</v>
      </c>
      <c r="B102" s="268">
        <v>120</v>
      </c>
      <c r="C102" s="268">
        <v>115</v>
      </c>
      <c r="D102" s="293">
        <f t="shared" si="12"/>
        <v>-4.1666666666666625</v>
      </c>
      <c r="E102" s="297">
        <v>150</v>
      </c>
      <c r="F102" s="297">
        <v>155</v>
      </c>
      <c r="G102" s="276">
        <f t="shared" ref="G102:G104" si="15">((F102/E102)-    1)*100</f>
        <v>3.3333333333333437</v>
      </c>
    </row>
    <row r="103" spans="1:7" ht="11.85" customHeight="1" x14ac:dyDescent="0.25">
      <c r="A103" s="299" t="s">
        <v>80</v>
      </c>
      <c r="B103" s="268">
        <v>120</v>
      </c>
      <c r="C103" s="268">
        <v>130</v>
      </c>
      <c r="D103" s="293">
        <f t="shared" si="12"/>
        <v>8.333333333333325</v>
      </c>
      <c r="E103" s="297">
        <v>120</v>
      </c>
      <c r="F103" s="297">
        <v>150</v>
      </c>
      <c r="G103" s="276">
        <f t="shared" si="15"/>
        <v>25</v>
      </c>
    </row>
    <row r="104" spans="1:7" ht="11.85" customHeight="1" x14ac:dyDescent="0.25">
      <c r="A104" s="299" t="s">
        <v>81</v>
      </c>
      <c r="B104" s="268">
        <v>115</v>
      </c>
      <c r="C104" s="268">
        <v>115</v>
      </c>
      <c r="D104" s="293">
        <f t="shared" si="12"/>
        <v>0</v>
      </c>
      <c r="E104" s="297">
        <v>150</v>
      </c>
      <c r="F104" s="297">
        <v>150</v>
      </c>
      <c r="G104" s="276">
        <f t="shared" si="15"/>
        <v>0</v>
      </c>
    </row>
    <row r="105" spans="1:7" ht="11.85" customHeight="1" x14ac:dyDescent="0.25">
      <c r="A105" s="299" t="s">
        <v>436</v>
      </c>
      <c r="B105" s="268">
        <v>130</v>
      </c>
      <c r="C105" s="268">
        <v>130</v>
      </c>
      <c r="D105" s="293">
        <f t="shared" si="12"/>
        <v>0</v>
      </c>
      <c r="E105" s="268" t="s">
        <v>657</v>
      </c>
      <c r="F105" s="268" t="s">
        <v>657</v>
      </c>
      <c r="G105" s="272" t="s">
        <v>137</v>
      </c>
    </row>
    <row r="106" spans="1:7" ht="11.85" customHeight="1" x14ac:dyDescent="0.25">
      <c r="A106" s="299" t="s">
        <v>83</v>
      </c>
      <c r="B106" s="268">
        <v>250</v>
      </c>
      <c r="C106" s="268">
        <v>225</v>
      </c>
      <c r="D106" s="293">
        <f t="shared" si="12"/>
        <v>-9.9999999999999982</v>
      </c>
      <c r="E106" s="268" t="s">
        <v>657</v>
      </c>
      <c r="F106" s="268" t="s">
        <v>657</v>
      </c>
      <c r="G106" s="272" t="s">
        <v>137</v>
      </c>
    </row>
    <row r="107" spans="1:7" ht="11.85" customHeight="1" x14ac:dyDescent="0.25">
      <c r="A107" s="194" t="s">
        <v>84</v>
      </c>
      <c r="B107" s="268">
        <v>130</v>
      </c>
      <c r="C107" s="268">
        <v>140</v>
      </c>
      <c r="D107" s="293">
        <f t="shared" si="12"/>
        <v>7.6923076923076872</v>
      </c>
      <c r="E107" s="297">
        <v>160</v>
      </c>
      <c r="F107" s="297">
        <v>180</v>
      </c>
      <c r="G107" s="276">
        <f t="shared" ref="G107" si="16">((F107/E107)-    1)*100</f>
        <v>12.5</v>
      </c>
    </row>
    <row r="108" spans="1:7" ht="11.85" customHeight="1" x14ac:dyDescent="0.25">
      <c r="A108" s="194" t="s">
        <v>85</v>
      </c>
      <c r="B108" s="268">
        <v>100</v>
      </c>
      <c r="C108" s="268">
        <v>110</v>
      </c>
      <c r="D108" s="293">
        <f t="shared" si="12"/>
        <v>10.000000000000009</v>
      </c>
      <c r="E108" s="268" t="s">
        <v>657</v>
      </c>
      <c r="F108" s="268" t="s">
        <v>657</v>
      </c>
      <c r="G108" s="272" t="s">
        <v>137</v>
      </c>
    </row>
    <row r="109" spans="1:7" ht="11.85" customHeight="1" x14ac:dyDescent="0.25">
      <c r="A109" s="378" t="s">
        <v>86</v>
      </c>
      <c r="B109" s="657"/>
      <c r="C109" s="654"/>
      <c r="D109" s="300"/>
      <c r="E109" s="654"/>
      <c r="F109" s="654"/>
      <c r="G109" s="42"/>
    </row>
    <row r="110" spans="1:7" ht="11.85" customHeight="1" x14ac:dyDescent="0.25">
      <c r="A110" s="194" t="s">
        <v>87</v>
      </c>
      <c r="B110" s="657">
        <v>190</v>
      </c>
      <c r="C110" s="268">
        <v>165</v>
      </c>
      <c r="D110" s="298">
        <f>((C110/B110)-    1)*100</f>
        <v>-13.157894736842103</v>
      </c>
      <c r="E110" s="268">
        <v>160</v>
      </c>
      <c r="F110" s="268">
        <v>175</v>
      </c>
      <c r="G110" s="276">
        <f t="shared" ref="G110" si="17">((F110/E110)-    1)*100</f>
        <v>9.375</v>
      </c>
    </row>
    <row r="111" spans="1:7" ht="11.85" customHeight="1" x14ac:dyDescent="0.25">
      <c r="A111" s="194" t="s">
        <v>88</v>
      </c>
      <c r="B111" s="657">
        <v>165</v>
      </c>
      <c r="C111" s="268">
        <v>165</v>
      </c>
      <c r="D111" s="298">
        <f>((C111/B111)-    1)*100</f>
        <v>0</v>
      </c>
      <c r="E111" s="268" t="s">
        <v>657</v>
      </c>
      <c r="F111" s="268" t="s">
        <v>657</v>
      </c>
      <c r="G111" s="272" t="s">
        <v>137</v>
      </c>
    </row>
    <row r="112" spans="1:7" ht="11.85" customHeight="1" x14ac:dyDescent="0.25">
      <c r="A112" s="194" t="s">
        <v>89</v>
      </c>
      <c r="B112" s="657">
        <v>150</v>
      </c>
      <c r="C112" s="268">
        <v>150</v>
      </c>
      <c r="D112" s="298">
        <f t="shared" ref="D112:D119" si="18">((C112/B112)-    1)*100</f>
        <v>0</v>
      </c>
      <c r="E112" s="268">
        <v>135</v>
      </c>
      <c r="F112" s="268">
        <v>200</v>
      </c>
      <c r="G112" s="276">
        <f t="shared" ref="G112:G119" si="19">((F112/E112)-    1)*100</f>
        <v>48.148148148148138</v>
      </c>
    </row>
    <row r="113" spans="1:7" ht="11.85" customHeight="1" x14ac:dyDescent="0.25">
      <c r="A113" s="194" t="s">
        <v>490</v>
      </c>
      <c r="B113" s="268">
        <v>80</v>
      </c>
      <c r="C113" s="268">
        <v>83</v>
      </c>
      <c r="D113" s="293" t="s">
        <v>137</v>
      </c>
      <c r="E113" s="268" t="s">
        <v>657</v>
      </c>
      <c r="F113" s="268">
        <v>115</v>
      </c>
      <c r="G113" s="272" t="s">
        <v>137</v>
      </c>
    </row>
    <row r="114" spans="1:7" ht="11.85" customHeight="1" x14ac:dyDescent="0.25">
      <c r="A114" s="194" t="s">
        <v>90</v>
      </c>
      <c r="B114" s="657">
        <v>95</v>
      </c>
      <c r="C114" s="268">
        <v>95</v>
      </c>
      <c r="D114" s="298">
        <f t="shared" si="18"/>
        <v>0</v>
      </c>
      <c r="E114" s="268">
        <v>80</v>
      </c>
      <c r="F114" s="268">
        <v>98</v>
      </c>
      <c r="G114" s="276">
        <f t="shared" si="19"/>
        <v>22.500000000000007</v>
      </c>
    </row>
    <row r="115" spans="1:7" ht="11.85" customHeight="1" x14ac:dyDescent="0.25">
      <c r="A115" s="194" t="s">
        <v>185</v>
      </c>
      <c r="B115" s="268">
        <v>200</v>
      </c>
      <c r="C115" s="268">
        <v>170</v>
      </c>
      <c r="D115" s="293" t="s">
        <v>137</v>
      </c>
      <c r="E115" s="268" t="s">
        <v>657</v>
      </c>
      <c r="F115" s="268">
        <v>145</v>
      </c>
      <c r="G115" s="272" t="s">
        <v>137</v>
      </c>
    </row>
    <row r="116" spans="1:7" ht="11.85" customHeight="1" x14ac:dyDescent="0.25">
      <c r="A116" s="194" t="s">
        <v>491</v>
      </c>
      <c r="B116" s="657">
        <v>110</v>
      </c>
      <c r="C116" s="268">
        <v>110</v>
      </c>
      <c r="D116" s="298">
        <f t="shared" si="18"/>
        <v>0</v>
      </c>
      <c r="E116" s="268">
        <v>140</v>
      </c>
      <c r="F116" s="268">
        <v>110</v>
      </c>
      <c r="G116" s="276">
        <f t="shared" si="19"/>
        <v>-21.428571428571431</v>
      </c>
    </row>
    <row r="117" spans="1:7" ht="11.85" customHeight="1" x14ac:dyDescent="0.25">
      <c r="A117" s="194" t="s">
        <v>92</v>
      </c>
      <c r="B117" s="657">
        <v>85</v>
      </c>
      <c r="C117" s="268">
        <v>80</v>
      </c>
      <c r="D117" s="298">
        <f t="shared" si="18"/>
        <v>-5.8823529411764719</v>
      </c>
      <c r="E117" s="268">
        <v>90</v>
      </c>
      <c r="F117" s="268">
        <v>105</v>
      </c>
      <c r="G117" s="276">
        <f t="shared" si="19"/>
        <v>16.666666666666675</v>
      </c>
    </row>
    <row r="118" spans="1:7" ht="11.85" customHeight="1" x14ac:dyDescent="0.25">
      <c r="A118" s="194" t="s">
        <v>93</v>
      </c>
      <c r="B118" s="795">
        <v>70</v>
      </c>
      <c r="C118" s="647">
        <v>70</v>
      </c>
      <c r="D118" s="298">
        <f t="shared" si="18"/>
        <v>0</v>
      </c>
      <c r="E118" s="268">
        <v>65</v>
      </c>
      <c r="F118" s="268">
        <v>65</v>
      </c>
      <c r="G118" s="276">
        <f t="shared" si="19"/>
        <v>0</v>
      </c>
    </row>
    <row r="119" spans="1:7" ht="11.85" customHeight="1" x14ac:dyDescent="0.25">
      <c r="A119" s="194" t="s">
        <v>94</v>
      </c>
      <c r="B119" s="795">
        <v>123</v>
      </c>
      <c r="C119" s="647">
        <v>140</v>
      </c>
      <c r="D119" s="298">
        <f t="shared" si="18"/>
        <v>13.821138211382111</v>
      </c>
      <c r="E119" s="268">
        <v>130</v>
      </c>
      <c r="F119" s="268">
        <v>125</v>
      </c>
      <c r="G119" s="276">
        <f t="shared" si="19"/>
        <v>-3.8461538461538436</v>
      </c>
    </row>
    <row r="120" spans="1:7" ht="11.85" customHeight="1" x14ac:dyDescent="0.25">
      <c r="A120" s="378" t="s">
        <v>95</v>
      </c>
      <c r="B120" s="647"/>
      <c r="C120" s="647"/>
      <c r="D120" s="301"/>
      <c r="E120" s="268" t="s">
        <v>492</v>
      </c>
      <c r="F120" s="268"/>
      <c r="G120" s="42"/>
    </row>
    <row r="121" spans="1:7" ht="11.85" customHeight="1" x14ac:dyDescent="0.25">
      <c r="A121" s="194" t="s">
        <v>96</v>
      </c>
      <c r="B121" s="268">
        <v>175</v>
      </c>
      <c r="C121" s="647">
        <v>175</v>
      </c>
      <c r="D121" s="298">
        <f t="shared" ref="D121:D129" si="20">((C121/B121)-    1)*100</f>
        <v>0</v>
      </c>
      <c r="E121" s="268">
        <v>90</v>
      </c>
      <c r="F121" s="268">
        <v>90</v>
      </c>
      <c r="G121" s="276">
        <f t="shared" ref="G121:G123" si="21">((F121/E121)-    1)*100</f>
        <v>0</v>
      </c>
    </row>
    <row r="122" spans="1:7" ht="11.85" customHeight="1" x14ac:dyDescent="0.25">
      <c r="A122" s="194" t="s">
        <v>97</v>
      </c>
      <c r="B122" s="268">
        <v>180</v>
      </c>
      <c r="C122" s="268">
        <v>175</v>
      </c>
      <c r="D122" s="298">
        <f t="shared" si="20"/>
        <v>-2.777777777777779</v>
      </c>
      <c r="E122" s="268">
        <v>103</v>
      </c>
      <c r="F122" s="268">
        <v>105</v>
      </c>
      <c r="G122" s="276">
        <f t="shared" si="21"/>
        <v>1.9417475728155331</v>
      </c>
    </row>
    <row r="123" spans="1:7" ht="11.85" customHeight="1" x14ac:dyDescent="0.25">
      <c r="A123" s="194" t="s">
        <v>98</v>
      </c>
      <c r="B123" s="309">
        <v>170</v>
      </c>
      <c r="C123" s="268">
        <v>175</v>
      </c>
      <c r="D123" s="298">
        <f t="shared" si="20"/>
        <v>2.9411764705882248</v>
      </c>
      <c r="E123" s="268">
        <v>90</v>
      </c>
      <c r="F123" s="268">
        <v>90</v>
      </c>
      <c r="G123" s="276">
        <f t="shared" si="21"/>
        <v>0</v>
      </c>
    </row>
    <row r="124" spans="1:7" ht="10.7" customHeight="1" x14ac:dyDescent="0.25">
      <c r="A124" s="282"/>
      <c r="B124" s="481"/>
      <c r="C124" s="54"/>
      <c r="D124" s="54"/>
      <c r="E124" s="302"/>
      <c r="F124" s="54"/>
      <c r="G124" s="303" t="s">
        <v>76</v>
      </c>
    </row>
    <row r="125" spans="1:7" ht="12" customHeight="1" x14ac:dyDescent="0.25">
      <c r="A125" s="286" t="s">
        <v>487</v>
      </c>
      <c r="B125" s="287"/>
      <c r="C125" s="287"/>
      <c r="D125" s="288"/>
      <c r="E125" s="304"/>
      <c r="F125" s="287"/>
      <c r="G125" s="2"/>
    </row>
    <row r="126" spans="1:7" ht="14.1" customHeight="1" x14ac:dyDescent="0.2">
      <c r="A126" s="955" t="s">
        <v>19</v>
      </c>
      <c r="B126" s="957" t="s">
        <v>476</v>
      </c>
      <c r="C126" s="958"/>
      <c r="D126" s="959"/>
      <c r="E126" s="957" t="s">
        <v>477</v>
      </c>
      <c r="F126" s="958"/>
      <c r="G126" s="959"/>
    </row>
    <row r="127" spans="1:7" ht="14.1" customHeight="1" x14ac:dyDescent="0.2">
      <c r="A127" s="956"/>
      <c r="B127" s="392" t="s">
        <v>478</v>
      </c>
      <c r="C127" s="392" t="s">
        <v>479</v>
      </c>
      <c r="D127" s="393" t="s">
        <v>23</v>
      </c>
      <c r="E127" s="392" t="s">
        <v>478</v>
      </c>
      <c r="F127" s="392" t="s">
        <v>479</v>
      </c>
      <c r="G127" s="393" t="s">
        <v>23</v>
      </c>
    </row>
    <row r="128" spans="1:7" ht="6.95" customHeight="1" x14ac:dyDescent="0.25">
      <c r="A128" s="194"/>
      <c r="B128" s="268"/>
      <c r="C128" s="268"/>
      <c r="D128" s="298"/>
      <c r="E128" s="268"/>
      <c r="F128" s="268"/>
      <c r="G128" s="276"/>
    </row>
    <row r="129" spans="1:7" ht="11.85" customHeight="1" x14ac:dyDescent="0.25">
      <c r="A129" s="394" t="s">
        <v>447</v>
      </c>
      <c r="B129" s="268">
        <v>100</v>
      </c>
      <c r="C129" s="268">
        <v>95</v>
      </c>
      <c r="D129" s="298">
        <f t="shared" si="20"/>
        <v>-5.0000000000000044</v>
      </c>
      <c r="E129" s="268">
        <v>140</v>
      </c>
      <c r="F129" s="268" t="s">
        <v>657</v>
      </c>
      <c r="G129" s="650" t="s">
        <v>137</v>
      </c>
    </row>
    <row r="130" spans="1:7" ht="11.85" customHeight="1" x14ac:dyDescent="0.25">
      <c r="A130" s="378" t="s">
        <v>168</v>
      </c>
      <c r="B130" s="268"/>
      <c r="C130" s="268"/>
      <c r="D130" s="305"/>
      <c r="E130" s="268"/>
      <c r="F130" s="268"/>
      <c r="G130" s="2"/>
    </row>
    <row r="131" spans="1:7" ht="11.85" customHeight="1" x14ac:dyDescent="0.25">
      <c r="A131" s="270" t="s">
        <v>141</v>
      </c>
      <c r="B131" s="268">
        <v>65</v>
      </c>
      <c r="C131" s="268">
        <v>135</v>
      </c>
      <c r="D131" s="298">
        <f>((C131/B131)-    1)*100</f>
        <v>107.69230769230771</v>
      </c>
      <c r="E131" s="268">
        <v>190</v>
      </c>
      <c r="F131" s="268">
        <v>225</v>
      </c>
      <c r="G131" s="276">
        <f t="shared" ref="G131:G136" si="22">((F131/E131)-    1)*100</f>
        <v>18.421052631578938</v>
      </c>
    </row>
    <row r="132" spans="1:7" ht="11.85" customHeight="1" x14ac:dyDescent="0.25">
      <c r="A132" s="270" t="s">
        <v>101</v>
      </c>
      <c r="B132" s="268">
        <v>170</v>
      </c>
      <c r="C132" s="268">
        <v>180</v>
      </c>
      <c r="D132" s="298">
        <f>((C132/B132)-    1)*100</f>
        <v>5.8823529411764719</v>
      </c>
      <c r="E132" s="268">
        <v>290</v>
      </c>
      <c r="F132" s="268">
        <v>245</v>
      </c>
      <c r="G132" s="276">
        <f t="shared" si="22"/>
        <v>-15.517241379310342</v>
      </c>
    </row>
    <row r="133" spans="1:7" ht="11.85" customHeight="1" x14ac:dyDescent="0.25">
      <c r="A133" s="270" t="s">
        <v>451</v>
      </c>
      <c r="B133" s="268">
        <v>130</v>
      </c>
      <c r="C133" s="268">
        <v>170</v>
      </c>
      <c r="D133" s="298">
        <f t="shared" ref="D133:D135" si="23">((C133/B133)-    1)*100</f>
        <v>30.76923076923077</v>
      </c>
      <c r="E133" s="268">
        <v>90</v>
      </c>
      <c r="F133" s="268">
        <v>100</v>
      </c>
      <c r="G133" s="276">
        <f t="shared" si="22"/>
        <v>11.111111111111116</v>
      </c>
    </row>
    <row r="134" spans="1:7" ht="11.85" customHeight="1" x14ac:dyDescent="0.25">
      <c r="A134" s="270" t="s">
        <v>104</v>
      </c>
      <c r="B134" s="268">
        <v>115</v>
      </c>
      <c r="C134" s="268">
        <v>270</v>
      </c>
      <c r="D134" s="298">
        <f t="shared" si="23"/>
        <v>134.78260869565219</v>
      </c>
      <c r="E134" s="268">
        <v>110</v>
      </c>
      <c r="F134" s="268">
        <v>170</v>
      </c>
      <c r="G134" s="276">
        <f t="shared" si="22"/>
        <v>54.54545454545454</v>
      </c>
    </row>
    <row r="135" spans="1:7" ht="11.85" customHeight="1" x14ac:dyDescent="0.25">
      <c r="A135" s="270" t="s">
        <v>162</v>
      </c>
      <c r="B135" s="268">
        <v>140</v>
      </c>
      <c r="C135" s="268">
        <v>140</v>
      </c>
      <c r="D135" s="298">
        <f t="shared" si="23"/>
        <v>0</v>
      </c>
      <c r="E135" s="268">
        <v>78</v>
      </c>
      <c r="F135" s="268">
        <v>78</v>
      </c>
      <c r="G135" s="276">
        <f t="shared" si="22"/>
        <v>0</v>
      </c>
    </row>
    <row r="136" spans="1:7" ht="11.85" customHeight="1" x14ac:dyDescent="0.25">
      <c r="A136" s="270" t="s">
        <v>103</v>
      </c>
      <c r="B136" s="647">
        <v>155</v>
      </c>
      <c r="C136" s="268">
        <v>140</v>
      </c>
      <c r="D136" s="298">
        <f>((C136/B136)-    1)*100</f>
        <v>-9.6774193548387117</v>
      </c>
      <c r="E136" s="268">
        <v>115</v>
      </c>
      <c r="F136" s="268">
        <v>145</v>
      </c>
      <c r="G136" s="276">
        <f t="shared" si="22"/>
        <v>26.086956521739136</v>
      </c>
    </row>
    <row r="137" spans="1:7" ht="11.85" customHeight="1" x14ac:dyDescent="0.25">
      <c r="A137" s="395" t="s">
        <v>105</v>
      </c>
      <c r="B137" s="268"/>
      <c r="C137" s="268"/>
      <c r="D137" s="293"/>
      <c r="E137" s="268"/>
      <c r="F137" s="268"/>
      <c r="G137" s="272"/>
    </row>
    <row r="138" spans="1:7" ht="11.85" customHeight="1" x14ac:dyDescent="0.25">
      <c r="A138" s="270" t="s">
        <v>107</v>
      </c>
      <c r="B138" s="268">
        <v>165</v>
      </c>
      <c r="C138" s="268">
        <v>165</v>
      </c>
      <c r="D138" s="298">
        <f t="shared" ref="D138:D144" si="24">((C138/B138)-    1)*100</f>
        <v>0</v>
      </c>
      <c r="E138" s="268" t="s">
        <v>657</v>
      </c>
      <c r="F138" s="268" t="s">
        <v>657</v>
      </c>
      <c r="G138" s="272" t="s">
        <v>137</v>
      </c>
    </row>
    <row r="139" spans="1:7" ht="11.85" customHeight="1" x14ac:dyDescent="0.25">
      <c r="A139" s="270" t="s">
        <v>106</v>
      </c>
      <c r="B139" s="268">
        <v>135</v>
      </c>
      <c r="C139" s="268">
        <v>135</v>
      </c>
      <c r="D139" s="298">
        <f t="shared" si="24"/>
        <v>0</v>
      </c>
      <c r="E139" s="268" t="s">
        <v>657</v>
      </c>
      <c r="F139" s="268" t="s">
        <v>657</v>
      </c>
      <c r="G139" s="272" t="s">
        <v>137</v>
      </c>
    </row>
    <row r="140" spans="1:7" ht="11.85" customHeight="1" x14ac:dyDescent="0.25">
      <c r="A140" s="270" t="s">
        <v>514</v>
      </c>
      <c r="B140" s="268">
        <v>110</v>
      </c>
      <c r="C140" s="268">
        <v>110</v>
      </c>
      <c r="D140" s="298">
        <f t="shared" si="24"/>
        <v>0</v>
      </c>
      <c r="E140" s="268" t="s">
        <v>657</v>
      </c>
      <c r="F140" s="268" t="s">
        <v>657</v>
      </c>
      <c r="G140" s="272" t="s">
        <v>137</v>
      </c>
    </row>
    <row r="141" spans="1:7" ht="11.85" customHeight="1" x14ac:dyDescent="0.25">
      <c r="A141" s="395" t="s">
        <v>110</v>
      </c>
      <c r="B141" s="268"/>
      <c r="C141" s="268"/>
      <c r="D141" s="305"/>
      <c r="E141" s="268" t="s">
        <v>657</v>
      </c>
      <c r="F141" s="268" t="s">
        <v>657</v>
      </c>
      <c r="G141" s="42"/>
    </row>
    <row r="142" spans="1:7" ht="11.85" customHeight="1" x14ac:dyDescent="0.25">
      <c r="A142" s="270" t="s">
        <v>457</v>
      </c>
      <c r="B142" s="268">
        <v>75</v>
      </c>
      <c r="C142" s="268">
        <v>165</v>
      </c>
      <c r="D142" s="298">
        <f t="shared" si="24"/>
        <v>120.00000000000001</v>
      </c>
      <c r="E142" s="268" t="s">
        <v>657</v>
      </c>
      <c r="F142" s="268" t="s">
        <v>657</v>
      </c>
      <c r="G142" s="272" t="s">
        <v>137</v>
      </c>
    </row>
    <row r="143" spans="1:7" ht="11.85" customHeight="1" x14ac:dyDescent="0.25">
      <c r="A143" s="270" t="s">
        <v>112</v>
      </c>
      <c r="B143" s="268">
        <v>75</v>
      </c>
      <c r="C143" s="268">
        <v>165</v>
      </c>
      <c r="D143" s="298">
        <f t="shared" si="24"/>
        <v>120.00000000000001</v>
      </c>
      <c r="E143" s="268" t="s">
        <v>657</v>
      </c>
      <c r="F143" s="268" t="s">
        <v>657</v>
      </c>
      <c r="G143" s="272" t="s">
        <v>137</v>
      </c>
    </row>
    <row r="144" spans="1:7" ht="11.85" customHeight="1" x14ac:dyDescent="0.25">
      <c r="A144" s="270" t="s">
        <v>111</v>
      </c>
      <c r="B144" s="268">
        <v>75</v>
      </c>
      <c r="C144" s="268">
        <v>175</v>
      </c>
      <c r="D144" s="298">
        <f t="shared" si="24"/>
        <v>133.33333333333334</v>
      </c>
      <c r="E144" s="268" t="s">
        <v>657</v>
      </c>
      <c r="F144" s="268" t="s">
        <v>657</v>
      </c>
      <c r="G144" s="272" t="s">
        <v>137</v>
      </c>
    </row>
    <row r="145" spans="1:7" ht="11.85" customHeight="1" x14ac:dyDescent="0.25">
      <c r="A145" s="396" t="s">
        <v>113</v>
      </c>
      <c r="B145" s="297"/>
      <c r="C145" s="268"/>
      <c r="D145" s="298"/>
      <c r="E145" s="268" t="s">
        <v>657</v>
      </c>
      <c r="F145" s="268" t="s">
        <v>657</v>
      </c>
      <c r="G145" s="269" t="s">
        <v>137</v>
      </c>
    </row>
    <row r="146" spans="1:7" ht="11.85" customHeight="1" x14ac:dyDescent="0.2">
      <c r="A146" s="179" t="s">
        <v>143</v>
      </c>
      <c r="B146" s="268">
        <v>65</v>
      </c>
      <c r="C146" s="268">
        <v>95</v>
      </c>
      <c r="D146" s="298">
        <f t="shared" ref="D146:D147" si="25">((C146/B146)-    1)*100</f>
        <v>46.153846153846146</v>
      </c>
      <c r="E146" s="268">
        <v>250</v>
      </c>
      <c r="F146" s="268">
        <v>260</v>
      </c>
      <c r="G146" s="298">
        <f t="shared" ref="G146:G147" si="26">((F146/E146)-    1)*100</f>
        <v>4.0000000000000036</v>
      </c>
    </row>
    <row r="147" spans="1:7" ht="11.85" customHeight="1" x14ac:dyDescent="0.2">
      <c r="A147" s="179" t="s">
        <v>114</v>
      </c>
      <c r="B147" s="268">
        <v>109</v>
      </c>
      <c r="C147" s="268">
        <v>112</v>
      </c>
      <c r="D147" s="298">
        <f t="shared" si="25"/>
        <v>2.7522935779816571</v>
      </c>
      <c r="E147" s="268">
        <v>115</v>
      </c>
      <c r="F147" s="268">
        <v>180</v>
      </c>
      <c r="G147" s="298">
        <f t="shared" si="26"/>
        <v>56.521739130434788</v>
      </c>
    </row>
    <row r="148" spans="1:7" ht="11.85" customHeight="1" x14ac:dyDescent="0.25">
      <c r="A148" s="396" t="s">
        <v>115</v>
      </c>
      <c r="B148" s="297"/>
      <c r="C148" s="268"/>
      <c r="D148" s="298"/>
      <c r="E148" s="268"/>
      <c r="F148" s="268"/>
      <c r="G148" s="272"/>
    </row>
    <row r="149" spans="1:7" ht="11.85" customHeight="1" x14ac:dyDescent="0.25">
      <c r="A149" s="270" t="s">
        <v>116</v>
      </c>
      <c r="B149" s="268">
        <v>120</v>
      </c>
      <c r="C149" s="268">
        <v>110</v>
      </c>
      <c r="D149" s="292">
        <f>((C149/B149)-          1)*100</f>
        <v>-8.3333333333333375</v>
      </c>
      <c r="E149" s="268">
        <v>110</v>
      </c>
      <c r="F149" s="268">
        <v>200</v>
      </c>
      <c r="G149" s="298">
        <f t="shared" ref="G149" si="27">((F149/E149)-    1)*100</f>
        <v>81.818181818181813</v>
      </c>
    </row>
    <row r="150" spans="1:7" ht="11.85" customHeight="1" x14ac:dyDescent="0.25">
      <c r="A150" s="270" t="s">
        <v>117</v>
      </c>
      <c r="B150" s="268">
        <v>150</v>
      </c>
      <c r="C150" s="268">
        <v>185</v>
      </c>
      <c r="D150" s="292">
        <f>((C150/B150)-          1)*100</f>
        <v>23.333333333333339</v>
      </c>
      <c r="E150" s="268">
        <v>100</v>
      </c>
      <c r="F150" s="268" t="s">
        <v>657</v>
      </c>
      <c r="G150" s="272" t="s">
        <v>137</v>
      </c>
    </row>
    <row r="151" spans="1:7" ht="11.85" customHeight="1" x14ac:dyDescent="0.25">
      <c r="A151" s="270" t="s">
        <v>118</v>
      </c>
      <c r="B151" s="268">
        <v>145</v>
      </c>
      <c r="C151" s="268">
        <v>110</v>
      </c>
      <c r="D151" s="292">
        <f t="shared" ref="D151" si="28">((C151/B151)-          1)*100</f>
        <v>-24.137931034482762</v>
      </c>
      <c r="E151" s="268">
        <v>118</v>
      </c>
      <c r="F151" s="268">
        <v>145</v>
      </c>
      <c r="G151" s="298">
        <f t="shared" ref="G151" si="29">((F151/E151)-    1)*100</f>
        <v>22.881355932203395</v>
      </c>
    </row>
    <row r="152" spans="1:7" ht="11.85" customHeight="1" x14ac:dyDescent="0.25">
      <c r="A152" s="395" t="s">
        <v>119</v>
      </c>
      <c r="B152" s="268"/>
      <c r="C152" s="268"/>
      <c r="D152" s="296"/>
      <c r="E152" s="268"/>
      <c r="F152" s="268"/>
      <c r="G152" s="42"/>
    </row>
    <row r="153" spans="1:7" ht="11.85" customHeight="1" x14ac:dyDescent="0.25">
      <c r="A153" s="270" t="s">
        <v>121</v>
      </c>
      <c r="B153" s="268">
        <v>105</v>
      </c>
      <c r="C153" s="268">
        <v>105</v>
      </c>
      <c r="D153" s="292">
        <f>((C153/B153)-          1)*100</f>
        <v>0</v>
      </c>
      <c r="E153" s="268">
        <v>65</v>
      </c>
      <c r="F153" s="268">
        <v>65</v>
      </c>
      <c r="G153" s="276">
        <f t="shared" ref="G153:G156" si="30">((F153/E153)-    1)*100</f>
        <v>0</v>
      </c>
    </row>
    <row r="154" spans="1:7" ht="11.85" customHeight="1" x14ac:dyDescent="0.25">
      <c r="A154" s="270" t="s">
        <v>122</v>
      </c>
      <c r="B154" s="268">
        <v>170</v>
      </c>
      <c r="C154" s="268">
        <v>190</v>
      </c>
      <c r="D154" s="292">
        <f>((C154/B154)-          1)*100</f>
        <v>11.764705882352944</v>
      </c>
      <c r="E154" s="268">
        <v>55</v>
      </c>
      <c r="F154" s="268">
        <v>95</v>
      </c>
      <c r="G154" s="276">
        <f t="shared" si="30"/>
        <v>72.727272727272734</v>
      </c>
    </row>
    <row r="155" spans="1:7" ht="11.85" customHeight="1" x14ac:dyDescent="0.25">
      <c r="A155" s="270" t="s">
        <v>123</v>
      </c>
      <c r="B155" s="268">
        <v>150</v>
      </c>
      <c r="C155" s="268">
        <v>165</v>
      </c>
      <c r="D155" s="292">
        <f t="shared" ref="D155:D171" si="31">((C155/B155)-          1)*100</f>
        <v>10.000000000000009</v>
      </c>
      <c r="E155" s="268">
        <v>50</v>
      </c>
      <c r="F155" s="268">
        <v>125</v>
      </c>
      <c r="G155" s="276">
        <f t="shared" si="30"/>
        <v>150</v>
      </c>
    </row>
    <row r="156" spans="1:7" ht="11.85" customHeight="1" x14ac:dyDescent="0.25">
      <c r="A156" s="270" t="s">
        <v>124</v>
      </c>
      <c r="B156" s="268">
        <v>150</v>
      </c>
      <c r="C156" s="268">
        <v>198</v>
      </c>
      <c r="D156" s="292">
        <f t="shared" si="31"/>
        <v>32.000000000000007</v>
      </c>
      <c r="E156" s="268">
        <v>88</v>
      </c>
      <c r="F156" s="268">
        <v>78</v>
      </c>
      <c r="G156" s="276">
        <f t="shared" si="30"/>
        <v>-11.363636363636365</v>
      </c>
    </row>
    <row r="157" spans="1:7" ht="11.85" customHeight="1" x14ac:dyDescent="0.25">
      <c r="A157" s="395" t="s">
        <v>606</v>
      </c>
      <c r="B157" s="268"/>
      <c r="C157" s="268"/>
      <c r="D157" s="296"/>
      <c r="E157" s="268"/>
      <c r="F157" s="268"/>
      <c r="G157" s="42"/>
    </row>
    <row r="158" spans="1:7" ht="11.85" customHeight="1" x14ac:dyDescent="0.25">
      <c r="A158" s="176" t="s">
        <v>177</v>
      </c>
      <c r="B158" s="268">
        <v>155</v>
      </c>
      <c r="C158" s="268">
        <v>155</v>
      </c>
      <c r="D158" s="292">
        <f>((C158/B158)-          1)*100</f>
        <v>0</v>
      </c>
      <c r="E158" s="268" t="s">
        <v>657</v>
      </c>
      <c r="F158" s="268" t="s">
        <v>657</v>
      </c>
      <c r="G158" s="272" t="s">
        <v>137</v>
      </c>
    </row>
    <row r="159" spans="1:7" ht="11.85" customHeight="1" x14ac:dyDescent="0.25">
      <c r="A159" s="176" t="s">
        <v>515</v>
      </c>
      <c r="B159" s="268" t="s">
        <v>657</v>
      </c>
      <c r="C159" s="268">
        <v>158</v>
      </c>
      <c r="D159" s="293" t="s">
        <v>137</v>
      </c>
      <c r="E159" s="268" t="s">
        <v>657</v>
      </c>
      <c r="F159" s="268" t="s">
        <v>657</v>
      </c>
      <c r="G159" s="272" t="s">
        <v>137</v>
      </c>
    </row>
    <row r="160" spans="1:7" ht="11.85" customHeight="1" x14ac:dyDescent="0.25">
      <c r="A160" s="176" t="s">
        <v>291</v>
      </c>
      <c r="B160" s="268">
        <v>180</v>
      </c>
      <c r="C160" s="268">
        <v>190</v>
      </c>
      <c r="D160" s="292">
        <f t="shared" ref="D160:D166" si="32">((C160/B160)-          1)*100</f>
        <v>5.555555555555558</v>
      </c>
      <c r="E160" s="268" t="s">
        <v>657</v>
      </c>
      <c r="F160" s="268" t="s">
        <v>657</v>
      </c>
      <c r="G160" s="272" t="s">
        <v>137</v>
      </c>
    </row>
    <row r="161" spans="1:7" ht="11.85" customHeight="1" x14ac:dyDescent="0.25">
      <c r="A161" s="176" t="s">
        <v>293</v>
      </c>
      <c r="B161" s="268">
        <v>150</v>
      </c>
      <c r="C161" s="268">
        <v>155</v>
      </c>
      <c r="D161" s="292">
        <f t="shared" si="32"/>
        <v>3.3333333333333437</v>
      </c>
      <c r="E161" s="268" t="s">
        <v>657</v>
      </c>
      <c r="F161" s="268" t="s">
        <v>657</v>
      </c>
      <c r="G161" s="272" t="s">
        <v>137</v>
      </c>
    </row>
    <row r="162" spans="1:7" ht="11.85" customHeight="1" x14ac:dyDescent="0.25">
      <c r="A162" s="176" t="s">
        <v>179</v>
      </c>
      <c r="B162" s="268">
        <v>125</v>
      </c>
      <c r="C162" s="268">
        <v>140</v>
      </c>
      <c r="D162" s="292">
        <f t="shared" si="32"/>
        <v>12.000000000000011</v>
      </c>
      <c r="E162" s="268" t="s">
        <v>657</v>
      </c>
      <c r="F162" s="268" t="s">
        <v>657</v>
      </c>
      <c r="G162" s="272" t="s">
        <v>137</v>
      </c>
    </row>
    <row r="163" spans="1:7" ht="11.85" customHeight="1" x14ac:dyDescent="0.25">
      <c r="A163" s="176" t="s">
        <v>292</v>
      </c>
      <c r="B163" s="268">
        <v>175</v>
      </c>
      <c r="C163" s="268">
        <v>165</v>
      </c>
      <c r="D163" s="292">
        <f t="shared" si="32"/>
        <v>-5.7142857142857162</v>
      </c>
      <c r="E163" s="268" t="s">
        <v>657</v>
      </c>
      <c r="F163" s="268" t="s">
        <v>657</v>
      </c>
      <c r="G163" s="272" t="s">
        <v>137</v>
      </c>
    </row>
    <row r="164" spans="1:7" ht="11.85" customHeight="1" x14ac:dyDescent="0.25">
      <c r="A164" s="176" t="s">
        <v>178</v>
      </c>
      <c r="B164" s="268">
        <v>150</v>
      </c>
      <c r="C164" s="268">
        <v>175</v>
      </c>
      <c r="D164" s="292">
        <f t="shared" si="32"/>
        <v>16.666666666666675</v>
      </c>
      <c r="E164" s="268" t="s">
        <v>657</v>
      </c>
      <c r="F164" s="268" t="s">
        <v>657</v>
      </c>
      <c r="G164" s="272" t="s">
        <v>137</v>
      </c>
    </row>
    <row r="165" spans="1:7" ht="11.85" customHeight="1" x14ac:dyDescent="0.25">
      <c r="A165" s="176" t="s">
        <v>502</v>
      </c>
      <c r="B165" s="290" t="s">
        <v>656</v>
      </c>
      <c r="C165" s="268">
        <v>163</v>
      </c>
      <c r="D165" s="293" t="s">
        <v>137</v>
      </c>
      <c r="E165" s="268" t="s">
        <v>657</v>
      </c>
      <c r="F165" s="268" t="s">
        <v>657</v>
      </c>
      <c r="G165" s="272" t="s">
        <v>137</v>
      </c>
    </row>
    <row r="166" spans="1:7" ht="11.85" customHeight="1" x14ac:dyDescent="0.25">
      <c r="A166" s="479" t="s">
        <v>186</v>
      </c>
      <c r="B166" s="268">
        <v>147</v>
      </c>
      <c r="C166" s="268">
        <v>140</v>
      </c>
      <c r="D166" s="292">
        <f t="shared" si="32"/>
        <v>-4.7619047619047672</v>
      </c>
      <c r="E166" s="268" t="s">
        <v>657</v>
      </c>
      <c r="F166" s="268" t="s">
        <v>657</v>
      </c>
      <c r="G166" s="272" t="s">
        <v>137</v>
      </c>
    </row>
    <row r="167" spans="1:7" ht="11.85" customHeight="1" x14ac:dyDescent="0.25">
      <c r="A167" s="479" t="s">
        <v>516</v>
      </c>
      <c r="B167" s="268" t="s">
        <v>657</v>
      </c>
      <c r="C167" s="268">
        <v>160</v>
      </c>
      <c r="D167" s="293" t="s">
        <v>137</v>
      </c>
      <c r="E167" s="268" t="s">
        <v>657</v>
      </c>
      <c r="F167" s="268" t="s">
        <v>657</v>
      </c>
      <c r="G167" s="272" t="s">
        <v>137</v>
      </c>
    </row>
    <row r="168" spans="1:7" ht="11.85" customHeight="1" x14ac:dyDescent="0.25">
      <c r="A168" s="646" t="s">
        <v>163</v>
      </c>
      <c r="B168" s="647"/>
      <c r="C168" s="647"/>
      <c r="D168" s="721"/>
      <c r="E168" s="647"/>
      <c r="F168" s="647"/>
      <c r="G168" s="42"/>
    </row>
    <row r="169" spans="1:7" ht="11.85" customHeight="1" x14ac:dyDescent="0.25">
      <c r="A169" s="588" t="s">
        <v>434</v>
      </c>
      <c r="B169" s="268">
        <v>75</v>
      </c>
      <c r="C169" s="268" t="s">
        <v>657</v>
      </c>
      <c r="D169" s="293" t="s">
        <v>137</v>
      </c>
      <c r="E169" s="268">
        <v>100</v>
      </c>
      <c r="F169" s="268" t="s">
        <v>657</v>
      </c>
      <c r="G169" s="272" t="s">
        <v>137</v>
      </c>
    </row>
    <row r="170" spans="1:7" ht="11.85" customHeight="1" x14ac:dyDescent="0.25">
      <c r="A170" s="307" t="s">
        <v>435</v>
      </c>
      <c r="B170" s="268">
        <v>88</v>
      </c>
      <c r="C170" s="658">
        <v>88</v>
      </c>
      <c r="D170" s="306">
        <f t="shared" si="31"/>
        <v>0</v>
      </c>
      <c r="E170" s="268" t="s">
        <v>657</v>
      </c>
      <c r="F170" s="268" t="s">
        <v>657</v>
      </c>
      <c r="G170" s="272" t="s">
        <v>137</v>
      </c>
    </row>
    <row r="171" spans="1:7" ht="11.85" customHeight="1" x14ac:dyDescent="0.25">
      <c r="A171" s="307" t="s">
        <v>164</v>
      </c>
      <c r="B171" s="268">
        <v>116</v>
      </c>
      <c r="C171" s="658">
        <v>95</v>
      </c>
      <c r="D171" s="306">
        <f t="shared" si="31"/>
        <v>-18.103448275862068</v>
      </c>
      <c r="E171" s="268" t="s">
        <v>657</v>
      </c>
      <c r="F171" s="268" t="s">
        <v>657</v>
      </c>
      <c r="G171" s="272" t="s">
        <v>137</v>
      </c>
    </row>
    <row r="172" spans="1:7" ht="11.85" customHeight="1" x14ac:dyDescent="0.25">
      <c r="A172" s="395" t="s">
        <v>125</v>
      </c>
      <c r="B172" s="268"/>
      <c r="C172" s="658"/>
      <c r="D172" s="306"/>
      <c r="E172" s="268"/>
      <c r="F172" s="268"/>
      <c r="G172" s="42"/>
    </row>
    <row r="173" spans="1:7" ht="11.85" customHeight="1" x14ac:dyDescent="0.25">
      <c r="A173" s="270" t="s">
        <v>126</v>
      </c>
      <c r="B173" s="268">
        <v>130</v>
      </c>
      <c r="C173" s="268">
        <v>140</v>
      </c>
      <c r="D173" s="306">
        <f t="shared" ref="D173:D175" si="33">((C173/B173)-          1)*100</f>
        <v>7.6923076923076872</v>
      </c>
      <c r="E173" s="268" t="s">
        <v>657</v>
      </c>
      <c r="F173" s="268" t="s">
        <v>657</v>
      </c>
      <c r="G173" s="272" t="s">
        <v>137</v>
      </c>
    </row>
    <row r="174" spans="1:7" ht="11.85" customHeight="1" x14ac:dyDescent="0.25">
      <c r="A174" s="270" t="s">
        <v>127</v>
      </c>
      <c r="B174" s="268">
        <v>130</v>
      </c>
      <c r="C174" s="268">
        <v>150</v>
      </c>
      <c r="D174" s="306">
        <f t="shared" si="33"/>
        <v>15.384615384615374</v>
      </c>
      <c r="E174" s="268">
        <v>85</v>
      </c>
      <c r="F174" s="268">
        <v>95</v>
      </c>
      <c r="G174" s="276">
        <f t="shared" ref="G174:G175" si="34">((F174/E174)-    1)*100</f>
        <v>11.764705882352944</v>
      </c>
    </row>
    <row r="175" spans="1:7" ht="11.85" customHeight="1" x14ac:dyDescent="0.25">
      <c r="A175" s="270" t="s">
        <v>128</v>
      </c>
      <c r="B175" s="268">
        <v>160</v>
      </c>
      <c r="C175" s="268">
        <v>160</v>
      </c>
      <c r="D175" s="306">
        <f t="shared" si="33"/>
        <v>0</v>
      </c>
      <c r="E175" s="268">
        <v>160</v>
      </c>
      <c r="F175" s="268">
        <v>135</v>
      </c>
      <c r="G175" s="276">
        <f t="shared" si="34"/>
        <v>-15.625</v>
      </c>
    </row>
    <row r="176" spans="1:7" ht="11.85" customHeight="1" x14ac:dyDescent="0.25">
      <c r="A176" s="395" t="s">
        <v>129</v>
      </c>
      <c r="B176" s="268"/>
      <c r="C176" s="268"/>
      <c r="D176" s="306"/>
      <c r="E176" s="268"/>
      <c r="F176" s="268"/>
      <c r="G176" s="42"/>
    </row>
    <row r="177" spans="1:7" ht="11.85" customHeight="1" x14ac:dyDescent="0.25">
      <c r="A177" s="270" t="s">
        <v>144</v>
      </c>
      <c r="B177" s="268">
        <v>130</v>
      </c>
      <c r="C177" s="268">
        <v>125</v>
      </c>
      <c r="D177" s="306">
        <f>((C177/B177)-          1)*100</f>
        <v>-3.8461538461538436</v>
      </c>
      <c r="E177" s="268" t="s">
        <v>657</v>
      </c>
      <c r="F177" s="268" t="s">
        <v>657</v>
      </c>
      <c r="G177" s="272" t="s">
        <v>137</v>
      </c>
    </row>
    <row r="178" spans="1:7" ht="11.85" customHeight="1" x14ac:dyDescent="0.25">
      <c r="A178" s="270" t="s">
        <v>131</v>
      </c>
      <c r="B178" s="268">
        <v>130</v>
      </c>
      <c r="C178" s="268">
        <v>120</v>
      </c>
      <c r="D178" s="306">
        <f t="shared" ref="D178:D179" si="35">((C178/B178)-          1)*100</f>
        <v>-7.6923076923076872</v>
      </c>
      <c r="E178" s="268" t="s">
        <v>657</v>
      </c>
      <c r="F178" s="268" t="s">
        <v>657</v>
      </c>
      <c r="G178" s="272" t="s">
        <v>137</v>
      </c>
    </row>
    <row r="179" spans="1:7" ht="11.85" customHeight="1" x14ac:dyDescent="0.25">
      <c r="A179" s="308" t="s">
        <v>132</v>
      </c>
      <c r="B179" s="309">
        <v>120</v>
      </c>
      <c r="C179" s="309">
        <v>165</v>
      </c>
      <c r="D179" s="310">
        <f t="shared" si="35"/>
        <v>37.5</v>
      </c>
      <c r="E179" s="309" t="s">
        <v>657</v>
      </c>
      <c r="F179" s="309" t="s">
        <v>657</v>
      </c>
      <c r="G179" s="311" t="s">
        <v>137</v>
      </c>
    </row>
    <row r="180" spans="1:7" ht="13.5" x14ac:dyDescent="0.25">
      <c r="A180" s="312" t="s">
        <v>133</v>
      </c>
      <c r="B180" s="313"/>
      <c r="C180" s="312"/>
      <c r="D180" s="312"/>
      <c r="E180" s="312"/>
      <c r="F180" s="312"/>
      <c r="G180" s="42"/>
    </row>
    <row r="181" spans="1:7" ht="9" customHeight="1" x14ac:dyDescent="0.25">
      <c r="A181" s="742" t="s">
        <v>608</v>
      </c>
      <c r="B181" s="742"/>
      <c r="C181" s="742"/>
      <c r="D181" s="742"/>
      <c r="E181" s="742"/>
      <c r="F181" s="742"/>
      <c r="G181" s="42"/>
    </row>
    <row r="182" spans="1:7" ht="9" customHeight="1" x14ac:dyDescent="0.2">
      <c r="A182" s="743" t="s">
        <v>609</v>
      </c>
      <c r="B182" s="743"/>
      <c r="C182" s="743"/>
      <c r="D182" s="743"/>
      <c r="E182" s="743"/>
      <c r="F182" s="743"/>
      <c r="G182" s="41"/>
    </row>
    <row r="183" spans="1:7" x14ac:dyDescent="0.2">
      <c r="A183" s="41"/>
      <c r="B183" s="41"/>
      <c r="C183" s="41"/>
      <c r="D183" s="41"/>
      <c r="E183" s="41"/>
      <c r="F183" s="41"/>
      <c r="G183" s="41"/>
    </row>
    <row r="184" spans="1:7" x14ac:dyDescent="0.2">
      <c r="A184" s="41"/>
      <c r="B184" s="41"/>
      <c r="C184" s="41"/>
      <c r="D184" s="41"/>
      <c r="E184" s="41"/>
      <c r="F184" s="41"/>
      <c r="G184" s="41"/>
    </row>
    <row r="185" spans="1:7" x14ac:dyDescent="0.2">
      <c r="A185" s="41"/>
      <c r="B185" s="41"/>
      <c r="C185" s="41"/>
      <c r="D185" s="41"/>
      <c r="E185" s="41"/>
      <c r="F185" s="41"/>
      <c r="G185" s="4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</sheetData>
  <mergeCells count="9">
    <mergeCell ref="A126:A127"/>
    <mergeCell ref="B126:D126"/>
    <mergeCell ref="E126:G126"/>
    <mergeCell ref="A4:A5"/>
    <mergeCell ref="B4:D4"/>
    <mergeCell ref="E4:G4"/>
    <mergeCell ref="A65:A66"/>
    <mergeCell ref="B65:D65"/>
    <mergeCell ref="E65:G65"/>
  </mergeCells>
  <pageMargins left="0" right="0" top="0" bottom="0" header="0" footer="0"/>
  <pageSetup paperSize="9" orientation="portrait" r:id="rId1"/>
  <ignoredErrors>
    <ignoredError sqref="B5:G5 B66:G66 B127:G127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28"/>
  <sheetViews>
    <sheetView showGridLines="0" topLeftCell="A82" zoomScaleNormal="100" workbookViewId="0">
      <selection activeCell="B95" sqref="B95"/>
    </sheetView>
  </sheetViews>
  <sheetFormatPr baseColWidth="10" defaultColWidth="11.42578125" defaultRowHeight="15" customHeight="1" x14ac:dyDescent="0.2"/>
  <cols>
    <col min="1" max="1" width="22.5703125" style="52" customWidth="1"/>
    <col min="2" max="16384" width="11.42578125" style="52"/>
  </cols>
  <sheetData>
    <row r="1" spans="1:7" ht="18.95" customHeight="1" x14ac:dyDescent="0.25">
      <c r="A1" s="64" t="s">
        <v>300</v>
      </c>
      <c r="B1" s="64"/>
      <c r="C1" s="65"/>
      <c r="D1" s="66"/>
      <c r="E1" s="65"/>
      <c r="F1" s="65"/>
      <c r="G1" s="67"/>
    </row>
    <row r="2" spans="1:7" ht="12" customHeight="1" x14ac:dyDescent="0.25">
      <c r="A2" s="64" t="s">
        <v>704</v>
      </c>
      <c r="B2" s="64"/>
      <c r="C2" s="68"/>
      <c r="D2" s="69"/>
      <c r="E2" s="68"/>
      <c r="F2" s="68"/>
      <c r="G2" s="70"/>
    </row>
    <row r="3" spans="1:7" ht="5.0999999999999996" customHeight="1" x14ac:dyDescent="0.25">
      <c r="B3" s="64" t="s">
        <v>187</v>
      </c>
      <c r="C3" s="64"/>
      <c r="D3" s="64"/>
      <c r="E3" s="64"/>
      <c r="F3" s="64"/>
      <c r="G3" s="71"/>
    </row>
    <row r="4" spans="1:7" ht="18" customHeight="1" x14ac:dyDescent="0.2">
      <c r="A4" s="397" t="s">
        <v>301</v>
      </c>
      <c r="B4" s="397" t="s">
        <v>189</v>
      </c>
      <c r="C4" s="397" t="s">
        <v>190</v>
      </c>
      <c r="D4" s="397" t="s">
        <v>191</v>
      </c>
      <c r="E4" s="397" t="s">
        <v>302</v>
      </c>
      <c r="F4" s="397" t="s">
        <v>193</v>
      </c>
      <c r="G4" s="397" t="s">
        <v>303</v>
      </c>
    </row>
    <row r="5" spans="1:7" ht="12" customHeight="1" x14ac:dyDescent="0.2">
      <c r="A5" s="960" t="s">
        <v>653</v>
      </c>
      <c r="B5" s="398" t="s">
        <v>310</v>
      </c>
      <c r="C5" s="398" t="s">
        <v>613</v>
      </c>
      <c r="D5" s="398" t="s">
        <v>195</v>
      </c>
      <c r="E5" s="398" t="s">
        <v>198</v>
      </c>
      <c r="F5" s="399">
        <v>1050</v>
      </c>
      <c r="G5" s="706">
        <v>50</v>
      </c>
    </row>
    <row r="6" spans="1:7" ht="12" customHeight="1" x14ac:dyDescent="0.2">
      <c r="A6" s="961"/>
      <c r="B6" s="526" t="s">
        <v>614</v>
      </c>
      <c r="C6" s="526" t="s">
        <v>615</v>
      </c>
      <c r="D6" s="526" t="s">
        <v>195</v>
      </c>
      <c r="E6" s="526" t="s">
        <v>196</v>
      </c>
      <c r="F6" s="527">
        <v>480</v>
      </c>
      <c r="G6" s="707">
        <v>13.5</v>
      </c>
    </row>
    <row r="7" spans="1:7" ht="12" customHeight="1" x14ac:dyDescent="0.2">
      <c r="A7" s="962" t="s">
        <v>652</v>
      </c>
      <c r="B7" s="398" t="s">
        <v>201</v>
      </c>
      <c r="C7" s="398" t="s">
        <v>305</v>
      </c>
      <c r="D7" s="398" t="s">
        <v>195</v>
      </c>
      <c r="E7" s="398" t="s">
        <v>196</v>
      </c>
      <c r="F7" s="399">
        <v>210</v>
      </c>
      <c r="G7" s="706">
        <v>12</v>
      </c>
    </row>
    <row r="8" spans="1:7" ht="12" customHeight="1" x14ac:dyDescent="0.2">
      <c r="A8" s="962"/>
      <c r="B8" s="398" t="s">
        <v>201</v>
      </c>
      <c r="C8" s="398" t="s">
        <v>305</v>
      </c>
      <c r="D8" s="398" t="s">
        <v>195</v>
      </c>
      <c r="E8" s="398" t="s">
        <v>198</v>
      </c>
      <c r="F8" s="399">
        <v>400</v>
      </c>
      <c r="G8" s="706">
        <v>11</v>
      </c>
    </row>
    <row r="9" spans="1:7" ht="12" customHeight="1" x14ac:dyDescent="0.2">
      <c r="A9" s="962"/>
      <c r="B9" s="398" t="s">
        <v>202</v>
      </c>
      <c r="C9" s="398" t="s">
        <v>306</v>
      </c>
      <c r="D9" s="398" t="s">
        <v>195</v>
      </c>
      <c r="E9" s="398" t="s">
        <v>196</v>
      </c>
      <c r="F9" s="399">
        <v>90</v>
      </c>
      <c r="G9" s="706">
        <v>13</v>
      </c>
    </row>
    <row r="10" spans="1:7" ht="12" customHeight="1" x14ac:dyDescent="0.2">
      <c r="A10" s="962"/>
      <c r="B10" s="398" t="s">
        <v>202</v>
      </c>
      <c r="C10" s="398" t="s">
        <v>203</v>
      </c>
      <c r="D10" s="398" t="s">
        <v>195</v>
      </c>
      <c r="E10" s="398" t="s">
        <v>196</v>
      </c>
      <c r="F10" s="399">
        <v>90</v>
      </c>
      <c r="G10" s="706">
        <v>12</v>
      </c>
    </row>
    <row r="11" spans="1:7" ht="12" customHeight="1" x14ac:dyDescent="0.2">
      <c r="A11" s="962"/>
      <c r="B11" s="398" t="s">
        <v>202</v>
      </c>
      <c r="C11" s="398" t="s">
        <v>203</v>
      </c>
      <c r="D11" s="398" t="s">
        <v>195</v>
      </c>
      <c r="E11" s="398" t="s">
        <v>198</v>
      </c>
      <c r="F11" s="399">
        <v>60</v>
      </c>
      <c r="G11" s="706">
        <v>11</v>
      </c>
    </row>
    <row r="12" spans="1:7" ht="12" customHeight="1" x14ac:dyDescent="0.2">
      <c r="A12" s="962"/>
      <c r="B12" s="398" t="s">
        <v>205</v>
      </c>
      <c r="C12" s="398" t="s">
        <v>206</v>
      </c>
      <c r="D12" s="398" t="s">
        <v>195</v>
      </c>
      <c r="E12" s="398" t="s">
        <v>204</v>
      </c>
      <c r="F12" s="399">
        <v>8710</v>
      </c>
      <c r="G12" s="706">
        <v>7</v>
      </c>
    </row>
    <row r="13" spans="1:7" ht="12" customHeight="1" x14ac:dyDescent="0.2">
      <c r="A13" s="962"/>
      <c r="B13" s="398" t="s">
        <v>586</v>
      </c>
      <c r="C13" s="398" t="s">
        <v>616</v>
      </c>
      <c r="D13" s="398" t="s">
        <v>195</v>
      </c>
      <c r="E13" s="398" t="s">
        <v>195</v>
      </c>
      <c r="F13" s="399">
        <v>1400</v>
      </c>
      <c r="G13" s="706">
        <v>4</v>
      </c>
    </row>
    <row r="14" spans="1:7" ht="12" customHeight="1" x14ac:dyDescent="0.2">
      <c r="A14" s="962"/>
      <c r="B14" s="398" t="s">
        <v>586</v>
      </c>
      <c r="C14" s="398" t="s">
        <v>617</v>
      </c>
      <c r="D14" s="398" t="s">
        <v>195</v>
      </c>
      <c r="E14" s="398" t="s">
        <v>195</v>
      </c>
      <c r="F14" s="399">
        <v>850</v>
      </c>
      <c r="G14" s="706">
        <v>4</v>
      </c>
    </row>
    <row r="15" spans="1:7" ht="12" customHeight="1" x14ac:dyDescent="0.2">
      <c r="A15" s="962"/>
      <c r="B15" s="398" t="s">
        <v>586</v>
      </c>
      <c r="C15" s="398" t="s">
        <v>618</v>
      </c>
      <c r="D15" s="398" t="s">
        <v>195</v>
      </c>
      <c r="E15" s="398" t="s">
        <v>195</v>
      </c>
      <c r="F15" s="399">
        <v>400</v>
      </c>
      <c r="G15" s="706">
        <v>4</v>
      </c>
    </row>
    <row r="16" spans="1:7" ht="12" customHeight="1" x14ac:dyDescent="0.2">
      <c r="A16" s="962"/>
      <c r="B16" s="398" t="s">
        <v>207</v>
      </c>
      <c r="C16" s="398" t="s">
        <v>307</v>
      </c>
      <c r="D16" s="398" t="s">
        <v>195</v>
      </c>
      <c r="E16" s="398" t="s">
        <v>195</v>
      </c>
      <c r="F16" s="399">
        <v>1000</v>
      </c>
      <c r="G16" s="706">
        <v>5</v>
      </c>
    </row>
    <row r="17" spans="1:7" ht="12" customHeight="1" x14ac:dyDescent="0.2">
      <c r="A17" s="962"/>
      <c r="B17" s="398" t="s">
        <v>268</v>
      </c>
      <c r="C17" s="398" t="s">
        <v>269</v>
      </c>
      <c r="D17" s="398" t="s">
        <v>195</v>
      </c>
      <c r="E17" s="398" t="s">
        <v>195</v>
      </c>
      <c r="F17" s="399">
        <v>900</v>
      </c>
      <c r="G17" s="706">
        <v>5</v>
      </c>
    </row>
    <row r="18" spans="1:7" ht="12" customHeight="1" x14ac:dyDescent="0.2">
      <c r="A18" s="961"/>
      <c r="B18" s="526" t="s">
        <v>268</v>
      </c>
      <c r="C18" s="526" t="s">
        <v>269</v>
      </c>
      <c r="D18" s="526" t="s">
        <v>195</v>
      </c>
      <c r="E18" s="526" t="s">
        <v>195</v>
      </c>
      <c r="F18" s="527">
        <v>2300</v>
      </c>
      <c r="G18" s="707">
        <v>5</v>
      </c>
    </row>
    <row r="19" spans="1:7" ht="12" customHeight="1" x14ac:dyDescent="0.2">
      <c r="A19" s="960" t="s">
        <v>29</v>
      </c>
      <c r="B19" s="829" t="s">
        <v>205</v>
      </c>
      <c r="C19" s="829" t="s">
        <v>206</v>
      </c>
      <c r="D19" s="829" t="s">
        <v>195</v>
      </c>
      <c r="E19" s="829" t="s">
        <v>196</v>
      </c>
      <c r="F19" s="881">
        <v>175</v>
      </c>
      <c r="G19" s="709">
        <v>6.3</v>
      </c>
    </row>
    <row r="20" spans="1:7" ht="12" customHeight="1" x14ac:dyDescent="0.2">
      <c r="A20" s="962"/>
      <c r="B20" s="550" t="s">
        <v>205</v>
      </c>
      <c r="C20" s="550" t="s">
        <v>206</v>
      </c>
      <c r="D20" s="550" t="s">
        <v>195</v>
      </c>
      <c r="E20" s="550" t="s">
        <v>198</v>
      </c>
      <c r="F20" s="648">
        <v>1075</v>
      </c>
      <c r="G20" s="709">
        <v>5.8</v>
      </c>
    </row>
    <row r="21" spans="1:7" ht="12" customHeight="1" x14ac:dyDescent="0.2">
      <c r="A21" s="961"/>
      <c r="B21" s="526" t="s">
        <v>207</v>
      </c>
      <c r="C21" s="526" t="s">
        <v>585</v>
      </c>
      <c r="D21" s="526" t="s">
        <v>195</v>
      </c>
      <c r="E21" s="526" t="s">
        <v>196</v>
      </c>
      <c r="F21" s="527">
        <v>1300</v>
      </c>
      <c r="G21" s="709">
        <v>5</v>
      </c>
    </row>
    <row r="22" spans="1:7" ht="12" customHeight="1" x14ac:dyDescent="0.2">
      <c r="A22" s="960" t="s">
        <v>308</v>
      </c>
      <c r="B22" s="550" t="s">
        <v>310</v>
      </c>
      <c r="C22" s="550" t="s">
        <v>309</v>
      </c>
      <c r="D22" s="550" t="s">
        <v>195</v>
      </c>
      <c r="E22" s="550" t="s">
        <v>198</v>
      </c>
      <c r="F22" s="648">
        <v>1100</v>
      </c>
      <c r="G22" s="882">
        <v>8</v>
      </c>
    </row>
    <row r="23" spans="1:7" ht="12" customHeight="1" x14ac:dyDescent="0.2">
      <c r="A23" s="962"/>
      <c r="B23" s="398" t="s">
        <v>310</v>
      </c>
      <c r="C23" s="398" t="s">
        <v>270</v>
      </c>
      <c r="D23" s="398" t="s">
        <v>195</v>
      </c>
      <c r="E23" s="398" t="s">
        <v>196</v>
      </c>
      <c r="F23" s="399">
        <v>1475</v>
      </c>
      <c r="G23" s="706">
        <v>7</v>
      </c>
    </row>
    <row r="24" spans="1:7" ht="12" customHeight="1" x14ac:dyDescent="0.2">
      <c r="A24" s="962"/>
      <c r="B24" s="398" t="s">
        <v>200</v>
      </c>
      <c r="C24" s="398" t="s">
        <v>271</v>
      </c>
      <c r="D24" s="398" t="s">
        <v>195</v>
      </c>
      <c r="E24" s="398" t="s">
        <v>196</v>
      </c>
      <c r="F24" s="399">
        <v>100</v>
      </c>
      <c r="G24" s="706">
        <v>9</v>
      </c>
    </row>
    <row r="25" spans="1:7" ht="12" customHeight="1" x14ac:dyDescent="0.2">
      <c r="A25" s="962"/>
      <c r="B25" s="398" t="s">
        <v>586</v>
      </c>
      <c r="C25" s="398" t="s">
        <v>587</v>
      </c>
      <c r="D25" s="398" t="s">
        <v>195</v>
      </c>
      <c r="E25" s="398" t="s">
        <v>198</v>
      </c>
      <c r="F25" s="399">
        <v>300</v>
      </c>
      <c r="G25" s="706">
        <v>3.8</v>
      </c>
    </row>
    <row r="26" spans="1:7" ht="12" customHeight="1" x14ac:dyDescent="0.2">
      <c r="A26" s="962"/>
      <c r="B26" s="398" t="s">
        <v>586</v>
      </c>
      <c r="C26" s="398" t="s">
        <v>587</v>
      </c>
      <c r="D26" s="398" t="s">
        <v>195</v>
      </c>
      <c r="E26" s="398" t="s">
        <v>196</v>
      </c>
      <c r="F26" s="399">
        <v>20960</v>
      </c>
      <c r="G26" s="706">
        <v>6</v>
      </c>
    </row>
    <row r="27" spans="1:7" ht="12" customHeight="1" x14ac:dyDescent="0.2">
      <c r="A27" s="962"/>
      <c r="B27" s="398" t="s">
        <v>586</v>
      </c>
      <c r="C27" s="398" t="s">
        <v>619</v>
      </c>
      <c r="D27" s="398" t="s">
        <v>195</v>
      </c>
      <c r="E27" s="398" t="s">
        <v>196</v>
      </c>
      <c r="F27" s="399">
        <v>657</v>
      </c>
      <c r="G27" s="706">
        <v>6</v>
      </c>
    </row>
    <row r="28" spans="1:7" ht="12" customHeight="1" x14ac:dyDescent="0.2">
      <c r="A28" s="962"/>
      <c r="B28" s="398" t="s">
        <v>586</v>
      </c>
      <c r="C28" s="398" t="s">
        <v>620</v>
      </c>
      <c r="D28" s="398" t="s">
        <v>195</v>
      </c>
      <c r="E28" s="398" t="s">
        <v>196</v>
      </c>
      <c r="F28" s="399">
        <v>1230</v>
      </c>
      <c r="G28" s="706">
        <v>6</v>
      </c>
    </row>
    <row r="29" spans="1:7" ht="12" customHeight="1" x14ac:dyDescent="0.2">
      <c r="A29" s="961"/>
      <c r="B29" s="526" t="s">
        <v>207</v>
      </c>
      <c r="C29" s="526" t="s">
        <v>311</v>
      </c>
      <c r="D29" s="526" t="s">
        <v>195</v>
      </c>
      <c r="E29" s="526" t="s">
        <v>198</v>
      </c>
      <c r="F29" s="527">
        <v>1350</v>
      </c>
      <c r="G29" s="707">
        <v>8</v>
      </c>
    </row>
    <row r="30" spans="1:7" ht="12" customHeight="1" x14ac:dyDescent="0.2">
      <c r="A30" s="960" t="s">
        <v>312</v>
      </c>
      <c r="B30" s="550" t="s">
        <v>310</v>
      </c>
      <c r="C30" s="550" t="s">
        <v>613</v>
      </c>
      <c r="D30" s="550" t="s">
        <v>195</v>
      </c>
      <c r="E30" s="550" t="s">
        <v>198</v>
      </c>
      <c r="F30" s="648">
        <v>2450</v>
      </c>
      <c r="G30" s="709">
        <v>6</v>
      </c>
    </row>
    <row r="31" spans="1:7" ht="12" customHeight="1" x14ac:dyDescent="0.2">
      <c r="A31" s="962"/>
      <c r="B31" s="550" t="s">
        <v>200</v>
      </c>
      <c r="C31" s="550" t="s">
        <v>271</v>
      </c>
      <c r="D31" s="550" t="s">
        <v>195</v>
      </c>
      <c r="E31" s="550" t="s">
        <v>198</v>
      </c>
      <c r="F31" s="648">
        <v>1550</v>
      </c>
      <c r="G31" s="709">
        <v>8</v>
      </c>
    </row>
    <row r="32" spans="1:7" ht="12" customHeight="1" x14ac:dyDescent="0.2">
      <c r="A32" s="962"/>
      <c r="B32" s="550" t="s">
        <v>529</v>
      </c>
      <c r="C32" s="550" t="s">
        <v>530</v>
      </c>
      <c r="D32" s="550" t="s">
        <v>195</v>
      </c>
      <c r="E32" s="550" t="s">
        <v>198</v>
      </c>
      <c r="F32" s="648">
        <v>2847</v>
      </c>
      <c r="G32" s="709">
        <v>13</v>
      </c>
    </row>
    <row r="33" spans="1:7" ht="12" customHeight="1" x14ac:dyDescent="0.2">
      <c r="A33" s="962"/>
      <c r="B33" s="550" t="s">
        <v>529</v>
      </c>
      <c r="C33" s="550" t="s">
        <v>530</v>
      </c>
      <c r="D33" s="550" t="s">
        <v>195</v>
      </c>
      <c r="E33" s="550" t="s">
        <v>196</v>
      </c>
      <c r="F33" s="648">
        <v>1440</v>
      </c>
      <c r="G33" s="709">
        <v>15</v>
      </c>
    </row>
    <row r="34" spans="1:7" ht="12" customHeight="1" x14ac:dyDescent="0.2">
      <c r="A34" s="962"/>
      <c r="B34" s="398" t="s">
        <v>197</v>
      </c>
      <c r="C34" s="398" t="s">
        <v>313</v>
      </c>
      <c r="D34" s="398" t="s">
        <v>195</v>
      </c>
      <c r="E34" s="398" t="s">
        <v>198</v>
      </c>
      <c r="F34" s="399">
        <v>280</v>
      </c>
      <c r="G34" s="706">
        <v>18</v>
      </c>
    </row>
    <row r="35" spans="1:7" ht="12" customHeight="1" x14ac:dyDescent="0.2">
      <c r="A35" s="962"/>
      <c r="B35" s="398" t="s">
        <v>197</v>
      </c>
      <c r="C35" s="398" t="s">
        <v>314</v>
      </c>
      <c r="D35" s="398" t="s">
        <v>198</v>
      </c>
      <c r="E35" s="398" t="s">
        <v>195</v>
      </c>
      <c r="F35" s="648">
        <v>384</v>
      </c>
      <c r="G35" s="706">
        <v>15</v>
      </c>
    </row>
    <row r="36" spans="1:7" ht="12" customHeight="1" x14ac:dyDescent="0.2">
      <c r="A36" s="962"/>
      <c r="B36" s="398" t="s">
        <v>197</v>
      </c>
      <c r="C36" s="398" t="s">
        <v>314</v>
      </c>
      <c r="D36" s="398" t="s">
        <v>195</v>
      </c>
      <c r="E36" s="398" t="s">
        <v>196</v>
      </c>
      <c r="F36" s="648">
        <v>666</v>
      </c>
      <c r="G36" s="706">
        <v>20</v>
      </c>
    </row>
    <row r="37" spans="1:7" ht="12" customHeight="1" x14ac:dyDescent="0.2">
      <c r="A37" s="961"/>
      <c r="B37" s="526" t="s">
        <v>197</v>
      </c>
      <c r="C37" s="526" t="s">
        <v>315</v>
      </c>
      <c r="D37" s="526" t="s">
        <v>195</v>
      </c>
      <c r="E37" s="526" t="s">
        <v>196</v>
      </c>
      <c r="F37" s="527">
        <v>101</v>
      </c>
      <c r="G37" s="707">
        <v>20</v>
      </c>
    </row>
    <row r="38" spans="1:7" ht="14.1" customHeight="1" x14ac:dyDescent="0.2">
      <c r="A38" s="465" t="s">
        <v>621</v>
      </c>
      <c r="B38" s="400" t="s">
        <v>622</v>
      </c>
      <c r="C38" s="400" t="s">
        <v>623</v>
      </c>
      <c r="D38" s="400" t="s">
        <v>195</v>
      </c>
      <c r="E38" s="400" t="s">
        <v>195</v>
      </c>
      <c r="F38" s="401">
        <v>1925</v>
      </c>
      <c r="G38" s="708">
        <v>130</v>
      </c>
    </row>
    <row r="39" spans="1:7" ht="12" customHeight="1" x14ac:dyDescent="0.2">
      <c r="A39" s="960" t="s">
        <v>318</v>
      </c>
      <c r="B39" s="398" t="s">
        <v>194</v>
      </c>
      <c r="C39" s="398" t="s">
        <v>319</v>
      </c>
      <c r="D39" s="398" t="s">
        <v>195</v>
      </c>
      <c r="E39" s="398" t="s">
        <v>196</v>
      </c>
      <c r="F39" s="399">
        <v>80</v>
      </c>
      <c r="G39" s="706">
        <v>500</v>
      </c>
    </row>
    <row r="40" spans="1:7" ht="12" customHeight="1" x14ac:dyDescent="0.2">
      <c r="A40" s="962"/>
      <c r="B40" s="398" t="s">
        <v>194</v>
      </c>
      <c r="C40" s="398" t="s">
        <v>319</v>
      </c>
      <c r="D40" s="398" t="s">
        <v>195</v>
      </c>
      <c r="E40" s="398" t="s">
        <v>195</v>
      </c>
      <c r="F40" s="399">
        <v>80</v>
      </c>
      <c r="G40" s="706">
        <v>3.5</v>
      </c>
    </row>
    <row r="41" spans="1:7" ht="12" customHeight="1" x14ac:dyDescent="0.2">
      <c r="A41" s="962"/>
      <c r="B41" s="398" t="s">
        <v>194</v>
      </c>
      <c r="C41" s="398" t="s">
        <v>319</v>
      </c>
      <c r="D41" s="398" t="s">
        <v>195</v>
      </c>
      <c r="E41" s="398" t="s">
        <v>198</v>
      </c>
      <c r="F41" s="399">
        <v>760</v>
      </c>
      <c r="G41" s="706">
        <v>10.47</v>
      </c>
    </row>
    <row r="42" spans="1:7" ht="12" customHeight="1" x14ac:dyDescent="0.2">
      <c r="A42" s="962"/>
      <c r="B42" s="398" t="s">
        <v>194</v>
      </c>
      <c r="C42" s="398" t="s">
        <v>215</v>
      </c>
      <c r="D42" s="398" t="s">
        <v>195</v>
      </c>
      <c r="E42" s="398" t="s">
        <v>198</v>
      </c>
      <c r="F42" s="399">
        <v>40</v>
      </c>
      <c r="G42" s="706">
        <v>10.47</v>
      </c>
    </row>
    <row r="43" spans="1:7" ht="12" customHeight="1" x14ac:dyDescent="0.2">
      <c r="A43" s="962"/>
      <c r="B43" s="398" t="s">
        <v>194</v>
      </c>
      <c r="C43" s="398" t="s">
        <v>215</v>
      </c>
      <c r="D43" s="398" t="s">
        <v>195</v>
      </c>
      <c r="E43" s="398" t="s">
        <v>196</v>
      </c>
      <c r="F43" s="399">
        <v>60</v>
      </c>
      <c r="G43" s="706">
        <v>500</v>
      </c>
    </row>
    <row r="44" spans="1:7" ht="12" customHeight="1" x14ac:dyDescent="0.2">
      <c r="A44" s="962"/>
      <c r="B44" s="398" t="s">
        <v>194</v>
      </c>
      <c r="C44" s="398" t="s">
        <v>215</v>
      </c>
      <c r="D44" s="398" t="s">
        <v>195</v>
      </c>
      <c r="E44" s="398" t="s">
        <v>195</v>
      </c>
      <c r="F44" s="399">
        <v>40</v>
      </c>
      <c r="G44" s="706">
        <v>3.5</v>
      </c>
    </row>
    <row r="45" spans="1:7" ht="12" customHeight="1" x14ac:dyDescent="0.2">
      <c r="A45" s="962"/>
      <c r="B45" s="398" t="s">
        <v>194</v>
      </c>
      <c r="C45" s="398" t="s">
        <v>320</v>
      </c>
      <c r="D45" s="398" t="s">
        <v>195</v>
      </c>
      <c r="E45" s="398" t="s">
        <v>198</v>
      </c>
      <c r="F45" s="399">
        <v>3080</v>
      </c>
      <c r="G45" s="706">
        <v>10.47</v>
      </c>
    </row>
    <row r="46" spans="1:7" ht="12" customHeight="1" x14ac:dyDescent="0.2">
      <c r="A46" s="962"/>
      <c r="B46" s="398" t="s">
        <v>194</v>
      </c>
      <c r="C46" s="398" t="s">
        <v>320</v>
      </c>
      <c r="D46" s="398" t="s">
        <v>195</v>
      </c>
      <c r="E46" s="398" t="s">
        <v>196</v>
      </c>
      <c r="F46" s="399">
        <v>80</v>
      </c>
      <c r="G46" s="706">
        <v>500</v>
      </c>
    </row>
    <row r="47" spans="1:7" ht="12" customHeight="1" x14ac:dyDescent="0.2">
      <c r="A47" s="962"/>
      <c r="B47" s="398" t="s">
        <v>194</v>
      </c>
      <c r="C47" s="398" t="s">
        <v>565</v>
      </c>
      <c r="D47" s="398" t="s">
        <v>195</v>
      </c>
      <c r="E47" s="398" t="s">
        <v>196</v>
      </c>
      <c r="F47" s="399">
        <v>20</v>
      </c>
      <c r="G47" s="706">
        <v>500</v>
      </c>
    </row>
    <row r="48" spans="1:7" ht="12" customHeight="1" x14ac:dyDescent="0.2">
      <c r="A48" s="962"/>
      <c r="B48" s="398" t="s">
        <v>194</v>
      </c>
      <c r="C48" s="398" t="s">
        <v>216</v>
      </c>
      <c r="D48" s="398" t="s">
        <v>195</v>
      </c>
      <c r="E48" s="398" t="s">
        <v>195</v>
      </c>
      <c r="F48" s="399">
        <v>40</v>
      </c>
      <c r="G48" s="706">
        <v>3.5</v>
      </c>
    </row>
    <row r="49" spans="1:7" ht="12" customHeight="1" x14ac:dyDescent="0.2">
      <c r="A49" s="962"/>
      <c r="B49" s="398" t="s">
        <v>194</v>
      </c>
      <c r="C49" s="398" t="s">
        <v>216</v>
      </c>
      <c r="D49" s="398" t="s">
        <v>195</v>
      </c>
      <c r="E49" s="398" t="s">
        <v>196</v>
      </c>
      <c r="F49" s="399">
        <v>17</v>
      </c>
      <c r="G49" s="706">
        <v>500</v>
      </c>
    </row>
    <row r="50" spans="1:7" ht="12" customHeight="1" x14ac:dyDescent="0.2">
      <c r="A50" s="962"/>
      <c r="B50" s="398" t="s">
        <v>194</v>
      </c>
      <c r="C50" s="398" t="s">
        <v>272</v>
      </c>
      <c r="D50" s="398" t="s">
        <v>195</v>
      </c>
      <c r="E50" s="398" t="s">
        <v>196</v>
      </c>
      <c r="F50" s="399">
        <v>40</v>
      </c>
      <c r="G50" s="706">
        <v>500</v>
      </c>
    </row>
    <row r="51" spans="1:7" ht="12" customHeight="1" x14ac:dyDescent="0.2">
      <c r="A51" s="962"/>
      <c r="B51" s="398" t="s">
        <v>194</v>
      </c>
      <c r="C51" s="398" t="s">
        <v>588</v>
      </c>
      <c r="D51" s="398" t="s">
        <v>195</v>
      </c>
      <c r="E51" s="398" t="s">
        <v>198</v>
      </c>
      <c r="F51" s="399">
        <v>2560</v>
      </c>
      <c r="G51" s="706">
        <v>10.47</v>
      </c>
    </row>
    <row r="52" spans="1:7" ht="12" customHeight="1" x14ac:dyDescent="0.2">
      <c r="A52" s="962"/>
      <c r="B52" s="398" t="s">
        <v>321</v>
      </c>
      <c r="C52" s="398" t="s">
        <v>322</v>
      </c>
      <c r="D52" s="398" t="s">
        <v>195</v>
      </c>
      <c r="E52" s="398" t="s">
        <v>195</v>
      </c>
      <c r="F52" s="399">
        <v>1056</v>
      </c>
      <c r="G52" s="706">
        <v>10</v>
      </c>
    </row>
    <row r="53" spans="1:7" ht="12" customHeight="1" x14ac:dyDescent="0.2">
      <c r="A53" s="962"/>
      <c r="B53" s="398" t="s">
        <v>321</v>
      </c>
      <c r="C53" s="398" t="s">
        <v>273</v>
      </c>
      <c r="D53" s="398" t="s">
        <v>195</v>
      </c>
      <c r="E53" s="398" t="s">
        <v>198</v>
      </c>
      <c r="F53" s="399">
        <v>420</v>
      </c>
      <c r="G53" s="706">
        <v>20</v>
      </c>
    </row>
    <row r="54" spans="1:7" ht="12" customHeight="1" x14ac:dyDescent="0.2">
      <c r="A54" s="962"/>
      <c r="B54" s="398" t="s">
        <v>321</v>
      </c>
      <c r="C54" s="398" t="s">
        <v>273</v>
      </c>
      <c r="D54" s="398" t="s">
        <v>195</v>
      </c>
      <c r="E54" s="398" t="s">
        <v>195</v>
      </c>
      <c r="F54" s="399">
        <v>2332</v>
      </c>
      <c r="G54" s="706">
        <v>10</v>
      </c>
    </row>
    <row r="55" spans="1:7" ht="12" customHeight="1" x14ac:dyDescent="0.2">
      <c r="A55" s="961"/>
      <c r="B55" s="526" t="s">
        <v>321</v>
      </c>
      <c r="C55" s="526" t="s">
        <v>273</v>
      </c>
      <c r="D55" s="526" t="s">
        <v>195</v>
      </c>
      <c r="E55" s="526" t="s">
        <v>196</v>
      </c>
      <c r="F55" s="527">
        <v>1140</v>
      </c>
      <c r="G55" s="707">
        <v>50</v>
      </c>
    </row>
    <row r="56" spans="1:7" ht="12" customHeight="1" x14ac:dyDescent="0.2">
      <c r="A56" s="72"/>
      <c r="B56" s="73"/>
      <c r="C56" s="33"/>
      <c r="D56" s="74"/>
      <c r="E56" s="75"/>
      <c r="G56" s="704" t="s">
        <v>589</v>
      </c>
    </row>
    <row r="57" spans="1:7" ht="12" customHeight="1" x14ac:dyDescent="0.25">
      <c r="A57" s="76" t="s">
        <v>323</v>
      </c>
      <c r="G57" s="705"/>
    </row>
    <row r="58" spans="1:7" ht="21.75" customHeight="1" x14ac:dyDescent="0.2">
      <c r="A58" s="397" t="s">
        <v>301</v>
      </c>
      <c r="B58" s="397" t="s">
        <v>189</v>
      </c>
      <c r="C58" s="397" t="s">
        <v>190</v>
      </c>
      <c r="D58" s="397" t="s">
        <v>191</v>
      </c>
      <c r="E58" s="397" t="s">
        <v>302</v>
      </c>
      <c r="F58" s="397" t="s">
        <v>193</v>
      </c>
      <c r="G58" s="397" t="s">
        <v>303</v>
      </c>
    </row>
    <row r="59" spans="1:7" ht="5.25" customHeight="1" x14ac:dyDescent="0.2"/>
    <row r="60" spans="1:7" ht="12" customHeight="1" x14ac:dyDescent="0.2">
      <c r="A60" s="962" t="s">
        <v>324</v>
      </c>
      <c r="B60" s="398" t="s">
        <v>201</v>
      </c>
      <c r="C60" s="398" t="s">
        <v>624</v>
      </c>
      <c r="D60" s="398" t="s">
        <v>195</v>
      </c>
      <c r="E60" s="398" t="s">
        <v>196</v>
      </c>
      <c r="F60" s="398">
        <v>1080</v>
      </c>
      <c r="G60" s="398">
        <v>12</v>
      </c>
    </row>
    <row r="61" spans="1:7" ht="12" customHeight="1" x14ac:dyDescent="0.2">
      <c r="A61" s="962"/>
      <c r="B61" s="398" t="s">
        <v>197</v>
      </c>
      <c r="C61" s="398" t="s">
        <v>625</v>
      </c>
      <c r="D61" s="398" t="s">
        <v>195</v>
      </c>
      <c r="E61" s="398" t="s">
        <v>195</v>
      </c>
      <c r="F61" s="398">
        <v>492</v>
      </c>
      <c r="G61" s="398">
        <v>17</v>
      </c>
    </row>
    <row r="62" spans="1:7" ht="12" customHeight="1" x14ac:dyDescent="0.2">
      <c r="A62" s="962"/>
      <c r="B62" s="398" t="s">
        <v>197</v>
      </c>
      <c r="C62" s="398" t="s">
        <v>314</v>
      </c>
      <c r="D62" s="398" t="s">
        <v>195</v>
      </c>
      <c r="E62" s="398" t="s">
        <v>195</v>
      </c>
      <c r="F62" s="399">
        <v>5939</v>
      </c>
      <c r="G62" s="706">
        <v>15</v>
      </c>
    </row>
    <row r="63" spans="1:7" ht="12" customHeight="1" x14ac:dyDescent="0.2">
      <c r="A63" s="962"/>
      <c r="B63" s="398" t="s">
        <v>197</v>
      </c>
      <c r="C63" s="398" t="s">
        <v>315</v>
      </c>
      <c r="D63" s="398" t="s">
        <v>195</v>
      </c>
      <c r="E63" s="398" t="s">
        <v>195</v>
      </c>
      <c r="F63" s="399">
        <v>243</v>
      </c>
      <c r="G63" s="706">
        <v>15</v>
      </c>
    </row>
    <row r="64" spans="1:7" ht="12" customHeight="1" x14ac:dyDescent="0.2">
      <c r="A64" s="961"/>
      <c r="B64" s="526" t="s">
        <v>197</v>
      </c>
      <c r="C64" s="526" t="s">
        <v>325</v>
      </c>
      <c r="D64" s="526" t="s">
        <v>195</v>
      </c>
      <c r="E64" s="526" t="s">
        <v>195</v>
      </c>
      <c r="F64" s="527">
        <v>993</v>
      </c>
      <c r="G64" s="707">
        <v>10</v>
      </c>
    </row>
    <row r="65" spans="1:7" ht="12" customHeight="1" x14ac:dyDescent="0.2">
      <c r="A65" s="960" t="s">
        <v>364</v>
      </c>
      <c r="B65" s="829" t="s">
        <v>590</v>
      </c>
      <c r="C65" s="829" t="s">
        <v>591</v>
      </c>
      <c r="D65" s="829" t="s">
        <v>195</v>
      </c>
      <c r="E65" s="829" t="s">
        <v>195</v>
      </c>
      <c r="F65" s="648">
        <v>841</v>
      </c>
      <c r="G65" s="709">
        <v>13</v>
      </c>
    </row>
    <row r="66" spans="1:7" ht="12" customHeight="1" x14ac:dyDescent="0.2">
      <c r="A66" s="962"/>
      <c r="B66" s="550" t="s">
        <v>592</v>
      </c>
      <c r="C66" s="550" t="s">
        <v>593</v>
      </c>
      <c r="D66" s="550" t="s">
        <v>195</v>
      </c>
      <c r="E66" s="550" t="s">
        <v>195</v>
      </c>
      <c r="F66" s="648">
        <v>105</v>
      </c>
      <c r="G66" s="709">
        <v>13</v>
      </c>
    </row>
    <row r="67" spans="1:7" ht="12" customHeight="1" x14ac:dyDescent="0.2">
      <c r="A67" s="962"/>
      <c r="B67" s="550" t="s">
        <v>321</v>
      </c>
      <c r="C67" s="550" t="s">
        <v>594</v>
      </c>
      <c r="D67" s="550" t="s">
        <v>195</v>
      </c>
      <c r="E67" s="550" t="s">
        <v>196</v>
      </c>
      <c r="F67" s="648">
        <v>410</v>
      </c>
      <c r="G67" s="709">
        <v>10</v>
      </c>
    </row>
    <row r="68" spans="1:7" ht="12" customHeight="1" x14ac:dyDescent="0.2">
      <c r="A68" s="961"/>
      <c r="B68" s="526" t="s">
        <v>321</v>
      </c>
      <c r="C68" s="526" t="s">
        <v>594</v>
      </c>
      <c r="D68" s="526" t="s">
        <v>195</v>
      </c>
      <c r="E68" s="526" t="s">
        <v>195</v>
      </c>
      <c r="F68" s="527">
        <v>5500</v>
      </c>
      <c r="G68" s="707">
        <v>8</v>
      </c>
    </row>
    <row r="69" spans="1:7" ht="17.100000000000001" customHeight="1" x14ac:dyDescent="0.2">
      <c r="A69" s="883" t="s">
        <v>327</v>
      </c>
      <c r="B69" s="400" t="s">
        <v>321</v>
      </c>
      <c r="C69" s="526" t="s">
        <v>547</v>
      </c>
      <c r="D69" s="400" t="s">
        <v>195</v>
      </c>
      <c r="E69" s="526" t="s">
        <v>195</v>
      </c>
      <c r="F69" s="401">
        <v>775</v>
      </c>
      <c r="G69" s="708">
        <v>5</v>
      </c>
    </row>
    <row r="70" spans="1:7" ht="12" customHeight="1" x14ac:dyDescent="0.2">
      <c r="A70" s="960" t="s">
        <v>328</v>
      </c>
      <c r="B70" s="398" t="s">
        <v>329</v>
      </c>
      <c r="C70" s="398" t="s">
        <v>330</v>
      </c>
      <c r="D70" s="398" t="s">
        <v>195</v>
      </c>
      <c r="E70" s="398" t="s">
        <v>196</v>
      </c>
      <c r="F70" s="399">
        <v>4450</v>
      </c>
      <c r="G70" s="706">
        <v>5</v>
      </c>
    </row>
    <row r="71" spans="1:7" ht="12" customHeight="1" x14ac:dyDescent="0.2">
      <c r="A71" s="962"/>
      <c r="B71" s="398" t="s">
        <v>197</v>
      </c>
      <c r="C71" s="398" t="s">
        <v>331</v>
      </c>
      <c r="D71" s="398" t="s">
        <v>195</v>
      </c>
      <c r="E71" s="398" t="s">
        <v>196</v>
      </c>
      <c r="F71" s="399">
        <v>198</v>
      </c>
      <c r="G71" s="706">
        <v>12</v>
      </c>
    </row>
    <row r="72" spans="1:7" ht="12" customHeight="1" x14ac:dyDescent="0.2">
      <c r="A72" s="962"/>
      <c r="B72" s="398" t="s">
        <v>197</v>
      </c>
      <c r="C72" s="398" t="s">
        <v>331</v>
      </c>
      <c r="D72" s="398" t="s">
        <v>195</v>
      </c>
      <c r="E72" s="398" t="s">
        <v>198</v>
      </c>
      <c r="F72" s="399">
        <v>450</v>
      </c>
      <c r="G72" s="706">
        <v>11.5</v>
      </c>
    </row>
    <row r="73" spans="1:7" ht="12" customHeight="1" x14ac:dyDescent="0.2">
      <c r="A73" s="962"/>
      <c r="B73" s="398" t="s">
        <v>197</v>
      </c>
      <c r="C73" s="398" t="s">
        <v>566</v>
      </c>
      <c r="D73" s="398" t="s">
        <v>195</v>
      </c>
      <c r="E73" s="398" t="s">
        <v>198</v>
      </c>
      <c r="F73" s="399">
        <v>200</v>
      </c>
      <c r="G73" s="706">
        <v>11.5</v>
      </c>
    </row>
    <row r="74" spans="1:7" ht="12" customHeight="1" x14ac:dyDescent="0.2">
      <c r="A74" s="962"/>
      <c r="B74" s="398" t="s">
        <v>567</v>
      </c>
      <c r="C74" s="398" t="s">
        <v>568</v>
      </c>
      <c r="D74" s="398" t="s">
        <v>195</v>
      </c>
      <c r="E74" s="398" t="s">
        <v>198</v>
      </c>
      <c r="F74" s="399">
        <v>850</v>
      </c>
      <c r="G74" s="706">
        <v>11</v>
      </c>
    </row>
    <row r="75" spans="1:7" ht="12" customHeight="1" x14ac:dyDescent="0.2">
      <c r="A75" s="962"/>
      <c r="B75" s="398" t="s">
        <v>567</v>
      </c>
      <c r="C75" s="398" t="s">
        <v>569</v>
      </c>
      <c r="D75" s="398" t="s">
        <v>195</v>
      </c>
      <c r="E75" s="398" t="s">
        <v>198</v>
      </c>
      <c r="F75" s="399">
        <v>150</v>
      </c>
      <c r="G75" s="706">
        <v>11</v>
      </c>
    </row>
    <row r="76" spans="1:7" ht="12" customHeight="1" x14ac:dyDescent="0.2">
      <c r="A76" s="962"/>
      <c r="B76" s="550" t="s">
        <v>207</v>
      </c>
      <c r="C76" s="550" t="s">
        <v>332</v>
      </c>
      <c r="D76" s="398" t="s">
        <v>195</v>
      </c>
      <c r="E76" s="398" t="s">
        <v>198</v>
      </c>
      <c r="F76" s="399">
        <v>1300</v>
      </c>
      <c r="G76" s="706">
        <v>5.5</v>
      </c>
    </row>
    <row r="77" spans="1:7" ht="12" customHeight="1" x14ac:dyDescent="0.2">
      <c r="A77" s="961"/>
      <c r="B77" s="526" t="s">
        <v>207</v>
      </c>
      <c r="C77" s="526" t="s">
        <v>332</v>
      </c>
      <c r="D77" s="526" t="s">
        <v>195</v>
      </c>
      <c r="E77" s="526" t="s">
        <v>196</v>
      </c>
      <c r="F77" s="527">
        <v>550</v>
      </c>
      <c r="G77" s="707">
        <v>6</v>
      </c>
    </row>
    <row r="78" spans="1:7" ht="12" customHeight="1" x14ac:dyDescent="0.2">
      <c r="A78" s="960" t="s">
        <v>333</v>
      </c>
      <c r="B78" s="398" t="s">
        <v>194</v>
      </c>
      <c r="C78" s="398" t="s">
        <v>208</v>
      </c>
      <c r="D78" s="398" t="s">
        <v>195</v>
      </c>
      <c r="E78" s="398" t="s">
        <v>196</v>
      </c>
      <c r="F78" s="399">
        <v>274</v>
      </c>
      <c r="G78" s="706">
        <v>500</v>
      </c>
    </row>
    <row r="79" spans="1:7" ht="12" customHeight="1" x14ac:dyDescent="0.2">
      <c r="A79" s="962"/>
      <c r="B79" s="398" t="s">
        <v>194</v>
      </c>
      <c r="C79" s="398" t="s">
        <v>209</v>
      </c>
      <c r="D79" s="398" t="s">
        <v>195</v>
      </c>
      <c r="E79" s="398" t="s">
        <v>196</v>
      </c>
      <c r="F79" s="399">
        <v>420</v>
      </c>
      <c r="G79" s="706">
        <v>500</v>
      </c>
    </row>
    <row r="80" spans="1:7" ht="12" customHeight="1" x14ac:dyDescent="0.2">
      <c r="A80" s="962"/>
      <c r="B80" s="398" t="s">
        <v>194</v>
      </c>
      <c r="C80" s="398" t="s">
        <v>209</v>
      </c>
      <c r="D80" s="398" t="s">
        <v>195</v>
      </c>
      <c r="E80" s="398" t="s">
        <v>198</v>
      </c>
      <c r="F80" s="399">
        <v>13210</v>
      </c>
      <c r="G80" s="706">
        <v>10.47</v>
      </c>
    </row>
    <row r="81" spans="1:7" ht="12" customHeight="1" x14ac:dyDescent="0.2">
      <c r="A81" s="962"/>
      <c r="B81" s="398" t="s">
        <v>194</v>
      </c>
      <c r="C81" s="398" t="s">
        <v>210</v>
      </c>
      <c r="D81" s="398" t="s">
        <v>195</v>
      </c>
      <c r="E81" s="398" t="s">
        <v>196</v>
      </c>
      <c r="F81" s="399">
        <v>291</v>
      </c>
      <c r="G81" s="706">
        <v>500</v>
      </c>
    </row>
    <row r="82" spans="1:7" ht="12" customHeight="1" x14ac:dyDescent="0.2">
      <c r="A82" s="962"/>
      <c r="B82" s="398" t="s">
        <v>194</v>
      </c>
      <c r="C82" s="398" t="s">
        <v>334</v>
      </c>
      <c r="D82" s="398" t="s">
        <v>195</v>
      </c>
      <c r="E82" s="398" t="s">
        <v>196</v>
      </c>
      <c r="F82" s="399">
        <v>512</v>
      </c>
      <c r="G82" s="706">
        <v>500</v>
      </c>
    </row>
    <row r="83" spans="1:7" ht="12" customHeight="1" x14ac:dyDescent="0.2">
      <c r="A83" s="962"/>
      <c r="B83" s="398" t="s">
        <v>194</v>
      </c>
      <c r="C83" s="398" t="s">
        <v>211</v>
      </c>
      <c r="D83" s="398" t="s">
        <v>195</v>
      </c>
      <c r="E83" s="398" t="s">
        <v>198</v>
      </c>
      <c r="F83" s="399">
        <v>5275</v>
      </c>
      <c r="G83" s="706">
        <v>10.47</v>
      </c>
    </row>
    <row r="84" spans="1:7" ht="12" customHeight="1" x14ac:dyDescent="0.2">
      <c r="A84" s="962"/>
      <c r="B84" s="398" t="s">
        <v>194</v>
      </c>
      <c r="C84" s="398" t="s">
        <v>211</v>
      </c>
      <c r="D84" s="398" t="s">
        <v>195</v>
      </c>
      <c r="E84" s="398" t="s">
        <v>196</v>
      </c>
      <c r="F84" s="399">
        <v>714</v>
      </c>
      <c r="G84" s="706">
        <v>500</v>
      </c>
    </row>
    <row r="85" spans="1:7" ht="12" customHeight="1" x14ac:dyDescent="0.2">
      <c r="A85" s="962"/>
      <c r="B85" s="398" t="s">
        <v>194</v>
      </c>
      <c r="C85" s="398" t="s">
        <v>335</v>
      </c>
      <c r="D85" s="398" t="s">
        <v>195</v>
      </c>
      <c r="E85" s="398" t="s">
        <v>198</v>
      </c>
      <c r="F85" s="399">
        <v>8582</v>
      </c>
      <c r="G85" s="706">
        <v>12.15</v>
      </c>
    </row>
    <row r="86" spans="1:7" ht="12" customHeight="1" x14ac:dyDescent="0.2">
      <c r="A86" s="962"/>
      <c r="B86" s="398" t="s">
        <v>194</v>
      </c>
      <c r="C86" s="398" t="s">
        <v>335</v>
      </c>
      <c r="D86" s="398" t="s">
        <v>195</v>
      </c>
      <c r="E86" s="398" t="s">
        <v>196</v>
      </c>
      <c r="F86" s="399">
        <v>846</v>
      </c>
      <c r="G86" s="706">
        <v>500</v>
      </c>
    </row>
    <row r="87" spans="1:7" ht="12" customHeight="1" x14ac:dyDescent="0.2">
      <c r="A87" s="962"/>
      <c r="B87" s="398" t="s">
        <v>194</v>
      </c>
      <c r="C87" s="398" t="s">
        <v>212</v>
      </c>
      <c r="D87" s="398" t="s">
        <v>195</v>
      </c>
      <c r="E87" s="398" t="s">
        <v>196</v>
      </c>
      <c r="F87" s="399">
        <v>503</v>
      </c>
      <c r="G87" s="706">
        <v>500</v>
      </c>
    </row>
    <row r="88" spans="1:7" ht="12" customHeight="1" x14ac:dyDescent="0.2">
      <c r="A88" s="962"/>
      <c r="B88" s="398" t="s">
        <v>336</v>
      </c>
      <c r="C88" s="398" t="s">
        <v>213</v>
      </c>
      <c r="D88" s="398" t="s">
        <v>195</v>
      </c>
      <c r="E88" s="398" t="s">
        <v>196</v>
      </c>
      <c r="F88" s="399">
        <v>433</v>
      </c>
      <c r="G88" s="706">
        <v>15</v>
      </c>
    </row>
    <row r="89" spans="1:7" ht="12" customHeight="1" x14ac:dyDescent="0.2">
      <c r="A89" s="962"/>
      <c r="B89" s="398" t="s">
        <v>336</v>
      </c>
      <c r="C89" s="398" t="s">
        <v>337</v>
      </c>
      <c r="D89" s="398" t="s">
        <v>195</v>
      </c>
      <c r="E89" s="398" t="s">
        <v>198</v>
      </c>
      <c r="F89" s="399">
        <v>8</v>
      </c>
      <c r="G89" s="706">
        <v>12</v>
      </c>
    </row>
    <row r="90" spans="1:7" ht="12" customHeight="1" x14ac:dyDescent="0.2">
      <c r="A90" s="962"/>
      <c r="B90" s="398" t="s">
        <v>336</v>
      </c>
      <c r="C90" s="398" t="s">
        <v>337</v>
      </c>
      <c r="D90" s="398" t="s">
        <v>195</v>
      </c>
      <c r="E90" s="398" t="s">
        <v>196</v>
      </c>
      <c r="F90" s="399">
        <v>248</v>
      </c>
      <c r="G90" s="706">
        <v>15</v>
      </c>
    </row>
    <row r="91" spans="1:7" ht="12" customHeight="1" x14ac:dyDescent="0.2">
      <c r="A91" s="962"/>
      <c r="B91" s="398" t="s">
        <v>321</v>
      </c>
      <c r="C91" s="398" t="s">
        <v>338</v>
      </c>
      <c r="D91" s="398" t="s">
        <v>195</v>
      </c>
      <c r="E91" s="398" t="s">
        <v>204</v>
      </c>
      <c r="F91" s="399">
        <v>3829</v>
      </c>
      <c r="G91" s="706">
        <v>16.670000000000002</v>
      </c>
    </row>
    <row r="92" spans="1:7" ht="12" customHeight="1" x14ac:dyDescent="0.2">
      <c r="A92" s="962"/>
      <c r="B92" s="398" t="s">
        <v>321</v>
      </c>
      <c r="C92" s="398" t="s">
        <v>273</v>
      </c>
      <c r="D92" s="398" t="s">
        <v>195</v>
      </c>
      <c r="E92" s="398" t="s">
        <v>196</v>
      </c>
      <c r="F92" s="399">
        <v>354</v>
      </c>
      <c r="G92" s="706">
        <v>12</v>
      </c>
    </row>
    <row r="93" spans="1:7" ht="12" customHeight="1" x14ac:dyDescent="0.2">
      <c r="A93" s="962"/>
      <c r="B93" s="398" t="s">
        <v>321</v>
      </c>
      <c r="C93" s="398" t="s">
        <v>273</v>
      </c>
      <c r="D93" s="398" t="s">
        <v>195</v>
      </c>
      <c r="E93" s="398" t="s">
        <v>198</v>
      </c>
      <c r="F93" s="399">
        <v>665</v>
      </c>
      <c r="G93" s="706">
        <v>8</v>
      </c>
    </row>
    <row r="94" spans="1:7" ht="12" customHeight="1" x14ac:dyDescent="0.2">
      <c r="A94" s="962"/>
      <c r="B94" s="398" t="s">
        <v>321</v>
      </c>
      <c r="C94" s="398" t="s">
        <v>273</v>
      </c>
      <c r="D94" s="398" t="s">
        <v>195</v>
      </c>
      <c r="E94" s="398" t="s">
        <v>195</v>
      </c>
      <c r="F94" s="399">
        <v>8508</v>
      </c>
      <c r="G94" s="706">
        <v>6.4</v>
      </c>
    </row>
    <row r="95" spans="1:7" ht="24" customHeight="1" x14ac:dyDescent="0.2">
      <c r="A95" s="962"/>
      <c r="B95" s="398" t="s">
        <v>321</v>
      </c>
      <c r="C95" s="398" t="s">
        <v>339</v>
      </c>
      <c r="D95" s="398" t="s">
        <v>214</v>
      </c>
      <c r="E95" s="398"/>
      <c r="F95" s="399">
        <v>5878</v>
      </c>
      <c r="G95" s="706">
        <v>100</v>
      </c>
    </row>
    <row r="96" spans="1:7" ht="24" customHeight="1" x14ac:dyDescent="0.2">
      <c r="A96" s="961"/>
      <c r="B96" s="526" t="s">
        <v>321</v>
      </c>
      <c r="C96" s="398" t="s">
        <v>340</v>
      </c>
      <c r="D96" s="398" t="s">
        <v>214</v>
      </c>
      <c r="E96" s="526"/>
      <c r="F96" s="527">
        <v>2630</v>
      </c>
      <c r="G96" s="706">
        <v>100</v>
      </c>
    </row>
    <row r="97" spans="1:7" ht="9" customHeight="1" x14ac:dyDescent="0.2">
      <c r="A97" s="77" t="s">
        <v>341</v>
      </c>
      <c r="B97" s="77"/>
      <c r="C97" s="884"/>
      <c r="D97" s="884"/>
      <c r="G97" s="884"/>
    </row>
    <row r="98" spans="1:7" ht="9" customHeight="1" x14ac:dyDescent="0.2">
      <c r="A98" s="742" t="s">
        <v>608</v>
      </c>
      <c r="B98" s="77"/>
    </row>
    <row r="99" spans="1:7" ht="9" customHeight="1" x14ac:dyDescent="0.2">
      <c r="A99" s="743" t="s">
        <v>609</v>
      </c>
    </row>
    <row r="100" spans="1:7" ht="9.9499999999999993" customHeight="1" x14ac:dyDescent="0.2"/>
    <row r="101" spans="1:7" ht="12.75" x14ac:dyDescent="0.2"/>
    <row r="102" spans="1:7" ht="12.75" x14ac:dyDescent="0.2"/>
    <row r="103" spans="1:7" ht="12.75" x14ac:dyDescent="0.2"/>
    <row r="104" spans="1:7" ht="12.75" x14ac:dyDescent="0.2"/>
    <row r="105" spans="1:7" ht="12.75" x14ac:dyDescent="0.2"/>
    <row r="106" spans="1:7" ht="12.75" x14ac:dyDescent="0.2"/>
    <row r="107" spans="1:7" ht="12.75" x14ac:dyDescent="0.2"/>
    <row r="108" spans="1:7" ht="12.75" x14ac:dyDescent="0.2"/>
    <row r="109" spans="1:7" ht="12.75" x14ac:dyDescent="0.2"/>
    <row r="110" spans="1:7" ht="12.75" x14ac:dyDescent="0.2"/>
    <row r="111" spans="1:7" ht="12.75" x14ac:dyDescent="0.2"/>
    <row r="112" spans="1:7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  <row r="1010" ht="12.75" x14ac:dyDescent="0.2"/>
    <row r="1011" ht="12.75" x14ac:dyDescent="0.2"/>
    <row r="1012" ht="12.75" x14ac:dyDescent="0.2"/>
    <row r="1013" ht="12.75" x14ac:dyDescent="0.2"/>
    <row r="1014" ht="12.75" x14ac:dyDescent="0.2"/>
    <row r="1015" ht="12.75" x14ac:dyDescent="0.2"/>
    <row r="1016" ht="12.75" x14ac:dyDescent="0.2"/>
    <row r="1017" ht="12.75" x14ac:dyDescent="0.2"/>
    <row r="1018" ht="12.75" x14ac:dyDescent="0.2"/>
    <row r="1019" ht="12.75" x14ac:dyDescent="0.2"/>
    <row r="1020" ht="12.75" x14ac:dyDescent="0.2"/>
    <row r="1021" ht="12.75" x14ac:dyDescent="0.2"/>
    <row r="1022" ht="12.75" x14ac:dyDescent="0.2"/>
    <row r="1023" ht="12.75" x14ac:dyDescent="0.2"/>
    <row r="1024" ht="12.75" x14ac:dyDescent="0.2"/>
    <row r="1025" ht="12.75" x14ac:dyDescent="0.2"/>
    <row r="1026" ht="12.75" x14ac:dyDescent="0.2"/>
    <row r="1027" ht="12.75" x14ac:dyDescent="0.2"/>
    <row r="1028" ht="12.75" x14ac:dyDescent="0.2"/>
  </sheetData>
  <mergeCells count="10">
    <mergeCell ref="A39:A55"/>
    <mergeCell ref="A60:A64"/>
    <mergeCell ref="A65:A68"/>
    <mergeCell ref="A70:A77"/>
    <mergeCell ref="A78:A96"/>
    <mergeCell ref="A5:A6"/>
    <mergeCell ref="A7:A18"/>
    <mergeCell ref="A19:A21"/>
    <mergeCell ref="A22:A29"/>
    <mergeCell ref="A30:A37"/>
  </mergeCells>
  <phoneticPr fontId="16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102"/>
  <sheetViews>
    <sheetView showGridLines="0" zoomScaleNormal="100" workbookViewId="0">
      <selection activeCell="R4" sqref="R4"/>
    </sheetView>
  </sheetViews>
  <sheetFormatPr baseColWidth="10" defaultColWidth="10.85546875" defaultRowHeight="12.75" x14ac:dyDescent="0.2"/>
  <cols>
    <col min="1" max="1" width="11.140625" style="52" customWidth="1"/>
    <col min="2" max="2" width="4.140625" style="52" customWidth="1"/>
    <col min="3" max="3" width="6" style="52" customWidth="1"/>
    <col min="4" max="15" width="5.7109375" style="52" customWidth="1"/>
    <col min="16" max="16" width="6.7109375" style="52" customWidth="1"/>
    <col min="17" max="16384" width="10.85546875" style="52"/>
  </cols>
  <sheetData>
    <row r="1" spans="1:16" ht="18" customHeight="1" x14ac:dyDescent="0.25">
      <c r="A1" s="729" t="s">
        <v>658</v>
      </c>
      <c r="B1" s="111"/>
      <c r="C1" s="111"/>
      <c r="D1" s="112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6" ht="8.1" customHeight="1" x14ac:dyDescent="0.25">
      <c r="A2" s="110"/>
      <c r="B2" s="111"/>
      <c r="C2" s="111"/>
      <c r="D2" s="112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6" ht="18" customHeight="1" x14ac:dyDescent="0.2">
      <c r="A3" s="332" t="s">
        <v>217</v>
      </c>
      <c r="B3" s="750" t="s">
        <v>387</v>
      </c>
      <c r="C3" s="333" t="s">
        <v>659</v>
      </c>
      <c r="D3" s="751" t="s">
        <v>389</v>
      </c>
      <c r="E3" s="332" t="s">
        <v>390</v>
      </c>
      <c r="F3" s="332" t="s">
        <v>391</v>
      </c>
      <c r="G3" s="332" t="s">
        <v>392</v>
      </c>
      <c r="H3" s="332" t="s">
        <v>393</v>
      </c>
      <c r="I3" s="332" t="s">
        <v>394</v>
      </c>
      <c r="J3" s="332" t="s">
        <v>395</v>
      </c>
      <c r="K3" s="332" t="s">
        <v>396</v>
      </c>
      <c r="L3" s="332" t="s">
        <v>397</v>
      </c>
      <c r="M3" s="332" t="s">
        <v>398</v>
      </c>
      <c r="N3" s="332" t="s">
        <v>399</v>
      </c>
      <c r="O3" s="332" t="s">
        <v>400</v>
      </c>
      <c r="P3" s="333" t="s">
        <v>388</v>
      </c>
    </row>
    <row r="4" spans="1:16" ht="11.1" customHeight="1" x14ac:dyDescent="0.2">
      <c r="A4" s="925" t="s">
        <v>512</v>
      </c>
      <c r="B4" s="334">
        <v>2015</v>
      </c>
      <c r="C4" s="421">
        <f t="shared" ref="C4:C23" si="0">SUM(D4:K4)</f>
        <v>662372.17163999996</v>
      </c>
      <c r="D4" s="335">
        <f t="shared" ref="D4:O4" si="1">SUM(D14,D24,D34,D44,D59,D69,D79,D89)</f>
        <v>107453.84950000001</v>
      </c>
      <c r="E4" s="335">
        <f t="shared" si="1"/>
        <v>80187.48559099999</v>
      </c>
      <c r="F4" s="335">
        <f t="shared" si="1"/>
        <v>93405.832999999984</v>
      </c>
      <c r="G4" s="335">
        <f t="shared" si="1"/>
        <v>82563.778928999993</v>
      </c>
      <c r="H4" s="335">
        <f t="shared" si="1"/>
        <v>63602.246119999989</v>
      </c>
      <c r="I4" s="335">
        <f t="shared" si="1"/>
        <v>110816.413</v>
      </c>
      <c r="J4" s="335">
        <f t="shared" si="1"/>
        <v>58324.169000000002</v>
      </c>
      <c r="K4" s="335">
        <f t="shared" si="1"/>
        <v>66018.396500000003</v>
      </c>
      <c r="L4" s="335">
        <f t="shared" si="1"/>
        <v>106905.41649999999</v>
      </c>
      <c r="M4" s="335">
        <f t="shared" si="1"/>
        <v>68972.104000000007</v>
      </c>
      <c r="N4" s="335">
        <f t="shared" si="1"/>
        <v>44188.361120999994</v>
      </c>
      <c r="O4" s="335">
        <f t="shared" si="1"/>
        <v>119693.065</v>
      </c>
      <c r="P4" s="421">
        <f>SUM(D4:O4)</f>
        <v>1002131.1182609999</v>
      </c>
    </row>
    <row r="5" spans="1:16" ht="11.1" customHeight="1" x14ac:dyDescent="0.2">
      <c r="A5" s="926"/>
      <c r="B5" s="597">
        <v>2016</v>
      </c>
      <c r="C5" s="421">
        <f t="shared" si="0"/>
        <v>575396.79550700006</v>
      </c>
      <c r="D5" s="421">
        <f t="shared" ref="D5:O5" si="2">SUM(D15,D25,D35,D45,D60,D70,D80,D90)</f>
        <v>68094.185099999988</v>
      </c>
      <c r="E5" s="336">
        <f t="shared" si="2"/>
        <v>98670.593000000008</v>
      </c>
      <c r="F5" s="336">
        <f t="shared" si="2"/>
        <v>51947.345899</v>
      </c>
      <c r="G5" s="336">
        <f t="shared" si="2"/>
        <v>36936.814810000003</v>
      </c>
      <c r="H5" s="336">
        <f t="shared" si="2"/>
        <v>49775.575720000001</v>
      </c>
      <c r="I5" s="336">
        <f t="shared" si="2"/>
        <v>89995.391478000005</v>
      </c>
      <c r="J5" s="336">
        <f t="shared" si="2"/>
        <v>78813.739499999996</v>
      </c>
      <c r="K5" s="336">
        <f t="shared" si="2"/>
        <v>101163.15000000001</v>
      </c>
      <c r="L5" s="336">
        <f t="shared" si="2"/>
        <v>84900.840533999988</v>
      </c>
      <c r="M5" s="336">
        <f t="shared" si="2"/>
        <v>154564.05161299999</v>
      </c>
      <c r="N5" s="336">
        <f t="shared" si="2"/>
        <v>106835.90216599999</v>
      </c>
      <c r="O5" s="336">
        <f t="shared" si="2"/>
        <v>126523.012</v>
      </c>
      <c r="P5" s="421">
        <f t="shared" ref="P5:P12" si="3">SUM(D5:O5)</f>
        <v>1048220.60182</v>
      </c>
    </row>
    <row r="6" spans="1:16" ht="11.1" customHeight="1" x14ac:dyDescent="0.2">
      <c r="A6" s="926"/>
      <c r="B6" s="597">
        <v>2017</v>
      </c>
      <c r="C6" s="421">
        <f t="shared" si="0"/>
        <v>807898.27756200009</v>
      </c>
      <c r="D6" s="421">
        <f t="shared" ref="D6:O6" si="4">SUM(D16,D26,D36,D46,D61,D71,D81,D91)</f>
        <v>92723.36778</v>
      </c>
      <c r="E6" s="336">
        <f t="shared" si="4"/>
        <v>35583.096400000002</v>
      </c>
      <c r="F6" s="336">
        <f t="shared" si="4"/>
        <v>131335.15</v>
      </c>
      <c r="G6" s="336">
        <f t="shared" si="4"/>
        <v>131448.990552</v>
      </c>
      <c r="H6" s="336">
        <f t="shared" si="4"/>
        <v>105002.94959999999</v>
      </c>
      <c r="I6" s="336">
        <f t="shared" si="4"/>
        <v>108320.33707199999</v>
      </c>
      <c r="J6" s="336">
        <f t="shared" si="4"/>
        <v>77715.872100000008</v>
      </c>
      <c r="K6" s="336">
        <f t="shared" si="4"/>
        <v>125768.514058</v>
      </c>
      <c r="L6" s="336">
        <f t="shared" si="4"/>
        <v>48153.560132999999</v>
      </c>
      <c r="M6" s="336">
        <f t="shared" si="4"/>
        <v>108077.72999999998</v>
      </c>
      <c r="N6" s="336">
        <f t="shared" si="4"/>
        <v>92771.465691999998</v>
      </c>
      <c r="O6" s="336">
        <f t="shared" si="4"/>
        <v>203804.95549999998</v>
      </c>
      <c r="P6" s="421">
        <f t="shared" si="3"/>
        <v>1260705.9888870001</v>
      </c>
    </row>
    <row r="7" spans="1:16" ht="11.1" customHeight="1" x14ac:dyDescent="0.2">
      <c r="A7" s="926"/>
      <c r="B7" s="597">
        <v>2018</v>
      </c>
      <c r="C7" s="421">
        <f t="shared" si="0"/>
        <v>626178.77551599999</v>
      </c>
      <c r="D7" s="421">
        <f t="shared" ref="D7:O7" si="5">SUM(D17,D27,D37,D47,D62,D72,D82,D92)</f>
        <v>49484.383000000002</v>
      </c>
      <c r="E7" s="336">
        <f t="shared" si="5"/>
        <v>58261.469059000003</v>
      </c>
      <c r="F7" s="336">
        <f t="shared" si="5"/>
        <v>128480.7025</v>
      </c>
      <c r="G7" s="336">
        <f t="shared" si="5"/>
        <v>64754.514219999997</v>
      </c>
      <c r="H7" s="336">
        <f t="shared" si="5"/>
        <v>68527.326499999996</v>
      </c>
      <c r="I7" s="336">
        <f t="shared" si="5"/>
        <v>27569.705000000002</v>
      </c>
      <c r="J7" s="336">
        <f t="shared" si="5"/>
        <v>112890.64899999999</v>
      </c>
      <c r="K7" s="336">
        <f t="shared" si="5"/>
        <v>116210.026237</v>
      </c>
      <c r="L7" s="336">
        <f t="shared" si="5"/>
        <v>89880.993999999992</v>
      </c>
      <c r="M7" s="336">
        <f t="shared" si="5"/>
        <v>159047.40380500001</v>
      </c>
      <c r="N7" s="336">
        <f t="shared" si="5"/>
        <v>39801.206959999996</v>
      </c>
      <c r="O7" s="336">
        <f t="shared" si="5"/>
        <v>72860.983999999997</v>
      </c>
      <c r="P7" s="421">
        <f t="shared" si="3"/>
        <v>987769.36428099987</v>
      </c>
    </row>
    <row r="8" spans="1:16" ht="11.1" customHeight="1" x14ac:dyDescent="0.2">
      <c r="A8" s="926"/>
      <c r="B8" s="597">
        <v>2019</v>
      </c>
      <c r="C8" s="421">
        <f t="shared" si="0"/>
        <v>751433.20149500004</v>
      </c>
      <c r="D8" s="421">
        <f t="shared" ref="D8:O8" si="6">SUM(D18,D28,D38,D48,D63,D73,D83,D93)</f>
        <v>28102.462500000001</v>
      </c>
      <c r="E8" s="336">
        <f t="shared" si="6"/>
        <v>150143.17700000003</v>
      </c>
      <c r="F8" s="336">
        <f t="shared" si="6"/>
        <v>80767.448500000013</v>
      </c>
      <c r="G8" s="336">
        <f t="shared" si="6"/>
        <v>155149.28037399999</v>
      </c>
      <c r="H8" s="336">
        <f t="shared" si="6"/>
        <v>160924.85224199999</v>
      </c>
      <c r="I8" s="336">
        <f t="shared" si="6"/>
        <v>62410.352499999994</v>
      </c>
      <c r="J8" s="336">
        <f t="shared" si="6"/>
        <v>51947.361713999999</v>
      </c>
      <c r="K8" s="336">
        <f t="shared" si="6"/>
        <v>61988.266665000003</v>
      </c>
      <c r="L8" s="336">
        <f t="shared" si="6"/>
        <v>144081.15729599999</v>
      </c>
      <c r="M8" s="336">
        <f t="shared" si="6"/>
        <v>65257.217950000006</v>
      </c>
      <c r="N8" s="336">
        <f t="shared" si="6"/>
        <v>130538.64549999998</v>
      </c>
      <c r="O8" s="336">
        <f t="shared" si="6"/>
        <v>111354.298429</v>
      </c>
      <c r="P8" s="421">
        <f t="shared" si="3"/>
        <v>1202664.5206699998</v>
      </c>
    </row>
    <row r="9" spans="1:16" ht="11.1" customHeight="1" x14ac:dyDescent="0.2">
      <c r="A9" s="926"/>
      <c r="B9" s="597">
        <v>2020</v>
      </c>
      <c r="C9" s="421">
        <f t="shared" si="0"/>
        <v>758318.92052599997</v>
      </c>
      <c r="D9" s="421">
        <f t="shared" ref="D9:O9" si="7">SUM(D19,D29,D39,D49,D64,D74,D84,D94)</f>
        <v>44090.572</v>
      </c>
      <c r="E9" s="336">
        <f t="shared" si="7"/>
        <v>80768.157580000014</v>
      </c>
      <c r="F9" s="336">
        <f t="shared" si="7"/>
        <v>61774.391999999993</v>
      </c>
      <c r="G9" s="336">
        <f t="shared" si="7"/>
        <v>113917.280036</v>
      </c>
      <c r="H9" s="336">
        <f t="shared" si="7"/>
        <v>90072.00529999999</v>
      </c>
      <c r="I9" s="336">
        <f t="shared" si="7"/>
        <v>90446.288</v>
      </c>
      <c r="J9" s="336">
        <f t="shared" si="7"/>
        <v>200418.50399999999</v>
      </c>
      <c r="K9" s="336">
        <f t="shared" si="7"/>
        <v>76831.721609999993</v>
      </c>
      <c r="L9" s="336">
        <f t="shared" si="7"/>
        <v>62321.084000000003</v>
      </c>
      <c r="M9" s="336">
        <f t="shared" si="7"/>
        <v>167820.02308000001</v>
      </c>
      <c r="N9" s="336">
        <f t="shared" si="7"/>
        <v>103355.895</v>
      </c>
      <c r="O9" s="336">
        <f t="shared" si="7"/>
        <v>175630.94399999999</v>
      </c>
      <c r="P9" s="421">
        <f t="shared" si="3"/>
        <v>1267446.8666059999</v>
      </c>
    </row>
    <row r="10" spans="1:16" ht="11.1" customHeight="1" x14ac:dyDescent="0.2">
      <c r="A10" s="926"/>
      <c r="B10" s="597">
        <v>2021</v>
      </c>
      <c r="C10" s="421">
        <f>SUM(D10:K10)</f>
        <v>733950.43608999997</v>
      </c>
      <c r="D10" s="421">
        <f t="shared" ref="D10:O10" si="8">SUM(D20,D30,D40,D50,D65,D75,D85,D95)</f>
        <v>46729.076999999997</v>
      </c>
      <c r="E10" s="336">
        <f t="shared" si="8"/>
        <v>53232.084000000003</v>
      </c>
      <c r="F10" s="336">
        <f t="shared" si="8"/>
        <v>132208.62749999997</v>
      </c>
      <c r="G10" s="336">
        <f t="shared" si="8"/>
        <v>93833.010999999999</v>
      </c>
      <c r="H10" s="336">
        <f t="shared" si="8"/>
        <v>109433.54399999999</v>
      </c>
      <c r="I10" s="336">
        <f t="shared" si="8"/>
        <v>101062.514</v>
      </c>
      <c r="J10" s="336">
        <f t="shared" si="8"/>
        <v>120553.962</v>
      </c>
      <c r="K10" s="336">
        <f t="shared" si="8"/>
        <v>76897.616590000005</v>
      </c>
      <c r="L10" s="336">
        <f t="shared" si="8"/>
        <v>116950.61664999998</v>
      </c>
      <c r="M10" s="336">
        <f t="shared" si="8"/>
        <v>115622.65899999999</v>
      </c>
      <c r="N10" s="336">
        <f t="shared" si="8"/>
        <v>114810.10629999998</v>
      </c>
      <c r="O10" s="336">
        <f t="shared" si="8"/>
        <v>125672.42701</v>
      </c>
      <c r="P10" s="421">
        <f t="shared" si="3"/>
        <v>1207006.2450499998</v>
      </c>
    </row>
    <row r="11" spans="1:16" ht="11.1" customHeight="1" x14ac:dyDescent="0.2">
      <c r="A11" s="926"/>
      <c r="B11" s="597">
        <v>2022</v>
      </c>
      <c r="C11" s="421">
        <f t="shared" si="0"/>
        <v>677383.52737000003</v>
      </c>
      <c r="D11" s="421">
        <f t="shared" ref="D11:O11" si="9">SUM(D21,D31,D41,D51,D66,D76,D86,D96)</f>
        <v>57584.665210000006</v>
      </c>
      <c r="E11" s="336">
        <f t="shared" si="9"/>
        <v>57323.518119999993</v>
      </c>
      <c r="F11" s="336">
        <f t="shared" si="9"/>
        <v>83657.985499999995</v>
      </c>
      <c r="G11" s="336">
        <f t="shared" si="9"/>
        <v>64792.617560000006</v>
      </c>
      <c r="H11" s="336">
        <f t="shared" si="9"/>
        <v>86914.500780000002</v>
      </c>
      <c r="I11" s="336">
        <f t="shared" si="9"/>
        <v>75939.010330000019</v>
      </c>
      <c r="J11" s="336">
        <f t="shared" si="9"/>
        <v>110065.02743999999</v>
      </c>
      <c r="K11" s="336">
        <f t="shared" si="9"/>
        <v>141106.20243</v>
      </c>
      <c r="L11" s="336">
        <f t="shared" si="9"/>
        <v>94921.134919999997</v>
      </c>
      <c r="M11" s="336">
        <f t="shared" si="9"/>
        <v>62887.413089999995</v>
      </c>
      <c r="N11" s="336">
        <f t="shared" si="9"/>
        <v>47229.510719999998</v>
      </c>
      <c r="O11" s="336">
        <f t="shared" si="9"/>
        <v>148891.00518999997</v>
      </c>
      <c r="P11" s="421">
        <f t="shared" si="3"/>
        <v>1031312.59129</v>
      </c>
    </row>
    <row r="12" spans="1:16" ht="11.1" customHeight="1" x14ac:dyDescent="0.2">
      <c r="A12" s="926"/>
      <c r="B12" s="597">
        <v>2023</v>
      </c>
      <c r="C12" s="421">
        <f>SUM(D12:K12)</f>
        <v>543097.26352000004</v>
      </c>
      <c r="D12" s="421">
        <f t="shared" ref="D12:O12" si="10">SUM(D22,D32,D42,D52,D67,D77,D87,D97)</f>
        <v>103335.45329999999</v>
      </c>
      <c r="E12" s="336">
        <f t="shared" si="10"/>
        <v>64074.903240000007</v>
      </c>
      <c r="F12" s="336">
        <f t="shared" si="10"/>
        <v>90092.891419999985</v>
      </c>
      <c r="G12" s="336">
        <f t="shared" si="10"/>
        <v>74674.905869999988</v>
      </c>
      <c r="H12" s="336">
        <f t="shared" si="10"/>
        <v>9303.82</v>
      </c>
      <c r="I12" s="336">
        <f t="shared" si="10"/>
        <v>66548.69445000001</v>
      </c>
      <c r="J12" s="336">
        <f t="shared" si="10"/>
        <v>44419.74912</v>
      </c>
      <c r="K12" s="336">
        <f t="shared" si="10"/>
        <v>90646.846120000002</v>
      </c>
      <c r="L12" s="336">
        <f t="shared" si="10"/>
        <v>102310.46058000001</v>
      </c>
      <c r="M12" s="336">
        <f t="shared" si="10"/>
        <v>52298.631389999995</v>
      </c>
      <c r="N12" s="336">
        <f t="shared" si="10"/>
        <v>115443.42012000002</v>
      </c>
      <c r="O12" s="336">
        <f t="shared" si="10"/>
        <v>99727.028999999995</v>
      </c>
      <c r="P12" s="421">
        <f t="shared" si="3"/>
        <v>912876.80460999999</v>
      </c>
    </row>
    <row r="13" spans="1:16" ht="11.1" customHeight="1" x14ac:dyDescent="0.2">
      <c r="A13" s="598"/>
      <c r="B13" s="597">
        <v>2024</v>
      </c>
      <c r="C13" s="798">
        <f>SUM(D13:K13)</f>
        <v>912839.02917999995</v>
      </c>
      <c r="D13" s="421">
        <f t="shared" ref="D13:K13" si="11">SUM(D23,D33,D43,D53,D68,D78,D88,D98)</f>
        <v>114431.01999999999</v>
      </c>
      <c r="E13" s="336">
        <f t="shared" si="11"/>
        <v>211799.45475999996</v>
      </c>
      <c r="F13" s="336">
        <f t="shared" si="11"/>
        <v>97481.727249999996</v>
      </c>
      <c r="G13" s="336">
        <f t="shared" si="11"/>
        <v>69761.763489999983</v>
      </c>
      <c r="H13" s="336">
        <f t="shared" si="11"/>
        <v>83930.565040000001</v>
      </c>
      <c r="I13" s="336">
        <f t="shared" si="11"/>
        <v>91778.589260000008</v>
      </c>
      <c r="J13" s="336">
        <f t="shared" si="11"/>
        <v>148023.35738</v>
      </c>
      <c r="K13" s="336">
        <f t="shared" si="11"/>
        <v>95632.552000000011</v>
      </c>
      <c r="L13" s="336"/>
      <c r="M13" s="336"/>
      <c r="N13" s="336"/>
      <c r="O13" s="336"/>
      <c r="P13" s="422"/>
    </row>
    <row r="14" spans="1:16" ht="12.95" customHeight="1" x14ac:dyDescent="0.2">
      <c r="A14" s="920" t="s">
        <v>401</v>
      </c>
      <c r="B14" s="337">
        <v>2015</v>
      </c>
      <c r="C14" s="421">
        <f t="shared" si="0"/>
        <v>282849.21500000003</v>
      </c>
      <c r="D14" s="338">
        <v>20142.518</v>
      </c>
      <c r="E14" s="339">
        <v>34887.99</v>
      </c>
      <c r="F14" s="339">
        <v>63697.8</v>
      </c>
      <c r="G14" s="339">
        <v>32069.08</v>
      </c>
      <c r="H14" s="339">
        <v>24125.11</v>
      </c>
      <c r="I14" s="339">
        <v>45333.54</v>
      </c>
      <c r="J14" s="339">
        <v>40801.019999999997</v>
      </c>
      <c r="K14" s="339">
        <v>21792.156999999999</v>
      </c>
      <c r="L14" s="339">
        <v>20164.055</v>
      </c>
      <c r="M14" s="339">
        <v>68521.278000000006</v>
      </c>
      <c r="N14" s="339">
        <v>4362.91</v>
      </c>
      <c r="O14" s="339">
        <v>48411.44</v>
      </c>
      <c r="P14" s="421">
        <f t="shared" ref="P14:P22" si="12">SUM(D14:O14)</f>
        <v>424308.89799999999</v>
      </c>
    </row>
    <row r="15" spans="1:16" ht="12.95" customHeight="1" x14ac:dyDescent="0.2">
      <c r="A15" s="921"/>
      <c r="B15" s="599">
        <v>2016</v>
      </c>
      <c r="C15" s="421">
        <f t="shared" si="0"/>
        <v>204814.88178200001</v>
      </c>
      <c r="D15" s="600">
        <v>29334.712</v>
      </c>
      <c r="E15" s="340">
        <v>48120.77</v>
      </c>
      <c r="F15" s="340">
        <v>10318.824000000001</v>
      </c>
      <c r="G15" s="340">
        <v>18763.096000000001</v>
      </c>
      <c r="H15" s="340">
        <v>12701.21</v>
      </c>
      <c r="I15" s="340">
        <v>5748.589782</v>
      </c>
      <c r="J15" s="340">
        <v>32731.17</v>
      </c>
      <c r="K15" s="340">
        <v>47096.51</v>
      </c>
      <c r="L15" s="340">
        <v>17188.25</v>
      </c>
      <c r="M15" s="340">
        <v>22901.482613</v>
      </c>
      <c r="N15" s="340">
        <v>55502.26</v>
      </c>
      <c r="O15" s="340">
        <v>57647.26</v>
      </c>
      <c r="P15" s="421">
        <f t="shared" si="12"/>
        <v>358054.134395</v>
      </c>
    </row>
    <row r="16" spans="1:16" ht="12.95" customHeight="1" x14ac:dyDescent="0.2">
      <c r="A16" s="921"/>
      <c r="B16" s="599">
        <v>2017</v>
      </c>
      <c r="C16" s="421">
        <f t="shared" si="0"/>
        <v>280216.39400000003</v>
      </c>
      <c r="D16" s="600">
        <v>2863.82</v>
      </c>
      <c r="E16" s="340">
        <v>18136.439999999999</v>
      </c>
      <c r="F16" s="340">
        <v>32720.14</v>
      </c>
      <c r="G16" s="340">
        <v>58983.3</v>
      </c>
      <c r="H16" s="340">
        <v>54269.59</v>
      </c>
      <c r="I16" s="340">
        <v>57058.563999999998</v>
      </c>
      <c r="J16" s="340">
        <v>40290.89</v>
      </c>
      <c r="K16" s="340">
        <v>15893.65</v>
      </c>
      <c r="L16" s="340">
        <v>27926.710999999999</v>
      </c>
      <c r="M16" s="340">
        <v>5899.77</v>
      </c>
      <c r="N16" s="340">
        <v>36304.802000000003</v>
      </c>
      <c r="O16" s="340">
        <v>63341.123</v>
      </c>
      <c r="P16" s="421">
        <f t="shared" si="12"/>
        <v>413688.8000000001</v>
      </c>
    </row>
    <row r="17" spans="1:16" ht="12.95" customHeight="1" x14ac:dyDescent="0.2">
      <c r="A17" s="921"/>
      <c r="B17" s="599">
        <v>2018</v>
      </c>
      <c r="C17" s="421">
        <f t="shared" si="0"/>
        <v>145929.49692000001</v>
      </c>
      <c r="D17" s="600">
        <v>19507.517</v>
      </c>
      <c r="E17" s="340">
        <v>14270.177</v>
      </c>
      <c r="F17" s="340">
        <v>36168.949999999997</v>
      </c>
      <c r="G17" s="340">
        <v>0</v>
      </c>
      <c r="H17" s="340">
        <v>18482.18</v>
      </c>
      <c r="I17" s="340">
        <v>14245.05</v>
      </c>
      <c r="J17" s="340">
        <v>12814.61</v>
      </c>
      <c r="K17" s="340">
        <v>30441.012920000001</v>
      </c>
      <c r="L17" s="340">
        <v>43806.485000000001</v>
      </c>
      <c r="M17" s="340">
        <v>42351.240325000006</v>
      </c>
      <c r="N17" s="340">
        <v>3522.7620000000002</v>
      </c>
      <c r="O17" s="340">
        <v>21290.560000000001</v>
      </c>
      <c r="P17" s="421">
        <f t="shared" si="12"/>
        <v>256900.544245</v>
      </c>
    </row>
    <row r="18" spans="1:16" ht="12.95" customHeight="1" x14ac:dyDescent="0.2">
      <c r="A18" s="921"/>
      <c r="B18" s="599">
        <v>2019</v>
      </c>
      <c r="C18" s="421">
        <f t="shared" si="0"/>
        <v>273233.66466500005</v>
      </c>
      <c r="D18" s="600">
        <v>83.4</v>
      </c>
      <c r="E18" s="340">
        <v>64448.69</v>
      </c>
      <c r="F18" s="340">
        <v>22929.98</v>
      </c>
      <c r="G18" s="340">
        <v>57947.76</v>
      </c>
      <c r="H18" s="340">
        <v>76256.649999999994</v>
      </c>
      <c r="I18" s="340">
        <v>63.01</v>
      </c>
      <c r="J18" s="340">
        <v>31460.23</v>
      </c>
      <c r="K18" s="340">
        <v>20043.944664999999</v>
      </c>
      <c r="L18" s="340">
        <v>44880.097545999997</v>
      </c>
      <c r="M18" s="340">
        <v>10259.129999999999</v>
      </c>
      <c r="N18" s="340">
        <v>35640.904999999999</v>
      </c>
      <c r="O18" s="340">
        <v>34990.29</v>
      </c>
      <c r="P18" s="421">
        <f t="shared" si="12"/>
        <v>399004.08721099998</v>
      </c>
    </row>
    <row r="19" spans="1:16" ht="12.95" customHeight="1" x14ac:dyDescent="0.2">
      <c r="A19" s="921"/>
      <c r="B19" s="599">
        <v>2020</v>
      </c>
      <c r="C19" s="421">
        <f t="shared" si="0"/>
        <v>257731.08429</v>
      </c>
      <c r="D19" s="600">
        <v>10205.470000000001</v>
      </c>
      <c r="E19" s="340">
        <v>40386.874990000004</v>
      </c>
      <c r="F19" s="340">
        <v>147.91800000000001</v>
      </c>
      <c r="G19" s="340">
        <v>49777.279000000002</v>
      </c>
      <c r="H19" s="340">
        <v>9773.2672999999995</v>
      </c>
      <c r="I19" s="340">
        <v>22797.53</v>
      </c>
      <c r="J19" s="340">
        <v>111215.495</v>
      </c>
      <c r="K19" s="340">
        <v>13427.25</v>
      </c>
      <c r="L19" s="340">
        <v>14957.990000000002</v>
      </c>
      <c r="M19" s="340">
        <v>39719.240000000005</v>
      </c>
      <c r="N19" s="340">
        <v>3127.52</v>
      </c>
      <c r="O19" s="340">
        <v>58064.187999999995</v>
      </c>
      <c r="P19" s="421">
        <f t="shared" si="12"/>
        <v>373600.02228999999</v>
      </c>
    </row>
    <row r="20" spans="1:16" ht="12.95" customHeight="1" x14ac:dyDescent="0.2">
      <c r="A20" s="921"/>
      <c r="B20" s="599">
        <v>2021</v>
      </c>
      <c r="C20" s="421">
        <f t="shared" si="0"/>
        <v>201316.11304000003</v>
      </c>
      <c r="D20" s="600">
        <v>4610.16</v>
      </c>
      <c r="E20" s="340">
        <v>32199.059000000001</v>
      </c>
      <c r="F20" s="340">
        <v>60077.06</v>
      </c>
      <c r="G20" s="340">
        <v>12945.6</v>
      </c>
      <c r="H20" s="340">
        <v>9229.86</v>
      </c>
      <c r="I20" s="340">
        <v>34595</v>
      </c>
      <c r="J20" s="340">
        <v>22753.260000000002</v>
      </c>
      <c r="K20" s="340">
        <v>24906.11404</v>
      </c>
      <c r="L20" s="340">
        <v>33606.99</v>
      </c>
      <c r="M20" s="340">
        <v>52030.149999999987</v>
      </c>
      <c r="N20" s="340">
        <v>20340.78</v>
      </c>
      <c r="O20" s="340">
        <v>18137.2</v>
      </c>
      <c r="P20" s="421">
        <f t="shared" si="12"/>
        <v>325431.23304000002</v>
      </c>
    </row>
    <row r="21" spans="1:16" ht="12.95" customHeight="1" x14ac:dyDescent="0.2">
      <c r="A21" s="921"/>
      <c r="B21" s="599">
        <v>2022</v>
      </c>
      <c r="C21" s="421">
        <f t="shared" si="0"/>
        <v>188398.29298999999</v>
      </c>
      <c r="D21" s="600">
        <v>12634.89</v>
      </c>
      <c r="E21" s="113">
        <v>528.65</v>
      </c>
      <c r="F21" s="340">
        <v>2101.6909999999998</v>
      </c>
      <c r="G21" s="340">
        <v>37896.707669999996</v>
      </c>
      <c r="H21" s="340">
        <v>7527.716999999996</v>
      </c>
      <c r="I21" s="340">
        <v>42028.459330000005</v>
      </c>
      <c r="J21" s="340">
        <v>26867.431</v>
      </c>
      <c r="K21" s="340">
        <v>58812.74699</v>
      </c>
      <c r="L21" s="340">
        <v>17358.323289999997</v>
      </c>
      <c r="M21" s="340">
        <v>24949.995999999999</v>
      </c>
      <c r="N21" s="340">
        <v>22203.17</v>
      </c>
      <c r="O21" s="340">
        <v>77377.01999999999</v>
      </c>
      <c r="P21" s="421">
        <f t="shared" si="12"/>
        <v>330286.80227999995</v>
      </c>
    </row>
    <row r="22" spans="1:16" ht="12.95" customHeight="1" x14ac:dyDescent="0.2">
      <c r="A22" s="921"/>
      <c r="B22" s="599">
        <v>2023</v>
      </c>
      <c r="C22" s="421">
        <f t="shared" si="0"/>
        <v>153741.93680999998</v>
      </c>
      <c r="D22" s="600">
        <v>42422.149299999997</v>
      </c>
      <c r="E22" s="113">
        <v>2.2120000000000001E-2</v>
      </c>
      <c r="F22" s="340">
        <v>38940.31</v>
      </c>
      <c r="G22" s="340">
        <v>42527.927139999985</v>
      </c>
      <c r="H22" s="340">
        <v>282.98</v>
      </c>
      <c r="I22" s="340">
        <v>4277.9582499999988</v>
      </c>
      <c r="J22" s="340">
        <v>10585.77</v>
      </c>
      <c r="K22" s="340">
        <v>14704.82</v>
      </c>
      <c r="L22" s="340">
        <v>34167.340000000004</v>
      </c>
      <c r="M22" s="340">
        <v>30517.813499999997</v>
      </c>
      <c r="N22" s="340">
        <v>22173.8</v>
      </c>
      <c r="O22" s="340">
        <v>14957.94</v>
      </c>
      <c r="P22" s="421">
        <f t="shared" si="12"/>
        <v>255558.83030999996</v>
      </c>
    </row>
    <row r="23" spans="1:16" ht="12.95" customHeight="1" x14ac:dyDescent="0.2">
      <c r="A23" s="921"/>
      <c r="B23" s="599">
        <v>2024</v>
      </c>
      <c r="C23" s="422">
        <f t="shared" si="0"/>
        <v>308650.16150000005</v>
      </c>
      <c r="D23" s="342">
        <v>39338.629999999997</v>
      </c>
      <c r="E23" s="342">
        <v>85021.95</v>
      </c>
      <c r="F23" s="113">
        <v>23247.01</v>
      </c>
      <c r="G23" s="113">
        <v>16427.479999999996</v>
      </c>
      <c r="H23" s="113">
        <v>28531.670000000002</v>
      </c>
      <c r="I23" s="340">
        <v>18630.010000000002</v>
      </c>
      <c r="J23" s="340">
        <v>47896.645499999984</v>
      </c>
      <c r="K23" s="340">
        <v>49556.766000000003</v>
      </c>
      <c r="L23" s="340"/>
      <c r="M23" s="340"/>
      <c r="N23" s="340"/>
      <c r="O23" s="340"/>
      <c r="P23" s="798"/>
    </row>
    <row r="24" spans="1:16" ht="12.95" customHeight="1" x14ac:dyDescent="0.2">
      <c r="A24" s="920" t="s">
        <v>21</v>
      </c>
      <c r="B24" s="337">
        <v>2015</v>
      </c>
      <c r="C24" s="421">
        <f t="shared" ref="C24:C51" si="13">SUM(D24:K24)</f>
        <v>50571.97</v>
      </c>
      <c r="D24" s="600">
        <v>10887.08</v>
      </c>
      <c r="E24" s="113">
        <v>0</v>
      </c>
      <c r="F24" s="339">
        <v>0</v>
      </c>
      <c r="G24" s="339">
        <v>30705.66</v>
      </c>
      <c r="H24" s="339">
        <v>8979.23</v>
      </c>
      <c r="I24" s="338">
        <v>0</v>
      </c>
      <c r="J24" s="338">
        <v>0</v>
      </c>
      <c r="K24" s="338">
        <v>0</v>
      </c>
      <c r="L24" s="338">
        <v>0</v>
      </c>
      <c r="M24" s="338">
        <v>0</v>
      </c>
      <c r="N24" s="338">
        <v>0</v>
      </c>
      <c r="O24" s="338">
        <v>0</v>
      </c>
      <c r="P24" s="421">
        <f t="shared" ref="P24:P32" si="14">SUM(D24:O24)</f>
        <v>50571.97</v>
      </c>
    </row>
    <row r="25" spans="1:16" ht="12.95" customHeight="1" x14ac:dyDescent="0.2">
      <c r="A25" s="921"/>
      <c r="B25" s="599">
        <v>2016</v>
      </c>
      <c r="C25" s="421">
        <f>SUM(D25:K25)</f>
        <v>35962.320500000002</v>
      </c>
      <c r="D25" s="600">
        <v>0</v>
      </c>
      <c r="E25" s="340">
        <v>0</v>
      </c>
      <c r="F25" s="340">
        <v>0</v>
      </c>
      <c r="G25" s="340">
        <v>0</v>
      </c>
      <c r="H25" s="340">
        <v>5.0000000000000001E-4</v>
      </c>
      <c r="I25" s="340">
        <v>23639.71</v>
      </c>
      <c r="J25" s="340">
        <v>12322.61</v>
      </c>
      <c r="K25" s="340">
        <v>0</v>
      </c>
      <c r="L25" s="340">
        <v>25454.42</v>
      </c>
      <c r="M25" s="340">
        <v>33083.11</v>
      </c>
      <c r="N25" s="340">
        <v>0</v>
      </c>
      <c r="O25" s="340">
        <v>33505.699999999997</v>
      </c>
      <c r="P25" s="421">
        <f t="shared" si="14"/>
        <v>128005.5505</v>
      </c>
    </row>
    <row r="26" spans="1:16" ht="12.95" customHeight="1" x14ac:dyDescent="0.2">
      <c r="A26" s="921"/>
      <c r="B26" s="599">
        <v>2017</v>
      </c>
      <c r="C26" s="421">
        <f t="shared" si="13"/>
        <v>98976.643000000011</v>
      </c>
      <c r="D26" s="600">
        <v>0</v>
      </c>
      <c r="E26" s="340">
        <v>0</v>
      </c>
      <c r="F26" s="340">
        <v>32894.26</v>
      </c>
      <c r="G26" s="340">
        <v>5012.6499999999996</v>
      </c>
      <c r="H26" s="340">
        <v>27996.473000000002</v>
      </c>
      <c r="I26" s="340">
        <v>0</v>
      </c>
      <c r="J26" s="340">
        <v>0</v>
      </c>
      <c r="K26" s="340">
        <v>33073.26</v>
      </c>
      <c r="L26" s="340">
        <v>0</v>
      </c>
      <c r="M26" s="340">
        <v>32127.71</v>
      </c>
      <c r="N26" s="340">
        <v>0</v>
      </c>
      <c r="O26" s="340">
        <v>22005.119999999999</v>
      </c>
      <c r="P26" s="421">
        <f t="shared" si="14"/>
        <v>153109.473</v>
      </c>
    </row>
    <row r="27" spans="1:16" ht="12.95" customHeight="1" x14ac:dyDescent="0.2">
      <c r="A27" s="921"/>
      <c r="B27" s="599">
        <v>2018</v>
      </c>
      <c r="C27" s="421">
        <f t="shared" si="13"/>
        <v>105813.67000000001</v>
      </c>
      <c r="D27" s="600">
        <v>8025.15</v>
      </c>
      <c r="E27" s="113">
        <v>30279.35</v>
      </c>
      <c r="F27" s="113">
        <v>0.6</v>
      </c>
      <c r="G27" s="113">
        <v>32928.31</v>
      </c>
      <c r="H27" s="340">
        <v>0</v>
      </c>
      <c r="I27" s="340">
        <v>0</v>
      </c>
      <c r="J27" s="113">
        <v>13323.29</v>
      </c>
      <c r="K27" s="340">
        <v>21256.97</v>
      </c>
      <c r="L27" s="340">
        <v>13996.56</v>
      </c>
      <c r="M27" s="340">
        <v>32065.786</v>
      </c>
      <c r="N27" s="340">
        <v>19140.38</v>
      </c>
      <c r="O27" s="340">
        <v>0</v>
      </c>
      <c r="P27" s="421">
        <f t="shared" si="14"/>
        <v>171016.39600000001</v>
      </c>
    </row>
    <row r="28" spans="1:16" ht="12.95" customHeight="1" x14ac:dyDescent="0.2">
      <c r="A28" s="921"/>
      <c r="B28" s="599">
        <v>2019</v>
      </c>
      <c r="C28" s="421">
        <f t="shared" si="13"/>
        <v>97433.93769999998</v>
      </c>
      <c r="D28" s="600">
        <v>12990.8</v>
      </c>
      <c r="E28" s="113">
        <v>19808.98</v>
      </c>
      <c r="F28" s="113">
        <v>13750.1</v>
      </c>
      <c r="G28" s="113">
        <v>19280.64</v>
      </c>
      <c r="H28" s="340">
        <v>8600.3696999999993</v>
      </c>
      <c r="I28" s="340">
        <v>23003</v>
      </c>
      <c r="J28" s="113">
        <v>4.8000000000000001E-2</v>
      </c>
      <c r="K28" s="340">
        <v>0</v>
      </c>
      <c r="L28" s="340">
        <v>35859.300000000003</v>
      </c>
      <c r="M28" s="340">
        <v>17496.59</v>
      </c>
      <c r="N28" s="340">
        <v>18546.98</v>
      </c>
      <c r="O28" s="340">
        <v>0</v>
      </c>
      <c r="P28" s="421">
        <f>SUM(D28:O28)</f>
        <v>169336.8077</v>
      </c>
    </row>
    <row r="29" spans="1:16" ht="12.95" customHeight="1" x14ac:dyDescent="0.2">
      <c r="A29" s="921"/>
      <c r="B29" s="599">
        <v>2020</v>
      </c>
      <c r="C29" s="421">
        <f t="shared" si="13"/>
        <v>66726.420000000013</v>
      </c>
      <c r="D29" s="601">
        <v>2.5000000000000001E-2</v>
      </c>
      <c r="E29" s="340">
        <v>2.5000000000000001E-2</v>
      </c>
      <c r="F29" s="113">
        <v>7608.29</v>
      </c>
      <c r="G29" s="113">
        <v>9998.93</v>
      </c>
      <c r="H29" s="340">
        <v>0</v>
      </c>
      <c r="I29" s="340">
        <v>20389.919999999998</v>
      </c>
      <c r="J29" s="113">
        <v>7021.83</v>
      </c>
      <c r="K29" s="340">
        <v>21707.4</v>
      </c>
      <c r="L29" s="340">
        <v>11996.65</v>
      </c>
      <c r="M29" s="340">
        <v>12015</v>
      </c>
      <c r="N29" s="340">
        <v>28514.12</v>
      </c>
      <c r="O29" s="340">
        <v>8001.02</v>
      </c>
      <c r="P29" s="421">
        <f t="shared" si="14"/>
        <v>127253.21</v>
      </c>
    </row>
    <row r="30" spans="1:16" ht="12.95" customHeight="1" x14ac:dyDescent="0.2">
      <c r="A30" s="921"/>
      <c r="B30" s="599">
        <v>2021</v>
      </c>
      <c r="C30" s="421">
        <f t="shared" si="13"/>
        <v>182678.89</v>
      </c>
      <c r="D30" s="601">
        <v>29083.55</v>
      </c>
      <c r="E30" s="340">
        <v>15412.470000000001</v>
      </c>
      <c r="F30" s="113">
        <v>13500</v>
      </c>
      <c r="G30" s="113">
        <v>13677.57</v>
      </c>
      <c r="H30" s="340">
        <v>25764.17</v>
      </c>
      <c r="I30" s="340">
        <v>11000</v>
      </c>
      <c r="J30" s="113">
        <v>30971</v>
      </c>
      <c r="K30" s="340">
        <v>43270.130000000005</v>
      </c>
      <c r="L30" s="340">
        <v>7009.3899999999994</v>
      </c>
      <c r="M30" s="340">
        <v>21589.33</v>
      </c>
      <c r="N30" s="340">
        <v>41365.279999999999</v>
      </c>
      <c r="O30" s="340">
        <v>59836.44</v>
      </c>
      <c r="P30" s="421">
        <f t="shared" si="14"/>
        <v>312479.33000000007</v>
      </c>
    </row>
    <row r="31" spans="1:16" ht="12.95" customHeight="1" x14ac:dyDescent="0.2">
      <c r="A31" s="921"/>
      <c r="B31" s="599">
        <v>2022</v>
      </c>
      <c r="C31" s="421">
        <f t="shared" si="13"/>
        <v>108788.96511999999</v>
      </c>
      <c r="D31" s="601">
        <v>1010</v>
      </c>
      <c r="E31" s="113">
        <v>2.2120000000000001E-2</v>
      </c>
      <c r="F31" s="113">
        <v>11929.880000000001</v>
      </c>
      <c r="G31" s="113">
        <v>797.90000000000009</v>
      </c>
      <c r="H31" s="340">
        <v>42762.13</v>
      </c>
      <c r="I31" s="340">
        <v>18511.34</v>
      </c>
      <c r="J31" s="113">
        <v>14986.86</v>
      </c>
      <c r="K31" s="340">
        <v>18790.832999999995</v>
      </c>
      <c r="L31" s="340">
        <v>8216.6200000000008</v>
      </c>
      <c r="M31" s="340">
        <v>6009.66</v>
      </c>
      <c r="N31" s="340">
        <v>10505.14</v>
      </c>
      <c r="O31" s="113">
        <v>2.2120000000000001E-2</v>
      </c>
      <c r="P31" s="421">
        <f t="shared" si="14"/>
        <v>133520.40724</v>
      </c>
    </row>
    <row r="32" spans="1:16" ht="12.95" customHeight="1" x14ac:dyDescent="0.2">
      <c r="A32" s="921"/>
      <c r="B32" s="599">
        <v>2023</v>
      </c>
      <c r="C32" s="421">
        <f>SUM(D32:K32)</f>
        <v>9968.0748599999988</v>
      </c>
      <c r="D32" s="601">
        <v>7198.21</v>
      </c>
      <c r="E32" s="113">
        <v>2.2120000000000001E-2</v>
      </c>
      <c r="F32" s="113">
        <v>2.2120000000000001E-2</v>
      </c>
      <c r="G32" s="113">
        <v>2734.82</v>
      </c>
      <c r="H32" s="113">
        <v>2.2120000000000001E-2</v>
      </c>
      <c r="I32" s="340">
        <v>34.934260000000002</v>
      </c>
      <c r="J32" s="113">
        <v>2.2120000000000001E-2</v>
      </c>
      <c r="K32" s="113">
        <v>2.2120000000000001E-2</v>
      </c>
      <c r="L32" s="340">
        <v>180</v>
      </c>
      <c r="M32" s="340">
        <v>6454.7799999999988</v>
      </c>
      <c r="N32" s="113">
        <v>2.2120000000000001E-2</v>
      </c>
      <c r="O32" s="113">
        <v>40926.69</v>
      </c>
      <c r="P32" s="421">
        <f t="shared" si="14"/>
        <v>57529.566980000003</v>
      </c>
    </row>
    <row r="33" spans="1:16" ht="12.95" customHeight="1" x14ac:dyDescent="0.2">
      <c r="A33" s="921"/>
      <c r="B33" s="599">
        <v>2024</v>
      </c>
      <c r="C33" s="798">
        <f>SUM(D33:K33)</f>
        <v>83626.801999999996</v>
      </c>
      <c r="D33" s="601">
        <v>0</v>
      </c>
      <c r="E33" s="340">
        <v>26457.32</v>
      </c>
      <c r="F33" s="113">
        <v>14998.83</v>
      </c>
      <c r="G33" s="113">
        <v>14206.81</v>
      </c>
      <c r="H33" s="113">
        <v>2963.41</v>
      </c>
      <c r="I33" s="113">
        <v>0</v>
      </c>
      <c r="J33" s="113">
        <v>0.432</v>
      </c>
      <c r="K33" s="113">
        <v>25000</v>
      </c>
      <c r="L33" s="340"/>
      <c r="M33" s="340"/>
      <c r="N33" s="113"/>
      <c r="O33" s="113"/>
      <c r="P33" s="798"/>
    </row>
    <row r="34" spans="1:16" ht="12.95" customHeight="1" x14ac:dyDescent="0.2">
      <c r="A34" s="927" t="s">
        <v>22</v>
      </c>
      <c r="B34" s="337">
        <v>2015</v>
      </c>
      <c r="C34" s="421">
        <f>SUM(D34:K34)</f>
        <v>116891.52480100001</v>
      </c>
      <c r="D34" s="338">
        <v>24430.514500000001</v>
      </c>
      <c r="E34" s="338">
        <v>27865.295590999998</v>
      </c>
      <c r="F34" s="338">
        <v>7013.95</v>
      </c>
      <c r="G34" s="338">
        <v>4751.7489289999994</v>
      </c>
      <c r="H34" s="338">
        <v>11672.289280999999</v>
      </c>
      <c r="I34" s="338">
        <v>23958.5445</v>
      </c>
      <c r="J34" s="338">
        <v>3141.7809999999999</v>
      </c>
      <c r="K34" s="339">
        <v>14057.401</v>
      </c>
      <c r="L34" s="338">
        <v>30690.030500000001</v>
      </c>
      <c r="M34" s="339">
        <v>0</v>
      </c>
      <c r="N34" s="338">
        <v>15408.231</v>
      </c>
      <c r="O34" s="338">
        <v>24739.759999999998</v>
      </c>
      <c r="P34" s="421">
        <f t="shared" ref="P34:P42" si="15">SUM(D34:O34)</f>
        <v>187729.54630100002</v>
      </c>
    </row>
    <row r="35" spans="1:16" ht="12.95" customHeight="1" x14ac:dyDescent="0.2">
      <c r="A35" s="923"/>
      <c r="B35" s="599">
        <v>2016</v>
      </c>
      <c r="C35" s="421">
        <f>SUM(D35:K35)</f>
        <v>144015.63169500005</v>
      </c>
      <c r="D35" s="600">
        <v>34701.6201</v>
      </c>
      <c r="E35" s="113">
        <v>14537.72</v>
      </c>
      <c r="F35" s="113">
        <v>27590.754000000001</v>
      </c>
      <c r="G35" s="113">
        <v>295.01559499999996</v>
      </c>
      <c r="H35" s="113">
        <v>8992.4599999999991</v>
      </c>
      <c r="I35" s="113">
        <v>34738.942000000003</v>
      </c>
      <c r="J35" s="113">
        <v>10675.98</v>
      </c>
      <c r="K35" s="340">
        <v>12483.14</v>
      </c>
      <c r="L35" s="113">
        <v>4759.6205339999997</v>
      </c>
      <c r="M35" s="113">
        <v>55882.002999999997</v>
      </c>
      <c r="N35" s="113">
        <v>5704.6295470000005</v>
      </c>
      <c r="O35" s="113">
        <v>16842.439999999999</v>
      </c>
      <c r="P35" s="421">
        <f t="shared" si="15"/>
        <v>227204.32477600002</v>
      </c>
    </row>
    <row r="36" spans="1:16" ht="12.95" customHeight="1" x14ac:dyDescent="0.2">
      <c r="A36" s="923"/>
      <c r="B36" s="599">
        <v>2017</v>
      </c>
      <c r="C36" s="421">
        <f t="shared" si="13"/>
        <v>149505.51126900001</v>
      </c>
      <c r="D36" s="600">
        <v>27103.393596999998</v>
      </c>
      <c r="E36" s="340">
        <v>0</v>
      </c>
      <c r="F36" s="113">
        <v>24859.02</v>
      </c>
      <c r="G36" s="113">
        <v>32481.697499999998</v>
      </c>
      <c r="H36" s="113">
        <v>5044.04</v>
      </c>
      <c r="I36" s="113">
        <v>9170.2380720000001</v>
      </c>
      <c r="J36" s="113">
        <v>33385.590100000001</v>
      </c>
      <c r="K36" s="113">
        <v>17461.531999999999</v>
      </c>
      <c r="L36" s="113">
        <v>1277.951153</v>
      </c>
      <c r="M36" s="340">
        <v>16584.281999999999</v>
      </c>
      <c r="N36" s="113">
        <v>19656.273000000001</v>
      </c>
      <c r="O36" s="113">
        <v>47925.47</v>
      </c>
      <c r="P36" s="421">
        <f t="shared" si="15"/>
        <v>234949.48742200001</v>
      </c>
    </row>
    <row r="37" spans="1:16" ht="12.95" customHeight="1" x14ac:dyDescent="0.2">
      <c r="A37" s="923"/>
      <c r="B37" s="599">
        <v>2018</v>
      </c>
      <c r="C37" s="421">
        <f t="shared" si="13"/>
        <v>148453.10853700002</v>
      </c>
      <c r="D37" s="600">
        <v>0</v>
      </c>
      <c r="E37" s="340">
        <v>0</v>
      </c>
      <c r="F37" s="340">
        <v>30582.49</v>
      </c>
      <c r="G37" s="340">
        <v>24722.997719999999</v>
      </c>
      <c r="H37" s="340">
        <v>30169.5105</v>
      </c>
      <c r="I37" s="340">
        <v>0</v>
      </c>
      <c r="J37" s="340">
        <v>32617.5</v>
      </c>
      <c r="K37" s="113">
        <v>30360.610317000002</v>
      </c>
      <c r="L37" s="113">
        <v>5614.4</v>
      </c>
      <c r="M37" s="340">
        <v>41531.129999999997</v>
      </c>
      <c r="N37" s="113">
        <v>751.822</v>
      </c>
      <c r="O37" s="113">
        <v>360.76800000000003</v>
      </c>
      <c r="P37" s="421">
        <f t="shared" si="15"/>
        <v>196711.22853700002</v>
      </c>
    </row>
    <row r="38" spans="1:16" ht="12.95" customHeight="1" x14ac:dyDescent="0.2">
      <c r="A38" s="923"/>
      <c r="B38" s="599">
        <v>2019</v>
      </c>
      <c r="C38" s="421">
        <f t="shared" si="13"/>
        <v>159511.92747600001</v>
      </c>
      <c r="D38" s="600">
        <v>6802.6040000000003</v>
      </c>
      <c r="E38" s="113">
        <v>45682.03</v>
      </c>
      <c r="F38" s="340">
        <v>22209.3</v>
      </c>
      <c r="G38" s="340">
        <v>34192.199000000001</v>
      </c>
      <c r="H38" s="340">
        <v>18678.310541999999</v>
      </c>
      <c r="I38" s="113">
        <v>30938.184000000001</v>
      </c>
      <c r="J38" s="340">
        <v>17.609934000000003</v>
      </c>
      <c r="K38" s="113">
        <v>991.69</v>
      </c>
      <c r="L38" s="113">
        <v>21736.754000000001</v>
      </c>
      <c r="M38" s="340">
        <v>2526.1025</v>
      </c>
      <c r="N38" s="113">
        <v>33298.32</v>
      </c>
      <c r="O38" s="113">
        <v>47216.24</v>
      </c>
      <c r="P38" s="421">
        <f t="shared" si="15"/>
        <v>264289.34397600003</v>
      </c>
    </row>
    <row r="39" spans="1:16" ht="12.95" customHeight="1" x14ac:dyDescent="0.2">
      <c r="A39" s="923"/>
      <c r="B39" s="599">
        <v>2020</v>
      </c>
      <c r="C39" s="421">
        <f t="shared" si="13"/>
        <v>147908.89825599999</v>
      </c>
      <c r="D39" s="600">
        <v>22481.86</v>
      </c>
      <c r="E39" s="35">
        <v>3253.92</v>
      </c>
      <c r="F39" s="340">
        <v>31845.703000000001</v>
      </c>
      <c r="G39" s="340">
        <v>16711.072255999999</v>
      </c>
      <c r="H39" s="340">
        <v>20547.150000000001</v>
      </c>
      <c r="I39" s="113">
        <v>33323.247000000003</v>
      </c>
      <c r="J39" s="340">
        <v>14353.795999999998</v>
      </c>
      <c r="K39" s="113">
        <v>5392.15</v>
      </c>
      <c r="L39" s="113">
        <v>1381.88</v>
      </c>
      <c r="M39" s="340">
        <v>30170.75</v>
      </c>
      <c r="N39" s="113">
        <v>31071.623999999996</v>
      </c>
      <c r="O39" s="113">
        <v>40278.552999999993</v>
      </c>
      <c r="P39" s="421">
        <f t="shared" si="15"/>
        <v>250811.70525599996</v>
      </c>
    </row>
    <row r="40" spans="1:16" ht="12.95" customHeight="1" x14ac:dyDescent="0.2">
      <c r="A40" s="923"/>
      <c r="B40" s="599">
        <v>2021</v>
      </c>
      <c r="C40" s="421">
        <f t="shared" si="13"/>
        <v>161603.72855000003</v>
      </c>
      <c r="D40" s="602">
        <v>312</v>
      </c>
      <c r="E40" s="35">
        <v>231.91499999999999</v>
      </c>
      <c r="F40" s="340">
        <v>51278.99</v>
      </c>
      <c r="G40" s="340">
        <v>37105.481</v>
      </c>
      <c r="H40" s="340">
        <v>23530.035</v>
      </c>
      <c r="I40" s="113">
        <v>1430</v>
      </c>
      <c r="J40" s="340">
        <v>47655.131999999998</v>
      </c>
      <c r="K40" s="113">
        <v>60.175550000000001</v>
      </c>
      <c r="L40" s="113">
        <v>20668.918239999995</v>
      </c>
      <c r="M40" s="340">
        <v>31906.489999999998</v>
      </c>
      <c r="N40" s="113">
        <v>16368.991</v>
      </c>
      <c r="O40" s="113">
        <v>25993.802</v>
      </c>
      <c r="P40" s="421">
        <f t="shared" si="15"/>
        <v>256541.92979000002</v>
      </c>
    </row>
    <row r="41" spans="1:16" ht="12.95" customHeight="1" x14ac:dyDescent="0.2">
      <c r="A41" s="923"/>
      <c r="B41" s="599">
        <v>2022</v>
      </c>
      <c r="C41" s="421">
        <f t="shared" si="13"/>
        <v>238335.99180999998</v>
      </c>
      <c r="D41" s="600">
        <v>31217.99</v>
      </c>
      <c r="E41" s="35">
        <v>46381.099999999991</v>
      </c>
      <c r="F41" s="340">
        <v>65133.850000000006</v>
      </c>
      <c r="G41" s="340">
        <v>336.97218999999996</v>
      </c>
      <c r="H41" s="340">
        <v>31559.257999999998</v>
      </c>
      <c r="I41" s="113">
        <v>1348.732</v>
      </c>
      <c r="J41" s="340">
        <v>39149.36961999999</v>
      </c>
      <c r="K41" s="113">
        <v>23208.720000000001</v>
      </c>
      <c r="L41" s="113">
        <v>31454.190000000002</v>
      </c>
      <c r="M41" s="340">
        <v>15256.006090000001</v>
      </c>
      <c r="N41" s="113">
        <v>2.2120000000000001E-2</v>
      </c>
      <c r="O41" s="113">
        <v>30459.893039999999</v>
      </c>
      <c r="P41" s="421">
        <f t="shared" si="15"/>
        <v>315506.10305999994</v>
      </c>
    </row>
    <row r="42" spans="1:16" ht="12.95" customHeight="1" x14ac:dyDescent="0.2">
      <c r="A42" s="923"/>
      <c r="B42" s="599">
        <v>2023</v>
      </c>
      <c r="C42" s="421">
        <f t="shared" ref="C42" si="16">SUM(D42:K42)</f>
        <v>180653.00198999999</v>
      </c>
      <c r="D42" s="600">
        <v>44357.65</v>
      </c>
      <c r="E42" s="35">
        <v>41562.362000000001</v>
      </c>
      <c r="F42" s="340">
        <v>30988.637050000001</v>
      </c>
      <c r="G42" s="340">
        <v>27</v>
      </c>
      <c r="H42" s="340">
        <v>260.95999999999998</v>
      </c>
      <c r="I42" s="113">
        <v>37847.442940000001</v>
      </c>
      <c r="J42" s="340">
        <v>10601.649999999998</v>
      </c>
      <c r="K42" s="113">
        <v>15007.300000000001</v>
      </c>
      <c r="L42" s="113">
        <v>26740.232580000004</v>
      </c>
      <c r="M42" s="340">
        <v>148.02726999999999</v>
      </c>
      <c r="N42" s="113">
        <v>48907.558000000012</v>
      </c>
      <c r="O42" s="113">
        <v>37183.449999999997</v>
      </c>
      <c r="P42" s="421">
        <f t="shared" si="15"/>
        <v>293632.26984000002</v>
      </c>
    </row>
    <row r="43" spans="1:16" ht="12.95" customHeight="1" x14ac:dyDescent="0.2">
      <c r="A43" s="923"/>
      <c r="B43" s="599">
        <v>2024</v>
      </c>
      <c r="C43" s="798">
        <f>SUM(D43:K43)</f>
        <v>230021.14741000001</v>
      </c>
      <c r="D43" s="600">
        <v>30866.730000000003</v>
      </c>
      <c r="E43" s="600">
        <v>64936.147260000005</v>
      </c>
      <c r="F43" s="601">
        <v>30612.11</v>
      </c>
      <c r="G43" s="601">
        <v>4635.9799999999996</v>
      </c>
      <c r="H43" s="601">
        <v>20665.714499999998</v>
      </c>
      <c r="I43" s="600">
        <v>49376.35</v>
      </c>
      <c r="J43" s="601">
        <v>28632.515649999998</v>
      </c>
      <c r="K43" s="600">
        <v>295.60000000000002</v>
      </c>
      <c r="L43" s="113"/>
      <c r="M43" s="340"/>
      <c r="N43" s="113"/>
      <c r="O43" s="113"/>
      <c r="P43" s="421"/>
    </row>
    <row r="44" spans="1:16" ht="12.95" customHeight="1" x14ac:dyDescent="0.2">
      <c r="A44" s="920" t="s">
        <v>134</v>
      </c>
      <c r="B44" s="337">
        <v>2015</v>
      </c>
      <c r="C44" s="421">
        <f t="shared" si="13"/>
        <v>98707.025999999998</v>
      </c>
      <c r="D44" s="338">
        <v>29358.352999999999</v>
      </c>
      <c r="E44" s="339">
        <v>429.04</v>
      </c>
      <c r="F44" s="339">
        <v>10337.530000000001</v>
      </c>
      <c r="G44" s="339">
        <v>0</v>
      </c>
      <c r="H44" s="339">
        <v>15253.703</v>
      </c>
      <c r="I44" s="339">
        <v>23797.249500000002</v>
      </c>
      <c r="J44" s="339">
        <v>8428.5820000000003</v>
      </c>
      <c r="K44" s="338">
        <v>11102.568499999999</v>
      </c>
      <c r="L44" s="339">
        <v>26141.469000000001</v>
      </c>
      <c r="M44" s="339">
        <v>0</v>
      </c>
      <c r="N44" s="338">
        <v>14252.7225</v>
      </c>
      <c r="O44" s="338">
        <v>30797.675999999999</v>
      </c>
      <c r="P44" s="335">
        <f t="shared" ref="P44:P52" si="17">SUM(D44:O44)</f>
        <v>169898.89350000001</v>
      </c>
    </row>
    <row r="45" spans="1:16" ht="12.95" customHeight="1" x14ac:dyDescent="0.2">
      <c r="A45" s="921"/>
      <c r="B45" s="599">
        <v>2016</v>
      </c>
      <c r="C45" s="421">
        <f t="shared" si="13"/>
        <v>91878.8995</v>
      </c>
      <c r="D45" s="600">
        <v>1982.723</v>
      </c>
      <c r="E45" s="601">
        <v>16567.873</v>
      </c>
      <c r="F45" s="601">
        <v>1985.9860000000001</v>
      </c>
      <c r="G45" s="601">
        <v>7860.11</v>
      </c>
      <c r="H45" s="601">
        <v>16685.990000000002</v>
      </c>
      <c r="I45" s="601">
        <v>18429.669999999998</v>
      </c>
      <c r="J45" s="601">
        <v>16093.307500000001</v>
      </c>
      <c r="K45" s="600">
        <v>12273.24</v>
      </c>
      <c r="L45" s="601">
        <v>16111.181</v>
      </c>
      <c r="M45" s="601">
        <v>32953.256000000001</v>
      </c>
      <c r="N45" s="600">
        <v>40039.656000000003</v>
      </c>
      <c r="O45" s="600">
        <v>8021.2950000000001</v>
      </c>
      <c r="P45" s="421">
        <f t="shared" si="17"/>
        <v>189004.28750000001</v>
      </c>
    </row>
    <row r="46" spans="1:16" ht="12.95" customHeight="1" x14ac:dyDescent="0.2">
      <c r="A46" s="921"/>
      <c r="B46" s="599">
        <v>2017</v>
      </c>
      <c r="C46" s="421">
        <f t="shared" si="13"/>
        <v>122573.42165199999</v>
      </c>
      <c r="D46" s="600">
        <v>17523.392183</v>
      </c>
      <c r="E46" s="601">
        <v>0</v>
      </c>
      <c r="F46" s="601">
        <v>34518.31</v>
      </c>
      <c r="G46" s="601">
        <v>16275.191999999999</v>
      </c>
      <c r="H46" s="601">
        <v>5507.3760000000002</v>
      </c>
      <c r="I46" s="601">
        <v>10922.05</v>
      </c>
      <c r="J46" s="601">
        <v>529.53</v>
      </c>
      <c r="K46" s="600">
        <v>37297.571468999995</v>
      </c>
      <c r="L46" s="601">
        <v>6675.4930000000004</v>
      </c>
      <c r="M46" s="601">
        <v>33016.31</v>
      </c>
      <c r="N46" s="600">
        <v>7342.6210000000001</v>
      </c>
      <c r="O46" s="600">
        <v>47840.451999999997</v>
      </c>
      <c r="P46" s="421">
        <f t="shared" si="17"/>
        <v>217448.29765200001</v>
      </c>
    </row>
    <row r="47" spans="1:16" ht="12.95" customHeight="1" x14ac:dyDescent="0.2">
      <c r="A47" s="921"/>
      <c r="B47" s="599">
        <v>2018</v>
      </c>
      <c r="C47" s="421">
        <f t="shared" si="13"/>
        <v>106784.29199999999</v>
      </c>
      <c r="D47" s="600">
        <v>19.399999999999999</v>
      </c>
      <c r="E47" s="601">
        <v>0</v>
      </c>
      <c r="F47" s="600">
        <v>32964.381999999998</v>
      </c>
      <c r="G47" s="600">
        <v>2584.886</v>
      </c>
      <c r="H47" s="601">
        <v>0</v>
      </c>
      <c r="I47" s="600">
        <v>49.712000000000003</v>
      </c>
      <c r="J47" s="600">
        <v>47347.360999999997</v>
      </c>
      <c r="K47" s="600">
        <v>23818.550999999999</v>
      </c>
      <c r="L47" s="601">
        <v>4603.3890000000001</v>
      </c>
      <c r="M47" s="601">
        <v>16292.180279999999</v>
      </c>
      <c r="N47" s="600">
        <v>4491.1899999999996</v>
      </c>
      <c r="O47" s="600">
        <v>30449.463</v>
      </c>
      <c r="P47" s="421">
        <f t="shared" si="17"/>
        <v>162620.51427999997</v>
      </c>
    </row>
    <row r="48" spans="1:16" ht="12.95" customHeight="1" x14ac:dyDescent="0.2">
      <c r="A48" s="921"/>
      <c r="B48" s="599">
        <v>2019</v>
      </c>
      <c r="C48" s="421">
        <f t="shared" si="13"/>
        <v>124670.175</v>
      </c>
      <c r="D48" s="600">
        <v>1403.8215</v>
      </c>
      <c r="E48" s="601">
        <v>10498.653</v>
      </c>
      <c r="F48" s="600">
        <v>16493.317500000001</v>
      </c>
      <c r="G48" s="601">
        <v>36559.428999999996</v>
      </c>
      <c r="H48" s="601">
        <v>28747.01</v>
      </c>
      <c r="I48" s="600">
        <v>2679.0320000000002</v>
      </c>
      <c r="J48" s="601">
        <v>25</v>
      </c>
      <c r="K48" s="600">
        <v>28263.912</v>
      </c>
      <c r="L48" s="601">
        <v>13236.504000000001</v>
      </c>
      <c r="M48" s="601">
        <v>6058.8360499999999</v>
      </c>
      <c r="N48" s="600">
        <v>36510.410000000003</v>
      </c>
      <c r="O48" s="600">
        <v>9252.7984290000004</v>
      </c>
      <c r="P48" s="421">
        <f t="shared" si="17"/>
        <v>189728.72347900001</v>
      </c>
    </row>
    <row r="49" spans="1:16" ht="12.95" customHeight="1" x14ac:dyDescent="0.2">
      <c r="A49" s="921"/>
      <c r="B49" s="599">
        <v>2020</v>
      </c>
      <c r="C49" s="421">
        <f t="shared" si="13"/>
        <v>130202.78200000001</v>
      </c>
      <c r="D49" s="600">
        <v>2901.91</v>
      </c>
      <c r="E49" s="600">
        <v>19022.465</v>
      </c>
      <c r="F49" s="600">
        <v>1E-3</v>
      </c>
      <c r="G49" s="601">
        <v>14047.47</v>
      </c>
      <c r="H49" s="601">
        <v>43832.156000000003</v>
      </c>
      <c r="I49" s="600">
        <v>2205.77</v>
      </c>
      <c r="J49" s="601">
        <v>17609.760000000002</v>
      </c>
      <c r="K49" s="600">
        <v>30583.25</v>
      </c>
      <c r="L49" s="601">
        <v>15579.98</v>
      </c>
      <c r="M49" s="601">
        <v>55212.966</v>
      </c>
      <c r="N49" s="600">
        <v>24899.940000000002</v>
      </c>
      <c r="O49" s="600">
        <v>22422.070000000003</v>
      </c>
      <c r="P49" s="421">
        <f t="shared" si="17"/>
        <v>248317.73800000001</v>
      </c>
    </row>
    <row r="50" spans="1:16" ht="12.95" customHeight="1" x14ac:dyDescent="0.2">
      <c r="A50" s="921"/>
      <c r="B50" s="599">
        <v>2021</v>
      </c>
      <c r="C50" s="421">
        <f t="shared" si="13"/>
        <v>42443.519</v>
      </c>
      <c r="D50" s="600">
        <v>3.0000000000000001E-3</v>
      </c>
      <c r="E50" s="600">
        <v>3.0000000000000001E-3</v>
      </c>
      <c r="F50" s="600">
        <v>3.0000000000000001E-3</v>
      </c>
      <c r="G50" s="600">
        <v>3073</v>
      </c>
      <c r="H50" s="601">
        <v>16332.480000000001</v>
      </c>
      <c r="I50" s="600">
        <v>14501</v>
      </c>
      <c r="J50" s="602">
        <v>8468.0300000000007</v>
      </c>
      <c r="K50" s="602">
        <v>69</v>
      </c>
      <c r="L50" s="601">
        <v>42479.409999999996</v>
      </c>
      <c r="M50" s="601">
        <v>2233.6</v>
      </c>
      <c r="N50" s="600">
        <v>19971.319999999992</v>
      </c>
      <c r="O50" s="600">
        <v>20253.820000000003</v>
      </c>
      <c r="P50" s="421">
        <f t="shared" si="17"/>
        <v>127381.66900000001</v>
      </c>
    </row>
    <row r="51" spans="1:16" ht="12.95" customHeight="1" x14ac:dyDescent="0.2">
      <c r="A51" s="921"/>
      <c r="B51" s="599">
        <v>2022</v>
      </c>
      <c r="C51" s="421">
        <f t="shared" si="13"/>
        <v>48637.179499999998</v>
      </c>
      <c r="D51" s="600">
        <v>3.0000000000000001E-3</v>
      </c>
      <c r="E51" s="615">
        <v>800</v>
      </c>
      <c r="F51" s="615">
        <v>500.03849999999983</v>
      </c>
      <c r="G51" s="615">
        <v>73.08</v>
      </c>
      <c r="H51" s="615">
        <v>29.37</v>
      </c>
      <c r="I51" s="615">
        <v>4145.9360000000006</v>
      </c>
      <c r="J51" s="616">
        <v>26332.262000000002</v>
      </c>
      <c r="K51" s="615">
        <v>16756.490000000002</v>
      </c>
      <c r="L51" s="615">
        <v>6339.692</v>
      </c>
      <c r="M51" s="615">
        <v>10843.004999999999</v>
      </c>
      <c r="N51" s="616">
        <v>3953.89</v>
      </c>
      <c r="O51" s="615">
        <v>25320.909769999998</v>
      </c>
      <c r="P51" s="421">
        <f t="shared" si="17"/>
        <v>95094.676269999996</v>
      </c>
    </row>
    <row r="52" spans="1:16" ht="12.95" customHeight="1" x14ac:dyDescent="0.2">
      <c r="A52" s="921"/>
      <c r="B52" s="599">
        <v>2023</v>
      </c>
      <c r="C52" s="421">
        <f t="shared" ref="C52" si="18">SUM(D52:K52)</f>
        <v>86966.096999999994</v>
      </c>
      <c r="D52" s="600">
        <v>1038.8860000000002</v>
      </c>
      <c r="E52" s="615">
        <v>12681</v>
      </c>
      <c r="F52" s="615">
        <v>3431.1800000000003</v>
      </c>
      <c r="G52" s="615">
        <v>6669.9199999999992</v>
      </c>
      <c r="H52" s="615">
        <v>6699.8600000000006</v>
      </c>
      <c r="I52" s="615">
        <v>17847.251</v>
      </c>
      <c r="J52" s="616">
        <v>13494.51</v>
      </c>
      <c r="K52" s="615">
        <v>25103.49</v>
      </c>
      <c r="L52" s="615">
        <v>28137.472000000002</v>
      </c>
      <c r="M52" s="615">
        <v>947.77320000000009</v>
      </c>
      <c r="N52" s="616">
        <v>15424.625999999998</v>
      </c>
      <c r="O52" s="615">
        <v>2.12262</v>
      </c>
      <c r="P52" s="421">
        <f t="shared" si="17"/>
        <v>131478.09081999998</v>
      </c>
    </row>
    <row r="53" spans="1:16" ht="12.95" customHeight="1" x14ac:dyDescent="0.2">
      <c r="A53" s="921"/>
      <c r="B53" s="341">
        <v>2024</v>
      </c>
      <c r="C53" s="421">
        <f>SUM(D53:K53)</f>
        <v>138054.17927999998</v>
      </c>
      <c r="D53" s="342">
        <v>25022.5</v>
      </c>
      <c r="E53" s="342">
        <v>22202.2935</v>
      </c>
      <c r="F53" s="343">
        <v>11124.428779999998</v>
      </c>
      <c r="G53" s="343">
        <v>24457.689999999995</v>
      </c>
      <c r="H53" s="343">
        <v>1</v>
      </c>
      <c r="I53" s="343">
        <v>17863.586999999996</v>
      </c>
      <c r="J53" s="344">
        <v>31491.600000000006</v>
      </c>
      <c r="K53" s="343">
        <v>5891.08</v>
      </c>
      <c r="L53" s="615"/>
      <c r="M53" s="615"/>
      <c r="N53" s="616"/>
      <c r="O53" s="615"/>
      <c r="P53" s="421"/>
    </row>
    <row r="54" spans="1:16" ht="12" customHeight="1" x14ac:dyDescent="0.2">
      <c r="A54" s="608"/>
      <c r="B54" s="609"/>
      <c r="C54" s="610"/>
      <c r="D54" s="611"/>
      <c r="E54" s="612"/>
      <c r="F54" s="612"/>
      <c r="G54" s="612"/>
      <c r="H54" s="612"/>
      <c r="I54" s="612"/>
      <c r="J54" s="613"/>
      <c r="K54" s="612"/>
      <c r="L54" s="612"/>
      <c r="M54" s="612"/>
      <c r="N54" s="613"/>
      <c r="O54" s="614"/>
      <c r="P54" s="614" t="s">
        <v>76</v>
      </c>
    </row>
    <row r="55" spans="1:16" ht="12" customHeight="1" x14ac:dyDescent="0.2">
      <c r="A55" s="51" t="s">
        <v>503</v>
      </c>
      <c r="B55" s="114"/>
      <c r="C55" s="345"/>
      <c r="D55" s="115"/>
      <c r="E55" s="116"/>
      <c r="F55" s="116"/>
      <c r="G55" s="116"/>
      <c r="H55" s="116"/>
      <c r="I55" s="116"/>
      <c r="J55" s="117"/>
      <c r="K55" s="116"/>
      <c r="L55" s="116"/>
      <c r="M55" s="116"/>
      <c r="N55" s="117"/>
      <c r="O55" s="116"/>
    </row>
    <row r="56" spans="1:16" ht="18" customHeight="1" x14ac:dyDescent="0.2">
      <c r="A56" s="332" t="s">
        <v>217</v>
      </c>
      <c r="B56" s="332" t="s">
        <v>387</v>
      </c>
      <c r="C56" s="333" t="s">
        <v>659</v>
      </c>
      <c r="D56" s="332" t="s">
        <v>389</v>
      </c>
      <c r="E56" s="332" t="s">
        <v>390</v>
      </c>
      <c r="F56" s="332" t="s">
        <v>391</v>
      </c>
      <c r="G56" s="332" t="s">
        <v>392</v>
      </c>
      <c r="H56" s="332" t="s">
        <v>393</v>
      </c>
      <c r="I56" s="332" t="s">
        <v>394</v>
      </c>
      <c r="J56" s="332" t="s">
        <v>395</v>
      </c>
      <c r="K56" s="332" t="s">
        <v>396</v>
      </c>
      <c r="L56" s="332" t="s">
        <v>397</v>
      </c>
      <c r="M56" s="332" t="s">
        <v>398</v>
      </c>
      <c r="N56" s="332" t="s">
        <v>399</v>
      </c>
      <c r="O56" s="332" t="s">
        <v>400</v>
      </c>
      <c r="P56" s="333" t="s">
        <v>388</v>
      </c>
    </row>
    <row r="57" spans="1:16" ht="18" hidden="1" customHeight="1" x14ac:dyDescent="0.2">
      <c r="A57" s="606"/>
      <c r="B57" s="606"/>
      <c r="C57" s="607"/>
      <c r="D57" s="606"/>
      <c r="E57" s="606"/>
      <c r="F57" s="606"/>
      <c r="G57" s="606"/>
      <c r="H57" s="606"/>
      <c r="I57" s="606"/>
      <c r="J57" s="606"/>
      <c r="K57" s="606"/>
      <c r="L57" s="606"/>
      <c r="M57" s="606"/>
      <c r="N57" s="606"/>
      <c r="O57" s="606"/>
      <c r="P57" s="606"/>
    </row>
    <row r="58" spans="1:16" ht="3" customHeight="1" x14ac:dyDescent="0.2">
      <c r="A58" s="318"/>
      <c r="B58" s="318"/>
      <c r="C58" s="421"/>
      <c r="D58" s="318"/>
      <c r="E58" s="318"/>
      <c r="F58" s="318"/>
      <c r="G58" s="318"/>
      <c r="H58" s="318"/>
      <c r="I58" s="318"/>
      <c r="J58" s="318"/>
      <c r="K58" s="318"/>
      <c r="L58" s="318"/>
      <c r="M58" s="318"/>
      <c r="N58" s="318"/>
      <c r="O58" s="318"/>
      <c r="P58" s="421"/>
    </row>
    <row r="59" spans="1:16" ht="12.95" customHeight="1" x14ac:dyDescent="0.2">
      <c r="A59" s="923" t="s">
        <v>402</v>
      </c>
      <c r="B59" s="599">
        <v>2015</v>
      </c>
      <c r="C59" s="421">
        <f t="shared" ref="C59:C64" si="19">SUM(D59:K59)</f>
        <v>2006.1439999999998</v>
      </c>
      <c r="D59" s="600">
        <v>0</v>
      </c>
      <c r="E59" s="601">
        <v>407.005</v>
      </c>
      <c r="F59" s="601">
        <v>121.51</v>
      </c>
      <c r="G59" s="601">
        <v>236.79</v>
      </c>
      <c r="H59" s="601">
        <v>419.66300000000001</v>
      </c>
      <c r="I59" s="601">
        <v>4.0640000000000001</v>
      </c>
      <c r="J59" s="601">
        <v>547.11199999999997</v>
      </c>
      <c r="K59" s="601">
        <v>270</v>
      </c>
      <c r="L59" s="601">
        <v>0</v>
      </c>
      <c r="M59" s="601">
        <v>164.86</v>
      </c>
      <c r="N59" s="601">
        <v>0</v>
      </c>
      <c r="O59" s="601">
        <v>0</v>
      </c>
      <c r="P59" s="421">
        <f t="shared" ref="P59:P64" si="20">SUM(D59:O59)</f>
        <v>2171.0039999999999</v>
      </c>
    </row>
    <row r="60" spans="1:16" ht="12.95" customHeight="1" x14ac:dyDescent="0.2">
      <c r="A60" s="923"/>
      <c r="B60" s="599">
        <v>2016</v>
      </c>
      <c r="C60" s="421">
        <f t="shared" si="19"/>
        <v>2390.9641470000001</v>
      </c>
      <c r="D60" s="600">
        <v>215.60499999999999</v>
      </c>
      <c r="E60" s="473">
        <v>0</v>
      </c>
      <c r="F60" s="601">
        <v>24.869147000000002</v>
      </c>
      <c r="G60" s="601">
        <v>100</v>
      </c>
      <c r="H60" s="601">
        <v>804.76499999999999</v>
      </c>
      <c r="I60" s="601">
        <v>714.08500000000004</v>
      </c>
      <c r="J60" s="601">
        <v>531.64</v>
      </c>
      <c r="K60" s="473">
        <v>0</v>
      </c>
      <c r="L60" s="601">
        <v>471.74</v>
      </c>
      <c r="M60" s="601">
        <v>750.84500000000003</v>
      </c>
      <c r="N60" s="601">
        <v>125.18161900000001</v>
      </c>
      <c r="O60" s="473">
        <v>0</v>
      </c>
      <c r="P60" s="421">
        <f t="shared" si="20"/>
        <v>3738.7307660000006</v>
      </c>
    </row>
    <row r="61" spans="1:16" ht="12.95" customHeight="1" x14ac:dyDescent="0.2">
      <c r="A61" s="923"/>
      <c r="B61" s="599">
        <v>2017</v>
      </c>
      <c r="C61" s="421">
        <f t="shared" si="19"/>
        <v>4236.0330519999998</v>
      </c>
      <c r="D61" s="600">
        <v>1157.0700000000002</v>
      </c>
      <c r="E61" s="601">
        <v>1077.27</v>
      </c>
      <c r="F61" s="601">
        <v>673.06600000000003</v>
      </c>
      <c r="G61" s="601">
        <v>314.65705200000002</v>
      </c>
      <c r="H61" s="601">
        <v>504.34</v>
      </c>
      <c r="I61" s="601">
        <v>360</v>
      </c>
      <c r="J61" s="601">
        <v>149.63</v>
      </c>
      <c r="K61" s="473">
        <v>0</v>
      </c>
      <c r="L61" s="601">
        <v>168</v>
      </c>
      <c r="M61" s="600">
        <v>25.21</v>
      </c>
      <c r="N61" s="601">
        <v>253.66769199999999</v>
      </c>
      <c r="O61" s="601">
        <v>624.16999999999996</v>
      </c>
      <c r="P61" s="421">
        <f t="shared" si="20"/>
        <v>5307.0807439999999</v>
      </c>
    </row>
    <row r="62" spans="1:16" ht="12.95" customHeight="1" x14ac:dyDescent="0.2">
      <c r="A62" s="923"/>
      <c r="B62" s="599">
        <v>2018</v>
      </c>
      <c r="C62" s="421">
        <f t="shared" si="19"/>
        <v>1485.951</v>
      </c>
      <c r="D62" s="600">
        <v>191.76499999999999</v>
      </c>
      <c r="E62" s="601">
        <v>0</v>
      </c>
      <c r="F62" s="601">
        <v>0</v>
      </c>
      <c r="G62" s="601">
        <v>0</v>
      </c>
      <c r="H62" s="601">
        <v>0</v>
      </c>
      <c r="I62" s="600">
        <v>309</v>
      </c>
      <c r="J62" s="601">
        <v>604.60599999999999</v>
      </c>
      <c r="K62" s="600">
        <v>380.58000000000004</v>
      </c>
      <c r="L62" s="601">
        <v>71.650000000000006</v>
      </c>
      <c r="M62" s="600">
        <v>995.03</v>
      </c>
      <c r="N62" s="600">
        <v>1.01</v>
      </c>
      <c r="O62" s="601">
        <v>349.61</v>
      </c>
      <c r="P62" s="421">
        <f t="shared" si="20"/>
        <v>2903.2510000000007</v>
      </c>
    </row>
    <row r="63" spans="1:16" ht="12.95" customHeight="1" x14ac:dyDescent="0.2">
      <c r="A63" s="923"/>
      <c r="B63" s="599">
        <v>2019</v>
      </c>
      <c r="C63" s="421">
        <f t="shared" si="19"/>
        <v>1347.89678</v>
      </c>
      <c r="D63" s="603">
        <v>365.52</v>
      </c>
      <c r="E63" s="473">
        <v>24</v>
      </c>
      <c r="F63" s="603">
        <v>373.97</v>
      </c>
      <c r="G63" s="603">
        <v>226.595</v>
      </c>
      <c r="H63" s="603">
        <v>103.96</v>
      </c>
      <c r="I63" s="603">
        <v>250.52</v>
      </c>
      <c r="J63" s="603">
        <v>3.3317800000000002</v>
      </c>
      <c r="K63" s="473">
        <v>0</v>
      </c>
      <c r="L63" s="603">
        <v>1953.31</v>
      </c>
      <c r="M63" s="603">
        <v>148.80000000000001</v>
      </c>
      <c r="N63" s="603">
        <v>48.036000000000001</v>
      </c>
      <c r="O63" s="473">
        <v>0</v>
      </c>
      <c r="P63" s="421">
        <f t="shared" si="20"/>
        <v>3498.0427800000002</v>
      </c>
    </row>
    <row r="64" spans="1:16" ht="12.95" customHeight="1" x14ac:dyDescent="0.2">
      <c r="A64" s="923"/>
      <c r="B64" s="599">
        <v>2020</v>
      </c>
      <c r="C64" s="421">
        <f t="shared" si="19"/>
        <v>1498.6399999999999</v>
      </c>
      <c r="D64" s="473">
        <v>104</v>
      </c>
      <c r="E64" s="601">
        <v>0</v>
      </c>
      <c r="F64" s="601">
        <v>0</v>
      </c>
      <c r="G64" s="603">
        <v>199.4</v>
      </c>
      <c r="H64" s="473">
        <v>24</v>
      </c>
      <c r="I64" s="604">
        <v>470.53999999999996</v>
      </c>
      <c r="J64" s="603">
        <v>700.7</v>
      </c>
      <c r="K64" s="601">
        <v>0</v>
      </c>
      <c r="L64" s="603">
        <v>5072.37</v>
      </c>
      <c r="M64" s="603">
        <v>2324.92</v>
      </c>
      <c r="N64" s="603">
        <v>24.4</v>
      </c>
      <c r="O64" s="473">
        <v>250</v>
      </c>
      <c r="P64" s="421">
        <f t="shared" si="20"/>
        <v>9170.33</v>
      </c>
    </row>
    <row r="65" spans="1:16" ht="12.95" customHeight="1" x14ac:dyDescent="0.2">
      <c r="A65" s="923"/>
      <c r="B65" s="599">
        <v>2021</v>
      </c>
      <c r="C65" s="421">
        <f t="shared" ref="C65:C68" si="21">SUM(D65:K65)</f>
        <v>0</v>
      </c>
      <c r="D65" s="601">
        <v>0</v>
      </c>
      <c r="E65" s="601">
        <v>0</v>
      </c>
      <c r="F65" s="601">
        <v>0</v>
      </c>
      <c r="G65" s="601">
        <v>0</v>
      </c>
      <c r="H65" s="601">
        <v>0</v>
      </c>
      <c r="I65" s="601">
        <v>0</v>
      </c>
      <c r="J65" s="601">
        <v>0</v>
      </c>
      <c r="K65" s="601">
        <v>0</v>
      </c>
      <c r="L65" s="603">
        <v>0</v>
      </c>
      <c r="M65" s="603">
        <v>0</v>
      </c>
      <c r="N65" s="603">
        <v>0</v>
      </c>
      <c r="O65" s="603">
        <v>0</v>
      </c>
      <c r="P65" s="421">
        <f t="shared" ref="P65:P67" si="22">SUM(D65:O65)</f>
        <v>0</v>
      </c>
    </row>
    <row r="66" spans="1:16" ht="12.95" customHeight="1" x14ac:dyDescent="0.2">
      <c r="A66" s="923"/>
      <c r="B66" s="599">
        <v>2022</v>
      </c>
      <c r="C66" s="421">
        <f t="shared" si="21"/>
        <v>0</v>
      </c>
      <c r="D66" s="601">
        <v>0</v>
      </c>
      <c r="E66" s="601">
        <v>0</v>
      </c>
      <c r="F66" s="601">
        <v>0</v>
      </c>
      <c r="G66" s="601">
        <v>0</v>
      </c>
      <c r="H66" s="601">
        <v>0</v>
      </c>
      <c r="I66" s="601">
        <v>0</v>
      </c>
      <c r="J66" s="601">
        <v>0</v>
      </c>
      <c r="K66" s="601">
        <v>0</v>
      </c>
      <c r="L66" s="601">
        <v>0</v>
      </c>
      <c r="M66" s="601">
        <v>0</v>
      </c>
      <c r="N66" s="601">
        <v>0</v>
      </c>
      <c r="O66" s="601">
        <v>0</v>
      </c>
      <c r="P66" s="421">
        <f t="shared" si="22"/>
        <v>0</v>
      </c>
    </row>
    <row r="67" spans="1:16" ht="12.95" customHeight="1" x14ac:dyDescent="0.2">
      <c r="A67" s="923"/>
      <c r="B67" s="599">
        <v>2023</v>
      </c>
      <c r="C67" s="421">
        <f t="shared" si="21"/>
        <v>0</v>
      </c>
      <c r="D67" s="601">
        <v>0</v>
      </c>
      <c r="E67" s="601">
        <v>0</v>
      </c>
      <c r="F67" s="601">
        <v>0</v>
      </c>
      <c r="G67" s="601">
        <v>0</v>
      </c>
      <c r="H67" s="601">
        <v>0</v>
      </c>
      <c r="I67" s="601">
        <v>0</v>
      </c>
      <c r="J67" s="601">
        <v>0</v>
      </c>
      <c r="K67" s="601">
        <v>0</v>
      </c>
      <c r="L67" s="601">
        <v>0</v>
      </c>
      <c r="M67" s="601">
        <v>0</v>
      </c>
      <c r="N67" s="601">
        <v>0</v>
      </c>
      <c r="O67" s="601">
        <v>0</v>
      </c>
      <c r="P67" s="421">
        <f t="shared" si="22"/>
        <v>0</v>
      </c>
    </row>
    <row r="68" spans="1:16" ht="12.95" customHeight="1" x14ac:dyDescent="0.2">
      <c r="A68" s="797"/>
      <c r="B68" s="599">
        <v>2024</v>
      </c>
      <c r="C68" s="798">
        <f t="shared" si="21"/>
        <v>0</v>
      </c>
      <c r="D68" s="601">
        <v>0</v>
      </c>
      <c r="E68" s="601">
        <v>0</v>
      </c>
      <c r="F68" s="601">
        <v>0</v>
      </c>
      <c r="G68" s="601">
        <v>0</v>
      </c>
      <c r="H68" s="601">
        <v>0</v>
      </c>
      <c r="I68" s="601">
        <v>0</v>
      </c>
      <c r="J68" s="601">
        <v>0</v>
      </c>
      <c r="K68" s="601">
        <v>0</v>
      </c>
      <c r="L68" s="601">
        <v>0</v>
      </c>
      <c r="M68" s="601"/>
      <c r="N68" s="601"/>
      <c r="O68" s="601"/>
      <c r="P68" s="422"/>
    </row>
    <row r="69" spans="1:16" ht="12.95" customHeight="1" x14ac:dyDescent="0.2">
      <c r="A69" s="920" t="s">
        <v>145</v>
      </c>
      <c r="B69" s="337">
        <v>2015</v>
      </c>
      <c r="C69" s="421">
        <f t="shared" ref="C69:C97" si="23">SUM(D69:K69)</f>
        <v>76688.386999999988</v>
      </c>
      <c r="D69" s="338">
        <v>19613.815999999999</v>
      </c>
      <c r="E69" s="338">
        <v>8985.3649999999998</v>
      </c>
      <c r="F69" s="338">
        <v>8710.0400000000009</v>
      </c>
      <c r="G69" s="338">
        <v>11939.27</v>
      </c>
      <c r="H69" s="338">
        <v>1108.3399999999999</v>
      </c>
      <c r="I69" s="338">
        <v>13300.304</v>
      </c>
      <c r="J69" s="338">
        <v>0</v>
      </c>
      <c r="K69" s="338">
        <v>13031.252</v>
      </c>
      <c r="L69" s="338">
        <v>26926.34</v>
      </c>
      <c r="M69" s="339">
        <v>0</v>
      </c>
      <c r="N69" s="338">
        <v>4049.2806209999999</v>
      </c>
      <c r="O69" s="339">
        <v>0</v>
      </c>
      <c r="P69" s="421">
        <f t="shared" ref="P69:P77" si="24">SUM(D69:O69)</f>
        <v>107664.00762099998</v>
      </c>
    </row>
    <row r="70" spans="1:16" ht="12.95" customHeight="1" x14ac:dyDescent="0.2">
      <c r="A70" s="921"/>
      <c r="B70" s="599">
        <v>2016</v>
      </c>
      <c r="C70" s="421">
        <f t="shared" si="23"/>
        <v>66545.274751999998</v>
      </c>
      <c r="D70" s="600">
        <v>0</v>
      </c>
      <c r="E70" s="601">
        <v>16112.46</v>
      </c>
      <c r="F70" s="601">
        <v>8914.6027520000007</v>
      </c>
      <c r="G70" s="601">
        <v>7424.8019999999997</v>
      </c>
      <c r="H70" s="601">
        <v>2474.1799999999998</v>
      </c>
      <c r="I70" s="601">
        <v>3554.42</v>
      </c>
      <c r="J70" s="601">
        <v>2859.38</v>
      </c>
      <c r="K70" s="601">
        <v>25205.43</v>
      </c>
      <c r="L70" s="601">
        <v>9995.4140000000007</v>
      </c>
      <c r="M70" s="601">
        <v>0</v>
      </c>
      <c r="N70" s="601">
        <v>0</v>
      </c>
      <c r="O70" s="601">
        <v>3231.21</v>
      </c>
      <c r="P70" s="421">
        <f t="shared" si="24"/>
        <v>79771.898752000008</v>
      </c>
    </row>
    <row r="71" spans="1:16" ht="12.95" customHeight="1" x14ac:dyDescent="0.2">
      <c r="A71" s="921"/>
      <c r="B71" s="599">
        <v>2017</v>
      </c>
      <c r="C71" s="421">
        <f t="shared" si="23"/>
        <v>105766.856589</v>
      </c>
      <c r="D71" s="600">
        <v>33344.730000000003</v>
      </c>
      <c r="E71" s="601">
        <v>9573.6119999999992</v>
      </c>
      <c r="F71" s="601">
        <v>0</v>
      </c>
      <c r="G71" s="601">
        <v>15881.07</v>
      </c>
      <c r="H71" s="601">
        <v>4229.83</v>
      </c>
      <c r="I71" s="601">
        <v>23269.144</v>
      </c>
      <c r="J71" s="601">
        <v>0</v>
      </c>
      <c r="K71" s="601">
        <v>19468.470589</v>
      </c>
      <c r="L71" s="601">
        <v>1112.3339799999999</v>
      </c>
      <c r="M71" s="601">
        <v>0</v>
      </c>
      <c r="N71" s="601">
        <v>9420.7019999999993</v>
      </c>
      <c r="O71" s="601">
        <v>13954.87</v>
      </c>
      <c r="P71" s="421">
        <f t="shared" si="24"/>
        <v>130254.762569</v>
      </c>
    </row>
    <row r="72" spans="1:16" ht="12.95" customHeight="1" x14ac:dyDescent="0.2">
      <c r="A72" s="921"/>
      <c r="B72" s="599">
        <v>2018</v>
      </c>
      <c r="C72" s="421">
        <f t="shared" si="23"/>
        <v>70071.071058999994</v>
      </c>
      <c r="D72" s="600">
        <v>13129.72</v>
      </c>
      <c r="E72" s="601">
        <v>11800.787059</v>
      </c>
      <c r="F72" s="601">
        <v>22933.363499999999</v>
      </c>
      <c r="G72" s="601">
        <v>80.005499999999998</v>
      </c>
      <c r="H72" s="601">
        <v>14494.45</v>
      </c>
      <c r="I72" s="601">
        <v>1632.1189999999999</v>
      </c>
      <c r="J72" s="601">
        <v>1775.9680000000001</v>
      </c>
      <c r="K72" s="601">
        <v>4224.6580000000004</v>
      </c>
      <c r="L72" s="601">
        <v>16176.498</v>
      </c>
      <c r="M72" s="601">
        <v>18606.939200000001</v>
      </c>
      <c r="N72" s="601">
        <v>6500.6909599999999</v>
      </c>
      <c r="O72" s="601">
        <v>16800.101999999999</v>
      </c>
      <c r="P72" s="421">
        <f t="shared" si="24"/>
        <v>128155.301219</v>
      </c>
    </row>
    <row r="73" spans="1:16" ht="12.95" customHeight="1" x14ac:dyDescent="0.2">
      <c r="A73" s="921"/>
      <c r="B73" s="599">
        <v>2019</v>
      </c>
      <c r="C73" s="421">
        <f t="shared" si="23"/>
        <v>31662.080373999997</v>
      </c>
      <c r="D73" s="600">
        <v>310.22699999999998</v>
      </c>
      <c r="E73" s="601">
        <v>4763.5150000000003</v>
      </c>
      <c r="F73" s="601">
        <v>130</v>
      </c>
      <c r="G73" s="601">
        <v>22.472373999999999</v>
      </c>
      <c r="H73" s="601">
        <v>4013.2015000000001</v>
      </c>
      <c r="I73" s="601">
        <v>5.0000000000000001E-4</v>
      </c>
      <c r="J73" s="601">
        <v>14929.884</v>
      </c>
      <c r="K73" s="601">
        <v>7492.78</v>
      </c>
      <c r="L73" s="601">
        <v>19970.751499999998</v>
      </c>
      <c r="M73" s="601">
        <v>24208.75</v>
      </c>
      <c r="N73" s="601">
        <v>0</v>
      </c>
      <c r="O73" s="601">
        <v>9497.9699999999993</v>
      </c>
      <c r="P73" s="421">
        <f t="shared" si="24"/>
        <v>85339.551873999997</v>
      </c>
    </row>
    <row r="74" spans="1:16" ht="12.95" customHeight="1" x14ac:dyDescent="0.2">
      <c r="A74" s="921"/>
      <c r="B74" s="599">
        <v>2020</v>
      </c>
      <c r="C74" s="421">
        <f t="shared" si="23"/>
        <v>98489.858200000002</v>
      </c>
      <c r="D74" s="600">
        <v>604.48</v>
      </c>
      <c r="E74" s="601">
        <v>9239.6425899999995</v>
      </c>
      <c r="F74" s="601">
        <v>19151.810000000001</v>
      </c>
      <c r="G74" s="601">
        <v>20908.078000000001</v>
      </c>
      <c r="H74" s="601">
        <v>8714.5969999999998</v>
      </c>
      <c r="I74" s="601">
        <v>4358.0200000000004</v>
      </c>
      <c r="J74" s="601">
        <v>34578.06</v>
      </c>
      <c r="K74" s="601">
        <v>935.17061000000001</v>
      </c>
      <c r="L74" s="601">
        <v>5944.9000000000005</v>
      </c>
      <c r="M74" s="601">
        <v>1888.66</v>
      </c>
      <c r="N74" s="601">
        <v>140</v>
      </c>
      <c r="O74" s="601">
        <v>37275.767999999996</v>
      </c>
      <c r="P74" s="421">
        <f t="shared" si="24"/>
        <v>143739.1862</v>
      </c>
    </row>
    <row r="75" spans="1:16" ht="12.95" customHeight="1" x14ac:dyDescent="0.2">
      <c r="A75" s="921"/>
      <c r="B75" s="599">
        <v>2021</v>
      </c>
      <c r="C75" s="421">
        <f t="shared" si="23"/>
        <v>77767.88900000001</v>
      </c>
      <c r="D75" s="600">
        <v>7692.98</v>
      </c>
      <c r="E75" s="601">
        <v>1490</v>
      </c>
      <c r="F75" s="605">
        <v>504</v>
      </c>
      <c r="G75" s="601">
        <v>20261.723999999998</v>
      </c>
      <c r="H75" s="601">
        <v>8101.5</v>
      </c>
      <c r="I75" s="601">
        <v>30955</v>
      </c>
      <c r="J75" s="601">
        <v>7035.2250000000004</v>
      </c>
      <c r="K75" s="601">
        <v>1727.46</v>
      </c>
      <c r="L75" s="601">
        <v>1.2E-2</v>
      </c>
      <c r="M75" s="601">
        <v>1678.3779999999999</v>
      </c>
      <c r="N75" s="601">
        <v>5766.8071899999995</v>
      </c>
      <c r="O75" s="601">
        <v>1.0000000000000001E-5</v>
      </c>
      <c r="P75" s="421">
        <f t="shared" si="24"/>
        <v>85213.086200000005</v>
      </c>
    </row>
    <row r="76" spans="1:16" ht="12.95" customHeight="1" x14ac:dyDescent="0.2">
      <c r="A76" s="921"/>
      <c r="B76" s="599">
        <v>2022</v>
      </c>
      <c r="C76" s="421">
        <f t="shared" si="23"/>
        <v>32688.109</v>
      </c>
      <c r="D76" s="601">
        <v>0</v>
      </c>
      <c r="E76" s="601">
        <v>458.8</v>
      </c>
      <c r="F76" s="605">
        <v>168</v>
      </c>
      <c r="G76" s="601">
        <v>11649.472</v>
      </c>
      <c r="H76" s="601">
        <v>611.35</v>
      </c>
      <c r="I76" s="601">
        <v>8363.0319999999992</v>
      </c>
      <c r="J76" s="601">
        <v>508.71299999999997</v>
      </c>
      <c r="K76" s="601">
        <v>10928.742000000002</v>
      </c>
      <c r="L76" s="601">
        <v>16562.835829999996</v>
      </c>
      <c r="M76" s="601">
        <v>881.72700000000009</v>
      </c>
      <c r="N76" s="601">
        <v>7911.2710000000006</v>
      </c>
      <c r="O76" s="601">
        <v>7889.25</v>
      </c>
      <c r="P76" s="421">
        <f t="shared" si="24"/>
        <v>65933.192829999985</v>
      </c>
    </row>
    <row r="77" spans="1:16" ht="12.95" customHeight="1" x14ac:dyDescent="0.2">
      <c r="A77" s="921"/>
      <c r="B77" s="599">
        <v>2023</v>
      </c>
      <c r="C77" s="421">
        <f t="shared" si="23"/>
        <v>82875.441879999998</v>
      </c>
      <c r="D77" s="601">
        <v>3932.5549999999998</v>
      </c>
      <c r="E77" s="601">
        <v>9016.5</v>
      </c>
      <c r="F77" s="601">
        <v>7917.2800000000007</v>
      </c>
      <c r="G77" s="601">
        <v>20560.34</v>
      </c>
      <c r="H77" s="601">
        <v>432.00188000000003</v>
      </c>
      <c r="I77" s="601">
        <v>2161.2600000000002</v>
      </c>
      <c r="J77" s="601">
        <v>7275.6849999999995</v>
      </c>
      <c r="K77" s="601">
        <v>31579.819999999996</v>
      </c>
      <c r="L77" s="601">
        <v>2401.7600000000002</v>
      </c>
      <c r="M77" s="601">
        <v>5025.7929799999984</v>
      </c>
      <c r="N77" s="601">
        <v>15320</v>
      </c>
      <c r="O77" s="601">
        <v>1.2470000000000001</v>
      </c>
      <c r="P77" s="421">
        <f t="shared" si="24"/>
        <v>105624.24185999999</v>
      </c>
    </row>
    <row r="78" spans="1:16" ht="12.95" customHeight="1" x14ac:dyDescent="0.2">
      <c r="A78" s="806"/>
      <c r="B78" s="799">
        <v>2024</v>
      </c>
      <c r="C78" s="798">
        <f>SUM(D78:K78)</f>
        <v>88093.680229999998</v>
      </c>
      <c r="D78" s="800">
        <v>10993.810000000001</v>
      </c>
      <c r="E78" s="800">
        <v>4670.523000000001</v>
      </c>
      <c r="F78" s="800">
        <v>8770.81</v>
      </c>
      <c r="G78" s="800">
        <v>5337.2910000000002</v>
      </c>
      <c r="H78" s="800">
        <v>25309.670000000002</v>
      </c>
      <c r="I78" s="800">
        <v>1136.47</v>
      </c>
      <c r="J78" s="800">
        <v>25652.001229999998</v>
      </c>
      <c r="K78" s="800">
        <v>6223.1050000000005</v>
      </c>
      <c r="L78" s="800"/>
      <c r="M78" s="800"/>
      <c r="N78" s="800"/>
      <c r="O78" s="800"/>
      <c r="P78" s="798"/>
    </row>
    <row r="79" spans="1:16" ht="12.95" customHeight="1" x14ac:dyDescent="0.2">
      <c r="A79" s="922" t="s">
        <v>146</v>
      </c>
      <c r="B79" s="802">
        <v>2015</v>
      </c>
      <c r="C79" s="803">
        <f t="shared" si="23"/>
        <v>30117.764838999999</v>
      </c>
      <c r="D79" s="804">
        <v>3007.6480000000001</v>
      </c>
      <c r="E79" s="805">
        <v>7612.79</v>
      </c>
      <c r="F79" s="805">
        <v>3525.0030000000002</v>
      </c>
      <c r="G79" s="805">
        <v>2861.23</v>
      </c>
      <c r="H79" s="805">
        <v>2043.9108389999999</v>
      </c>
      <c r="I79" s="805">
        <v>4422.7110000000002</v>
      </c>
      <c r="J79" s="805">
        <v>5405.674</v>
      </c>
      <c r="K79" s="805">
        <v>1238.798</v>
      </c>
      <c r="L79" s="805">
        <v>2983.5219999999999</v>
      </c>
      <c r="M79" s="805">
        <v>285.96600000000001</v>
      </c>
      <c r="N79" s="805">
        <v>6115.2169999999996</v>
      </c>
      <c r="O79" s="805">
        <v>1458.835</v>
      </c>
      <c r="P79" s="803">
        <f t="shared" ref="P79:P87" si="25">SUM(D79:O79)</f>
        <v>40961.304838999997</v>
      </c>
    </row>
    <row r="80" spans="1:16" ht="12.95" customHeight="1" x14ac:dyDescent="0.2">
      <c r="A80" s="923"/>
      <c r="B80" s="599">
        <v>2016</v>
      </c>
      <c r="C80" s="421">
        <f t="shared" si="23"/>
        <v>25692.341131000001</v>
      </c>
      <c r="D80" s="600">
        <v>1859.5250000000001</v>
      </c>
      <c r="E80" s="600">
        <v>3276.33</v>
      </c>
      <c r="F80" s="600">
        <v>3056.83</v>
      </c>
      <c r="G80" s="600">
        <v>2493.7912149999997</v>
      </c>
      <c r="H80" s="600">
        <v>4638.0102200000001</v>
      </c>
      <c r="I80" s="600">
        <v>3075.792696</v>
      </c>
      <c r="J80" s="600">
        <v>3352.5920000000001</v>
      </c>
      <c r="K80" s="600">
        <v>3939.47</v>
      </c>
      <c r="L80" s="600">
        <v>4877.5349999999999</v>
      </c>
      <c r="M80" s="600">
        <v>3037.5549999999998</v>
      </c>
      <c r="N80" s="600">
        <v>5296.8850000000002</v>
      </c>
      <c r="O80" s="600">
        <v>7275.107</v>
      </c>
      <c r="P80" s="421">
        <f t="shared" si="25"/>
        <v>46179.423131000003</v>
      </c>
    </row>
    <row r="81" spans="1:16" ht="12.95" customHeight="1" x14ac:dyDescent="0.2">
      <c r="A81" s="923"/>
      <c r="B81" s="599">
        <v>2017</v>
      </c>
      <c r="C81" s="421">
        <f t="shared" si="23"/>
        <v>36616.657999999996</v>
      </c>
      <c r="D81" s="600">
        <v>3422.1419999999998</v>
      </c>
      <c r="E81" s="601">
        <v>6795.7744000000002</v>
      </c>
      <c r="F81" s="601">
        <v>3080.4140000000002</v>
      </c>
      <c r="G81" s="601">
        <v>2500.424</v>
      </c>
      <c r="H81" s="601">
        <v>7451.3005999999996</v>
      </c>
      <c r="I81" s="601">
        <v>7432.3410000000003</v>
      </c>
      <c r="J81" s="601">
        <v>3360.232</v>
      </c>
      <c r="K81" s="600">
        <v>2574.0300000000002</v>
      </c>
      <c r="L81" s="600">
        <v>4411.6409999999996</v>
      </c>
      <c r="M81" s="600">
        <v>5909.2179999999998</v>
      </c>
      <c r="N81" s="600">
        <v>6867.36</v>
      </c>
      <c r="O81" s="600">
        <v>8113.7505000000001</v>
      </c>
      <c r="P81" s="421">
        <f t="shared" si="25"/>
        <v>61918.627500000002</v>
      </c>
    </row>
    <row r="82" spans="1:16" ht="12.95" customHeight="1" x14ac:dyDescent="0.2">
      <c r="A82" s="923"/>
      <c r="B82" s="599">
        <v>2018</v>
      </c>
      <c r="C82" s="421">
        <f t="shared" si="23"/>
        <v>47641.186000000002</v>
      </c>
      <c r="D82" s="600">
        <v>8610.8310000000001</v>
      </c>
      <c r="E82" s="601">
        <v>1911.155</v>
      </c>
      <c r="F82" s="601">
        <v>5830.9170000000004</v>
      </c>
      <c r="G82" s="601">
        <v>4438.3149999999996</v>
      </c>
      <c r="H82" s="601">
        <v>5381.1859999999997</v>
      </c>
      <c r="I82" s="601">
        <v>11333.824000000001</v>
      </c>
      <c r="J82" s="601">
        <v>4407.3140000000003</v>
      </c>
      <c r="K82" s="600">
        <v>5727.6440000000002</v>
      </c>
      <c r="L82" s="600">
        <v>5612.0119999999997</v>
      </c>
      <c r="M82" s="600">
        <v>7205.098</v>
      </c>
      <c r="N82" s="600">
        <v>5393.3519999999999</v>
      </c>
      <c r="O82" s="600">
        <v>3610.4810000000007</v>
      </c>
      <c r="P82" s="421">
        <f t="shared" si="25"/>
        <v>69462.129000000001</v>
      </c>
    </row>
    <row r="83" spans="1:16" ht="12.95" customHeight="1" x14ac:dyDescent="0.2">
      <c r="A83" s="923"/>
      <c r="B83" s="599">
        <v>2019</v>
      </c>
      <c r="C83" s="421">
        <f t="shared" si="23"/>
        <v>48268.87950000001</v>
      </c>
      <c r="D83" s="600">
        <v>6146.09</v>
      </c>
      <c r="E83" s="601">
        <v>4917.3090000000002</v>
      </c>
      <c r="F83" s="601">
        <v>4880.7809999999999</v>
      </c>
      <c r="G83" s="601">
        <v>6920.1850000000004</v>
      </c>
      <c r="H83" s="601">
        <v>9713.3004999999994</v>
      </c>
      <c r="I83" s="601">
        <v>4984.0159999999996</v>
      </c>
      <c r="J83" s="601">
        <v>5511.2579999999998</v>
      </c>
      <c r="K83" s="600">
        <v>5195.9399999999996</v>
      </c>
      <c r="L83" s="600">
        <v>6444.4402499999997</v>
      </c>
      <c r="M83" s="600">
        <v>4559.0094000000008</v>
      </c>
      <c r="N83" s="600">
        <v>6493.9944999999998</v>
      </c>
      <c r="O83" s="600">
        <v>10397</v>
      </c>
      <c r="P83" s="421">
        <f t="shared" si="25"/>
        <v>76163.323650000006</v>
      </c>
    </row>
    <row r="84" spans="1:16" ht="12.95" customHeight="1" x14ac:dyDescent="0.2">
      <c r="A84" s="923"/>
      <c r="B84" s="599">
        <v>2020</v>
      </c>
      <c r="C84" s="421">
        <f t="shared" si="23"/>
        <v>46163.887780000005</v>
      </c>
      <c r="D84" s="600">
        <v>7792.8269999999993</v>
      </c>
      <c r="E84" s="602">
        <v>6485.18</v>
      </c>
      <c r="F84" s="601">
        <v>3020.67</v>
      </c>
      <c r="G84" s="601">
        <v>2275.05078</v>
      </c>
      <c r="H84" s="601">
        <v>7180.8349999999991</v>
      </c>
      <c r="I84" s="601">
        <v>4886.3209999999999</v>
      </c>
      <c r="J84" s="601">
        <v>9850.9030000000002</v>
      </c>
      <c r="K84" s="600">
        <v>4672.1009999999997</v>
      </c>
      <c r="L84" s="600">
        <v>7387.3140000000003</v>
      </c>
      <c r="M84" s="600">
        <v>7161.8044300000001</v>
      </c>
      <c r="N84" s="600">
        <v>15272.771000000001</v>
      </c>
      <c r="O84" s="600">
        <v>9339.3450000000012</v>
      </c>
      <c r="P84" s="421">
        <f t="shared" si="25"/>
        <v>85325.122210000001</v>
      </c>
    </row>
    <row r="85" spans="1:16" ht="12.95" customHeight="1" x14ac:dyDescent="0.2">
      <c r="A85" s="923"/>
      <c r="B85" s="599">
        <v>2021</v>
      </c>
      <c r="C85" s="421">
        <f t="shared" si="23"/>
        <v>46142.23550000001</v>
      </c>
      <c r="D85" s="600">
        <v>5030.3840000000009</v>
      </c>
      <c r="E85" s="602">
        <v>3898.6369999999997</v>
      </c>
      <c r="F85" s="601">
        <v>6848.5745000000006</v>
      </c>
      <c r="G85" s="601">
        <v>6769.6360000000004</v>
      </c>
      <c r="H85" s="601">
        <v>8127.4380000000001</v>
      </c>
      <c r="I85" s="601">
        <v>4931.5140000000001</v>
      </c>
      <c r="J85" s="601">
        <v>3671.3150000000005</v>
      </c>
      <c r="K85" s="600">
        <v>6864.7369999999992</v>
      </c>
      <c r="L85" s="600">
        <v>13185.896410000001</v>
      </c>
      <c r="M85" s="600">
        <v>5932.2710000000006</v>
      </c>
      <c r="N85" s="600">
        <v>10996.928110000003</v>
      </c>
      <c r="O85" s="600">
        <v>1451.165</v>
      </c>
      <c r="P85" s="421">
        <f t="shared" si="25"/>
        <v>77708.496020000006</v>
      </c>
    </row>
    <row r="86" spans="1:16" ht="12.95" customHeight="1" x14ac:dyDescent="0.2">
      <c r="A86" s="923"/>
      <c r="B86" s="599">
        <v>2022</v>
      </c>
      <c r="C86" s="421">
        <f t="shared" si="23"/>
        <v>59334.228950000004</v>
      </c>
      <c r="D86" s="600">
        <v>12696.98221</v>
      </c>
      <c r="E86" s="602">
        <v>9154.9459999999999</v>
      </c>
      <c r="F86" s="601">
        <v>3824.5260000000003</v>
      </c>
      <c r="G86" s="601">
        <v>13988.6957</v>
      </c>
      <c r="H86" s="601">
        <v>4424.1757799999996</v>
      </c>
      <c r="I86" s="601">
        <v>1415.8410000000001</v>
      </c>
      <c r="J86" s="601">
        <v>2220.3918200000007</v>
      </c>
      <c r="K86" s="600">
        <v>11608.67044</v>
      </c>
      <c r="L86" s="600">
        <v>14291.0738</v>
      </c>
      <c r="M86" s="600">
        <v>2224.319</v>
      </c>
      <c r="N86" s="600">
        <v>2655.0176000000001</v>
      </c>
      <c r="O86" s="600">
        <v>4236.3702599999997</v>
      </c>
      <c r="P86" s="421">
        <f t="shared" si="25"/>
        <v>82741.009610000008</v>
      </c>
    </row>
    <row r="87" spans="1:16" ht="12.95" customHeight="1" x14ac:dyDescent="0.2">
      <c r="A87" s="923"/>
      <c r="B87" s="599">
        <v>2023</v>
      </c>
      <c r="C87" s="421">
        <f t="shared" si="23"/>
        <v>20293.73098</v>
      </c>
      <c r="D87" s="600">
        <v>4386.0030000000006</v>
      </c>
      <c r="E87" s="602">
        <v>814.99699999999996</v>
      </c>
      <c r="F87" s="601">
        <v>3563.5122499999998</v>
      </c>
      <c r="G87" s="601">
        <v>2142.8987299999999</v>
      </c>
      <c r="H87" s="601">
        <v>1627.9960000000001</v>
      </c>
      <c r="I87" s="601">
        <v>1242.1379999999999</v>
      </c>
      <c r="J87" s="601">
        <v>2364.7919999999999</v>
      </c>
      <c r="K87" s="600">
        <v>4151.3940000000002</v>
      </c>
      <c r="L87" s="600">
        <v>5337.5159999999996</v>
      </c>
      <c r="M87" s="600">
        <v>4403.4844400000002</v>
      </c>
      <c r="N87" s="600">
        <v>3341.8340000000003</v>
      </c>
      <c r="O87" s="600">
        <v>6654.1753799999997</v>
      </c>
      <c r="P87" s="421">
        <f t="shared" si="25"/>
        <v>40030.7408</v>
      </c>
    </row>
    <row r="88" spans="1:16" ht="12.95" customHeight="1" x14ac:dyDescent="0.2">
      <c r="A88" s="807"/>
      <c r="B88" s="799">
        <v>2024</v>
      </c>
      <c r="C88" s="798">
        <f>SUM(D88:K88)</f>
        <v>58761.368759999998</v>
      </c>
      <c r="D88" s="801">
        <v>8207.3499999999985</v>
      </c>
      <c r="E88" s="801">
        <v>8459.2209999999995</v>
      </c>
      <c r="F88" s="800">
        <v>8728.5384699999995</v>
      </c>
      <c r="G88" s="800">
        <v>4696.5124900000001</v>
      </c>
      <c r="H88" s="800">
        <v>6459.1005399999995</v>
      </c>
      <c r="I88" s="800">
        <v>4693.9322599999996</v>
      </c>
      <c r="J88" s="800">
        <v>8850.7129999999997</v>
      </c>
      <c r="K88" s="801">
        <v>8666.001000000002</v>
      </c>
      <c r="L88" s="801"/>
      <c r="M88" s="801"/>
      <c r="N88" s="801"/>
      <c r="O88" s="801"/>
      <c r="P88" s="798"/>
    </row>
    <row r="89" spans="1:16" ht="12.95" customHeight="1" x14ac:dyDescent="0.2">
      <c r="A89" s="923" t="s">
        <v>504</v>
      </c>
      <c r="B89" s="599">
        <v>2015</v>
      </c>
      <c r="C89" s="421">
        <f t="shared" si="23"/>
        <v>4540.1400000000003</v>
      </c>
      <c r="D89" s="600">
        <v>13.92</v>
      </c>
      <c r="E89" s="601">
        <v>0</v>
      </c>
      <c r="F89" s="601">
        <v>0</v>
      </c>
      <c r="G89" s="601">
        <v>0</v>
      </c>
      <c r="H89" s="601">
        <v>0</v>
      </c>
      <c r="I89" s="601">
        <v>0</v>
      </c>
      <c r="J89" s="601">
        <v>0</v>
      </c>
      <c r="K89" s="601">
        <v>4526.22</v>
      </c>
      <c r="L89" s="601">
        <v>0</v>
      </c>
      <c r="M89" s="601">
        <v>0</v>
      </c>
      <c r="N89" s="601">
        <v>0</v>
      </c>
      <c r="O89" s="601">
        <v>14285.353999999999</v>
      </c>
      <c r="P89" s="421">
        <f t="shared" ref="P89:P97" si="26">SUM(D89:O89)</f>
        <v>18825.493999999999</v>
      </c>
    </row>
    <row r="90" spans="1:16" ht="12.95" customHeight="1" x14ac:dyDescent="0.2">
      <c r="A90" s="923"/>
      <c r="B90" s="599">
        <v>2016</v>
      </c>
      <c r="C90" s="421">
        <f t="shared" si="23"/>
        <v>4096.482</v>
      </c>
      <c r="D90" s="601">
        <v>0</v>
      </c>
      <c r="E90" s="601">
        <v>55.44</v>
      </c>
      <c r="F90" s="601">
        <v>55.48</v>
      </c>
      <c r="G90" s="601">
        <v>0</v>
      </c>
      <c r="H90" s="601">
        <v>3478.96</v>
      </c>
      <c r="I90" s="601">
        <v>94.182000000000002</v>
      </c>
      <c r="J90" s="601">
        <v>247.06</v>
      </c>
      <c r="K90" s="601">
        <v>165.36</v>
      </c>
      <c r="L90" s="601">
        <v>6042.68</v>
      </c>
      <c r="M90" s="601">
        <v>5955.8</v>
      </c>
      <c r="N90" s="601">
        <v>167.29</v>
      </c>
      <c r="O90" s="601">
        <v>0</v>
      </c>
      <c r="P90" s="421">
        <f t="shared" si="26"/>
        <v>16262.252</v>
      </c>
    </row>
    <row r="91" spans="1:16" ht="12.95" customHeight="1" x14ac:dyDescent="0.2">
      <c r="A91" s="923"/>
      <c r="B91" s="599">
        <v>2017</v>
      </c>
      <c r="C91" s="421">
        <f t="shared" si="23"/>
        <v>10006.76</v>
      </c>
      <c r="D91" s="600">
        <v>7308.82</v>
      </c>
      <c r="E91" s="601">
        <v>0</v>
      </c>
      <c r="F91" s="601">
        <v>2589.94</v>
      </c>
      <c r="G91" s="601">
        <v>0</v>
      </c>
      <c r="H91" s="601">
        <v>0</v>
      </c>
      <c r="I91" s="601">
        <v>108</v>
      </c>
      <c r="J91" s="601">
        <v>0</v>
      </c>
      <c r="K91" s="601">
        <v>0</v>
      </c>
      <c r="L91" s="601">
        <v>6581.43</v>
      </c>
      <c r="M91" s="601">
        <v>14515.23</v>
      </c>
      <c r="N91" s="601">
        <v>12926.04</v>
      </c>
      <c r="O91" s="601">
        <v>0</v>
      </c>
      <c r="P91" s="421">
        <f t="shared" si="26"/>
        <v>44029.460000000006</v>
      </c>
    </row>
    <row r="92" spans="1:16" ht="12.95" customHeight="1" x14ac:dyDescent="0.2">
      <c r="A92" s="923"/>
      <c r="B92" s="599">
        <v>2018</v>
      </c>
      <c r="C92" s="421">
        <f t="shared" si="23"/>
        <v>0</v>
      </c>
      <c r="D92" s="601">
        <v>0</v>
      </c>
      <c r="E92" s="601">
        <v>0</v>
      </c>
      <c r="F92" s="601">
        <v>0</v>
      </c>
      <c r="G92" s="601">
        <v>0</v>
      </c>
      <c r="H92" s="601">
        <v>0</v>
      </c>
      <c r="I92" s="601">
        <v>0</v>
      </c>
      <c r="J92" s="601">
        <v>0</v>
      </c>
      <c r="K92" s="601">
        <v>0</v>
      </c>
      <c r="L92" s="601">
        <v>0</v>
      </c>
      <c r="M92" s="601">
        <v>0</v>
      </c>
      <c r="N92" s="601">
        <v>0</v>
      </c>
      <c r="O92" s="601">
        <v>0</v>
      </c>
      <c r="P92" s="421">
        <f t="shared" si="26"/>
        <v>0</v>
      </c>
    </row>
    <row r="93" spans="1:16" ht="12.95" customHeight="1" x14ac:dyDescent="0.2">
      <c r="A93" s="923"/>
      <c r="B93" s="599">
        <v>2019</v>
      </c>
      <c r="C93" s="421">
        <f t="shared" si="23"/>
        <v>15304.64</v>
      </c>
      <c r="D93" s="601">
        <v>0</v>
      </c>
      <c r="E93" s="601">
        <v>0</v>
      </c>
      <c r="F93" s="601">
        <v>0</v>
      </c>
      <c r="G93" s="601">
        <v>0</v>
      </c>
      <c r="H93" s="601">
        <v>14812.05</v>
      </c>
      <c r="I93" s="601">
        <v>492.59</v>
      </c>
      <c r="J93" s="601">
        <v>0</v>
      </c>
      <c r="K93" s="601">
        <v>0</v>
      </c>
      <c r="L93" s="601">
        <v>0</v>
      </c>
      <c r="M93" s="601">
        <v>0</v>
      </c>
      <c r="N93" s="601">
        <v>0</v>
      </c>
      <c r="O93" s="601">
        <v>0</v>
      </c>
      <c r="P93" s="421">
        <f t="shared" si="26"/>
        <v>15304.64</v>
      </c>
    </row>
    <row r="94" spans="1:16" ht="12.95" customHeight="1" x14ac:dyDescent="0.2">
      <c r="A94" s="923"/>
      <c r="B94" s="599">
        <v>2020</v>
      </c>
      <c r="C94" s="421">
        <f t="shared" si="23"/>
        <v>9597.35</v>
      </c>
      <c r="D94" s="601">
        <v>0</v>
      </c>
      <c r="E94" s="601">
        <v>2380.0500000000002</v>
      </c>
      <c r="F94" s="601">
        <v>0</v>
      </c>
      <c r="G94" s="601">
        <v>0</v>
      </c>
      <c r="H94" s="601">
        <v>0</v>
      </c>
      <c r="I94" s="601">
        <v>2014.94</v>
      </c>
      <c r="J94" s="601">
        <v>5087.96</v>
      </c>
      <c r="K94" s="601">
        <v>114.4</v>
      </c>
      <c r="L94" s="601">
        <v>0</v>
      </c>
      <c r="M94" s="601">
        <v>19326.682649999999</v>
      </c>
      <c r="N94" s="601">
        <v>305.52</v>
      </c>
      <c r="O94" s="601">
        <v>0</v>
      </c>
      <c r="P94" s="421">
        <f t="shared" si="26"/>
        <v>29229.552650000001</v>
      </c>
    </row>
    <row r="95" spans="1:16" ht="12.95" customHeight="1" x14ac:dyDescent="0.2">
      <c r="A95" s="923"/>
      <c r="B95" s="599">
        <v>2021</v>
      </c>
      <c r="C95" s="421">
        <f t="shared" si="23"/>
        <v>21998.061000000002</v>
      </c>
      <c r="D95" s="601">
        <v>0</v>
      </c>
      <c r="E95" s="601">
        <v>0</v>
      </c>
      <c r="F95" s="601">
        <v>0</v>
      </c>
      <c r="G95" s="601">
        <v>0</v>
      </c>
      <c r="H95" s="601">
        <v>18348.061000000002</v>
      </c>
      <c r="I95" s="601">
        <v>3650</v>
      </c>
      <c r="J95" s="601">
        <v>0</v>
      </c>
      <c r="K95" s="601">
        <v>0</v>
      </c>
      <c r="L95" s="601">
        <v>0</v>
      </c>
      <c r="M95" s="601">
        <v>252.44</v>
      </c>
      <c r="N95" s="601">
        <v>0</v>
      </c>
      <c r="O95" s="601">
        <v>0</v>
      </c>
      <c r="P95" s="421">
        <f t="shared" si="26"/>
        <v>22250.501</v>
      </c>
    </row>
    <row r="96" spans="1:16" ht="12.95" customHeight="1" x14ac:dyDescent="0.2">
      <c r="A96" s="923"/>
      <c r="B96" s="599">
        <v>2022</v>
      </c>
      <c r="C96" s="421">
        <f t="shared" si="23"/>
        <v>1200.76</v>
      </c>
      <c r="D96" s="601">
        <v>24.8</v>
      </c>
      <c r="E96" s="601">
        <v>0</v>
      </c>
      <c r="F96" s="601">
        <v>0</v>
      </c>
      <c r="G96" s="601">
        <v>49.79</v>
      </c>
      <c r="H96" s="601">
        <v>0.5</v>
      </c>
      <c r="I96" s="601">
        <v>125.67</v>
      </c>
      <c r="J96" s="601">
        <v>0</v>
      </c>
      <c r="K96" s="601">
        <v>1000</v>
      </c>
      <c r="L96" s="601">
        <v>698.4</v>
      </c>
      <c r="M96" s="601">
        <v>2722.7</v>
      </c>
      <c r="N96" s="601">
        <v>1</v>
      </c>
      <c r="O96" s="601">
        <v>3607.54</v>
      </c>
      <c r="P96" s="421">
        <f t="shared" si="26"/>
        <v>8230.4</v>
      </c>
    </row>
    <row r="97" spans="1:16" ht="12.95" customHeight="1" x14ac:dyDescent="0.2">
      <c r="A97" s="923"/>
      <c r="B97" s="599">
        <v>2023</v>
      </c>
      <c r="C97" s="421">
        <f t="shared" si="23"/>
        <v>8598.98</v>
      </c>
      <c r="D97" s="601">
        <v>0</v>
      </c>
      <c r="E97" s="601">
        <v>0</v>
      </c>
      <c r="F97" s="601">
        <v>5251.95</v>
      </c>
      <c r="G97" s="601">
        <v>12</v>
      </c>
      <c r="H97" s="601">
        <v>0</v>
      </c>
      <c r="I97" s="601">
        <v>3137.7099999999996</v>
      </c>
      <c r="J97" s="601">
        <v>97.32</v>
      </c>
      <c r="K97" s="601">
        <v>100</v>
      </c>
      <c r="L97" s="601">
        <v>5346.1399999999994</v>
      </c>
      <c r="M97" s="601">
        <v>4800.96</v>
      </c>
      <c r="N97" s="601">
        <v>10275.58</v>
      </c>
      <c r="O97" s="601">
        <v>1.4039999999999999</v>
      </c>
      <c r="P97" s="421">
        <f t="shared" si="26"/>
        <v>29023.063999999995</v>
      </c>
    </row>
    <row r="98" spans="1:16" ht="12.95" customHeight="1" x14ac:dyDescent="0.2">
      <c r="A98" s="924"/>
      <c r="B98" s="341">
        <v>2024</v>
      </c>
      <c r="C98" s="798">
        <f>SUM(D98:K98)</f>
        <v>5631.69</v>
      </c>
      <c r="D98" s="420">
        <v>2</v>
      </c>
      <c r="E98" s="420">
        <v>52</v>
      </c>
      <c r="F98" s="420">
        <v>0</v>
      </c>
      <c r="G98" s="420">
        <v>0</v>
      </c>
      <c r="H98" s="420">
        <v>0</v>
      </c>
      <c r="I98" s="420">
        <v>78.240000000000009</v>
      </c>
      <c r="J98" s="420">
        <v>5499.45</v>
      </c>
      <c r="K98" s="420">
        <v>0</v>
      </c>
      <c r="L98" s="420"/>
      <c r="M98" s="420"/>
      <c r="N98" s="420"/>
      <c r="O98" s="420"/>
      <c r="P98" s="422"/>
    </row>
    <row r="99" spans="1:16" ht="9" customHeight="1" x14ac:dyDescent="0.25">
      <c r="A99" s="118" t="s">
        <v>403</v>
      </c>
      <c r="B99" s="119"/>
      <c r="C99" s="120"/>
      <c r="D99" s="113"/>
      <c r="E99" s="121"/>
      <c r="F99" s="121"/>
      <c r="G99" s="122"/>
      <c r="H99" s="123"/>
      <c r="I99" s="123"/>
      <c r="J99" s="123"/>
      <c r="K99" s="124"/>
      <c r="L99" s="123"/>
      <c r="M99" s="123"/>
      <c r="N99" s="123"/>
      <c r="O99" s="123"/>
    </row>
    <row r="100" spans="1:16" ht="9" customHeight="1" x14ac:dyDescent="0.25">
      <c r="A100" s="125" t="s">
        <v>404</v>
      </c>
      <c r="B100" s="119"/>
      <c r="C100" s="126"/>
      <c r="D100" s="113"/>
      <c r="E100" s="121"/>
      <c r="F100" s="121"/>
      <c r="G100" s="122"/>
      <c r="H100" s="123"/>
      <c r="I100" s="123"/>
      <c r="J100" s="123"/>
      <c r="K100" s="124"/>
      <c r="L100" s="123"/>
      <c r="M100" s="123"/>
      <c r="N100" s="123"/>
      <c r="O100" s="123"/>
    </row>
    <row r="101" spans="1:16" ht="9" customHeight="1" x14ac:dyDescent="0.25">
      <c r="A101" s="742" t="s">
        <v>608</v>
      </c>
      <c r="B101" s="127"/>
      <c r="C101" s="127"/>
      <c r="D101" s="127"/>
      <c r="E101" s="127"/>
      <c r="F101" s="127"/>
      <c r="G101" s="127"/>
      <c r="H101" s="2"/>
      <c r="I101" s="2"/>
      <c r="J101" s="2"/>
      <c r="K101" s="2"/>
      <c r="L101" s="2"/>
      <c r="M101" s="2"/>
      <c r="N101" s="2"/>
      <c r="O101" s="2"/>
    </row>
    <row r="102" spans="1:16" ht="9" customHeight="1" x14ac:dyDescent="0.2">
      <c r="A102" s="743" t="s">
        <v>609</v>
      </c>
    </row>
  </sheetData>
  <mergeCells count="9">
    <mergeCell ref="A69:A77"/>
    <mergeCell ref="A79:A87"/>
    <mergeCell ref="A89:A98"/>
    <mergeCell ref="A4:A12"/>
    <mergeCell ref="A14:A23"/>
    <mergeCell ref="A24:A33"/>
    <mergeCell ref="A34:A43"/>
    <mergeCell ref="A44:A53"/>
    <mergeCell ref="A59:A67"/>
  </mergeCells>
  <pageMargins left="0" right="0" top="0" bottom="0" header="0" footer="0"/>
  <pageSetup paperSize="9" orientation="portrait" r:id="rId1"/>
  <rowBreaks count="1" manualBreakCount="1">
    <brk id="5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topLeftCell="A28" zoomScaleNormal="100" workbookViewId="0">
      <selection activeCell="G23" sqref="G23"/>
    </sheetView>
  </sheetViews>
  <sheetFormatPr baseColWidth="10" defaultColWidth="10.85546875" defaultRowHeight="15" customHeight="1" x14ac:dyDescent="0.2"/>
  <cols>
    <col min="1" max="1" width="16.42578125" style="78" customWidth="1"/>
    <col min="2" max="4" width="20.7109375" style="78" customWidth="1"/>
    <col min="5" max="16384" width="10.85546875" style="78"/>
  </cols>
  <sheetData>
    <row r="1" spans="1:4" ht="21.95" customHeight="1" x14ac:dyDescent="0.25">
      <c r="A1" s="64" t="s">
        <v>382</v>
      </c>
      <c r="B1" s="84"/>
      <c r="C1" s="84"/>
      <c r="D1" s="85"/>
    </row>
    <row r="2" spans="1:4" ht="12" customHeight="1" x14ac:dyDescent="0.25">
      <c r="A2" s="963" t="s">
        <v>705</v>
      </c>
      <c r="B2" s="963"/>
      <c r="C2" s="963"/>
      <c r="D2" s="963"/>
    </row>
    <row r="3" spans="1:4" ht="6" customHeight="1" x14ac:dyDescent="0.2">
      <c r="A3" s="84"/>
      <c r="B3" s="84"/>
      <c r="C3" s="84"/>
      <c r="D3" s="84"/>
    </row>
    <row r="4" spans="1:4" ht="24" customHeight="1" x14ac:dyDescent="0.2">
      <c r="A4" s="402" t="s">
        <v>217</v>
      </c>
      <c r="B4" s="403" t="s">
        <v>218</v>
      </c>
      <c r="C4" s="403" t="s">
        <v>219</v>
      </c>
      <c r="D4" s="403" t="s">
        <v>220</v>
      </c>
    </row>
    <row r="5" spans="1:4" ht="5.0999999999999996" customHeight="1" x14ac:dyDescent="0.2"/>
    <row r="6" spans="1:4" ht="12.95" customHeight="1" x14ac:dyDescent="0.2">
      <c r="A6" s="10" t="s">
        <v>221</v>
      </c>
      <c r="B6" s="5"/>
      <c r="C6" s="34"/>
      <c r="D6" s="5"/>
    </row>
    <row r="7" spans="1:4" ht="12.95" customHeight="1" x14ac:dyDescent="0.25">
      <c r="A7" s="35" t="s">
        <v>207</v>
      </c>
      <c r="B7" s="885">
        <v>5450</v>
      </c>
      <c r="C7" s="36">
        <v>140</v>
      </c>
      <c r="D7" s="37">
        <f t="shared" ref="D7:D14" si="0">+B7/C7</f>
        <v>38.928571428571431</v>
      </c>
    </row>
    <row r="8" spans="1:4" ht="12.95" customHeight="1" x14ac:dyDescent="0.25">
      <c r="A8" s="35" t="s">
        <v>321</v>
      </c>
      <c r="B8" s="885">
        <v>11572</v>
      </c>
      <c r="C8" s="36">
        <v>25</v>
      </c>
      <c r="D8" s="37">
        <f t="shared" si="0"/>
        <v>462.88</v>
      </c>
    </row>
    <row r="9" spans="1:4" ht="12.95" customHeight="1" x14ac:dyDescent="0.25">
      <c r="A9" s="35" t="s">
        <v>202</v>
      </c>
      <c r="B9" s="885">
        <v>1452</v>
      </c>
      <c r="C9" s="36">
        <v>60</v>
      </c>
      <c r="D9" s="37">
        <f t="shared" si="0"/>
        <v>24.2</v>
      </c>
    </row>
    <row r="10" spans="1:4" ht="12.95" customHeight="1" x14ac:dyDescent="0.25">
      <c r="A10" s="35" t="s">
        <v>595</v>
      </c>
      <c r="B10" s="885">
        <v>6360</v>
      </c>
      <c r="C10" s="36">
        <v>50</v>
      </c>
      <c r="D10" s="37">
        <f t="shared" si="0"/>
        <v>127.2</v>
      </c>
    </row>
    <row r="11" spans="1:4" ht="12.95" customHeight="1" x14ac:dyDescent="0.25">
      <c r="A11" s="35" t="s">
        <v>194</v>
      </c>
      <c r="B11" s="885">
        <v>139646</v>
      </c>
      <c r="C11" s="36">
        <v>75</v>
      </c>
      <c r="D11" s="37">
        <f t="shared" si="0"/>
        <v>1861.9466666666667</v>
      </c>
    </row>
    <row r="12" spans="1:4" ht="12.95" customHeight="1" x14ac:dyDescent="0.25">
      <c r="A12" s="35" t="s">
        <v>200</v>
      </c>
      <c r="B12" s="885">
        <v>1545</v>
      </c>
      <c r="C12" s="36">
        <v>100</v>
      </c>
      <c r="D12" s="37">
        <f t="shared" si="0"/>
        <v>15.45</v>
      </c>
    </row>
    <row r="13" spans="1:4" ht="12.95" customHeight="1" x14ac:dyDescent="0.25">
      <c r="A13" s="35" t="s">
        <v>199</v>
      </c>
      <c r="B13" s="885">
        <v>26370</v>
      </c>
      <c r="C13" s="36">
        <v>120</v>
      </c>
      <c r="D13" s="37">
        <f t="shared" si="0"/>
        <v>219.75</v>
      </c>
    </row>
    <row r="14" spans="1:4" ht="12.95" customHeight="1" x14ac:dyDescent="0.25">
      <c r="A14" s="35" t="s">
        <v>197</v>
      </c>
      <c r="B14" s="885">
        <v>15840</v>
      </c>
      <c r="C14" s="36">
        <v>8</v>
      </c>
      <c r="D14" s="37">
        <f t="shared" si="0"/>
        <v>1980</v>
      </c>
    </row>
    <row r="15" spans="1:4" ht="5.0999999999999996" customHeight="1" x14ac:dyDescent="0.25">
      <c r="A15" s="38"/>
      <c r="B15" s="885"/>
      <c r="C15" s="36"/>
      <c r="D15" s="37"/>
    </row>
    <row r="16" spans="1:4" ht="12.95" customHeight="1" x14ac:dyDescent="0.25">
      <c r="A16" s="39" t="s">
        <v>222</v>
      </c>
      <c r="B16" s="885"/>
      <c r="C16" s="36"/>
      <c r="D16" s="37"/>
    </row>
    <row r="17" spans="1:4" ht="12.95" customHeight="1" x14ac:dyDescent="0.25">
      <c r="A17" s="35" t="s">
        <v>201</v>
      </c>
      <c r="B17" s="885">
        <v>1690</v>
      </c>
      <c r="C17" s="36">
        <v>65</v>
      </c>
      <c r="D17" s="37">
        <f t="shared" ref="D17:D19" si="1">+B17/C17</f>
        <v>26</v>
      </c>
    </row>
    <row r="18" spans="1:4" ht="12.95" customHeight="1" x14ac:dyDescent="0.25">
      <c r="A18" s="35" t="s">
        <v>223</v>
      </c>
      <c r="B18" s="885">
        <v>2465</v>
      </c>
      <c r="C18" s="36">
        <v>60</v>
      </c>
      <c r="D18" s="37">
        <f t="shared" si="1"/>
        <v>41.083333333333336</v>
      </c>
    </row>
    <row r="19" spans="1:4" ht="12.95" customHeight="1" x14ac:dyDescent="0.25">
      <c r="A19" s="35" t="s">
        <v>567</v>
      </c>
      <c r="B19" s="885">
        <v>950</v>
      </c>
      <c r="C19" s="36">
        <v>100</v>
      </c>
      <c r="D19" s="37">
        <f t="shared" si="1"/>
        <v>9.5</v>
      </c>
    </row>
    <row r="20" spans="1:4" ht="5.0999999999999996" customHeight="1" x14ac:dyDescent="0.25">
      <c r="A20" s="35"/>
      <c r="B20" s="885"/>
      <c r="C20" s="36"/>
      <c r="D20" s="37"/>
    </row>
    <row r="21" spans="1:4" ht="12.95" customHeight="1" x14ac:dyDescent="0.25">
      <c r="A21" s="710" t="s">
        <v>596</v>
      </c>
      <c r="B21" s="885"/>
      <c r="C21" s="36"/>
      <c r="D21" s="37"/>
    </row>
    <row r="22" spans="1:4" ht="12.95" customHeight="1" x14ac:dyDescent="0.25">
      <c r="A22" s="35" t="s">
        <v>586</v>
      </c>
      <c r="B22" s="885">
        <v>8638</v>
      </c>
      <c r="C22" s="36">
        <v>2000</v>
      </c>
      <c r="D22" s="37">
        <f t="shared" ref="D22" si="2">+B22/C22</f>
        <v>4.319</v>
      </c>
    </row>
    <row r="23" spans="1:4" ht="5.0999999999999996" customHeight="1" x14ac:dyDescent="0.25">
      <c r="A23" s="38"/>
      <c r="B23" s="885"/>
      <c r="C23" s="36"/>
      <c r="D23" s="37"/>
    </row>
    <row r="24" spans="1:4" ht="12.95" customHeight="1" x14ac:dyDescent="0.25">
      <c r="A24" s="39" t="s">
        <v>224</v>
      </c>
      <c r="B24" s="885"/>
      <c r="C24" s="86"/>
      <c r="D24" s="87"/>
    </row>
    <row r="25" spans="1:4" ht="12.95" customHeight="1" x14ac:dyDescent="0.25">
      <c r="A25" s="35" t="s">
        <v>317</v>
      </c>
      <c r="B25" s="885">
        <v>9845</v>
      </c>
      <c r="C25" s="86">
        <v>40</v>
      </c>
      <c r="D25" s="37">
        <f>+B25/C25</f>
        <v>246.125</v>
      </c>
    </row>
    <row r="26" spans="1:4" ht="12.95" customHeight="1" x14ac:dyDescent="0.25">
      <c r="A26" s="35" t="s">
        <v>268</v>
      </c>
      <c r="B26" s="885">
        <v>2870</v>
      </c>
      <c r="C26" s="86">
        <v>150</v>
      </c>
      <c r="D26" s="37">
        <f>+B26/C26</f>
        <v>19.133333333333333</v>
      </c>
    </row>
    <row r="27" spans="1:4" ht="9" customHeight="1" x14ac:dyDescent="0.15">
      <c r="A27" s="886" t="s">
        <v>225</v>
      </c>
      <c r="B27" s="887"/>
      <c r="C27" s="888"/>
      <c r="D27" s="889"/>
    </row>
    <row r="28" spans="1:4" ht="9" customHeight="1" x14ac:dyDescent="0.15">
      <c r="A28" s="88" t="s">
        <v>383</v>
      </c>
      <c r="B28" s="89"/>
      <c r="C28" s="90"/>
      <c r="D28" s="84"/>
    </row>
    <row r="29" spans="1:4" ht="9" customHeight="1" x14ac:dyDescent="0.2">
      <c r="A29" s="742" t="s">
        <v>608</v>
      </c>
      <c r="B29" s="91"/>
      <c r="C29" s="91"/>
      <c r="D29" s="92"/>
    </row>
    <row r="30" spans="1:4" ht="9" customHeight="1" x14ac:dyDescent="0.15">
      <c r="A30" s="743" t="s">
        <v>609</v>
      </c>
    </row>
    <row r="31" spans="1:4" ht="9" customHeight="1" x14ac:dyDescent="0.2"/>
    <row r="32" spans="1:4" ht="9" customHeight="1" x14ac:dyDescent="0.2"/>
    <row r="33" ht="9" customHeight="1" x14ac:dyDescent="0.2"/>
    <row r="34" ht="13.5" x14ac:dyDescent="0.2"/>
    <row r="35" ht="13.5" x14ac:dyDescent="0.2"/>
    <row r="36" ht="13.5" x14ac:dyDescent="0.2"/>
    <row r="37" ht="13.5" x14ac:dyDescent="0.2"/>
    <row r="38" ht="13.5" x14ac:dyDescent="0.2"/>
    <row r="39" ht="13.5" x14ac:dyDescent="0.2"/>
    <row r="40" ht="13.5" x14ac:dyDescent="0.2"/>
    <row r="41" ht="13.5" x14ac:dyDescent="0.2"/>
    <row r="42" ht="13.5" x14ac:dyDescent="0.2"/>
    <row r="43" ht="13.5" x14ac:dyDescent="0.2"/>
    <row r="44" ht="13.5" x14ac:dyDescent="0.2"/>
    <row r="45" ht="13.5" x14ac:dyDescent="0.2"/>
    <row r="46" ht="13.5" x14ac:dyDescent="0.2"/>
    <row r="47" ht="13.5" x14ac:dyDescent="0.2"/>
    <row r="48" ht="13.5" x14ac:dyDescent="0.2"/>
    <row r="49" ht="13.5" x14ac:dyDescent="0.2"/>
    <row r="50" ht="13.5" x14ac:dyDescent="0.2"/>
    <row r="51" ht="13.5" x14ac:dyDescent="0.2"/>
    <row r="52" ht="13.5" x14ac:dyDescent="0.2"/>
    <row r="53" ht="13.5" x14ac:dyDescent="0.2"/>
    <row r="54" ht="13.5" x14ac:dyDescent="0.2"/>
    <row r="55" ht="13.5" x14ac:dyDescent="0.2"/>
    <row r="56" ht="13.5" x14ac:dyDescent="0.2"/>
    <row r="57" ht="13.5" x14ac:dyDescent="0.2"/>
    <row r="58" ht="13.5" x14ac:dyDescent="0.2"/>
    <row r="59" ht="13.5" x14ac:dyDescent="0.2"/>
    <row r="60" ht="13.5" x14ac:dyDescent="0.2"/>
    <row r="61" ht="13.5" x14ac:dyDescent="0.2"/>
    <row r="62" ht="13.5" x14ac:dyDescent="0.2"/>
    <row r="63" ht="13.5" x14ac:dyDescent="0.2"/>
    <row r="64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09"/>
  <sheetViews>
    <sheetView showGridLines="0" topLeftCell="A76" zoomScale="98" zoomScaleNormal="98" workbookViewId="0">
      <selection activeCell="A89" sqref="A89:A91"/>
    </sheetView>
  </sheetViews>
  <sheetFormatPr baseColWidth="10" defaultColWidth="11.42578125" defaultRowHeight="15" customHeight="1" x14ac:dyDescent="0.2"/>
  <cols>
    <col min="1" max="1" width="25" style="52" customWidth="1"/>
    <col min="2" max="6" width="12.7109375" style="52" customWidth="1"/>
    <col min="7" max="16384" width="11.42578125" style="52"/>
  </cols>
  <sheetData>
    <row r="1" spans="1:6" ht="15.95" customHeight="1" x14ac:dyDescent="0.25">
      <c r="A1" s="64" t="s">
        <v>342</v>
      </c>
      <c r="B1" s="78"/>
      <c r="C1" s="78"/>
      <c r="D1" s="78"/>
      <c r="E1" s="79"/>
      <c r="F1" s="80"/>
    </row>
    <row r="2" spans="1:6" ht="13.5" customHeight="1" x14ac:dyDescent="0.25">
      <c r="A2" s="963" t="s">
        <v>706</v>
      </c>
      <c r="B2" s="963"/>
      <c r="C2" s="963"/>
      <c r="D2" s="963"/>
      <c r="E2" s="963"/>
      <c r="F2" s="963"/>
    </row>
    <row r="3" spans="1:6" ht="5.0999999999999996" customHeight="1" x14ac:dyDescent="0.2">
      <c r="A3" s="973"/>
      <c r="B3" s="973"/>
      <c r="C3" s="973"/>
      <c r="D3" s="973"/>
      <c r="E3" s="973"/>
      <c r="F3" s="973"/>
    </row>
    <row r="4" spans="1:6" ht="20.100000000000001" customHeight="1" x14ac:dyDescent="0.2">
      <c r="A4" s="403" t="s">
        <v>188</v>
      </c>
      <c r="B4" s="402" t="s">
        <v>226</v>
      </c>
      <c r="C4" s="402" t="s">
        <v>190</v>
      </c>
      <c r="D4" s="403" t="s">
        <v>192</v>
      </c>
      <c r="E4" s="404" t="s">
        <v>227</v>
      </c>
      <c r="F4" s="405" t="s">
        <v>343</v>
      </c>
    </row>
    <row r="5" spans="1:6" s="317" customFormat="1" ht="6.75" customHeight="1" x14ac:dyDescent="0.2">
      <c r="A5" s="890"/>
      <c r="B5" s="890"/>
      <c r="C5" s="890"/>
      <c r="D5" s="890"/>
      <c r="E5" s="890"/>
      <c r="F5" s="890"/>
    </row>
    <row r="6" spans="1:6" ht="12.95" customHeight="1" x14ac:dyDescent="0.25">
      <c r="A6" s="964" t="s">
        <v>304</v>
      </c>
      <c r="B6" s="2" t="s">
        <v>228</v>
      </c>
      <c r="C6" s="2" t="s">
        <v>344</v>
      </c>
      <c r="D6" s="2" t="s">
        <v>229</v>
      </c>
      <c r="E6" s="891">
        <v>830</v>
      </c>
      <c r="F6" s="892">
        <v>3.5</v>
      </c>
    </row>
    <row r="7" spans="1:6" ht="12.95" customHeight="1" x14ac:dyDescent="0.25">
      <c r="A7" s="966"/>
      <c r="B7" s="2" t="s">
        <v>345</v>
      </c>
      <c r="C7" s="2" t="s">
        <v>345</v>
      </c>
      <c r="D7" s="2" t="s">
        <v>226</v>
      </c>
      <c r="E7" s="891">
        <v>1000</v>
      </c>
      <c r="F7" s="892">
        <v>3</v>
      </c>
    </row>
    <row r="8" spans="1:6" ht="12.95" customHeight="1" x14ac:dyDescent="0.25">
      <c r="A8" s="965"/>
      <c r="B8" s="893" t="s">
        <v>230</v>
      </c>
      <c r="C8" s="893" t="s">
        <v>231</v>
      </c>
      <c r="D8" s="893" t="s">
        <v>229</v>
      </c>
      <c r="E8" s="894">
        <v>783</v>
      </c>
      <c r="F8" s="895">
        <v>6</v>
      </c>
    </row>
    <row r="9" spans="1:6" ht="12.95" customHeight="1" x14ac:dyDescent="0.25">
      <c r="A9" s="964" t="s">
        <v>354</v>
      </c>
      <c r="B9" s="2" t="s">
        <v>235</v>
      </c>
      <c r="C9" s="2" t="s">
        <v>236</v>
      </c>
      <c r="D9" s="2" t="s">
        <v>237</v>
      </c>
      <c r="E9" s="891">
        <v>2200</v>
      </c>
      <c r="F9" s="892">
        <v>2.5</v>
      </c>
    </row>
    <row r="10" spans="1:6" ht="12.95" customHeight="1" x14ac:dyDescent="0.25">
      <c r="A10" s="965"/>
      <c r="B10" s="893" t="s">
        <v>228</v>
      </c>
      <c r="C10" s="893" t="s">
        <v>355</v>
      </c>
      <c r="D10" s="893" t="s">
        <v>237</v>
      </c>
      <c r="E10" s="894">
        <v>2600</v>
      </c>
      <c r="F10" s="895">
        <v>2.5</v>
      </c>
    </row>
    <row r="11" spans="1:6" ht="12.95" customHeight="1" x14ac:dyDescent="0.25">
      <c r="A11" s="970" t="s">
        <v>346</v>
      </c>
      <c r="B11" s="2" t="s">
        <v>276</v>
      </c>
      <c r="C11" s="2" t="s">
        <v>241</v>
      </c>
      <c r="D11" s="2" t="s">
        <v>229</v>
      </c>
      <c r="E11" s="891">
        <v>468</v>
      </c>
      <c r="F11" s="892">
        <v>9</v>
      </c>
    </row>
    <row r="12" spans="1:6" ht="12.95" customHeight="1" x14ac:dyDescent="0.25">
      <c r="A12" s="971"/>
      <c r="B12" s="2" t="s">
        <v>238</v>
      </c>
      <c r="C12" s="2" t="s">
        <v>232</v>
      </c>
      <c r="D12" s="2" t="s">
        <v>229</v>
      </c>
      <c r="E12" s="891">
        <v>589</v>
      </c>
      <c r="F12" s="892">
        <v>9</v>
      </c>
    </row>
    <row r="13" spans="1:6" ht="12.95" customHeight="1" x14ac:dyDescent="0.25">
      <c r="A13" s="972"/>
      <c r="B13" s="893" t="s">
        <v>230</v>
      </c>
      <c r="C13" s="893" t="s">
        <v>231</v>
      </c>
      <c r="D13" s="893" t="s">
        <v>229</v>
      </c>
      <c r="E13" s="894">
        <v>639</v>
      </c>
      <c r="F13" s="895">
        <v>9</v>
      </c>
    </row>
    <row r="14" spans="1:6" ht="12.95" customHeight="1" x14ac:dyDescent="0.25">
      <c r="A14" s="964" t="s">
        <v>316</v>
      </c>
      <c r="B14" s="2" t="s">
        <v>276</v>
      </c>
      <c r="C14" s="2" t="s">
        <v>241</v>
      </c>
      <c r="D14" s="2" t="s">
        <v>229</v>
      </c>
      <c r="E14" s="891">
        <v>84</v>
      </c>
      <c r="F14" s="892">
        <v>14</v>
      </c>
    </row>
    <row r="15" spans="1:6" ht="12.95" customHeight="1" x14ac:dyDescent="0.25">
      <c r="A15" s="966"/>
      <c r="B15" s="2" t="s">
        <v>230</v>
      </c>
      <c r="C15" s="2" t="s">
        <v>231</v>
      </c>
      <c r="D15" s="2" t="s">
        <v>229</v>
      </c>
      <c r="E15" s="891">
        <v>5</v>
      </c>
      <c r="F15" s="892">
        <v>14</v>
      </c>
    </row>
    <row r="16" spans="1:6" ht="12.95" customHeight="1" x14ac:dyDescent="0.25">
      <c r="A16" s="965"/>
      <c r="B16" s="893" t="s">
        <v>230</v>
      </c>
      <c r="C16" s="893" t="s">
        <v>232</v>
      </c>
      <c r="D16" s="893" t="s">
        <v>229</v>
      </c>
      <c r="E16" s="894">
        <v>10</v>
      </c>
      <c r="F16" s="895">
        <v>14</v>
      </c>
    </row>
    <row r="17" spans="1:6" ht="12.95" customHeight="1" x14ac:dyDescent="0.25">
      <c r="A17" s="964" t="s">
        <v>707</v>
      </c>
      <c r="B17" s="2" t="s">
        <v>276</v>
      </c>
      <c r="C17" s="2" t="s">
        <v>348</v>
      </c>
      <c r="D17" s="2" t="s">
        <v>229</v>
      </c>
      <c r="E17" s="891">
        <v>393</v>
      </c>
      <c r="F17" s="892">
        <v>6</v>
      </c>
    </row>
    <row r="18" spans="1:6" ht="12.95" customHeight="1" x14ac:dyDescent="0.25">
      <c r="A18" s="966"/>
      <c r="B18" s="2" t="s">
        <v>247</v>
      </c>
      <c r="C18" s="2" t="s">
        <v>349</v>
      </c>
      <c r="D18" s="2" t="s">
        <v>240</v>
      </c>
      <c r="E18" s="891">
        <v>1391</v>
      </c>
      <c r="F18" s="892">
        <v>2</v>
      </c>
    </row>
    <row r="19" spans="1:6" ht="12.95" customHeight="1" x14ac:dyDescent="0.25">
      <c r="A19" s="966"/>
      <c r="B19" s="2" t="s">
        <v>230</v>
      </c>
      <c r="C19" s="2" t="s">
        <v>242</v>
      </c>
      <c r="D19" s="2" t="s">
        <v>240</v>
      </c>
      <c r="E19" s="891">
        <v>180</v>
      </c>
      <c r="F19" s="892">
        <v>4</v>
      </c>
    </row>
    <row r="20" spans="1:6" ht="12.95" customHeight="1" x14ac:dyDescent="0.25">
      <c r="A20" s="966"/>
      <c r="B20" s="2" t="s">
        <v>230</v>
      </c>
      <c r="C20" s="2" t="s">
        <v>231</v>
      </c>
      <c r="D20" s="2" t="s">
        <v>229</v>
      </c>
      <c r="E20" s="891">
        <v>684</v>
      </c>
      <c r="F20" s="892">
        <v>10</v>
      </c>
    </row>
    <row r="21" spans="1:6" ht="12.95" customHeight="1" x14ac:dyDescent="0.25">
      <c r="A21" s="966"/>
      <c r="B21" s="2" t="s">
        <v>230</v>
      </c>
      <c r="C21" s="2" t="s">
        <v>232</v>
      </c>
      <c r="D21" s="2" t="s">
        <v>229</v>
      </c>
      <c r="E21" s="891">
        <v>234</v>
      </c>
      <c r="F21" s="892">
        <v>10</v>
      </c>
    </row>
    <row r="22" spans="1:6" ht="12.95" customHeight="1" x14ac:dyDescent="0.25">
      <c r="A22" s="966"/>
      <c r="B22" s="2" t="s">
        <v>230</v>
      </c>
      <c r="C22" s="2" t="s">
        <v>548</v>
      </c>
      <c r="D22" s="2" t="s">
        <v>229</v>
      </c>
      <c r="E22" s="891">
        <v>86</v>
      </c>
      <c r="F22" s="892">
        <v>10</v>
      </c>
    </row>
    <row r="23" spans="1:6" ht="12.95" customHeight="1" x14ac:dyDescent="0.25">
      <c r="A23" s="966"/>
      <c r="B23" s="2" t="s">
        <v>245</v>
      </c>
      <c r="C23" s="2" t="s">
        <v>597</v>
      </c>
      <c r="D23" s="2"/>
      <c r="E23" s="891">
        <v>400</v>
      </c>
      <c r="F23" s="892">
        <v>8</v>
      </c>
    </row>
    <row r="24" spans="1:6" ht="12.95" customHeight="1" x14ac:dyDescent="0.25">
      <c r="A24" s="965"/>
      <c r="B24" s="2" t="s">
        <v>245</v>
      </c>
      <c r="C24" s="893" t="s">
        <v>246</v>
      </c>
      <c r="D24" s="893"/>
      <c r="E24" s="894">
        <v>770</v>
      </c>
      <c r="F24" s="895">
        <v>8</v>
      </c>
    </row>
    <row r="25" spans="1:6" ht="12.95" customHeight="1" x14ac:dyDescent="0.25">
      <c r="A25" s="964" t="s">
        <v>327</v>
      </c>
      <c r="B25" s="896" t="s">
        <v>243</v>
      </c>
      <c r="C25" s="897" t="s">
        <v>708</v>
      </c>
      <c r="D25" s="897" t="s">
        <v>229</v>
      </c>
      <c r="E25" s="898">
        <v>38</v>
      </c>
      <c r="F25" s="899">
        <v>4</v>
      </c>
    </row>
    <row r="26" spans="1:6" ht="12.95" customHeight="1" x14ac:dyDescent="0.25">
      <c r="A26" s="966"/>
      <c r="B26" s="2" t="s">
        <v>247</v>
      </c>
      <c r="C26" s="897" t="s">
        <v>709</v>
      </c>
      <c r="D26" s="897" t="s">
        <v>229</v>
      </c>
      <c r="E26" s="898">
        <v>26</v>
      </c>
      <c r="F26" s="899">
        <v>4</v>
      </c>
    </row>
    <row r="27" spans="1:6" ht="12.95" customHeight="1" x14ac:dyDescent="0.25">
      <c r="A27" s="966"/>
      <c r="B27" s="2" t="s">
        <v>247</v>
      </c>
      <c r="C27" s="897" t="s">
        <v>710</v>
      </c>
      <c r="D27" s="897" t="s">
        <v>711</v>
      </c>
      <c r="E27" s="898">
        <v>43</v>
      </c>
      <c r="F27" s="899">
        <v>4</v>
      </c>
    </row>
    <row r="28" spans="1:6" ht="12.95" customHeight="1" x14ac:dyDescent="0.25">
      <c r="A28" s="965"/>
      <c r="B28" s="2" t="s">
        <v>712</v>
      </c>
      <c r="C28" s="893" t="s">
        <v>713</v>
      </c>
      <c r="D28" s="893" t="s">
        <v>229</v>
      </c>
      <c r="E28" s="894">
        <v>68</v>
      </c>
      <c r="F28" s="895">
        <v>4</v>
      </c>
    </row>
    <row r="29" spans="1:6" ht="12.95" customHeight="1" x14ac:dyDescent="0.25">
      <c r="A29" s="970" t="s">
        <v>347</v>
      </c>
      <c r="B29" s="896" t="s">
        <v>233</v>
      </c>
      <c r="C29" s="2" t="s">
        <v>714</v>
      </c>
      <c r="D29" s="2" t="s">
        <v>229</v>
      </c>
      <c r="E29" s="891">
        <v>271</v>
      </c>
      <c r="F29" s="892">
        <v>12</v>
      </c>
    </row>
    <row r="30" spans="1:6" ht="12.95" customHeight="1" x14ac:dyDescent="0.25">
      <c r="A30" s="971"/>
      <c r="B30" s="2" t="s">
        <v>233</v>
      </c>
      <c r="C30" s="2" t="s">
        <v>715</v>
      </c>
      <c r="D30" s="2" t="s">
        <v>229</v>
      </c>
      <c r="E30" s="891">
        <v>107</v>
      </c>
      <c r="F30" s="892">
        <v>12</v>
      </c>
    </row>
    <row r="31" spans="1:6" ht="12.95" customHeight="1" x14ac:dyDescent="0.25">
      <c r="A31" s="971"/>
      <c r="B31" s="2" t="s">
        <v>233</v>
      </c>
      <c r="C31" s="2" t="s">
        <v>234</v>
      </c>
      <c r="D31" s="2" t="s">
        <v>229</v>
      </c>
      <c r="E31" s="891">
        <v>12</v>
      </c>
      <c r="F31" s="892">
        <v>12</v>
      </c>
    </row>
    <row r="32" spans="1:6" ht="12.95" customHeight="1" x14ac:dyDescent="0.25">
      <c r="A32" s="971"/>
      <c r="B32" s="2" t="s">
        <v>233</v>
      </c>
      <c r="C32" s="2" t="s">
        <v>274</v>
      </c>
      <c r="D32" s="2" t="s">
        <v>229</v>
      </c>
      <c r="E32" s="891">
        <v>130</v>
      </c>
      <c r="F32" s="892">
        <v>12</v>
      </c>
    </row>
    <row r="33" spans="1:6" ht="12.95" customHeight="1" x14ac:dyDescent="0.25">
      <c r="A33" s="971"/>
      <c r="B33" s="2" t="s">
        <v>233</v>
      </c>
      <c r="C33" s="2" t="s">
        <v>716</v>
      </c>
      <c r="D33" s="2" t="s">
        <v>229</v>
      </c>
      <c r="E33" s="891">
        <v>2</v>
      </c>
      <c r="F33" s="892">
        <v>12</v>
      </c>
    </row>
    <row r="34" spans="1:6" ht="12.95" customHeight="1" x14ac:dyDescent="0.25">
      <c r="A34" s="971"/>
      <c r="B34" s="2" t="s">
        <v>233</v>
      </c>
      <c r="C34" s="2" t="s">
        <v>275</v>
      </c>
      <c r="D34" s="2" t="s">
        <v>229</v>
      </c>
      <c r="E34" s="891">
        <v>118</v>
      </c>
      <c r="F34" s="892">
        <v>12</v>
      </c>
    </row>
    <row r="35" spans="1:6" ht="12.95" customHeight="1" x14ac:dyDescent="0.25">
      <c r="A35" s="971"/>
      <c r="B35" s="2" t="s">
        <v>233</v>
      </c>
      <c r="C35" s="2" t="s">
        <v>717</v>
      </c>
      <c r="D35" s="2" t="s">
        <v>229</v>
      </c>
      <c r="E35" s="891">
        <v>104</v>
      </c>
      <c r="F35" s="892">
        <v>12</v>
      </c>
    </row>
    <row r="36" spans="1:6" ht="12.95" customHeight="1" x14ac:dyDescent="0.25">
      <c r="A36" s="971"/>
      <c r="B36" s="2" t="s">
        <v>233</v>
      </c>
      <c r="C36" s="2" t="s">
        <v>718</v>
      </c>
      <c r="D36" s="2" t="s">
        <v>229</v>
      </c>
      <c r="E36" s="891">
        <v>15</v>
      </c>
      <c r="F36" s="892">
        <v>12</v>
      </c>
    </row>
    <row r="37" spans="1:6" ht="12.95" customHeight="1" x14ac:dyDescent="0.25">
      <c r="A37" s="971"/>
      <c r="B37" s="2" t="s">
        <v>233</v>
      </c>
      <c r="C37" s="2" t="s">
        <v>719</v>
      </c>
      <c r="D37" s="2" t="s">
        <v>229</v>
      </c>
      <c r="E37" s="891">
        <v>35</v>
      </c>
      <c r="F37" s="892">
        <v>12</v>
      </c>
    </row>
    <row r="38" spans="1:6" ht="12.95" customHeight="1" x14ac:dyDescent="0.25">
      <c r="A38" s="972"/>
      <c r="B38" s="893" t="s">
        <v>233</v>
      </c>
      <c r="C38" s="893" t="s">
        <v>720</v>
      </c>
      <c r="D38" s="893" t="s">
        <v>229</v>
      </c>
      <c r="E38" s="894">
        <v>20</v>
      </c>
      <c r="F38" s="895">
        <v>12</v>
      </c>
    </row>
    <row r="39" spans="1:6" ht="12.95" customHeight="1" x14ac:dyDescent="0.25">
      <c r="A39" s="964" t="s">
        <v>350</v>
      </c>
      <c r="B39" s="896" t="s">
        <v>570</v>
      </c>
      <c r="C39" s="2" t="s">
        <v>721</v>
      </c>
      <c r="D39" s="897" t="s">
        <v>229</v>
      </c>
      <c r="E39" s="891">
        <v>300</v>
      </c>
      <c r="F39" s="892">
        <v>5</v>
      </c>
    </row>
    <row r="40" spans="1:6" ht="18" customHeight="1" x14ac:dyDescent="0.25">
      <c r="A40" s="966"/>
      <c r="B40" s="897" t="s">
        <v>570</v>
      </c>
      <c r="C40" s="2" t="s">
        <v>351</v>
      </c>
      <c r="D40" s="897" t="s">
        <v>240</v>
      </c>
      <c r="E40" s="891">
        <v>300</v>
      </c>
      <c r="F40" s="892">
        <v>5</v>
      </c>
    </row>
    <row r="41" spans="1:6" ht="12.95" customHeight="1" x14ac:dyDescent="0.25">
      <c r="A41" s="966"/>
      <c r="B41" s="2" t="s">
        <v>248</v>
      </c>
      <c r="C41" s="2" t="s">
        <v>251</v>
      </c>
      <c r="D41" s="2" t="s">
        <v>240</v>
      </c>
      <c r="E41" s="891">
        <v>1400</v>
      </c>
      <c r="F41" s="892">
        <v>5</v>
      </c>
    </row>
    <row r="42" spans="1:6" ht="12.95" customHeight="1" x14ac:dyDescent="0.25">
      <c r="A42" s="966"/>
      <c r="B42" s="2" t="s">
        <v>248</v>
      </c>
      <c r="C42" s="2" t="s">
        <v>249</v>
      </c>
      <c r="D42" s="2" t="s">
        <v>229</v>
      </c>
      <c r="E42" s="891">
        <v>300</v>
      </c>
      <c r="F42" s="892">
        <v>7</v>
      </c>
    </row>
    <row r="43" spans="1:6" ht="12.95" customHeight="1" x14ac:dyDescent="0.25">
      <c r="A43" s="966"/>
      <c r="B43" s="2" t="s">
        <v>248</v>
      </c>
      <c r="C43" s="2" t="s">
        <v>250</v>
      </c>
      <c r="D43" s="2" t="s">
        <v>240</v>
      </c>
      <c r="E43" s="891">
        <v>800</v>
      </c>
      <c r="F43" s="892">
        <v>5</v>
      </c>
    </row>
    <row r="44" spans="1:6" ht="12.95" customHeight="1" x14ac:dyDescent="0.25">
      <c r="A44" s="966"/>
      <c r="B44" s="2" t="s">
        <v>248</v>
      </c>
      <c r="C44" s="2" t="s">
        <v>722</v>
      </c>
      <c r="D44" s="2" t="s">
        <v>229</v>
      </c>
      <c r="E44" s="891">
        <v>200</v>
      </c>
      <c r="F44" s="892">
        <v>7</v>
      </c>
    </row>
    <row r="45" spans="1:6" ht="14.1" customHeight="1" x14ac:dyDescent="0.25">
      <c r="A45" s="966"/>
      <c r="B45" s="2" t="s">
        <v>248</v>
      </c>
      <c r="C45" s="2" t="s">
        <v>252</v>
      </c>
      <c r="D45" s="2" t="s">
        <v>240</v>
      </c>
      <c r="E45" s="891">
        <v>1700</v>
      </c>
      <c r="F45" s="892">
        <v>5</v>
      </c>
    </row>
    <row r="46" spans="1:6" ht="18" customHeight="1" x14ac:dyDescent="0.25">
      <c r="A46" s="966"/>
      <c r="B46" s="2" t="s">
        <v>248</v>
      </c>
      <c r="C46" s="2" t="s">
        <v>249</v>
      </c>
      <c r="D46" s="2" t="s">
        <v>229</v>
      </c>
      <c r="E46" s="891">
        <v>805</v>
      </c>
      <c r="F46" s="892">
        <v>7</v>
      </c>
    </row>
    <row r="47" spans="1:6" ht="5.0999999999999996" customHeight="1" x14ac:dyDescent="0.25">
      <c r="A47" s="966"/>
      <c r="B47" s="2" t="s">
        <v>248</v>
      </c>
      <c r="C47" s="2" t="s">
        <v>252</v>
      </c>
      <c r="D47" s="2" t="s">
        <v>229</v>
      </c>
      <c r="E47" s="891">
        <v>1518</v>
      </c>
      <c r="F47" s="892">
        <v>7</v>
      </c>
    </row>
    <row r="48" spans="1:6" ht="12.95" customHeight="1" x14ac:dyDescent="0.25">
      <c r="A48" s="966"/>
      <c r="B48" s="897" t="s">
        <v>248</v>
      </c>
      <c r="C48" s="897" t="s">
        <v>251</v>
      </c>
      <c r="D48" s="897" t="s">
        <v>240</v>
      </c>
      <c r="E48" s="891">
        <v>8862</v>
      </c>
      <c r="F48" s="892">
        <v>5</v>
      </c>
    </row>
    <row r="49" spans="1:6" ht="12.95" customHeight="1" x14ac:dyDescent="0.25">
      <c r="A49" s="966"/>
      <c r="B49" s="897" t="s">
        <v>248</v>
      </c>
      <c r="C49" s="897" t="s">
        <v>723</v>
      </c>
      <c r="D49" s="897" t="s">
        <v>226</v>
      </c>
      <c r="E49" s="891">
        <v>300</v>
      </c>
      <c r="F49" s="892">
        <v>7</v>
      </c>
    </row>
    <row r="50" spans="1:6" ht="12.95" customHeight="1" x14ac:dyDescent="0.25">
      <c r="A50" s="966"/>
      <c r="B50" s="897" t="s">
        <v>248</v>
      </c>
      <c r="C50" s="897" t="s">
        <v>250</v>
      </c>
      <c r="D50" s="897" t="s">
        <v>240</v>
      </c>
      <c r="E50" s="891">
        <v>900</v>
      </c>
      <c r="F50" s="892">
        <v>5</v>
      </c>
    </row>
    <row r="51" spans="1:6" ht="12.95" customHeight="1" x14ac:dyDescent="0.25">
      <c r="A51" s="966"/>
      <c r="B51" s="897" t="s">
        <v>248</v>
      </c>
      <c r="C51" s="897" t="s">
        <v>724</v>
      </c>
      <c r="D51" s="897" t="s">
        <v>229</v>
      </c>
      <c r="E51" s="891">
        <v>167</v>
      </c>
      <c r="F51" s="892">
        <v>7</v>
      </c>
    </row>
    <row r="52" spans="1:6" ht="12.95" customHeight="1" x14ac:dyDescent="0.25">
      <c r="A52" s="965"/>
      <c r="B52" s="893" t="s">
        <v>248</v>
      </c>
      <c r="C52" s="893" t="s">
        <v>352</v>
      </c>
      <c r="D52" s="893" t="s">
        <v>229</v>
      </c>
      <c r="E52" s="894">
        <v>600</v>
      </c>
      <c r="F52" s="895">
        <v>7</v>
      </c>
    </row>
    <row r="53" spans="1:6" ht="12.95" customHeight="1" x14ac:dyDescent="0.25">
      <c r="A53" s="964" t="s">
        <v>326</v>
      </c>
      <c r="B53" s="897" t="s">
        <v>277</v>
      </c>
      <c r="C53" s="897" t="s">
        <v>278</v>
      </c>
      <c r="D53" s="897" t="s">
        <v>353</v>
      </c>
      <c r="E53" s="898">
        <v>64</v>
      </c>
      <c r="F53" s="899">
        <v>5</v>
      </c>
    </row>
    <row r="54" spans="1:6" ht="12.95" customHeight="1" x14ac:dyDescent="0.25">
      <c r="A54" s="965"/>
      <c r="B54" s="893" t="s">
        <v>230</v>
      </c>
      <c r="C54" s="893" t="s">
        <v>231</v>
      </c>
      <c r="D54" s="893" t="s">
        <v>229</v>
      </c>
      <c r="E54" s="894">
        <v>6</v>
      </c>
      <c r="F54" s="895">
        <v>12</v>
      </c>
    </row>
    <row r="55" spans="1:6" ht="12.95" customHeight="1" x14ac:dyDescent="0.2">
      <c r="A55" s="900"/>
      <c r="B55" s="102"/>
      <c r="C55" s="102"/>
      <c r="D55" s="40"/>
      <c r="E55" s="901"/>
      <c r="F55" s="585" t="s">
        <v>589</v>
      </c>
    </row>
    <row r="56" spans="1:6" ht="12.95" customHeight="1" x14ac:dyDescent="0.25">
      <c r="A56" s="76" t="s">
        <v>356</v>
      </c>
      <c r="B56"/>
      <c r="C56"/>
      <c r="D56"/>
      <c r="E56"/>
      <c r="F56"/>
    </row>
    <row r="57" spans="1:6" ht="20.100000000000001" customHeight="1" x14ac:dyDescent="0.2">
      <c r="A57" s="403" t="s">
        <v>188</v>
      </c>
      <c r="B57" s="402" t="s">
        <v>226</v>
      </c>
      <c r="C57" s="402" t="s">
        <v>190</v>
      </c>
      <c r="D57" s="403" t="s">
        <v>192</v>
      </c>
      <c r="E57" s="404" t="s">
        <v>227</v>
      </c>
      <c r="F57" s="405" t="s">
        <v>343</v>
      </c>
    </row>
    <row r="58" spans="1:6" ht="12.95" customHeight="1" x14ac:dyDescent="0.2">
      <c r="A58" s="902"/>
      <c r="B58" s="902"/>
      <c r="C58" s="902"/>
      <c r="D58" s="902"/>
      <c r="E58" s="902"/>
      <c r="F58" s="902"/>
    </row>
    <row r="59" spans="1:6" ht="12.95" customHeight="1" x14ac:dyDescent="0.25">
      <c r="A59" s="964" t="s">
        <v>357</v>
      </c>
      <c r="B59" s="2" t="s">
        <v>243</v>
      </c>
      <c r="C59" s="2" t="s">
        <v>359</v>
      </c>
      <c r="D59" s="2" t="s">
        <v>229</v>
      </c>
      <c r="E59" s="891">
        <v>70</v>
      </c>
      <c r="F59" s="892">
        <v>4</v>
      </c>
    </row>
    <row r="60" spans="1:6" ht="12.95" customHeight="1" x14ac:dyDescent="0.25">
      <c r="A60" s="966"/>
      <c r="B60" s="2" t="s">
        <v>247</v>
      </c>
      <c r="C60" s="2" t="s">
        <v>549</v>
      </c>
      <c r="D60" s="2" t="s">
        <v>229</v>
      </c>
      <c r="E60" s="891">
        <v>31</v>
      </c>
      <c r="F60" s="892">
        <v>4</v>
      </c>
    </row>
    <row r="61" spans="1:6" ht="12.95" customHeight="1" x14ac:dyDescent="0.25">
      <c r="A61" s="966"/>
      <c r="B61" s="2" t="s">
        <v>244</v>
      </c>
      <c r="C61" s="2" t="s">
        <v>360</v>
      </c>
      <c r="D61" s="2" t="s">
        <v>229</v>
      </c>
      <c r="E61" s="891">
        <v>27</v>
      </c>
      <c r="F61" s="892">
        <v>4</v>
      </c>
    </row>
    <row r="62" spans="1:6" ht="12.95" customHeight="1" x14ac:dyDescent="0.25">
      <c r="A62" s="966"/>
      <c r="B62" s="2" t="s">
        <v>361</v>
      </c>
      <c r="C62" s="2" t="s">
        <v>362</v>
      </c>
      <c r="D62" s="2" t="s">
        <v>353</v>
      </c>
      <c r="E62" s="891">
        <v>298</v>
      </c>
      <c r="F62" s="892">
        <v>1</v>
      </c>
    </row>
    <row r="63" spans="1:6" ht="12.95" customHeight="1" x14ac:dyDescent="0.25">
      <c r="A63" s="966"/>
      <c r="B63" s="2" t="s">
        <v>361</v>
      </c>
      <c r="C63" s="2" t="s">
        <v>363</v>
      </c>
      <c r="D63" s="2" t="s">
        <v>280</v>
      </c>
      <c r="E63" s="891">
        <v>6</v>
      </c>
      <c r="F63" s="892">
        <v>1</v>
      </c>
    </row>
    <row r="64" spans="1:6" ht="12.95" customHeight="1" x14ac:dyDescent="0.25">
      <c r="A64" s="966"/>
      <c r="B64" s="2" t="s">
        <v>550</v>
      </c>
      <c r="C64" s="2" t="s">
        <v>550</v>
      </c>
      <c r="D64" s="2" t="s">
        <v>237</v>
      </c>
      <c r="E64" s="891">
        <v>70</v>
      </c>
      <c r="F64" s="892">
        <v>1</v>
      </c>
    </row>
    <row r="65" spans="1:6" ht="12.95" customHeight="1" x14ac:dyDescent="0.25">
      <c r="A65" s="966"/>
      <c r="B65" s="2" t="s">
        <v>230</v>
      </c>
      <c r="C65" s="2" t="s">
        <v>725</v>
      </c>
      <c r="D65" s="2" t="s">
        <v>229</v>
      </c>
      <c r="E65" s="891">
        <v>40</v>
      </c>
      <c r="F65" s="892">
        <v>8</v>
      </c>
    </row>
    <row r="66" spans="1:6" ht="12.95" customHeight="1" x14ac:dyDescent="0.25">
      <c r="A66" s="966"/>
      <c r="B66" s="2" t="s">
        <v>230</v>
      </c>
      <c r="C66" s="2" t="s">
        <v>599</v>
      </c>
      <c r="D66" s="2" t="s">
        <v>229</v>
      </c>
      <c r="E66" s="891">
        <v>92</v>
      </c>
      <c r="F66" s="892">
        <v>8</v>
      </c>
    </row>
    <row r="67" spans="1:6" ht="12.95" customHeight="1" x14ac:dyDescent="0.25">
      <c r="A67" s="965"/>
      <c r="B67" s="893" t="s">
        <v>551</v>
      </c>
      <c r="C67" s="893" t="s">
        <v>552</v>
      </c>
      <c r="D67" s="893" t="s">
        <v>229</v>
      </c>
      <c r="E67" s="894">
        <v>78</v>
      </c>
      <c r="F67" s="895">
        <v>4</v>
      </c>
    </row>
    <row r="68" spans="1:6" ht="12.95" customHeight="1" x14ac:dyDescent="0.25">
      <c r="A68" s="964" t="s">
        <v>726</v>
      </c>
      <c r="B68" s="897" t="s">
        <v>727</v>
      </c>
      <c r="C68" s="897" t="s">
        <v>728</v>
      </c>
      <c r="D68" s="897" t="s">
        <v>353</v>
      </c>
      <c r="E68" s="898">
        <v>117</v>
      </c>
      <c r="F68" s="899">
        <v>3</v>
      </c>
    </row>
    <row r="69" spans="1:6" ht="12.95" customHeight="1" x14ac:dyDescent="0.25">
      <c r="A69" s="965"/>
      <c r="B69" s="893" t="s">
        <v>729</v>
      </c>
      <c r="C69" s="893" t="s">
        <v>730</v>
      </c>
      <c r="D69" s="893" t="s">
        <v>711</v>
      </c>
      <c r="E69" s="894">
        <v>512</v>
      </c>
      <c r="F69" s="895">
        <v>3</v>
      </c>
    </row>
    <row r="70" spans="1:6" ht="12.95" customHeight="1" x14ac:dyDescent="0.25">
      <c r="A70" s="967" t="s">
        <v>626</v>
      </c>
      <c r="B70" s="897" t="s">
        <v>228</v>
      </c>
      <c r="C70" s="897" t="s">
        <v>627</v>
      </c>
      <c r="D70" s="897"/>
      <c r="E70" s="898">
        <v>350</v>
      </c>
      <c r="F70" s="899">
        <v>2</v>
      </c>
    </row>
    <row r="71" spans="1:6" ht="12.95" customHeight="1" x14ac:dyDescent="0.25">
      <c r="A71" s="968"/>
      <c r="B71" s="893" t="s">
        <v>628</v>
      </c>
      <c r="C71" s="893" t="s">
        <v>629</v>
      </c>
      <c r="D71" s="893" t="s">
        <v>237</v>
      </c>
      <c r="E71" s="894">
        <v>3560</v>
      </c>
      <c r="F71" s="895">
        <v>2</v>
      </c>
    </row>
    <row r="72" spans="1:6" ht="12.95" customHeight="1" x14ac:dyDescent="0.25">
      <c r="A72" s="651" t="s">
        <v>598</v>
      </c>
      <c r="B72" s="893" t="s">
        <v>243</v>
      </c>
      <c r="C72" s="893" t="s">
        <v>358</v>
      </c>
      <c r="D72" s="893" t="s">
        <v>226</v>
      </c>
      <c r="E72" s="894">
        <v>517</v>
      </c>
      <c r="F72" s="903">
        <v>6</v>
      </c>
    </row>
    <row r="73" spans="1:6" ht="12.95" customHeight="1" x14ac:dyDescent="0.25">
      <c r="A73" s="967" t="s">
        <v>364</v>
      </c>
      <c r="B73" s="897" t="s">
        <v>600</v>
      </c>
      <c r="C73" s="897" t="s">
        <v>600</v>
      </c>
      <c r="D73" s="2" t="s">
        <v>365</v>
      </c>
      <c r="E73" s="898">
        <v>48</v>
      </c>
      <c r="F73" s="899">
        <v>2</v>
      </c>
    </row>
    <row r="74" spans="1:6" ht="12.95" customHeight="1" x14ac:dyDescent="0.25">
      <c r="A74" s="969"/>
      <c r="B74" s="2" t="s">
        <v>279</v>
      </c>
      <c r="C74" s="2" t="s">
        <v>279</v>
      </c>
      <c r="D74" s="2" t="s">
        <v>365</v>
      </c>
      <c r="E74" s="891">
        <v>13</v>
      </c>
      <c r="F74" s="892">
        <v>5</v>
      </c>
    </row>
    <row r="75" spans="1:6" ht="12.95" customHeight="1" x14ac:dyDescent="0.25">
      <c r="A75" s="969"/>
      <c r="B75" s="2" t="s">
        <v>571</v>
      </c>
      <c r="C75" s="2" t="s">
        <v>571</v>
      </c>
      <c r="D75" s="2" t="s">
        <v>365</v>
      </c>
      <c r="E75" s="891">
        <v>80</v>
      </c>
      <c r="F75" s="892">
        <v>5</v>
      </c>
    </row>
    <row r="76" spans="1:6" ht="12.95" customHeight="1" x14ac:dyDescent="0.25">
      <c r="A76" s="969"/>
      <c r="B76" s="2" t="s">
        <v>239</v>
      </c>
      <c r="C76" s="2" t="s">
        <v>239</v>
      </c>
      <c r="D76" s="2" t="s">
        <v>237</v>
      </c>
      <c r="E76" s="891">
        <v>10</v>
      </c>
      <c r="F76" s="892">
        <v>5</v>
      </c>
    </row>
    <row r="77" spans="1:6" ht="12.95" customHeight="1" x14ac:dyDescent="0.25">
      <c r="A77" s="969"/>
      <c r="B77" s="2" t="s">
        <v>731</v>
      </c>
      <c r="C77" s="2" t="s">
        <v>731</v>
      </c>
      <c r="D77" s="2" t="s">
        <v>365</v>
      </c>
      <c r="E77" s="891">
        <v>140</v>
      </c>
      <c r="F77" s="892">
        <v>2</v>
      </c>
    </row>
    <row r="78" spans="1:6" ht="12.95" customHeight="1" x14ac:dyDescent="0.25">
      <c r="A78" s="969"/>
      <c r="B78" s="2" t="s">
        <v>511</v>
      </c>
      <c r="C78" s="2" t="s">
        <v>511</v>
      </c>
      <c r="D78" s="2" t="s">
        <v>365</v>
      </c>
      <c r="E78" s="891">
        <v>29</v>
      </c>
      <c r="F78" s="892">
        <v>5</v>
      </c>
    </row>
    <row r="79" spans="1:6" ht="12.95" customHeight="1" x14ac:dyDescent="0.25">
      <c r="A79" s="969"/>
      <c r="B79" s="2" t="s">
        <v>243</v>
      </c>
      <c r="C79" s="2" t="s">
        <v>351</v>
      </c>
      <c r="D79" s="2" t="s">
        <v>365</v>
      </c>
      <c r="E79" s="891">
        <v>5300</v>
      </c>
      <c r="F79" s="892">
        <v>5</v>
      </c>
    </row>
    <row r="80" spans="1:6" ht="12.95" customHeight="1" x14ac:dyDescent="0.25">
      <c r="A80" s="969"/>
      <c r="B80" s="2" t="s">
        <v>248</v>
      </c>
      <c r="C80" s="2" t="s">
        <v>281</v>
      </c>
      <c r="D80" s="2" t="s">
        <v>229</v>
      </c>
      <c r="E80" s="891">
        <v>95</v>
      </c>
      <c r="F80" s="892">
        <v>10</v>
      </c>
    </row>
    <row r="81" spans="1:6" ht="12.95" customHeight="1" x14ac:dyDescent="0.25">
      <c r="A81" s="969"/>
      <c r="B81" s="2" t="s">
        <v>248</v>
      </c>
      <c r="C81" s="2" t="s">
        <v>553</v>
      </c>
      <c r="D81" s="2" t="s">
        <v>229</v>
      </c>
      <c r="E81" s="891">
        <v>82</v>
      </c>
      <c r="F81" s="892">
        <v>10</v>
      </c>
    </row>
    <row r="82" spans="1:6" ht="12.95" customHeight="1" x14ac:dyDescent="0.25">
      <c r="A82" s="969"/>
      <c r="B82" s="2" t="s">
        <v>248</v>
      </c>
      <c r="C82" s="2" t="s">
        <v>366</v>
      </c>
      <c r="D82" s="2" t="s">
        <v>229</v>
      </c>
      <c r="E82" s="891">
        <v>78</v>
      </c>
      <c r="F82" s="892">
        <v>10</v>
      </c>
    </row>
    <row r="83" spans="1:6" ht="12.95" customHeight="1" x14ac:dyDescent="0.25">
      <c r="A83" s="969"/>
      <c r="B83" s="2" t="s">
        <v>248</v>
      </c>
      <c r="C83" s="2" t="s">
        <v>367</v>
      </c>
      <c r="D83" s="2" t="s">
        <v>229</v>
      </c>
      <c r="E83" s="891">
        <v>11</v>
      </c>
      <c r="F83" s="892">
        <v>10</v>
      </c>
    </row>
    <row r="84" spans="1:6" ht="9" customHeight="1" x14ac:dyDescent="0.25">
      <c r="A84" s="969"/>
      <c r="B84" s="2" t="s">
        <v>248</v>
      </c>
      <c r="C84" s="2" t="s">
        <v>554</v>
      </c>
      <c r="D84" s="2" t="s">
        <v>229</v>
      </c>
      <c r="E84" s="891">
        <v>133</v>
      </c>
      <c r="F84" s="892">
        <v>10</v>
      </c>
    </row>
    <row r="85" spans="1:6" ht="9" customHeight="1" x14ac:dyDescent="0.25">
      <c r="A85" s="969"/>
      <c r="B85" s="2" t="s">
        <v>555</v>
      </c>
      <c r="C85" s="2" t="s">
        <v>555</v>
      </c>
      <c r="D85" s="2" t="s">
        <v>365</v>
      </c>
      <c r="E85" s="891">
        <v>38</v>
      </c>
      <c r="F85" s="892">
        <v>5</v>
      </c>
    </row>
    <row r="86" spans="1:6" ht="9" customHeight="1" x14ac:dyDescent="0.25">
      <c r="A86" s="969"/>
      <c r="B86" s="897" t="s">
        <v>572</v>
      </c>
      <c r="C86" s="897" t="s">
        <v>572</v>
      </c>
      <c r="D86" s="897" t="s">
        <v>365</v>
      </c>
      <c r="E86" s="898">
        <v>70</v>
      </c>
      <c r="F86" s="899">
        <v>5</v>
      </c>
    </row>
    <row r="87" spans="1:6" ht="9" customHeight="1" x14ac:dyDescent="0.25">
      <c r="A87" s="969"/>
      <c r="B87" s="897" t="s">
        <v>601</v>
      </c>
      <c r="C87" s="897" t="s">
        <v>601</v>
      </c>
      <c r="D87" s="897" t="s">
        <v>365</v>
      </c>
      <c r="E87" s="898">
        <v>120</v>
      </c>
      <c r="F87" s="899">
        <v>5</v>
      </c>
    </row>
    <row r="88" spans="1:6" ht="12" customHeight="1" x14ac:dyDescent="0.25">
      <c r="A88" s="968"/>
      <c r="B88" s="893" t="s">
        <v>732</v>
      </c>
      <c r="C88" s="893" t="s">
        <v>732</v>
      </c>
      <c r="D88" s="893" t="s">
        <v>365</v>
      </c>
      <c r="E88" s="894">
        <v>112</v>
      </c>
      <c r="F88" s="895">
        <v>5</v>
      </c>
    </row>
    <row r="89" spans="1:6" ht="9" customHeight="1" x14ac:dyDescent="0.2">
      <c r="A89" s="904" t="s">
        <v>341</v>
      </c>
      <c r="B89" s="904"/>
      <c r="C89" s="884"/>
    </row>
    <row r="90" spans="1:6" ht="9" customHeight="1" x14ac:dyDescent="0.2">
      <c r="A90" s="742" t="s">
        <v>608</v>
      </c>
      <c r="B90" s="77"/>
    </row>
    <row r="91" spans="1:6" ht="9" customHeight="1" x14ac:dyDescent="0.2">
      <c r="A91" s="743" t="s">
        <v>609</v>
      </c>
    </row>
    <row r="92" spans="1:6" ht="12" customHeight="1" x14ac:dyDescent="0.2"/>
    <row r="93" spans="1:6" ht="12" customHeight="1" x14ac:dyDescent="0.2"/>
    <row r="94" spans="1:6" ht="12" customHeight="1" x14ac:dyDescent="0.2"/>
    <row r="95" spans="1:6" ht="12" customHeight="1" x14ac:dyDescent="0.2"/>
    <row r="96" spans="1:6" ht="12" customHeight="1" x14ac:dyDescent="0.2"/>
    <row r="97" ht="12" customHeight="1" x14ac:dyDescent="0.2"/>
    <row r="98" ht="10.7" customHeight="1" x14ac:dyDescent="0.2"/>
    <row r="99" ht="10.7" customHeight="1" x14ac:dyDescent="0.2"/>
    <row r="100" ht="10.7" customHeight="1" x14ac:dyDescent="0.2"/>
    <row r="101" ht="10.7" customHeight="1" x14ac:dyDescent="0.2"/>
    <row r="102" ht="10.7" customHeight="1" x14ac:dyDescent="0.2"/>
    <row r="103" ht="10.7" customHeight="1" x14ac:dyDescent="0.2"/>
    <row r="104" ht="10.7" customHeight="1" x14ac:dyDescent="0.2"/>
    <row r="105" ht="10.7" customHeight="1" x14ac:dyDescent="0.2"/>
    <row r="106" ht="10.7" customHeight="1" x14ac:dyDescent="0.2"/>
    <row r="107" ht="10.7" customHeight="1" x14ac:dyDescent="0.2"/>
    <row r="108" ht="10.7" customHeight="1" x14ac:dyDescent="0.2"/>
    <row r="109" ht="9" customHeight="1" x14ac:dyDescent="0.2"/>
    <row r="110" ht="9" customHeight="1" x14ac:dyDescent="0.2"/>
    <row r="111" ht="9.9499999999999993" customHeight="1" x14ac:dyDescent="0.2"/>
    <row r="112" ht="9" customHeight="1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</sheetData>
  <mergeCells count="15">
    <mergeCell ref="A2:F2"/>
    <mergeCell ref="A3:F3"/>
    <mergeCell ref="A6:A8"/>
    <mergeCell ref="A9:A10"/>
    <mergeCell ref="A11:A13"/>
    <mergeCell ref="A14:A16"/>
    <mergeCell ref="A17:A24"/>
    <mergeCell ref="A25:A28"/>
    <mergeCell ref="A29:A38"/>
    <mergeCell ref="A39:A52"/>
    <mergeCell ref="A53:A54"/>
    <mergeCell ref="A59:A67"/>
    <mergeCell ref="A68:A69"/>
    <mergeCell ref="A70:A71"/>
    <mergeCell ref="A73:A88"/>
  </mergeCells>
  <phoneticPr fontId="16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1"/>
  <sheetViews>
    <sheetView showGridLines="0" topLeftCell="A37" zoomScaleNormal="100" workbookViewId="0">
      <selection activeCell="D71" sqref="D71"/>
    </sheetView>
  </sheetViews>
  <sheetFormatPr baseColWidth="10" defaultColWidth="13" defaultRowHeight="15" customHeight="1" x14ac:dyDescent="0.2"/>
  <cols>
    <col min="1" max="1" width="22" style="78" customWidth="1"/>
    <col min="2" max="16384" width="13" style="78"/>
  </cols>
  <sheetData>
    <row r="1" spans="1:7" ht="15.95" customHeight="1" x14ac:dyDescent="0.25">
      <c r="A1" s="81" t="s">
        <v>654</v>
      </c>
      <c r="B1" s="82"/>
      <c r="C1" s="82"/>
      <c r="D1" s="82"/>
      <c r="E1" s="82"/>
      <c r="F1" s="82"/>
      <c r="G1" s="82"/>
    </row>
    <row r="2" spans="1:7" ht="13.5" x14ac:dyDescent="0.2">
      <c r="A2" s="980" t="s">
        <v>733</v>
      </c>
      <c r="B2" s="980"/>
      <c r="C2" s="980"/>
      <c r="D2" s="980"/>
      <c r="E2" s="980"/>
      <c r="F2" s="980"/>
      <c r="G2" s="980"/>
    </row>
    <row r="3" spans="1:7" ht="5.0999999999999996" customHeight="1" x14ac:dyDescent="0.2">
      <c r="A3" s="83"/>
      <c r="B3" s="83"/>
      <c r="C3" s="83"/>
      <c r="D3" s="83"/>
      <c r="E3" s="83"/>
      <c r="F3" s="83"/>
      <c r="G3" s="83"/>
    </row>
    <row r="4" spans="1:7" ht="23.1" customHeight="1" x14ac:dyDescent="0.2">
      <c r="A4" s="369" t="s">
        <v>301</v>
      </c>
      <c r="B4" s="369" t="s">
        <v>253</v>
      </c>
      <c r="C4" s="369" t="s">
        <v>368</v>
      </c>
      <c r="D4" s="369" t="s">
        <v>302</v>
      </c>
      <c r="E4" s="406" t="s">
        <v>734</v>
      </c>
      <c r="F4" s="407" t="s">
        <v>369</v>
      </c>
      <c r="G4" s="408" t="s">
        <v>370</v>
      </c>
    </row>
    <row r="5" spans="1:7" ht="3.95" customHeight="1" x14ac:dyDescent="0.2"/>
    <row r="6" spans="1:7" ht="12" customHeight="1" x14ac:dyDescent="0.2">
      <c r="A6" s="978" t="s">
        <v>180</v>
      </c>
      <c r="B6" s="711" t="s">
        <v>259</v>
      </c>
      <c r="C6" s="711" t="s">
        <v>260</v>
      </c>
      <c r="D6" s="78" t="s">
        <v>602</v>
      </c>
      <c r="E6" s="78">
        <v>15</v>
      </c>
      <c r="F6" s="78">
        <v>12</v>
      </c>
      <c r="G6" s="905">
        <v>20</v>
      </c>
    </row>
    <row r="7" spans="1:7" ht="12" customHeight="1" x14ac:dyDescent="0.2">
      <c r="A7" s="978"/>
      <c r="B7" s="711" t="s">
        <v>259</v>
      </c>
      <c r="C7" s="711" t="s">
        <v>260</v>
      </c>
      <c r="D7" s="711" t="s">
        <v>256</v>
      </c>
      <c r="E7" s="906">
        <v>8</v>
      </c>
      <c r="F7" s="906">
        <v>8</v>
      </c>
      <c r="G7" s="905">
        <v>40</v>
      </c>
    </row>
    <row r="8" spans="1:7" ht="12" customHeight="1" x14ac:dyDescent="0.2">
      <c r="A8" s="978"/>
      <c r="B8" s="711" t="s">
        <v>259</v>
      </c>
      <c r="C8" s="711" t="s">
        <v>261</v>
      </c>
      <c r="D8" s="711" t="s">
        <v>602</v>
      </c>
      <c r="E8" s="906">
        <v>12</v>
      </c>
      <c r="F8" s="906">
        <v>12</v>
      </c>
      <c r="G8" s="905">
        <v>20</v>
      </c>
    </row>
    <row r="9" spans="1:7" ht="12" customHeight="1" x14ac:dyDescent="0.2">
      <c r="A9" s="978"/>
      <c r="B9" s="711" t="s">
        <v>259</v>
      </c>
      <c r="C9" s="711" t="s">
        <v>261</v>
      </c>
      <c r="D9" s="711" t="s">
        <v>256</v>
      </c>
      <c r="E9" s="906">
        <v>5</v>
      </c>
      <c r="F9" s="906">
        <v>6</v>
      </c>
      <c r="G9" s="905">
        <v>40</v>
      </c>
    </row>
    <row r="10" spans="1:7" ht="12" customHeight="1" x14ac:dyDescent="0.2">
      <c r="A10" s="978"/>
      <c r="B10" s="711" t="s">
        <v>259</v>
      </c>
      <c r="C10" s="711" t="s">
        <v>371</v>
      </c>
      <c r="D10" s="711" t="s">
        <v>602</v>
      </c>
      <c r="E10" s="906">
        <v>8</v>
      </c>
      <c r="F10" s="906">
        <v>6</v>
      </c>
      <c r="G10" s="905">
        <v>20</v>
      </c>
    </row>
    <row r="11" spans="1:7" ht="12" customHeight="1" x14ac:dyDescent="0.2">
      <c r="A11" s="978"/>
      <c r="B11" s="711" t="s">
        <v>259</v>
      </c>
      <c r="C11" s="711" t="s">
        <v>371</v>
      </c>
      <c r="D11" s="711" t="s">
        <v>256</v>
      </c>
      <c r="E11" s="906">
        <v>6</v>
      </c>
      <c r="F11" s="906">
        <v>8</v>
      </c>
      <c r="G11" s="905">
        <v>40</v>
      </c>
    </row>
    <row r="12" spans="1:7" ht="12" customHeight="1" x14ac:dyDescent="0.2">
      <c r="A12" s="978"/>
      <c r="B12" s="711" t="s">
        <v>259</v>
      </c>
      <c r="C12" s="711" t="s">
        <v>264</v>
      </c>
      <c r="D12" s="711" t="s">
        <v>256</v>
      </c>
      <c r="E12" s="906">
        <v>6</v>
      </c>
      <c r="F12" s="906">
        <v>7</v>
      </c>
      <c r="G12" s="905">
        <v>40</v>
      </c>
    </row>
    <row r="13" spans="1:7" ht="12" customHeight="1" x14ac:dyDescent="0.2">
      <c r="A13" s="978"/>
      <c r="B13" s="711" t="s">
        <v>259</v>
      </c>
      <c r="C13" s="711" t="s">
        <v>264</v>
      </c>
      <c r="D13" s="711" t="s">
        <v>602</v>
      </c>
      <c r="E13" s="906">
        <v>10</v>
      </c>
      <c r="F13" s="906">
        <v>10</v>
      </c>
      <c r="G13" s="905">
        <v>20</v>
      </c>
    </row>
    <row r="14" spans="1:7" ht="12" customHeight="1" x14ac:dyDescent="0.2">
      <c r="A14" s="978"/>
      <c r="B14" s="712" t="s">
        <v>265</v>
      </c>
      <c r="C14" s="712" t="s">
        <v>372</v>
      </c>
      <c r="D14" s="712" t="s">
        <v>373</v>
      </c>
      <c r="E14" s="906">
        <v>0</v>
      </c>
      <c r="F14" s="906">
        <v>1</v>
      </c>
      <c r="G14" s="905">
        <v>100</v>
      </c>
    </row>
    <row r="15" spans="1:7" ht="12" customHeight="1" x14ac:dyDescent="0.2">
      <c r="A15" s="979"/>
      <c r="B15" s="713" t="s">
        <v>265</v>
      </c>
      <c r="C15" s="713" t="s">
        <v>372</v>
      </c>
      <c r="D15" s="713" t="s">
        <v>256</v>
      </c>
      <c r="E15" s="907">
        <v>1</v>
      </c>
      <c r="F15" s="907">
        <v>0</v>
      </c>
      <c r="G15" s="908">
        <v>300</v>
      </c>
    </row>
    <row r="16" spans="1:7" ht="12" customHeight="1" x14ac:dyDescent="0.2">
      <c r="A16" s="977" t="s">
        <v>304</v>
      </c>
      <c r="B16" s="711" t="s">
        <v>374</v>
      </c>
      <c r="C16" s="711" t="s">
        <v>258</v>
      </c>
      <c r="D16" s="711" t="s">
        <v>256</v>
      </c>
      <c r="E16" s="906">
        <v>0</v>
      </c>
      <c r="F16" s="906">
        <v>15</v>
      </c>
      <c r="G16" s="905">
        <v>1500</v>
      </c>
    </row>
    <row r="17" spans="1:7" ht="12" customHeight="1" x14ac:dyDescent="0.2">
      <c r="A17" s="978"/>
      <c r="B17" s="711" t="s">
        <v>374</v>
      </c>
      <c r="C17" s="711" t="s">
        <v>258</v>
      </c>
      <c r="D17" s="711" t="s">
        <v>257</v>
      </c>
      <c r="E17" s="906">
        <v>3</v>
      </c>
      <c r="F17" s="906">
        <v>2</v>
      </c>
      <c r="G17" s="905">
        <v>500</v>
      </c>
    </row>
    <row r="18" spans="1:7" ht="12" customHeight="1" x14ac:dyDescent="0.2">
      <c r="A18" s="978"/>
      <c r="B18" s="711" t="s">
        <v>374</v>
      </c>
      <c r="C18" s="711" t="s">
        <v>258</v>
      </c>
      <c r="D18" s="711" t="s">
        <v>375</v>
      </c>
      <c r="E18" s="906">
        <v>4</v>
      </c>
      <c r="F18" s="906">
        <v>15</v>
      </c>
      <c r="G18" s="905">
        <v>2500</v>
      </c>
    </row>
    <row r="19" spans="1:7" ht="12" customHeight="1" x14ac:dyDescent="0.2">
      <c r="A19" s="978"/>
      <c r="B19" s="711" t="s">
        <v>259</v>
      </c>
      <c r="C19" s="711" t="s">
        <v>260</v>
      </c>
      <c r="D19" s="711" t="s">
        <v>376</v>
      </c>
      <c r="E19" s="906">
        <v>13</v>
      </c>
      <c r="F19" s="906">
        <v>15</v>
      </c>
      <c r="G19" s="905">
        <v>20</v>
      </c>
    </row>
    <row r="20" spans="1:7" ht="12" customHeight="1" x14ac:dyDescent="0.2">
      <c r="A20" s="978"/>
      <c r="B20" s="711" t="s">
        <v>259</v>
      </c>
      <c r="C20" s="711" t="s">
        <v>260</v>
      </c>
      <c r="D20" s="711" t="s">
        <v>256</v>
      </c>
      <c r="E20" s="906">
        <v>10</v>
      </c>
      <c r="F20" s="906">
        <v>39</v>
      </c>
      <c r="G20" s="905">
        <v>30</v>
      </c>
    </row>
    <row r="21" spans="1:7" ht="12" customHeight="1" x14ac:dyDescent="0.2">
      <c r="A21" s="978"/>
      <c r="B21" s="711" t="s">
        <v>259</v>
      </c>
      <c r="C21" s="711" t="s">
        <v>261</v>
      </c>
      <c r="D21" s="711" t="s">
        <v>376</v>
      </c>
      <c r="E21" s="906">
        <v>18</v>
      </c>
      <c r="F21" s="906">
        <v>18</v>
      </c>
      <c r="G21" s="909">
        <v>20</v>
      </c>
    </row>
    <row r="22" spans="1:7" ht="12" customHeight="1" x14ac:dyDescent="0.2">
      <c r="A22" s="978"/>
      <c r="B22" s="711" t="s">
        <v>259</v>
      </c>
      <c r="C22" s="711" t="s">
        <v>261</v>
      </c>
      <c r="D22" s="711" t="s">
        <v>256</v>
      </c>
      <c r="E22" s="906">
        <v>15</v>
      </c>
      <c r="F22" s="906">
        <v>56</v>
      </c>
      <c r="G22" s="909">
        <v>30</v>
      </c>
    </row>
    <row r="23" spans="1:7" ht="12" customHeight="1" x14ac:dyDescent="0.2">
      <c r="A23" s="978"/>
      <c r="B23" s="711" t="s">
        <v>259</v>
      </c>
      <c r="C23" s="711" t="s">
        <v>262</v>
      </c>
      <c r="D23" s="711" t="s">
        <v>376</v>
      </c>
      <c r="E23" s="906">
        <v>21</v>
      </c>
      <c r="F23" s="906">
        <v>12</v>
      </c>
      <c r="G23" s="909">
        <v>20</v>
      </c>
    </row>
    <row r="24" spans="1:7" ht="12" customHeight="1" x14ac:dyDescent="0.2">
      <c r="A24" s="979"/>
      <c r="B24" s="713" t="s">
        <v>259</v>
      </c>
      <c r="C24" s="713" t="s">
        <v>262</v>
      </c>
      <c r="D24" s="713" t="s">
        <v>256</v>
      </c>
      <c r="E24" s="907">
        <v>11</v>
      </c>
      <c r="F24" s="907">
        <v>61</v>
      </c>
      <c r="G24" s="908">
        <v>30</v>
      </c>
    </row>
    <row r="25" spans="1:7" ht="12" customHeight="1" x14ac:dyDescent="0.2">
      <c r="A25" s="974" t="s">
        <v>312</v>
      </c>
      <c r="B25" s="711" t="s">
        <v>259</v>
      </c>
      <c r="C25" s="711" t="s">
        <v>260</v>
      </c>
      <c r="D25" s="711" t="s">
        <v>376</v>
      </c>
      <c r="E25" s="906">
        <v>47</v>
      </c>
      <c r="F25" s="906">
        <v>76</v>
      </c>
      <c r="G25" s="905">
        <v>30</v>
      </c>
    </row>
    <row r="26" spans="1:7" ht="12" customHeight="1" x14ac:dyDescent="0.2">
      <c r="A26" s="975"/>
      <c r="B26" s="711" t="s">
        <v>259</v>
      </c>
      <c r="C26" s="711" t="s">
        <v>261</v>
      </c>
      <c r="D26" s="711" t="s">
        <v>376</v>
      </c>
      <c r="E26" s="906">
        <v>72</v>
      </c>
      <c r="F26" s="906">
        <v>11</v>
      </c>
      <c r="G26" s="905">
        <v>30</v>
      </c>
    </row>
    <row r="27" spans="1:7" ht="12" customHeight="1" x14ac:dyDescent="0.2">
      <c r="A27" s="976"/>
      <c r="B27" s="713" t="s">
        <v>259</v>
      </c>
      <c r="C27" s="713" t="s">
        <v>262</v>
      </c>
      <c r="D27" s="713" t="s">
        <v>376</v>
      </c>
      <c r="E27" s="907">
        <v>109</v>
      </c>
      <c r="F27" s="907">
        <v>2</v>
      </c>
      <c r="G27" s="908">
        <v>30</v>
      </c>
    </row>
    <row r="28" spans="1:7" ht="12" customHeight="1" x14ac:dyDescent="0.2">
      <c r="A28" s="974" t="s">
        <v>346</v>
      </c>
      <c r="B28" s="711" t="s">
        <v>259</v>
      </c>
      <c r="C28" s="711" t="s">
        <v>260</v>
      </c>
      <c r="D28" s="711" t="s">
        <v>376</v>
      </c>
      <c r="E28" s="906">
        <v>10</v>
      </c>
      <c r="F28" s="906">
        <v>0</v>
      </c>
      <c r="G28" s="905">
        <v>25</v>
      </c>
    </row>
    <row r="29" spans="1:7" ht="12" customHeight="1" x14ac:dyDescent="0.2">
      <c r="A29" s="975"/>
      <c r="B29" s="711" t="s">
        <v>259</v>
      </c>
      <c r="C29" s="711" t="s">
        <v>261</v>
      </c>
      <c r="D29" s="711" t="s">
        <v>376</v>
      </c>
      <c r="E29" s="906">
        <v>15</v>
      </c>
      <c r="F29" s="906">
        <v>0</v>
      </c>
      <c r="G29" s="905">
        <v>25</v>
      </c>
    </row>
    <row r="30" spans="1:7" ht="12" customHeight="1" x14ac:dyDescent="0.2">
      <c r="A30" s="976"/>
      <c r="B30" s="713" t="s">
        <v>259</v>
      </c>
      <c r="C30" s="713" t="s">
        <v>262</v>
      </c>
      <c r="D30" s="713" t="s">
        <v>376</v>
      </c>
      <c r="E30" s="907">
        <v>54</v>
      </c>
      <c r="F30" s="907">
        <v>5</v>
      </c>
      <c r="G30" s="908">
        <v>25</v>
      </c>
    </row>
    <row r="31" spans="1:7" ht="15.95" customHeight="1" x14ac:dyDescent="0.2">
      <c r="A31" s="714" t="s">
        <v>316</v>
      </c>
      <c r="B31" s="715" t="s">
        <v>259</v>
      </c>
      <c r="C31" s="715" t="s">
        <v>377</v>
      </c>
      <c r="D31" s="715" t="s">
        <v>376</v>
      </c>
      <c r="E31" s="911">
        <v>202</v>
      </c>
      <c r="F31" s="911">
        <v>196</v>
      </c>
      <c r="G31" s="912">
        <v>40</v>
      </c>
    </row>
    <row r="32" spans="1:7" ht="12" customHeight="1" x14ac:dyDescent="0.2">
      <c r="A32" s="977" t="s">
        <v>378</v>
      </c>
      <c r="B32" s="712" t="s">
        <v>374</v>
      </c>
      <c r="C32" s="712" t="s">
        <v>255</v>
      </c>
      <c r="D32" s="712" t="s">
        <v>257</v>
      </c>
      <c r="E32" s="913">
        <v>1</v>
      </c>
      <c r="F32" s="913">
        <v>0</v>
      </c>
      <c r="G32" s="909">
        <v>2100</v>
      </c>
    </row>
    <row r="33" spans="1:7" ht="12" customHeight="1" x14ac:dyDescent="0.2">
      <c r="A33" s="978"/>
      <c r="B33" s="711" t="s">
        <v>259</v>
      </c>
      <c r="C33" s="711" t="s">
        <v>263</v>
      </c>
      <c r="D33" s="711" t="s">
        <v>256</v>
      </c>
      <c r="E33" s="906">
        <v>9</v>
      </c>
      <c r="F33" s="906">
        <v>0</v>
      </c>
      <c r="G33" s="905">
        <v>25</v>
      </c>
    </row>
    <row r="34" spans="1:7" ht="12" customHeight="1" x14ac:dyDescent="0.2">
      <c r="A34" s="978"/>
      <c r="B34" s="711" t="s">
        <v>259</v>
      </c>
      <c r="C34" s="711" t="s">
        <v>261</v>
      </c>
      <c r="D34" s="711" t="s">
        <v>256</v>
      </c>
      <c r="E34" s="906">
        <v>5</v>
      </c>
      <c r="F34" s="906">
        <v>0</v>
      </c>
      <c r="G34" s="905">
        <v>25</v>
      </c>
    </row>
    <row r="35" spans="1:7" ht="12" customHeight="1" x14ac:dyDescent="0.2">
      <c r="A35" s="979"/>
      <c r="B35" s="713" t="s">
        <v>259</v>
      </c>
      <c r="C35" s="713" t="s">
        <v>262</v>
      </c>
      <c r="D35" s="713" t="s">
        <v>256</v>
      </c>
      <c r="E35" s="907">
        <v>16</v>
      </c>
      <c r="F35" s="907">
        <v>0</v>
      </c>
      <c r="G35" s="908">
        <v>25</v>
      </c>
    </row>
    <row r="36" spans="1:7" ht="12" customHeight="1" x14ac:dyDescent="0.2">
      <c r="A36" s="977" t="s">
        <v>630</v>
      </c>
      <c r="B36" s="712" t="s">
        <v>259</v>
      </c>
      <c r="C36" s="712" t="s">
        <v>260</v>
      </c>
      <c r="D36" s="712" t="s">
        <v>376</v>
      </c>
      <c r="E36" s="913">
        <v>10</v>
      </c>
      <c r="F36" s="913">
        <v>0</v>
      </c>
      <c r="G36" s="909">
        <v>35</v>
      </c>
    </row>
    <row r="37" spans="1:7" ht="12" customHeight="1" x14ac:dyDescent="0.2">
      <c r="A37" s="979"/>
      <c r="B37" s="914" t="s">
        <v>259</v>
      </c>
      <c r="C37" s="915" t="s">
        <v>261</v>
      </c>
      <c r="D37" s="713" t="s">
        <v>376</v>
      </c>
      <c r="E37" s="907">
        <v>6</v>
      </c>
      <c r="F37" s="907">
        <v>0</v>
      </c>
      <c r="G37" s="908">
        <v>35</v>
      </c>
    </row>
    <row r="38" spans="1:7" ht="12" customHeight="1" x14ac:dyDescent="0.2">
      <c r="A38" s="974" t="s">
        <v>318</v>
      </c>
      <c r="B38" s="711" t="s">
        <v>254</v>
      </c>
      <c r="C38" s="711" t="s">
        <v>267</v>
      </c>
      <c r="D38" s="711" t="s">
        <v>375</v>
      </c>
      <c r="E38" s="906">
        <v>7</v>
      </c>
      <c r="F38" s="906">
        <v>8</v>
      </c>
      <c r="G38" s="905">
        <v>5000</v>
      </c>
    </row>
    <row r="39" spans="1:7" ht="12" customHeight="1" x14ac:dyDescent="0.2">
      <c r="A39" s="976"/>
      <c r="B39" s="713" t="s">
        <v>265</v>
      </c>
      <c r="C39" s="713" t="s">
        <v>379</v>
      </c>
      <c r="D39" s="713" t="s">
        <v>373</v>
      </c>
      <c r="E39" s="907">
        <v>2</v>
      </c>
      <c r="F39" s="907">
        <v>5</v>
      </c>
      <c r="G39" s="908">
        <v>500</v>
      </c>
    </row>
    <row r="40" spans="1:7" ht="12" customHeight="1" x14ac:dyDescent="0.2">
      <c r="A40" s="977" t="s">
        <v>324</v>
      </c>
      <c r="B40" s="712" t="s">
        <v>374</v>
      </c>
      <c r="C40" s="712" t="s">
        <v>255</v>
      </c>
      <c r="D40" s="712" t="s">
        <v>257</v>
      </c>
      <c r="E40" s="913">
        <v>1</v>
      </c>
      <c r="F40" s="913">
        <v>0</v>
      </c>
      <c r="G40" s="909">
        <v>513</v>
      </c>
    </row>
    <row r="41" spans="1:7" ht="12" customHeight="1" x14ac:dyDescent="0.2">
      <c r="A41" s="978"/>
      <c r="B41" s="712" t="s">
        <v>374</v>
      </c>
      <c r="C41" s="712" t="s">
        <v>255</v>
      </c>
      <c r="D41" s="712" t="s">
        <v>257</v>
      </c>
      <c r="E41" s="913">
        <v>1</v>
      </c>
      <c r="F41" s="913">
        <v>0</v>
      </c>
      <c r="G41" s="909">
        <v>1026</v>
      </c>
    </row>
    <row r="42" spans="1:7" ht="12" customHeight="1" x14ac:dyDescent="0.2">
      <c r="A42" s="978"/>
      <c r="B42" s="712" t="s">
        <v>374</v>
      </c>
      <c r="C42" s="712" t="s">
        <v>255</v>
      </c>
      <c r="D42" s="712" t="s">
        <v>257</v>
      </c>
      <c r="E42" s="913">
        <v>1</v>
      </c>
      <c r="F42" s="913">
        <v>0</v>
      </c>
      <c r="G42" s="909">
        <v>974.3</v>
      </c>
    </row>
    <row r="43" spans="1:7" ht="12" customHeight="1" x14ac:dyDescent="0.2">
      <c r="A43" s="978"/>
      <c r="B43" s="712" t="s">
        <v>374</v>
      </c>
      <c r="C43" s="712" t="s">
        <v>255</v>
      </c>
      <c r="D43" s="712" t="s">
        <v>257</v>
      </c>
      <c r="E43" s="913">
        <v>1</v>
      </c>
      <c r="F43" s="913">
        <v>0</v>
      </c>
      <c r="G43" s="909">
        <v>639</v>
      </c>
    </row>
    <row r="44" spans="1:7" ht="12" customHeight="1" x14ac:dyDescent="0.2">
      <c r="A44" s="978"/>
      <c r="B44" s="712" t="s">
        <v>374</v>
      </c>
      <c r="C44" s="712" t="s">
        <v>255</v>
      </c>
      <c r="D44" s="712" t="s">
        <v>257</v>
      </c>
      <c r="E44" s="913">
        <v>1</v>
      </c>
      <c r="F44" s="913">
        <v>0</v>
      </c>
      <c r="G44" s="909">
        <v>630</v>
      </c>
    </row>
    <row r="45" spans="1:7" ht="15.95" customHeight="1" x14ac:dyDescent="0.2">
      <c r="A45" s="978"/>
      <c r="B45" s="712" t="s">
        <v>374</v>
      </c>
      <c r="C45" s="712" t="s">
        <v>255</v>
      </c>
      <c r="D45" s="712" t="s">
        <v>257</v>
      </c>
      <c r="E45" s="913">
        <v>1</v>
      </c>
      <c r="F45" s="913">
        <v>0</v>
      </c>
      <c r="G45" s="909">
        <v>645.79999999999995</v>
      </c>
    </row>
    <row r="46" spans="1:7" ht="12" customHeight="1" x14ac:dyDescent="0.2">
      <c r="A46" s="978"/>
      <c r="B46" s="712" t="s">
        <v>374</v>
      </c>
      <c r="C46" s="712" t="s">
        <v>255</v>
      </c>
      <c r="D46" s="712" t="s">
        <v>375</v>
      </c>
      <c r="E46" s="913">
        <v>1</v>
      </c>
      <c r="F46" s="913">
        <v>0</v>
      </c>
      <c r="G46" s="909">
        <v>1647</v>
      </c>
    </row>
    <row r="47" spans="1:7" ht="12" customHeight="1" x14ac:dyDescent="0.2">
      <c r="A47" s="978"/>
      <c r="B47" s="712" t="s">
        <v>374</v>
      </c>
      <c r="C47" s="712" t="s">
        <v>255</v>
      </c>
      <c r="D47" s="712" t="s">
        <v>375</v>
      </c>
      <c r="E47" s="913">
        <v>1</v>
      </c>
      <c r="F47" s="913">
        <v>0</v>
      </c>
      <c r="G47" s="909">
        <v>1359</v>
      </c>
    </row>
    <row r="48" spans="1:7" ht="12" customHeight="1" x14ac:dyDescent="0.2">
      <c r="A48" s="978"/>
      <c r="B48" s="711" t="s">
        <v>259</v>
      </c>
      <c r="C48" s="711" t="s">
        <v>262</v>
      </c>
      <c r="D48" s="711" t="s">
        <v>376</v>
      </c>
      <c r="E48" s="906">
        <v>33</v>
      </c>
      <c r="F48" s="906">
        <v>0</v>
      </c>
      <c r="G48" s="905">
        <v>30</v>
      </c>
    </row>
    <row r="49" spans="1:7" ht="12" customHeight="1" x14ac:dyDescent="0.2">
      <c r="A49" s="979"/>
      <c r="B49" s="713" t="s">
        <v>259</v>
      </c>
      <c r="C49" s="713" t="s">
        <v>262</v>
      </c>
      <c r="D49" s="713" t="s">
        <v>376</v>
      </c>
      <c r="E49" s="907">
        <v>0</v>
      </c>
      <c r="F49" s="907">
        <v>100</v>
      </c>
      <c r="G49" s="908">
        <v>25</v>
      </c>
    </row>
    <row r="50" spans="1:7" ht="12" customHeight="1" x14ac:dyDescent="0.2">
      <c r="A50" s="974" t="s">
        <v>326</v>
      </c>
      <c r="B50" s="711" t="s">
        <v>259</v>
      </c>
      <c r="C50" s="711" t="s">
        <v>371</v>
      </c>
      <c r="D50" s="711" t="s">
        <v>256</v>
      </c>
      <c r="E50" s="906">
        <v>7</v>
      </c>
      <c r="F50" s="906">
        <v>0</v>
      </c>
      <c r="G50" s="905">
        <v>40</v>
      </c>
    </row>
    <row r="51" spans="1:7" ht="12" customHeight="1" x14ac:dyDescent="0.2">
      <c r="A51" s="976"/>
      <c r="B51" s="713" t="s">
        <v>259</v>
      </c>
      <c r="C51" s="713" t="s">
        <v>371</v>
      </c>
      <c r="D51" s="713" t="s">
        <v>256</v>
      </c>
      <c r="E51" s="907">
        <v>15</v>
      </c>
      <c r="F51" s="907">
        <v>0</v>
      </c>
      <c r="G51" s="908">
        <v>35</v>
      </c>
    </row>
    <row r="52" spans="1:7" ht="12" customHeight="1" x14ac:dyDescent="0.2">
      <c r="A52" s="910" t="s">
        <v>364</v>
      </c>
      <c r="B52" s="715" t="s">
        <v>374</v>
      </c>
      <c r="C52" s="715" t="s">
        <v>380</v>
      </c>
      <c r="D52" s="715"/>
      <c r="E52" s="911">
        <v>1</v>
      </c>
      <c r="F52" s="911">
        <v>0</v>
      </c>
      <c r="G52" s="912">
        <v>4000</v>
      </c>
    </row>
    <row r="53" spans="1:7" ht="12" customHeight="1" x14ac:dyDescent="0.2">
      <c r="A53" s="974" t="s">
        <v>328</v>
      </c>
      <c r="B53" s="711" t="s">
        <v>259</v>
      </c>
      <c r="C53" s="711" t="s">
        <v>260</v>
      </c>
      <c r="D53" s="711" t="s">
        <v>376</v>
      </c>
      <c r="E53" s="906">
        <v>79</v>
      </c>
      <c r="F53" s="906">
        <v>64</v>
      </c>
      <c r="G53" s="905">
        <v>35</v>
      </c>
    </row>
    <row r="54" spans="1:7" ht="12" customHeight="1" x14ac:dyDescent="0.2">
      <c r="A54" s="975"/>
      <c r="B54" s="711" t="s">
        <v>259</v>
      </c>
      <c r="C54" s="711" t="s">
        <v>261</v>
      </c>
      <c r="D54" s="711" t="s">
        <v>376</v>
      </c>
      <c r="E54" s="906">
        <v>23</v>
      </c>
      <c r="F54" s="906">
        <v>33</v>
      </c>
      <c r="G54" s="905">
        <v>35</v>
      </c>
    </row>
    <row r="55" spans="1:7" ht="9" customHeight="1" x14ac:dyDescent="0.2">
      <c r="A55" s="975"/>
      <c r="B55" s="711" t="s">
        <v>259</v>
      </c>
      <c r="C55" s="711" t="s">
        <v>282</v>
      </c>
      <c r="D55" s="711" t="s">
        <v>376</v>
      </c>
      <c r="E55" s="906">
        <v>101</v>
      </c>
      <c r="F55" s="906">
        <v>47</v>
      </c>
      <c r="G55" s="905">
        <v>35</v>
      </c>
    </row>
    <row r="56" spans="1:7" ht="9" customHeight="1" x14ac:dyDescent="0.2">
      <c r="A56" s="975"/>
      <c r="B56" s="711" t="s">
        <v>259</v>
      </c>
      <c r="C56" s="711" t="s">
        <v>283</v>
      </c>
      <c r="D56" s="711" t="s">
        <v>376</v>
      </c>
      <c r="E56" s="906">
        <v>56</v>
      </c>
      <c r="F56" s="906">
        <v>35</v>
      </c>
      <c r="G56" s="905">
        <v>35</v>
      </c>
    </row>
    <row r="57" spans="1:7" ht="9" customHeight="1" x14ac:dyDescent="0.2">
      <c r="A57" s="976"/>
      <c r="B57" s="713" t="s">
        <v>259</v>
      </c>
      <c r="C57" s="713" t="s">
        <v>262</v>
      </c>
      <c r="D57" s="713" t="s">
        <v>376</v>
      </c>
      <c r="E57" s="907">
        <v>113</v>
      </c>
      <c r="F57" s="907">
        <v>115</v>
      </c>
      <c r="G57" s="908">
        <v>35</v>
      </c>
    </row>
    <row r="58" spans="1:7" ht="13.5" x14ac:dyDescent="0.2">
      <c r="A58" s="977" t="s">
        <v>333</v>
      </c>
      <c r="B58" s="711" t="s">
        <v>259</v>
      </c>
      <c r="C58" s="711" t="s">
        <v>261</v>
      </c>
      <c r="D58" s="711" t="s">
        <v>256</v>
      </c>
      <c r="E58" s="906">
        <v>6</v>
      </c>
      <c r="F58" s="906">
        <v>0</v>
      </c>
      <c r="G58" s="905">
        <v>30</v>
      </c>
    </row>
    <row r="59" spans="1:7" ht="13.5" x14ac:dyDescent="0.2">
      <c r="A59" s="978"/>
      <c r="B59" s="711" t="s">
        <v>259</v>
      </c>
      <c r="C59" s="711" t="s">
        <v>381</v>
      </c>
      <c r="D59" s="711" t="s">
        <v>376</v>
      </c>
      <c r="E59" s="906">
        <v>5</v>
      </c>
      <c r="F59" s="906">
        <v>2</v>
      </c>
      <c r="G59" s="905">
        <v>30</v>
      </c>
    </row>
    <row r="60" spans="1:7" ht="13.5" x14ac:dyDescent="0.2">
      <c r="A60" s="978"/>
      <c r="B60" s="711" t="s">
        <v>259</v>
      </c>
      <c r="C60" s="711" t="s">
        <v>262</v>
      </c>
      <c r="D60" s="711" t="s">
        <v>256</v>
      </c>
      <c r="E60" s="906">
        <v>6</v>
      </c>
      <c r="F60" s="906">
        <v>0</v>
      </c>
      <c r="G60" s="909">
        <v>30</v>
      </c>
    </row>
    <row r="61" spans="1:7" ht="13.5" x14ac:dyDescent="0.2">
      <c r="A61" s="979"/>
      <c r="B61" s="713" t="s">
        <v>265</v>
      </c>
      <c r="C61" s="713" t="s">
        <v>266</v>
      </c>
      <c r="D61" s="713" t="s">
        <v>373</v>
      </c>
      <c r="E61" s="907">
        <v>8</v>
      </c>
      <c r="F61" s="907">
        <v>6</v>
      </c>
      <c r="G61" s="908">
        <v>300</v>
      </c>
    </row>
    <row r="62" spans="1:7" ht="9" customHeight="1" x14ac:dyDescent="0.15">
      <c r="A62" s="904" t="s">
        <v>341</v>
      </c>
    </row>
    <row r="63" spans="1:7" ht="9" customHeight="1" x14ac:dyDescent="0.2">
      <c r="A63" s="742" t="s">
        <v>608</v>
      </c>
    </row>
    <row r="64" spans="1:7" ht="9" customHeight="1" x14ac:dyDescent="0.15">
      <c r="A64" s="743" t="s">
        <v>609</v>
      </c>
    </row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  <row r="1001" ht="13.5" x14ac:dyDescent="0.2"/>
  </sheetData>
  <mergeCells count="12">
    <mergeCell ref="A2:G2"/>
    <mergeCell ref="A6:A15"/>
    <mergeCell ref="A16:A24"/>
    <mergeCell ref="A25:A27"/>
    <mergeCell ref="A28:A30"/>
    <mergeCell ref="A53:A57"/>
    <mergeCell ref="A58:A61"/>
    <mergeCell ref="A32:A35"/>
    <mergeCell ref="A36:A37"/>
    <mergeCell ref="A38:A39"/>
    <mergeCell ref="A40:A49"/>
    <mergeCell ref="A50:A51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8"/>
  <sheetViews>
    <sheetView showGridLines="0" zoomScaleNormal="100" workbookViewId="0">
      <selection activeCell="A16" sqref="A16"/>
    </sheetView>
  </sheetViews>
  <sheetFormatPr baseColWidth="10" defaultColWidth="10.85546875" defaultRowHeight="12.75" x14ac:dyDescent="0.2"/>
  <cols>
    <col min="1" max="2" width="7.140625" style="52" customWidth="1"/>
    <col min="3" max="14" width="5.85546875" style="52" customWidth="1"/>
    <col min="15" max="16384" width="10.85546875" style="52"/>
  </cols>
  <sheetData>
    <row r="2" spans="1:14" ht="13.5" x14ac:dyDescent="0.25">
      <c r="A2" s="928" t="s">
        <v>680</v>
      </c>
      <c r="B2" s="928"/>
      <c r="C2" s="928"/>
      <c r="D2" s="928"/>
      <c r="E2" s="928"/>
      <c r="F2" s="928"/>
      <c r="G2" s="928"/>
      <c r="H2" s="928"/>
      <c r="I2" s="928"/>
      <c r="J2" s="928"/>
      <c r="K2" s="928"/>
      <c r="L2" s="928"/>
      <c r="M2" s="928"/>
      <c r="N2" s="928"/>
    </row>
    <row r="3" spans="1:14" ht="12" customHeight="1" x14ac:dyDescent="0.2">
      <c r="A3" s="929" t="s">
        <v>405</v>
      </c>
      <c r="B3" s="929"/>
      <c r="C3" s="929"/>
      <c r="D3" s="929"/>
      <c r="E3" s="929"/>
      <c r="F3" s="929"/>
      <c r="G3" s="929"/>
      <c r="H3" s="929"/>
      <c r="I3" s="929"/>
      <c r="J3" s="929"/>
      <c r="K3" s="929"/>
      <c r="L3" s="929"/>
      <c r="M3" s="929"/>
      <c r="N3" s="929"/>
    </row>
    <row r="4" spans="1:14" ht="6" customHeight="1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9"/>
    </row>
    <row r="5" spans="1:14" ht="18" customHeight="1" x14ac:dyDescent="0.2">
      <c r="A5" s="346" t="s">
        <v>387</v>
      </c>
      <c r="B5" s="347" t="s">
        <v>406</v>
      </c>
      <c r="C5" s="347" t="s">
        <v>389</v>
      </c>
      <c r="D5" s="347" t="s">
        <v>390</v>
      </c>
      <c r="E5" s="347" t="s">
        <v>391</v>
      </c>
      <c r="F5" s="347" t="s">
        <v>392</v>
      </c>
      <c r="G5" s="347" t="s">
        <v>393</v>
      </c>
      <c r="H5" s="347" t="s">
        <v>394</v>
      </c>
      <c r="I5" s="347" t="s">
        <v>395</v>
      </c>
      <c r="J5" s="347" t="s">
        <v>396</v>
      </c>
      <c r="K5" s="347" t="s">
        <v>397</v>
      </c>
      <c r="L5" s="347" t="s">
        <v>398</v>
      </c>
      <c r="M5" s="347" t="s">
        <v>399</v>
      </c>
      <c r="N5" s="347" t="s">
        <v>400</v>
      </c>
    </row>
    <row r="6" spans="1:14" x14ac:dyDescent="0.2">
      <c r="A6" s="348">
        <v>2015</v>
      </c>
      <c r="B6" s="359">
        <f>SUM(C6:N6)</f>
        <v>20275.95</v>
      </c>
      <c r="C6" s="349">
        <v>2289.25</v>
      </c>
      <c r="D6" s="349">
        <v>157.9</v>
      </c>
      <c r="E6" s="350">
        <v>0</v>
      </c>
      <c r="F6" s="350">
        <v>0</v>
      </c>
      <c r="G6" s="349">
        <v>193.25</v>
      </c>
      <c r="H6" s="349">
        <v>1030.05</v>
      </c>
      <c r="I6" s="349">
        <v>1228</v>
      </c>
      <c r="J6" s="349">
        <v>1910.2</v>
      </c>
      <c r="K6" s="349">
        <v>2626</v>
      </c>
      <c r="L6" s="349">
        <v>4184.05</v>
      </c>
      <c r="M6" s="349">
        <v>3914.75</v>
      </c>
      <c r="N6" s="349">
        <v>2742.5</v>
      </c>
    </row>
    <row r="7" spans="1:14" x14ac:dyDescent="0.2">
      <c r="A7" s="351">
        <v>2016</v>
      </c>
      <c r="B7" s="359">
        <f t="shared" ref="B7:B13" si="0">SUM(C7:N7)</f>
        <v>28394.95</v>
      </c>
      <c r="C7" s="352">
        <v>3791</v>
      </c>
      <c r="D7" s="352">
        <v>2970</v>
      </c>
      <c r="E7" s="352">
        <v>1809.3</v>
      </c>
      <c r="F7" s="352">
        <v>1518</v>
      </c>
      <c r="G7" s="352">
        <v>2723.85</v>
      </c>
      <c r="H7" s="352">
        <v>2024</v>
      </c>
      <c r="I7" s="352">
        <v>2429</v>
      </c>
      <c r="J7" s="352">
        <v>4448</v>
      </c>
      <c r="K7" s="352">
        <v>3661.45</v>
      </c>
      <c r="L7" s="352">
        <v>1025</v>
      </c>
      <c r="M7" s="352">
        <v>1627.5</v>
      </c>
      <c r="N7" s="352">
        <v>367.85</v>
      </c>
    </row>
    <row r="8" spans="1:14" x14ac:dyDescent="0.2">
      <c r="A8" s="351">
        <v>2017</v>
      </c>
      <c r="B8" s="359">
        <f t="shared" si="0"/>
        <v>22952.5</v>
      </c>
      <c r="C8" s="353">
        <v>0</v>
      </c>
      <c r="D8" s="352">
        <v>2410</v>
      </c>
      <c r="E8" s="352">
        <v>3630.8</v>
      </c>
      <c r="F8" s="352">
        <v>1009.2</v>
      </c>
      <c r="G8" s="352">
        <v>285</v>
      </c>
      <c r="H8" s="352">
        <v>1200</v>
      </c>
      <c r="I8" s="352">
        <v>2497.0500000000002</v>
      </c>
      <c r="J8" s="352">
        <v>400.25</v>
      </c>
      <c r="K8" s="352">
        <v>2518.9</v>
      </c>
      <c r="L8" s="352">
        <v>3977.1</v>
      </c>
      <c r="M8" s="352">
        <v>3454.4</v>
      </c>
      <c r="N8" s="352">
        <v>1569.8</v>
      </c>
    </row>
    <row r="9" spans="1:14" x14ac:dyDescent="0.2">
      <c r="A9" s="351">
        <v>2018</v>
      </c>
      <c r="B9" s="359">
        <f t="shared" si="0"/>
        <v>25542.400000000001</v>
      </c>
      <c r="C9" s="352">
        <v>862.4</v>
      </c>
      <c r="D9" s="353">
        <v>0</v>
      </c>
      <c r="E9" s="352">
        <v>4100</v>
      </c>
      <c r="F9" s="354">
        <v>4350</v>
      </c>
      <c r="G9" s="352">
        <v>4505</v>
      </c>
      <c r="H9" s="352">
        <v>3200</v>
      </c>
      <c r="I9" s="352">
        <v>1613</v>
      </c>
      <c r="J9" s="352">
        <v>5800</v>
      </c>
      <c r="K9" s="353">
        <v>0</v>
      </c>
      <c r="L9" s="353">
        <v>0</v>
      </c>
      <c r="M9" s="352">
        <v>250</v>
      </c>
      <c r="N9" s="352">
        <v>862</v>
      </c>
    </row>
    <row r="10" spans="1:14" x14ac:dyDescent="0.2">
      <c r="A10" s="351">
        <v>2019</v>
      </c>
      <c r="B10" s="359">
        <f t="shared" si="0"/>
        <v>28787.5</v>
      </c>
      <c r="C10" s="353">
        <v>0</v>
      </c>
      <c r="D10" s="353">
        <v>100</v>
      </c>
      <c r="E10" s="352">
        <v>4065</v>
      </c>
      <c r="F10" s="354">
        <v>2110.85</v>
      </c>
      <c r="G10" s="352">
        <v>2963</v>
      </c>
      <c r="H10" s="352">
        <v>2501</v>
      </c>
      <c r="I10" s="352">
        <f>13615-11740</f>
        <v>1875</v>
      </c>
      <c r="J10" s="352">
        <v>2900</v>
      </c>
      <c r="K10" s="353">
        <v>2984.65</v>
      </c>
      <c r="L10" s="353">
        <v>2949</v>
      </c>
      <c r="M10" s="352">
        <v>4724</v>
      </c>
      <c r="N10" s="352">
        <v>1615</v>
      </c>
    </row>
    <row r="11" spans="1:14" x14ac:dyDescent="0.2">
      <c r="A11" s="351">
        <v>2020</v>
      </c>
      <c r="B11" s="359">
        <f t="shared" si="0"/>
        <v>10029</v>
      </c>
      <c r="C11" s="353">
        <v>0</v>
      </c>
      <c r="D11" s="353">
        <v>975</v>
      </c>
      <c r="E11" s="352">
        <f>1575-975</f>
        <v>600</v>
      </c>
      <c r="F11" s="354">
        <v>400</v>
      </c>
      <c r="G11" s="352">
        <f>2835-1975</f>
        <v>860</v>
      </c>
      <c r="H11" s="352">
        <v>760</v>
      </c>
      <c r="I11" s="352">
        <f>4804-3595</f>
        <v>1209</v>
      </c>
      <c r="J11" s="352">
        <f>5416-4804</f>
        <v>612</v>
      </c>
      <c r="K11" s="353">
        <f>6416-5416</f>
        <v>1000</v>
      </c>
      <c r="L11" s="353">
        <f>7916-6416</f>
        <v>1500</v>
      </c>
      <c r="M11" s="352">
        <f>8666-7916</f>
        <v>750</v>
      </c>
      <c r="N11" s="352">
        <v>1363</v>
      </c>
    </row>
    <row r="12" spans="1:14" x14ac:dyDescent="0.2">
      <c r="A12" s="351">
        <v>2021</v>
      </c>
      <c r="B12" s="359">
        <f t="shared" si="0"/>
        <v>23086.75</v>
      </c>
      <c r="C12" s="353">
        <v>2050</v>
      </c>
      <c r="D12" s="353">
        <f>3950-2050</f>
        <v>1900</v>
      </c>
      <c r="E12" s="353">
        <f>8350.3-3950</f>
        <v>4400.2999999999993</v>
      </c>
      <c r="F12" s="354">
        <v>3354.45</v>
      </c>
      <c r="G12" s="353">
        <v>1600</v>
      </c>
      <c r="H12" s="352">
        <f>14331-13305</f>
        <v>1026</v>
      </c>
      <c r="I12" s="352">
        <f>16311-14331</f>
        <v>1980</v>
      </c>
      <c r="J12" s="352">
        <v>3165</v>
      </c>
      <c r="K12" s="353">
        <v>1350</v>
      </c>
      <c r="L12" s="353">
        <v>1646</v>
      </c>
      <c r="M12" s="352">
        <v>253</v>
      </c>
      <c r="N12" s="352">
        <v>362</v>
      </c>
    </row>
    <row r="13" spans="1:14" x14ac:dyDescent="0.2">
      <c r="A13" s="351">
        <v>2022</v>
      </c>
      <c r="B13" s="359">
        <f t="shared" si="0"/>
        <v>19808.900000000001</v>
      </c>
      <c r="C13" s="355">
        <v>0</v>
      </c>
      <c r="D13" s="355">
        <v>0</v>
      </c>
      <c r="E13" s="356">
        <v>2278</v>
      </c>
      <c r="F13" s="357">
        <v>3993</v>
      </c>
      <c r="G13" s="356">
        <f>8375-6271</f>
        <v>2104</v>
      </c>
      <c r="H13" s="356">
        <f>9946-8375</f>
        <v>1571</v>
      </c>
      <c r="I13" s="356">
        <f>13246.2-9946</f>
        <v>3300.2000000000007</v>
      </c>
      <c r="J13" s="356">
        <f>16146.2-13246</f>
        <v>2900.2000000000007</v>
      </c>
      <c r="K13" s="355">
        <v>3268</v>
      </c>
      <c r="L13" s="355">
        <f>21684.35-21584</f>
        <v>100.34999999999854</v>
      </c>
      <c r="M13" s="356">
        <f>21766.15-21685</f>
        <v>81.150000000001455</v>
      </c>
      <c r="N13" s="358">
        <v>213</v>
      </c>
    </row>
    <row r="14" spans="1:14" x14ac:dyDescent="0.2">
      <c r="A14" s="351">
        <v>2023</v>
      </c>
      <c r="B14" s="359">
        <f>SUM(C14:N14)</f>
        <v>13351</v>
      </c>
      <c r="C14" s="353">
        <v>0</v>
      </c>
      <c r="D14" s="353">
        <v>0</v>
      </c>
      <c r="E14" s="353">
        <v>0</v>
      </c>
      <c r="F14" s="354">
        <v>1345</v>
      </c>
      <c r="G14" s="353">
        <v>1674</v>
      </c>
      <c r="H14" s="352">
        <v>3052</v>
      </c>
      <c r="I14" s="352">
        <v>3345</v>
      </c>
      <c r="J14" s="352">
        <v>2386</v>
      </c>
      <c r="K14" s="353">
        <v>1065</v>
      </c>
      <c r="L14" s="353">
        <v>484</v>
      </c>
      <c r="M14" s="352">
        <v>0</v>
      </c>
      <c r="N14" s="352">
        <v>0</v>
      </c>
    </row>
    <row r="15" spans="1:14" x14ac:dyDescent="0.2">
      <c r="A15" s="130">
        <v>2024</v>
      </c>
      <c r="B15" s="360">
        <f>SUM(C15:N15)</f>
        <v>16098.1</v>
      </c>
      <c r="C15" s="131">
        <v>0</v>
      </c>
      <c r="D15" s="131">
        <v>0</v>
      </c>
      <c r="E15" s="131">
        <v>2040</v>
      </c>
      <c r="F15" s="132">
        <v>1638</v>
      </c>
      <c r="G15" s="131">
        <v>2476</v>
      </c>
      <c r="H15" s="133">
        <v>3901</v>
      </c>
      <c r="I15" s="133">
        <v>3806.1</v>
      </c>
      <c r="J15" s="133">
        <v>2237</v>
      </c>
      <c r="K15" s="131"/>
      <c r="L15" s="131"/>
      <c r="M15" s="133"/>
      <c r="N15" s="133"/>
    </row>
    <row r="16" spans="1:14" ht="11.1" customHeight="1" x14ac:dyDescent="0.2">
      <c r="A16" s="134" t="s">
        <v>407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5"/>
    </row>
    <row r="17" spans="1:14" ht="9" customHeight="1" x14ac:dyDescent="0.2">
      <c r="A17" s="742" t="s">
        <v>608</v>
      </c>
      <c r="B17" s="742"/>
      <c r="C17" s="742"/>
      <c r="D17" s="742"/>
      <c r="E17" s="742"/>
      <c r="F17" s="742"/>
      <c r="G17" s="742"/>
      <c r="H17" s="136"/>
      <c r="I17" s="136"/>
      <c r="J17" s="136"/>
      <c r="K17" s="136"/>
      <c r="L17" s="136"/>
      <c r="M17" s="136"/>
      <c r="N17" s="136"/>
    </row>
    <row r="18" spans="1:14" ht="9" customHeight="1" x14ac:dyDescent="0.2">
      <c r="A18" s="743" t="s">
        <v>609</v>
      </c>
      <c r="B18" s="743"/>
      <c r="C18" s="743"/>
      <c r="D18" s="743"/>
      <c r="E18" s="743"/>
      <c r="F18" s="743"/>
      <c r="G18" s="743"/>
    </row>
  </sheetData>
  <mergeCells count="2">
    <mergeCell ref="A2:N2"/>
    <mergeCell ref="A3:N3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41"/>
  <sheetViews>
    <sheetView showGridLines="0" zoomScaleNormal="100" workbookViewId="0">
      <selection activeCell="A171" sqref="A171:A173"/>
    </sheetView>
  </sheetViews>
  <sheetFormatPr baseColWidth="10" defaultColWidth="12.7109375" defaultRowHeight="15" customHeight="1" x14ac:dyDescent="0.2"/>
  <cols>
    <col min="1" max="1" width="17.42578125" style="52" customWidth="1"/>
    <col min="2" max="10" width="7.7109375" style="52" customWidth="1"/>
    <col min="11" max="16384" width="12.7109375" style="52"/>
  </cols>
  <sheetData>
    <row r="1" spans="1:10" ht="18" customHeight="1" x14ac:dyDescent="0.25">
      <c r="A1" s="569" t="s">
        <v>644</v>
      </c>
      <c r="B1" s="423"/>
      <c r="C1" s="423"/>
      <c r="D1" s="423"/>
      <c r="E1" s="423"/>
      <c r="F1" s="423"/>
      <c r="G1" s="423"/>
      <c r="H1" s="424"/>
      <c r="I1" s="425"/>
      <c r="J1" s="424"/>
    </row>
    <row r="2" spans="1:10" ht="12" customHeight="1" x14ac:dyDescent="0.25">
      <c r="A2" s="570" t="s">
        <v>688</v>
      </c>
      <c r="B2" s="423"/>
      <c r="C2" s="423"/>
      <c r="D2" s="423"/>
      <c r="E2" s="423"/>
      <c r="F2" s="423"/>
      <c r="G2" s="423"/>
      <c r="H2" s="424"/>
      <c r="I2" s="425"/>
      <c r="J2" s="424"/>
    </row>
    <row r="3" spans="1:10" ht="12" customHeight="1" x14ac:dyDescent="0.25">
      <c r="A3" s="767" t="s">
        <v>18</v>
      </c>
      <c r="B3" s="423"/>
      <c r="C3" s="423"/>
      <c r="D3" s="426"/>
      <c r="E3" s="426"/>
      <c r="F3" s="426"/>
      <c r="G3" s="426"/>
      <c r="H3" s="427"/>
      <c r="I3" s="428"/>
      <c r="J3" s="427"/>
    </row>
    <row r="4" spans="1:10" ht="6" customHeight="1" x14ac:dyDescent="0.25">
      <c r="A4" s="6"/>
      <c r="B4" s="423"/>
      <c r="C4" s="423"/>
      <c r="D4" s="426"/>
      <c r="E4" s="426"/>
      <c r="F4" s="426"/>
      <c r="G4" s="426"/>
      <c r="H4" s="427"/>
      <c r="I4" s="428"/>
      <c r="J4" s="427"/>
    </row>
    <row r="5" spans="1:10" ht="14.1" customHeight="1" x14ac:dyDescent="0.2">
      <c r="A5" s="930" t="s">
        <v>19</v>
      </c>
      <c r="B5" s="932" t="s">
        <v>20</v>
      </c>
      <c r="C5" s="933"/>
      <c r="D5" s="934"/>
      <c r="E5" s="932" t="s">
        <v>21</v>
      </c>
      <c r="F5" s="933"/>
      <c r="G5" s="934"/>
      <c r="H5" s="932" t="s">
        <v>22</v>
      </c>
      <c r="I5" s="933"/>
      <c r="J5" s="934"/>
    </row>
    <row r="6" spans="1:10" ht="14.1" customHeight="1" x14ac:dyDescent="0.2">
      <c r="A6" s="931"/>
      <c r="B6" s="346">
        <v>2023</v>
      </c>
      <c r="C6" s="346">
        <v>2024</v>
      </c>
      <c r="D6" s="346" t="s">
        <v>23</v>
      </c>
      <c r="E6" s="346">
        <v>2023</v>
      </c>
      <c r="F6" s="346">
        <v>2024</v>
      </c>
      <c r="G6" s="346" t="s">
        <v>23</v>
      </c>
      <c r="H6" s="346">
        <v>2023</v>
      </c>
      <c r="I6" s="346">
        <v>2024</v>
      </c>
      <c r="J6" s="346" t="s">
        <v>23</v>
      </c>
    </row>
    <row r="7" spans="1:10" ht="4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94" customFormat="1" ht="11.1" customHeight="1" x14ac:dyDescent="0.25">
      <c r="A8" s="543" t="s">
        <v>531</v>
      </c>
      <c r="B8" s="730">
        <f>AVERAGE(B9:B12)</f>
        <v>2708.75</v>
      </c>
      <c r="C8" s="730">
        <f>AVERAGE(C9:C12)</f>
        <v>2580</v>
      </c>
      <c r="D8" s="538">
        <f t="shared" ref="D8:D38" si="0">((C8/B8) -   1)*100</f>
        <v>-4.753114905399169</v>
      </c>
      <c r="E8" s="730">
        <f>AVERAGE(E9:E12)</f>
        <v>2361.5</v>
      </c>
      <c r="F8" s="730">
        <f>AVERAGE(F9:F12)</f>
        <v>2150</v>
      </c>
      <c r="G8" s="577">
        <f>((F8/E8) -   1)*100</f>
        <v>-8.9561719246241793</v>
      </c>
      <c r="H8" s="580">
        <f>AVERAGE(H9:H12)</f>
        <v>1264</v>
      </c>
      <c r="I8" s="580">
        <f>AVERAGE(I9:I12)</f>
        <v>1300</v>
      </c>
      <c r="J8" s="761">
        <f>((I8/H8) -   1)*100</f>
        <v>2.8481012658227778</v>
      </c>
    </row>
    <row r="9" spans="1:10" s="94" customFormat="1" ht="11.1" customHeight="1" x14ac:dyDescent="0.25">
      <c r="A9" s="661" t="s">
        <v>532</v>
      </c>
      <c r="B9" s="294">
        <v>3075</v>
      </c>
      <c r="C9" s="294">
        <v>2000</v>
      </c>
      <c r="D9" s="539">
        <f t="shared" si="0"/>
        <v>-34.959349593495936</v>
      </c>
      <c r="E9" s="732" t="s">
        <v>30</v>
      </c>
      <c r="F9" s="732" t="s">
        <v>30</v>
      </c>
      <c r="G9" s="663" t="s">
        <v>27</v>
      </c>
      <c r="H9" s="576">
        <v>1495</v>
      </c>
      <c r="I9" s="576">
        <v>1270</v>
      </c>
      <c r="J9" s="762">
        <f>((I9/H9)  -          1)*100</f>
        <v>-15.050167224080269</v>
      </c>
    </row>
    <row r="10" spans="1:10" s="94" customFormat="1" ht="11.1" customHeight="1" x14ac:dyDescent="0.25">
      <c r="A10" s="661" t="s">
        <v>610</v>
      </c>
      <c r="B10" s="294">
        <v>3160</v>
      </c>
      <c r="C10" s="294">
        <v>3825</v>
      </c>
      <c r="D10" s="539">
        <f t="shared" si="0"/>
        <v>21.044303797468356</v>
      </c>
      <c r="E10" s="294">
        <v>2413</v>
      </c>
      <c r="F10" s="294">
        <v>2150</v>
      </c>
      <c r="G10" s="578">
        <f>((F10/E10) -   1)*100</f>
        <v>-10.899295482801497</v>
      </c>
      <c r="H10" s="576">
        <v>1033</v>
      </c>
      <c r="I10" s="576">
        <v>1050</v>
      </c>
      <c r="J10" s="762">
        <f>((I10/H10)  -          1)*100</f>
        <v>1.6456921587608919</v>
      </c>
    </row>
    <row r="11" spans="1:10" s="94" customFormat="1" ht="11.1" customHeight="1" x14ac:dyDescent="0.25">
      <c r="A11" s="661" t="s">
        <v>534</v>
      </c>
      <c r="B11" s="294">
        <v>2150</v>
      </c>
      <c r="C11" s="294">
        <v>2425</v>
      </c>
      <c r="D11" s="539">
        <f>((C11/B11) -   1)*100</f>
        <v>12.790697674418606</v>
      </c>
      <c r="E11" s="732" t="s">
        <v>30</v>
      </c>
      <c r="F11" s="732" t="s">
        <v>30</v>
      </c>
      <c r="G11" s="663" t="s">
        <v>27</v>
      </c>
      <c r="H11" s="576" t="s">
        <v>30</v>
      </c>
      <c r="I11" s="576">
        <v>1580</v>
      </c>
      <c r="J11" s="762" t="s">
        <v>641</v>
      </c>
    </row>
    <row r="12" spans="1:10" s="94" customFormat="1" ht="11.1" customHeight="1" x14ac:dyDescent="0.25">
      <c r="A12" s="661" t="s">
        <v>538</v>
      </c>
      <c r="B12" s="294">
        <v>2450</v>
      </c>
      <c r="C12" s="294">
        <v>2070</v>
      </c>
      <c r="D12" s="539">
        <f t="shared" si="0"/>
        <v>-15.510204081632651</v>
      </c>
      <c r="E12" s="294">
        <v>2310</v>
      </c>
      <c r="F12" s="732" t="s">
        <v>30</v>
      </c>
      <c r="G12" s="663" t="s">
        <v>27</v>
      </c>
      <c r="H12" s="576" t="s">
        <v>30</v>
      </c>
      <c r="I12" s="576" t="s">
        <v>30</v>
      </c>
      <c r="J12" s="762" t="s">
        <v>641</v>
      </c>
    </row>
    <row r="13" spans="1:10" s="94" customFormat="1" ht="11.1" customHeight="1" x14ac:dyDescent="0.25">
      <c r="A13" s="543" t="s">
        <v>24</v>
      </c>
      <c r="B13" s="730">
        <f>AVERAGE(B14:B18)</f>
        <v>3461.6666666666665</v>
      </c>
      <c r="C13" s="733">
        <f>AVERAGE(C14:C18)</f>
        <v>3341.8</v>
      </c>
      <c r="D13" s="538">
        <f t="shared" si="0"/>
        <v>-3.4626865671641749</v>
      </c>
      <c r="E13" s="730">
        <f>AVERAGE(E14:E18)</f>
        <v>3595.3333333333335</v>
      </c>
      <c r="F13" s="730">
        <f>AVERAGE(F14:F18)</f>
        <v>3564.2</v>
      </c>
      <c r="G13" s="577">
        <f t="shared" ref="G13:G15" si="1">((F13/E13) -   1)*100</f>
        <v>-0.86593732616355723</v>
      </c>
      <c r="H13" s="730">
        <f>AVERAGE(H14:H18)</f>
        <v>2387</v>
      </c>
      <c r="I13" s="730">
        <f>AVERAGE(I14:I18)</f>
        <v>3027.3333333333335</v>
      </c>
      <c r="J13" s="761">
        <f>((I13/H13)  -          1)*100</f>
        <v>26.825862309733296</v>
      </c>
    </row>
    <row r="14" spans="1:10" ht="11.1" customHeight="1" x14ac:dyDescent="0.2">
      <c r="A14" s="661" t="s">
        <v>25</v>
      </c>
      <c r="B14" s="294">
        <v>3011</v>
      </c>
      <c r="C14" s="294">
        <v>2501</v>
      </c>
      <c r="D14" s="539">
        <f t="shared" si="0"/>
        <v>-16.937894387246764</v>
      </c>
      <c r="E14" s="294">
        <v>2888</v>
      </c>
      <c r="F14" s="294">
        <v>2815</v>
      </c>
      <c r="G14" s="578">
        <f t="shared" si="1"/>
        <v>-2.527700831024926</v>
      </c>
      <c r="H14" s="95">
        <v>3145</v>
      </c>
      <c r="I14" s="294">
        <v>3058</v>
      </c>
      <c r="J14" s="762">
        <f>((I14/H14)  -          1)*100</f>
        <v>-2.7662957074721772</v>
      </c>
    </row>
    <row r="15" spans="1:10" ht="11.1" customHeight="1" x14ac:dyDescent="0.2">
      <c r="A15" s="661" t="s">
        <v>286</v>
      </c>
      <c r="B15" s="294">
        <v>2341</v>
      </c>
      <c r="C15" s="294">
        <v>2525</v>
      </c>
      <c r="D15" s="539">
        <f t="shared" si="0"/>
        <v>7.8598889363519886</v>
      </c>
      <c r="E15" s="294">
        <v>2498</v>
      </c>
      <c r="F15" s="294">
        <v>2656</v>
      </c>
      <c r="G15" s="578">
        <f t="shared" si="1"/>
        <v>6.3250600480384334</v>
      </c>
      <c r="H15" s="576">
        <v>1629</v>
      </c>
      <c r="I15" s="294">
        <v>1724</v>
      </c>
      <c r="J15" s="762">
        <f>((I15/H15)  -          1)*100</f>
        <v>5.8317986494782037</v>
      </c>
    </row>
    <row r="16" spans="1:10" ht="11.1" customHeight="1" x14ac:dyDescent="0.2">
      <c r="A16" s="661" t="s">
        <v>285</v>
      </c>
      <c r="B16" s="295" t="s">
        <v>30</v>
      </c>
      <c r="C16" s="294">
        <v>4300</v>
      </c>
      <c r="D16" s="663" t="s">
        <v>27</v>
      </c>
      <c r="E16" s="734" t="s">
        <v>30</v>
      </c>
      <c r="F16" s="294">
        <v>3500</v>
      </c>
      <c r="G16" s="663" t="s">
        <v>27</v>
      </c>
      <c r="H16" s="95" t="s">
        <v>30</v>
      </c>
      <c r="I16" s="576" t="s">
        <v>30</v>
      </c>
      <c r="J16" s="762" t="s">
        <v>642</v>
      </c>
    </row>
    <row r="17" spans="1:10" ht="11.1" customHeight="1" x14ac:dyDescent="0.2">
      <c r="A17" s="661" t="s">
        <v>517</v>
      </c>
      <c r="B17" s="734">
        <v>5033</v>
      </c>
      <c r="C17" s="294">
        <v>5033</v>
      </c>
      <c r="D17" s="539">
        <f t="shared" si="0"/>
        <v>0</v>
      </c>
      <c r="E17" s="734">
        <v>5400</v>
      </c>
      <c r="F17" s="294">
        <v>5400</v>
      </c>
      <c r="G17" s="578">
        <f t="shared" ref="G17" si="2">((F17/E17) -   1)*100</f>
        <v>0</v>
      </c>
      <c r="H17" s="95" t="s">
        <v>30</v>
      </c>
      <c r="I17" s="576" t="s">
        <v>30</v>
      </c>
      <c r="J17" s="762" t="s">
        <v>642</v>
      </c>
    </row>
    <row r="18" spans="1:10" ht="11.1" customHeight="1" x14ac:dyDescent="0.2">
      <c r="A18" s="661" t="s">
        <v>505</v>
      </c>
      <c r="B18" s="95" t="s">
        <v>30</v>
      </c>
      <c r="C18" s="294">
        <v>2350</v>
      </c>
      <c r="D18" s="663" t="s">
        <v>27</v>
      </c>
      <c r="E18" s="95" t="s">
        <v>30</v>
      </c>
      <c r="F18" s="294">
        <v>3450</v>
      </c>
      <c r="G18" s="663" t="s">
        <v>27</v>
      </c>
      <c r="H18" s="95" t="s">
        <v>30</v>
      </c>
      <c r="I18" s="576">
        <v>4300</v>
      </c>
      <c r="J18" s="762" t="s">
        <v>642</v>
      </c>
    </row>
    <row r="19" spans="1:10" ht="11.1" customHeight="1" x14ac:dyDescent="0.2">
      <c r="A19" s="735" t="s">
        <v>26</v>
      </c>
      <c r="B19" s="733">
        <f>AVERAGE(B20:B20)</f>
        <v>1845</v>
      </c>
      <c r="C19" s="733">
        <f>AVERAGE(C20:C26)</f>
        <v>2129.8571428571427</v>
      </c>
      <c r="D19" s="577">
        <f t="shared" si="0"/>
        <v>15.439411536972504</v>
      </c>
      <c r="E19" s="730">
        <f>AVERAGE(E20:E20)</f>
        <v>1845</v>
      </c>
      <c r="F19" s="730">
        <f>AVERAGE(F20:F26)</f>
        <v>2552</v>
      </c>
      <c r="G19" s="678">
        <f t="shared" ref="G19:G20" si="3">((F19/E19) -   1)*100</f>
        <v>38.319783197831981</v>
      </c>
      <c r="H19" s="580">
        <f>AVERAGE(H20:H20)</f>
        <v>1154</v>
      </c>
      <c r="I19" s="580">
        <f>AVERAGE(I20:I26)</f>
        <v>1475</v>
      </c>
      <c r="J19" s="761">
        <f>((I19/H19)  -          1)*100</f>
        <v>27.816291161178519</v>
      </c>
    </row>
    <row r="20" spans="1:10" ht="11.1" customHeight="1" x14ac:dyDescent="0.2">
      <c r="A20" s="661" t="s">
        <v>29</v>
      </c>
      <c r="B20" s="294">
        <v>1845</v>
      </c>
      <c r="C20" s="294">
        <v>1950</v>
      </c>
      <c r="D20" s="578">
        <f t="shared" si="0"/>
        <v>5.6910569105691033</v>
      </c>
      <c r="E20" s="566">
        <v>1845</v>
      </c>
      <c r="F20" s="294">
        <v>2950</v>
      </c>
      <c r="G20" s="578">
        <f t="shared" si="3"/>
        <v>59.891598915989164</v>
      </c>
      <c r="H20" s="576">
        <v>1154</v>
      </c>
      <c r="I20" s="576">
        <v>1280</v>
      </c>
      <c r="J20" s="762">
        <f>((I20/H20)  -          1)*100</f>
        <v>10.918544194107449</v>
      </c>
    </row>
    <row r="21" spans="1:10" ht="11.1" customHeight="1" x14ac:dyDescent="0.2">
      <c r="A21" s="661" t="s">
        <v>429</v>
      </c>
      <c r="B21" s="95" t="s">
        <v>30</v>
      </c>
      <c r="C21" s="294">
        <v>1865</v>
      </c>
      <c r="D21" s="663" t="s">
        <v>27</v>
      </c>
      <c r="E21" s="734" t="s">
        <v>30</v>
      </c>
      <c r="F21" s="294">
        <v>2100</v>
      </c>
      <c r="G21" s="663" t="s">
        <v>27</v>
      </c>
      <c r="H21" s="95" t="s">
        <v>30</v>
      </c>
      <c r="I21" s="576">
        <v>1200</v>
      </c>
      <c r="J21" s="762" t="s">
        <v>642</v>
      </c>
    </row>
    <row r="22" spans="1:10" ht="11.1" customHeight="1" x14ac:dyDescent="0.2">
      <c r="A22" s="661" t="s">
        <v>431</v>
      </c>
      <c r="B22" s="95" t="s">
        <v>30</v>
      </c>
      <c r="C22" s="294">
        <v>2133</v>
      </c>
      <c r="D22" s="663" t="s">
        <v>27</v>
      </c>
      <c r="E22" s="734" t="s">
        <v>30</v>
      </c>
      <c r="F22" s="294">
        <v>2187</v>
      </c>
      <c r="G22" s="663" t="s">
        <v>27</v>
      </c>
      <c r="H22" s="95" t="s">
        <v>30</v>
      </c>
      <c r="I22" s="576">
        <v>1460</v>
      </c>
      <c r="J22" s="762" t="s">
        <v>642</v>
      </c>
    </row>
    <row r="23" spans="1:10" ht="11.1" customHeight="1" x14ac:dyDescent="0.2">
      <c r="A23" s="661" t="s">
        <v>518</v>
      </c>
      <c r="B23" s="734" t="s">
        <v>30</v>
      </c>
      <c r="C23" s="294">
        <v>2155</v>
      </c>
      <c r="D23" s="663" t="s">
        <v>27</v>
      </c>
      <c r="E23" s="734" t="s">
        <v>30</v>
      </c>
      <c r="F23" s="294">
        <v>2870</v>
      </c>
      <c r="G23" s="663" t="s">
        <v>27</v>
      </c>
      <c r="H23" s="95" t="s">
        <v>30</v>
      </c>
      <c r="I23" s="576">
        <v>1380</v>
      </c>
      <c r="J23" s="762" t="s">
        <v>642</v>
      </c>
    </row>
    <row r="24" spans="1:10" ht="11.1" customHeight="1" x14ac:dyDescent="0.2">
      <c r="A24" s="661" t="s">
        <v>296</v>
      </c>
      <c r="B24" s="734" t="s">
        <v>30</v>
      </c>
      <c r="C24" s="294">
        <v>2193</v>
      </c>
      <c r="D24" s="663" t="s">
        <v>27</v>
      </c>
      <c r="E24" s="734" t="s">
        <v>30</v>
      </c>
      <c r="F24" s="294">
        <v>2605</v>
      </c>
      <c r="G24" s="663" t="s">
        <v>27</v>
      </c>
      <c r="H24" s="95" t="s">
        <v>30</v>
      </c>
      <c r="I24" s="576">
        <v>2190</v>
      </c>
      <c r="J24" s="762" t="s">
        <v>642</v>
      </c>
    </row>
    <row r="25" spans="1:10" ht="11.1" customHeight="1" x14ac:dyDescent="0.2">
      <c r="A25" s="661" t="s">
        <v>297</v>
      </c>
      <c r="B25" s="734" t="s">
        <v>30</v>
      </c>
      <c r="C25" s="294">
        <v>2800</v>
      </c>
      <c r="D25" s="663" t="s">
        <v>27</v>
      </c>
      <c r="E25" s="734" t="s">
        <v>30</v>
      </c>
      <c r="F25" s="294">
        <v>2600</v>
      </c>
      <c r="G25" s="663" t="s">
        <v>27</v>
      </c>
      <c r="H25" s="95" t="s">
        <v>30</v>
      </c>
      <c r="I25" s="95" t="s">
        <v>30</v>
      </c>
      <c r="J25" s="762" t="s">
        <v>642</v>
      </c>
    </row>
    <row r="26" spans="1:10" ht="11.1" customHeight="1" x14ac:dyDescent="0.2">
      <c r="A26" s="661" t="s">
        <v>298</v>
      </c>
      <c r="B26" s="734" t="s">
        <v>30</v>
      </c>
      <c r="C26" s="294">
        <v>1813</v>
      </c>
      <c r="D26" s="663" t="s">
        <v>27</v>
      </c>
      <c r="E26" s="734" t="s">
        <v>30</v>
      </c>
      <c r="F26" s="734" t="s">
        <v>30</v>
      </c>
      <c r="G26" s="663" t="s">
        <v>27</v>
      </c>
      <c r="H26" s="95" t="s">
        <v>30</v>
      </c>
      <c r="I26" s="576">
        <v>1340</v>
      </c>
      <c r="J26" s="762" t="s">
        <v>642</v>
      </c>
    </row>
    <row r="27" spans="1:10" ht="11.1" customHeight="1" x14ac:dyDescent="0.2">
      <c r="A27" s="735" t="s">
        <v>31</v>
      </c>
      <c r="B27" s="730">
        <f>AVERAGE(B28:B36)</f>
        <v>3621.8888888888887</v>
      </c>
      <c r="C27" s="730">
        <f>AVERAGE(C29:C36)</f>
        <v>3276.7142857142858</v>
      </c>
      <c r="D27" s="577">
        <f t="shared" si="0"/>
        <v>-9.5302372260374408</v>
      </c>
      <c r="E27" s="730">
        <f>AVERAGE(E28:E36)</f>
        <v>3256.7777777777778</v>
      </c>
      <c r="F27" s="730">
        <f>AVERAGE(F29:F36)</f>
        <v>3110.4285714285716</v>
      </c>
      <c r="G27" s="577">
        <f>((F27/E27) -   1)*100</f>
        <v>-4.4936810656165171</v>
      </c>
      <c r="H27" s="580">
        <f>AVERAGE(H28:H36)</f>
        <v>3414.5</v>
      </c>
      <c r="I27" s="580">
        <f>AVERAGE(I29:I36)</f>
        <v>3138</v>
      </c>
      <c r="J27" s="761">
        <f>((I27/H27)  -          1)*100</f>
        <v>-8.0978181285693331</v>
      </c>
    </row>
    <row r="28" spans="1:10" ht="11.1" customHeight="1" x14ac:dyDescent="0.2">
      <c r="A28" s="661" t="s">
        <v>32</v>
      </c>
      <c r="B28" s="294">
        <v>2675</v>
      </c>
      <c r="C28" s="294">
        <v>2470</v>
      </c>
      <c r="D28" s="578">
        <f t="shared" si="0"/>
        <v>-7.6635514018691619</v>
      </c>
      <c r="E28" s="566">
        <v>2900</v>
      </c>
      <c r="F28" s="294">
        <v>2485</v>
      </c>
      <c r="G28" s="578">
        <f>((F28/E28) -   1)*100</f>
        <v>-14.310344827586208</v>
      </c>
      <c r="H28" s="576" t="s">
        <v>30</v>
      </c>
      <c r="I28" s="576" t="s">
        <v>30</v>
      </c>
      <c r="J28" s="762" t="s">
        <v>642</v>
      </c>
    </row>
    <row r="29" spans="1:10" ht="11.1" customHeight="1" x14ac:dyDescent="0.2">
      <c r="A29" s="661" t="s">
        <v>33</v>
      </c>
      <c r="B29" s="294">
        <v>2480</v>
      </c>
      <c r="C29" s="294">
        <v>2173</v>
      </c>
      <c r="D29" s="578">
        <f t="shared" si="0"/>
        <v>-12.379032258064516</v>
      </c>
      <c r="E29" s="566">
        <v>2230</v>
      </c>
      <c r="F29" s="294">
        <v>2530</v>
      </c>
      <c r="G29" s="578">
        <f>((F29/E29) -   1)*100</f>
        <v>13.452914798206272</v>
      </c>
      <c r="H29" s="95" t="s">
        <v>30</v>
      </c>
      <c r="I29" s="576">
        <v>2450</v>
      </c>
      <c r="J29" s="762" t="s">
        <v>642</v>
      </c>
    </row>
    <row r="30" spans="1:10" ht="11.1" customHeight="1" x14ac:dyDescent="0.2">
      <c r="A30" s="661" t="s">
        <v>34</v>
      </c>
      <c r="B30" s="294">
        <v>2987</v>
      </c>
      <c r="C30" s="294">
        <v>2173</v>
      </c>
      <c r="D30" s="578">
        <f t="shared" si="0"/>
        <v>-27.251422832273185</v>
      </c>
      <c r="E30" s="566">
        <v>2987</v>
      </c>
      <c r="F30" s="294">
        <v>2400</v>
      </c>
      <c r="G30" s="578">
        <f t="shared" ref="G30" si="4">((F30/E30) -   1)*100</f>
        <v>-19.651824573150321</v>
      </c>
      <c r="H30" s="95" t="s">
        <v>30</v>
      </c>
      <c r="I30" s="576">
        <v>2580</v>
      </c>
      <c r="J30" s="762" t="s">
        <v>642</v>
      </c>
    </row>
    <row r="31" spans="1:10" ht="11.1" customHeight="1" x14ac:dyDescent="0.2">
      <c r="A31" s="661" t="s">
        <v>35</v>
      </c>
      <c r="B31" s="294">
        <v>2978</v>
      </c>
      <c r="C31" s="294">
        <v>2608</v>
      </c>
      <c r="D31" s="578">
        <f t="shared" si="0"/>
        <v>-12.424445936870388</v>
      </c>
      <c r="E31" s="566">
        <v>2684</v>
      </c>
      <c r="F31" s="294">
        <v>2383</v>
      </c>
      <c r="G31" s="578">
        <f>((F31/E31) -   1)*100</f>
        <v>-11.214605067064088</v>
      </c>
      <c r="H31" s="95">
        <v>2783</v>
      </c>
      <c r="I31" s="576">
        <v>3160</v>
      </c>
      <c r="J31" s="763">
        <f>((I31/H31)  -          1)*100</f>
        <v>13.546532518864529</v>
      </c>
    </row>
    <row r="32" spans="1:10" ht="11.1" customHeight="1" x14ac:dyDescent="0.2">
      <c r="A32" s="661" t="s">
        <v>36</v>
      </c>
      <c r="B32" s="294">
        <v>2460</v>
      </c>
      <c r="C32" s="294">
        <v>2690</v>
      </c>
      <c r="D32" s="578">
        <f t="shared" si="0"/>
        <v>9.3495934959349611</v>
      </c>
      <c r="E32" s="566">
        <v>2440</v>
      </c>
      <c r="F32" s="294">
        <v>3493</v>
      </c>
      <c r="G32" s="578">
        <f t="shared" ref="G32" si="5">((F32/E32) -   1)*100</f>
        <v>43.155737704918032</v>
      </c>
      <c r="H32" s="95">
        <v>1375</v>
      </c>
      <c r="I32" s="576">
        <v>2900</v>
      </c>
      <c r="J32" s="763">
        <f>((I32/H32)  -          1)*100</f>
        <v>110.90909090909089</v>
      </c>
    </row>
    <row r="33" spans="1:10" ht="11.1" customHeight="1" x14ac:dyDescent="0.2">
      <c r="A33" s="661" t="s">
        <v>37</v>
      </c>
      <c r="B33" s="294">
        <v>4950</v>
      </c>
      <c r="C33" s="294">
        <v>5150</v>
      </c>
      <c r="D33" s="578">
        <f t="shared" si="0"/>
        <v>4.0404040404040442</v>
      </c>
      <c r="E33" s="566">
        <v>5050</v>
      </c>
      <c r="F33" s="294">
        <v>4800</v>
      </c>
      <c r="G33" s="578">
        <f>((F33/E33) -   1)*100</f>
        <v>-4.9504950495049549</v>
      </c>
      <c r="H33" s="95">
        <v>4400</v>
      </c>
      <c r="I33" s="95" t="s">
        <v>30</v>
      </c>
      <c r="J33" s="763" t="s">
        <v>641</v>
      </c>
    </row>
    <row r="34" spans="1:10" ht="11.1" customHeight="1" x14ac:dyDescent="0.2">
      <c r="A34" s="661" t="s">
        <v>38</v>
      </c>
      <c r="B34" s="294">
        <v>6100</v>
      </c>
      <c r="C34" s="294">
        <v>5550</v>
      </c>
      <c r="D34" s="578">
        <f t="shared" si="0"/>
        <v>-9.0163934426229488</v>
      </c>
      <c r="E34" s="566">
        <v>4000</v>
      </c>
      <c r="F34" s="294">
        <v>3600</v>
      </c>
      <c r="G34" s="578">
        <f>((F34/E34) -   1)*100</f>
        <v>-9.9999999999999982</v>
      </c>
      <c r="H34" s="95">
        <v>5100</v>
      </c>
      <c r="I34" s="576">
        <v>4600</v>
      </c>
      <c r="J34" s="763">
        <f>((I34/H34)  -          1)*100</f>
        <v>-9.8039215686274499</v>
      </c>
    </row>
    <row r="35" spans="1:10" ht="11.1" customHeight="1" x14ac:dyDescent="0.2">
      <c r="A35" s="661" t="s">
        <v>39</v>
      </c>
      <c r="B35" s="294">
        <v>3367</v>
      </c>
      <c r="C35" s="294">
        <v>2593</v>
      </c>
      <c r="D35" s="578">
        <f t="shared" si="0"/>
        <v>-22.987822987822991</v>
      </c>
      <c r="E35" s="566">
        <v>2420</v>
      </c>
      <c r="F35" s="294">
        <v>2567</v>
      </c>
      <c r="G35" s="578">
        <f>((F35/E35) -   1)*100</f>
        <v>6.0743801652892504</v>
      </c>
      <c r="H35" s="576" t="s">
        <v>30</v>
      </c>
      <c r="I35" s="576" t="s">
        <v>30</v>
      </c>
      <c r="J35" s="762" t="s">
        <v>641</v>
      </c>
    </row>
    <row r="36" spans="1:10" ht="11.1" customHeight="1" x14ac:dyDescent="0.2">
      <c r="A36" s="661" t="s">
        <v>40</v>
      </c>
      <c r="B36" s="294">
        <v>4600</v>
      </c>
      <c r="C36" s="295" t="s">
        <v>30</v>
      </c>
      <c r="D36" s="663" t="s">
        <v>27</v>
      </c>
      <c r="E36" s="566">
        <v>4600</v>
      </c>
      <c r="F36" s="737" t="s">
        <v>30</v>
      </c>
      <c r="G36" s="663" t="s">
        <v>27</v>
      </c>
      <c r="H36" s="95" t="s">
        <v>30</v>
      </c>
      <c r="I36" s="482" t="s">
        <v>30</v>
      </c>
      <c r="J36" s="763" t="s">
        <v>641</v>
      </c>
    </row>
    <row r="37" spans="1:10" ht="11.1" customHeight="1" x14ac:dyDescent="0.2">
      <c r="A37" s="738" t="s">
        <v>41</v>
      </c>
      <c r="B37" s="730">
        <f>AVERAGE(B38:B46)</f>
        <v>2781.3333333333335</v>
      </c>
      <c r="C37" s="730">
        <f>AVERAGE(C38:C46)</f>
        <v>2536.2222222222222</v>
      </c>
      <c r="D37" s="577">
        <f t="shared" si="0"/>
        <v>-8.8127197187599986</v>
      </c>
      <c r="E37" s="730">
        <f t="shared" ref="E37:F37" si="6">AVERAGE(E38:E46)</f>
        <v>3175</v>
      </c>
      <c r="F37" s="730">
        <f t="shared" si="6"/>
        <v>2841.6</v>
      </c>
      <c r="G37" s="577">
        <f>((F37/E37) -   1)*100</f>
        <v>-10.500787401574808</v>
      </c>
      <c r="H37" s="580">
        <f t="shared" ref="H37:I37" si="7">AVERAGE(H38:H46)</f>
        <v>1946.6666666666667</v>
      </c>
      <c r="I37" s="580">
        <f t="shared" si="7"/>
        <v>1778.1111111111111</v>
      </c>
      <c r="J37" s="761">
        <f>((I37/H37)  -          1)*100</f>
        <v>-8.6586757990867689</v>
      </c>
    </row>
    <row r="38" spans="1:10" ht="11.1" customHeight="1" x14ac:dyDescent="0.2">
      <c r="A38" s="664" t="s">
        <v>156</v>
      </c>
      <c r="B38" s="294">
        <v>3700</v>
      </c>
      <c r="C38" s="294">
        <v>3700</v>
      </c>
      <c r="D38" s="578">
        <f t="shared" si="0"/>
        <v>0</v>
      </c>
      <c r="E38" s="566">
        <v>3600</v>
      </c>
      <c r="F38" s="294">
        <v>3600</v>
      </c>
      <c r="G38" s="663">
        <f t="shared" ref="G38" si="8">((F38/E38) -   1)*100</f>
        <v>0</v>
      </c>
      <c r="H38" s="100">
        <v>1780</v>
      </c>
      <c r="I38" s="576">
        <v>1780</v>
      </c>
      <c r="J38" s="764">
        <f t="shared" ref="J38" si="9">((I38/H38) -   1)*100</f>
        <v>0</v>
      </c>
    </row>
    <row r="39" spans="1:10" ht="11.1" customHeight="1" x14ac:dyDescent="0.2">
      <c r="A39" s="664" t="s">
        <v>42</v>
      </c>
      <c r="B39" s="100" t="s">
        <v>30</v>
      </c>
      <c r="C39" s="294">
        <v>2200</v>
      </c>
      <c r="D39" s="663" t="s">
        <v>27</v>
      </c>
      <c r="E39" s="100" t="s">
        <v>30</v>
      </c>
      <c r="F39" s="294">
        <v>2400</v>
      </c>
      <c r="G39" s="663" t="s">
        <v>27</v>
      </c>
      <c r="H39" s="100" t="s">
        <v>30</v>
      </c>
      <c r="I39" s="576">
        <v>1400</v>
      </c>
      <c r="J39" s="762" t="s">
        <v>642</v>
      </c>
    </row>
    <row r="40" spans="1:10" ht="11.1" customHeight="1" x14ac:dyDescent="0.2">
      <c r="A40" s="664" t="s">
        <v>445</v>
      </c>
      <c r="B40" s="100" t="s">
        <v>30</v>
      </c>
      <c r="C40" s="294">
        <v>2450</v>
      </c>
      <c r="D40" s="663" t="s">
        <v>27</v>
      </c>
      <c r="E40" s="100" t="s">
        <v>30</v>
      </c>
      <c r="F40" s="551" t="s">
        <v>30</v>
      </c>
      <c r="G40" s="663" t="s">
        <v>27</v>
      </c>
      <c r="H40" s="100" t="s">
        <v>30</v>
      </c>
      <c r="I40" s="576">
        <v>1480</v>
      </c>
      <c r="J40" s="762" t="s">
        <v>642</v>
      </c>
    </row>
    <row r="41" spans="1:10" ht="11.1" customHeight="1" x14ac:dyDescent="0.2">
      <c r="A41" s="664" t="s">
        <v>166</v>
      </c>
      <c r="B41" s="100" t="s">
        <v>30</v>
      </c>
      <c r="C41" s="294">
        <v>2220</v>
      </c>
      <c r="D41" s="663" t="s">
        <v>27</v>
      </c>
      <c r="E41" s="100" t="s">
        <v>30</v>
      </c>
      <c r="F41" s="294">
        <v>2400</v>
      </c>
      <c r="G41" s="663" t="s">
        <v>27</v>
      </c>
      <c r="H41" s="100" t="s">
        <v>30</v>
      </c>
      <c r="I41" s="576">
        <v>1430</v>
      </c>
      <c r="J41" s="762" t="s">
        <v>642</v>
      </c>
    </row>
    <row r="42" spans="1:10" ht="11.1" customHeight="1" x14ac:dyDescent="0.2">
      <c r="A42" s="661" t="s">
        <v>43</v>
      </c>
      <c r="B42" s="294">
        <v>2734</v>
      </c>
      <c r="C42" s="294">
        <v>2591</v>
      </c>
      <c r="D42" s="578">
        <f>((C42/B42) -   1)*100</f>
        <v>-5.2304316020482799</v>
      </c>
      <c r="E42" s="566">
        <v>4325</v>
      </c>
      <c r="F42" s="294">
        <v>2808</v>
      </c>
      <c r="G42" s="736">
        <f>((F42/E42) -   1)*100</f>
        <v>-35.075144508670519</v>
      </c>
      <c r="H42" s="576">
        <v>2863</v>
      </c>
      <c r="I42" s="576">
        <v>2422</v>
      </c>
      <c r="J42" s="762">
        <f>((I42/H42)  -          1)*100</f>
        <v>-15.403422982885084</v>
      </c>
    </row>
    <row r="43" spans="1:10" ht="11.1" customHeight="1" x14ac:dyDescent="0.2">
      <c r="A43" s="661" t="s">
        <v>449</v>
      </c>
      <c r="B43" s="294">
        <v>1910</v>
      </c>
      <c r="C43" s="294">
        <v>2092</v>
      </c>
      <c r="D43" s="578">
        <f>((C43/B43) -   1)*100</f>
        <v>9.5287958115183322</v>
      </c>
      <c r="E43" s="566">
        <v>1600</v>
      </c>
      <c r="F43" s="576" t="s">
        <v>30</v>
      </c>
      <c r="G43" s="663" t="s">
        <v>27</v>
      </c>
      <c r="H43" s="576">
        <v>1197</v>
      </c>
      <c r="I43" s="576">
        <v>1338</v>
      </c>
      <c r="J43" s="762">
        <f>((I43/H43)  -          1)*100</f>
        <v>11.77944862155389</v>
      </c>
    </row>
    <row r="44" spans="1:10" ht="11.1" customHeight="1" x14ac:dyDescent="0.2">
      <c r="A44" s="664" t="s">
        <v>44</v>
      </c>
      <c r="B44" s="100" t="s">
        <v>30</v>
      </c>
      <c r="C44" s="294">
        <v>2000</v>
      </c>
      <c r="D44" s="663" t="s">
        <v>27</v>
      </c>
      <c r="E44" s="100" t="s">
        <v>30</v>
      </c>
      <c r="F44" s="100" t="s">
        <v>30</v>
      </c>
      <c r="G44" s="663" t="s">
        <v>27</v>
      </c>
      <c r="H44" s="100" t="s">
        <v>30</v>
      </c>
      <c r="I44" s="576">
        <v>1240</v>
      </c>
      <c r="J44" s="764" t="s">
        <v>643</v>
      </c>
    </row>
    <row r="45" spans="1:10" ht="11.1" customHeight="1" x14ac:dyDescent="0.2">
      <c r="A45" s="664" t="s">
        <v>519</v>
      </c>
      <c r="B45" s="100" t="s">
        <v>30</v>
      </c>
      <c r="C45" s="294">
        <v>2373</v>
      </c>
      <c r="D45" s="663" t="s">
        <v>27</v>
      </c>
      <c r="E45" s="100" t="s">
        <v>30</v>
      </c>
      <c r="F45" s="100" t="s">
        <v>30</v>
      </c>
      <c r="G45" s="663" t="s">
        <v>27</v>
      </c>
      <c r="H45" s="100" t="s">
        <v>30</v>
      </c>
      <c r="I45" s="576">
        <v>1513</v>
      </c>
      <c r="J45" s="764" t="s">
        <v>643</v>
      </c>
    </row>
    <row r="46" spans="1:10" ht="11.1" customHeight="1" x14ac:dyDescent="0.2">
      <c r="A46" s="664" t="s">
        <v>45</v>
      </c>
      <c r="B46" s="100" t="s">
        <v>30</v>
      </c>
      <c r="C46" s="294">
        <v>3200</v>
      </c>
      <c r="D46" s="663" t="s">
        <v>27</v>
      </c>
      <c r="E46" s="100" t="s">
        <v>30</v>
      </c>
      <c r="F46" s="165">
        <v>3000</v>
      </c>
      <c r="G46" s="663" t="s">
        <v>27</v>
      </c>
      <c r="H46" s="100" t="s">
        <v>30</v>
      </c>
      <c r="I46" s="576">
        <v>3400</v>
      </c>
      <c r="J46" s="764" t="s">
        <v>643</v>
      </c>
    </row>
    <row r="47" spans="1:10" ht="11.1" customHeight="1" x14ac:dyDescent="0.2">
      <c r="A47" s="738" t="s">
        <v>46</v>
      </c>
      <c r="B47" s="730">
        <f>AVERAGE(B48:B60)</f>
        <v>3741.6153846153848</v>
      </c>
      <c r="C47" s="730">
        <f>AVERAGE(C48:C60)</f>
        <v>2753.3076923076924</v>
      </c>
      <c r="D47" s="577">
        <f t="shared" ref="D47:D81" si="10">((C47/B47) -   1)*100</f>
        <v>-26.413930634649784</v>
      </c>
      <c r="E47" s="730">
        <f>AVERAGE(E48:E60)</f>
        <v>3684.3076923076924</v>
      </c>
      <c r="F47" s="689">
        <f>AVERAGE(F48:F60)</f>
        <v>2816.4615384615386</v>
      </c>
      <c r="G47" s="577">
        <f t="shared" ref="G47:G80" si="11">((F47/E47 -   1)*100)</f>
        <v>-23.555202939702692</v>
      </c>
      <c r="H47" s="580">
        <f>AVERAGE(H48:H60)</f>
        <v>3756.6666666666665</v>
      </c>
      <c r="I47" s="580">
        <f>AVERAGE(I48:I60)</f>
        <v>3317.6666666666665</v>
      </c>
      <c r="J47" s="761">
        <f>((I47/H47  -          1)*100)</f>
        <v>-11.685891748003552</v>
      </c>
    </row>
    <row r="48" spans="1:10" ht="11.1" customHeight="1" x14ac:dyDescent="0.2">
      <c r="A48" s="661" t="s">
        <v>47</v>
      </c>
      <c r="B48" s="294">
        <v>3460</v>
      </c>
      <c r="C48" s="294">
        <v>3460</v>
      </c>
      <c r="D48" s="578">
        <f t="shared" si="10"/>
        <v>0</v>
      </c>
      <c r="E48" s="566">
        <v>3620</v>
      </c>
      <c r="F48" s="165">
        <v>2753</v>
      </c>
      <c r="G48" s="736">
        <f t="shared" si="11"/>
        <v>-23.950276243093928</v>
      </c>
      <c r="H48" s="576" t="s">
        <v>30</v>
      </c>
      <c r="I48" s="576" t="s">
        <v>30</v>
      </c>
      <c r="J48" s="762" t="s">
        <v>641</v>
      </c>
    </row>
    <row r="49" spans="1:10" ht="11.1" customHeight="1" x14ac:dyDescent="0.2">
      <c r="A49" s="661" t="s">
        <v>48</v>
      </c>
      <c r="B49" s="294">
        <v>3787</v>
      </c>
      <c r="C49" s="294">
        <v>2680</v>
      </c>
      <c r="D49" s="578">
        <f t="shared" si="10"/>
        <v>-29.231581726960655</v>
      </c>
      <c r="E49" s="566">
        <v>3647</v>
      </c>
      <c r="F49" s="165">
        <v>2733</v>
      </c>
      <c r="G49" s="736">
        <f t="shared" si="11"/>
        <v>-25.061694543460376</v>
      </c>
      <c r="H49" s="95" t="s">
        <v>30</v>
      </c>
      <c r="I49" s="576" t="s">
        <v>30</v>
      </c>
      <c r="J49" s="763" t="s">
        <v>641</v>
      </c>
    </row>
    <row r="50" spans="1:10" ht="11.1" customHeight="1" x14ac:dyDescent="0.2">
      <c r="A50" s="661" t="s">
        <v>49</v>
      </c>
      <c r="B50" s="294">
        <v>3690</v>
      </c>
      <c r="C50" s="294">
        <v>2610</v>
      </c>
      <c r="D50" s="578">
        <f t="shared" si="10"/>
        <v>-29.268292682926834</v>
      </c>
      <c r="E50" s="566">
        <v>3625</v>
      </c>
      <c r="F50" s="165">
        <v>2755</v>
      </c>
      <c r="G50" s="736">
        <f t="shared" si="11"/>
        <v>-24</v>
      </c>
      <c r="H50" s="95" t="s">
        <v>30</v>
      </c>
      <c r="I50" s="576" t="s">
        <v>30</v>
      </c>
      <c r="J50" s="763" t="s">
        <v>641</v>
      </c>
    </row>
    <row r="51" spans="1:10" ht="11.1" customHeight="1" x14ac:dyDescent="0.2">
      <c r="A51" s="661" t="s">
        <v>50</v>
      </c>
      <c r="B51" s="294">
        <v>3765</v>
      </c>
      <c r="C51" s="294">
        <v>2750</v>
      </c>
      <c r="D51" s="578">
        <f t="shared" si="10"/>
        <v>-26.958831341301458</v>
      </c>
      <c r="E51" s="566">
        <v>3730</v>
      </c>
      <c r="F51" s="165">
        <v>2845</v>
      </c>
      <c r="G51" s="736">
        <f t="shared" si="11"/>
        <v>-23.726541554959791</v>
      </c>
      <c r="H51" s="95" t="s">
        <v>30</v>
      </c>
      <c r="I51" s="576" t="s">
        <v>30</v>
      </c>
      <c r="J51" s="763" t="s">
        <v>641</v>
      </c>
    </row>
    <row r="52" spans="1:10" ht="11.1" customHeight="1" x14ac:dyDescent="0.2">
      <c r="A52" s="661" t="s">
        <v>51</v>
      </c>
      <c r="B52" s="294">
        <v>3680</v>
      </c>
      <c r="C52" s="294">
        <v>2645</v>
      </c>
      <c r="D52" s="578">
        <f t="shared" si="10"/>
        <v>-28.125</v>
      </c>
      <c r="E52" s="566">
        <v>3600</v>
      </c>
      <c r="F52" s="165">
        <v>2800</v>
      </c>
      <c r="G52" s="736">
        <f t="shared" si="11"/>
        <v>-22.222222222222221</v>
      </c>
      <c r="H52" s="95" t="s">
        <v>30</v>
      </c>
      <c r="I52" s="576" t="s">
        <v>30</v>
      </c>
      <c r="J52" s="763" t="s">
        <v>641</v>
      </c>
    </row>
    <row r="53" spans="1:10" ht="11.1" customHeight="1" x14ac:dyDescent="0.2">
      <c r="A53" s="661" t="s">
        <v>52</v>
      </c>
      <c r="B53" s="294">
        <v>3540</v>
      </c>
      <c r="C53" s="294">
        <v>2570</v>
      </c>
      <c r="D53" s="578">
        <f t="shared" si="10"/>
        <v>-27.401129943502823</v>
      </c>
      <c r="E53" s="566">
        <v>3447</v>
      </c>
      <c r="F53" s="165">
        <v>2720</v>
      </c>
      <c r="G53" s="736">
        <f t="shared" si="11"/>
        <v>-21.090803597331011</v>
      </c>
      <c r="H53" s="95" t="s">
        <v>30</v>
      </c>
      <c r="I53" s="576" t="s">
        <v>30</v>
      </c>
      <c r="J53" s="763" t="s">
        <v>641</v>
      </c>
    </row>
    <row r="54" spans="1:10" ht="11.1" customHeight="1" x14ac:dyDescent="0.2">
      <c r="A54" s="661" t="s">
        <v>53</v>
      </c>
      <c r="B54" s="294">
        <v>3867</v>
      </c>
      <c r="C54" s="294">
        <v>2787</v>
      </c>
      <c r="D54" s="578">
        <f t="shared" si="10"/>
        <v>-27.92862684251358</v>
      </c>
      <c r="E54" s="566">
        <v>3680</v>
      </c>
      <c r="F54" s="165">
        <v>2953</v>
      </c>
      <c r="G54" s="736">
        <f t="shared" si="11"/>
        <v>-19.755434782608695</v>
      </c>
      <c r="H54" s="95" t="s">
        <v>30</v>
      </c>
      <c r="I54" s="576" t="s">
        <v>30</v>
      </c>
      <c r="J54" s="763" t="s">
        <v>641</v>
      </c>
    </row>
    <row r="55" spans="1:10" ht="11.1" customHeight="1" x14ac:dyDescent="0.2">
      <c r="A55" s="661" t="s">
        <v>140</v>
      </c>
      <c r="B55" s="294">
        <v>3955</v>
      </c>
      <c r="C55" s="294">
        <v>2780</v>
      </c>
      <c r="D55" s="578">
        <f t="shared" si="10"/>
        <v>-29.709228824273069</v>
      </c>
      <c r="E55" s="566">
        <v>3813</v>
      </c>
      <c r="F55" s="165">
        <v>2940</v>
      </c>
      <c r="G55" s="736">
        <f t="shared" si="11"/>
        <v>-22.895357985837926</v>
      </c>
      <c r="H55" s="576">
        <v>3667</v>
      </c>
      <c r="I55" s="576">
        <v>3220</v>
      </c>
      <c r="J55" s="762">
        <f>((I55/H55  -          1)*100)</f>
        <v>-12.189800927188433</v>
      </c>
    </row>
    <row r="56" spans="1:10" ht="11.1" customHeight="1" x14ac:dyDescent="0.2">
      <c r="A56" s="661" t="s">
        <v>54</v>
      </c>
      <c r="B56" s="294">
        <v>3740</v>
      </c>
      <c r="C56" s="294">
        <v>2700</v>
      </c>
      <c r="D56" s="578">
        <f t="shared" si="10"/>
        <v>-27.807486631016044</v>
      </c>
      <c r="E56" s="566">
        <v>3627</v>
      </c>
      <c r="F56" s="165">
        <v>2773</v>
      </c>
      <c r="G56" s="736">
        <f t="shared" si="11"/>
        <v>-23.545629997242902</v>
      </c>
      <c r="H56" s="95" t="s">
        <v>30</v>
      </c>
      <c r="I56" s="576" t="s">
        <v>30</v>
      </c>
      <c r="J56" s="763" t="s">
        <v>641</v>
      </c>
    </row>
    <row r="57" spans="1:10" ht="11.1" customHeight="1" x14ac:dyDescent="0.2">
      <c r="A57" s="661" t="s">
        <v>55</v>
      </c>
      <c r="B57" s="294">
        <v>3680</v>
      </c>
      <c r="C57" s="294">
        <v>2693</v>
      </c>
      <c r="D57" s="578">
        <f t="shared" si="10"/>
        <v>-26.820652173913039</v>
      </c>
      <c r="E57" s="566">
        <v>3820</v>
      </c>
      <c r="F57" s="165">
        <v>2847</v>
      </c>
      <c r="G57" s="736">
        <f t="shared" si="11"/>
        <v>-25.471204188481678</v>
      </c>
      <c r="H57" s="576" t="s">
        <v>30</v>
      </c>
      <c r="I57" s="576" t="s">
        <v>30</v>
      </c>
      <c r="J57" s="763" t="s">
        <v>641</v>
      </c>
    </row>
    <row r="58" spans="1:10" ht="11.1" customHeight="1" x14ac:dyDescent="0.2">
      <c r="A58" s="661" t="s">
        <v>56</v>
      </c>
      <c r="B58" s="294">
        <v>4047</v>
      </c>
      <c r="C58" s="294">
        <v>2800</v>
      </c>
      <c r="D58" s="578">
        <f t="shared" si="10"/>
        <v>-30.81294786261428</v>
      </c>
      <c r="E58" s="566">
        <v>3887</v>
      </c>
      <c r="F58" s="165">
        <v>2980</v>
      </c>
      <c r="G58" s="736">
        <f t="shared" si="11"/>
        <v>-23.33419089271932</v>
      </c>
      <c r="H58" s="95">
        <v>3853</v>
      </c>
      <c r="I58" s="482">
        <v>3353</v>
      </c>
      <c r="J58" s="763">
        <f>((I58/H58  -          1)*100)</f>
        <v>-12.976901116013495</v>
      </c>
    </row>
    <row r="59" spans="1:10" ht="11.1" customHeight="1" x14ac:dyDescent="0.2">
      <c r="A59" s="661" t="s">
        <v>57</v>
      </c>
      <c r="B59" s="294">
        <v>3740</v>
      </c>
      <c r="C59" s="294">
        <v>2653</v>
      </c>
      <c r="D59" s="578">
        <f t="shared" si="10"/>
        <v>-29.064171122994654</v>
      </c>
      <c r="E59" s="566">
        <v>3640</v>
      </c>
      <c r="F59" s="165">
        <v>2760</v>
      </c>
      <c r="G59" s="736">
        <f t="shared" si="11"/>
        <v>-24.175824175824179</v>
      </c>
      <c r="H59" s="95" t="s">
        <v>30</v>
      </c>
      <c r="I59" s="576" t="s">
        <v>30</v>
      </c>
      <c r="J59" s="763" t="s">
        <v>641</v>
      </c>
    </row>
    <row r="60" spans="1:10" ht="11.1" customHeight="1" x14ac:dyDescent="0.2">
      <c r="A60" s="661" t="s">
        <v>58</v>
      </c>
      <c r="B60" s="294">
        <v>3690</v>
      </c>
      <c r="C60" s="294">
        <v>2665</v>
      </c>
      <c r="D60" s="578">
        <f t="shared" si="10"/>
        <v>-27.777777777777779</v>
      </c>
      <c r="E60" s="566">
        <v>3760</v>
      </c>
      <c r="F60" s="165">
        <v>2755</v>
      </c>
      <c r="G60" s="736">
        <f t="shared" si="11"/>
        <v>-26.728723404255316</v>
      </c>
      <c r="H60" s="95">
        <v>3750</v>
      </c>
      <c r="I60" s="482">
        <v>3380</v>
      </c>
      <c r="J60" s="763">
        <f>((I60/H60  -          1)*100)</f>
        <v>-9.8666666666666671</v>
      </c>
    </row>
    <row r="61" spans="1:10" ht="11.1" customHeight="1" x14ac:dyDescent="0.2">
      <c r="A61" s="828"/>
      <c r="B61" s="829"/>
      <c r="C61" s="830"/>
      <c r="D61" s="830"/>
      <c r="E61" s="830"/>
      <c r="F61" s="830"/>
      <c r="G61" s="830"/>
      <c r="H61" s="830"/>
      <c r="I61" s="830"/>
      <c r="J61" s="831" t="s">
        <v>76</v>
      </c>
    </row>
    <row r="62" spans="1:10" ht="11.1" customHeight="1" x14ac:dyDescent="0.25">
      <c r="A62" s="935" t="s">
        <v>573</v>
      </c>
      <c r="B62" s="935"/>
      <c r="C62" s="935"/>
      <c r="D62" s="935"/>
      <c r="E62" s="935"/>
      <c r="F62" s="935"/>
      <c r="G62" s="8"/>
      <c r="H62" s="8"/>
      <c r="I62" s="9"/>
      <c r="J62" s="28"/>
    </row>
    <row r="63" spans="1:10" ht="14.1" customHeight="1" x14ac:dyDescent="0.2">
      <c r="A63" s="930" t="s">
        <v>19</v>
      </c>
      <c r="B63" s="932" t="s">
        <v>20</v>
      </c>
      <c r="C63" s="933"/>
      <c r="D63" s="934"/>
      <c r="E63" s="932" t="s">
        <v>21</v>
      </c>
      <c r="F63" s="933"/>
      <c r="G63" s="934"/>
      <c r="H63" s="932" t="s">
        <v>22</v>
      </c>
      <c r="I63" s="933"/>
      <c r="J63" s="934"/>
    </row>
    <row r="64" spans="1:10" ht="14.1" customHeight="1" x14ac:dyDescent="0.2">
      <c r="A64" s="931"/>
      <c r="B64" s="346">
        <v>2023</v>
      </c>
      <c r="C64" s="346">
        <v>2024</v>
      </c>
      <c r="D64" s="346" t="s">
        <v>23</v>
      </c>
      <c r="E64" s="346">
        <v>2023</v>
      </c>
      <c r="F64" s="346">
        <v>2024</v>
      </c>
      <c r="G64" s="346" t="s">
        <v>23</v>
      </c>
      <c r="H64" s="346">
        <v>2023</v>
      </c>
      <c r="I64" s="346">
        <v>2024</v>
      </c>
      <c r="J64" s="346" t="s">
        <v>23</v>
      </c>
    </row>
    <row r="65" spans="1:10" ht="5.0999999999999996" customHeight="1" x14ac:dyDescent="0.2">
      <c r="A65" s="753"/>
      <c r="B65" s="766"/>
      <c r="C65" s="766"/>
      <c r="D65" s="766"/>
      <c r="E65" s="766"/>
      <c r="F65" s="766"/>
      <c r="G65" s="766"/>
      <c r="H65" s="766"/>
      <c r="I65" s="766"/>
      <c r="J65" s="766"/>
    </row>
    <row r="66" spans="1:10" ht="11.1" customHeight="1" x14ac:dyDescent="0.2">
      <c r="A66" s="571" t="s">
        <v>59</v>
      </c>
      <c r="B66" s="730">
        <f>AVERAGE(B67:B71)</f>
        <v>3364.6</v>
      </c>
      <c r="C66" s="730">
        <f>AVERAGE(C67:C71)</f>
        <v>2845.4</v>
      </c>
      <c r="D66" s="577">
        <f t="shared" si="10"/>
        <v>-15.431254829697439</v>
      </c>
      <c r="E66" s="730">
        <f>AVERAGE(E67:E71)</f>
        <v>3342.6</v>
      </c>
      <c r="F66" s="689">
        <f>AVERAGE(F67:F71)</f>
        <v>2775.2</v>
      </c>
      <c r="G66" s="577">
        <f t="shared" si="11"/>
        <v>-16.974810028121823</v>
      </c>
      <c r="H66" s="580" t="s">
        <v>28</v>
      </c>
      <c r="I66" s="580" t="s">
        <v>28</v>
      </c>
      <c r="J66" s="761" t="s">
        <v>641</v>
      </c>
    </row>
    <row r="67" spans="1:10" ht="11.1" customHeight="1" x14ac:dyDescent="0.2">
      <c r="A67" s="661" t="s">
        <v>60</v>
      </c>
      <c r="B67" s="294">
        <v>3533</v>
      </c>
      <c r="C67" s="294">
        <v>2787</v>
      </c>
      <c r="D67" s="578">
        <f t="shared" si="10"/>
        <v>-21.115199547127084</v>
      </c>
      <c r="E67" s="566">
        <v>3433</v>
      </c>
      <c r="F67" s="165">
        <v>2753</v>
      </c>
      <c r="G67" s="736">
        <f t="shared" si="11"/>
        <v>-19.807748325080109</v>
      </c>
      <c r="H67" s="576" t="s">
        <v>30</v>
      </c>
      <c r="I67" s="576" t="s">
        <v>30</v>
      </c>
      <c r="J67" s="763" t="s">
        <v>641</v>
      </c>
    </row>
    <row r="68" spans="1:10" ht="11.1" customHeight="1" x14ac:dyDescent="0.2">
      <c r="A68" s="661" t="s">
        <v>689</v>
      </c>
      <c r="B68" s="294">
        <v>3540</v>
      </c>
      <c r="C68" s="294">
        <v>2900</v>
      </c>
      <c r="D68" s="578">
        <f t="shared" si="10"/>
        <v>-18.07909604519774</v>
      </c>
      <c r="E68" s="566">
        <v>3413</v>
      </c>
      <c r="F68" s="165">
        <v>2833</v>
      </c>
      <c r="G68" s="736">
        <f t="shared" si="11"/>
        <v>-16.993847055376499</v>
      </c>
      <c r="H68" s="95" t="s">
        <v>30</v>
      </c>
      <c r="I68" s="576" t="s">
        <v>30</v>
      </c>
      <c r="J68" s="763" t="s">
        <v>641</v>
      </c>
    </row>
    <row r="69" spans="1:10" ht="11.1" customHeight="1" x14ac:dyDescent="0.2">
      <c r="A69" s="661" t="s">
        <v>62</v>
      </c>
      <c r="B69" s="294">
        <v>3400</v>
      </c>
      <c r="C69" s="294">
        <v>2750</v>
      </c>
      <c r="D69" s="578">
        <f t="shared" si="10"/>
        <v>-19.117647058823529</v>
      </c>
      <c r="E69" s="566">
        <v>3550</v>
      </c>
      <c r="F69" s="165">
        <v>2650</v>
      </c>
      <c r="G69" s="736">
        <f t="shared" si="11"/>
        <v>-25.352112676056336</v>
      </c>
      <c r="H69" s="95" t="s">
        <v>148</v>
      </c>
      <c r="I69" s="576" t="s">
        <v>30</v>
      </c>
      <c r="J69" s="763" t="s">
        <v>641</v>
      </c>
    </row>
    <row r="70" spans="1:10" ht="11.1" customHeight="1" x14ac:dyDescent="0.2">
      <c r="A70" s="661" t="s">
        <v>63</v>
      </c>
      <c r="B70" s="294">
        <v>3300</v>
      </c>
      <c r="C70" s="294">
        <v>2965</v>
      </c>
      <c r="D70" s="578">
        <f t="shared" si="10"/>
        <v>-10.151515151515156</v>
      </c>
      <c r="E70" s="566">
        <v>3167</v>
      </c>
      <c r="F70" s="165">
        <v>2890</v>
      </c>
      <c r="G70" s="736">
        <f t="shared" si="11"/>
        <v>-8.7464477423429106</v>
      </c>
      <c r="H70" s="95" t="s">
        <v>30</v>
      </c>
      <c r="I70" s="576" t="s">
        <v>30</v>
      </c>
      <c r="J70" s="763" t="s">
        <v>641</v>
      </c>
    </row>
    <row r="71" spans="1:10" ht="11.1" customHeight="1" x14ac:dyDescent="0.2">
      <c r="A71" s="661" t="s">
        <v>64</v>
      </c>
      <c r="B71" s="294">
        <v>3050</v>
      </c>
      <c r="C71" s="294">
        <v>2825</v>
      </c>
      <c r="D71" s="578">
        <f t="shared" si="10"/>
        <v>-7.3770491803278659</v>
      </c>
      <c r="E71" s="566">
        <v>3150</v>
      </c>
      <c r="F71" s="165">
        <v>2750</v>
      </c>
      <c r="G71" s="736">
        <f t="shared" si="11"/>
        <v>-12.698412698412698</v>
      </c>
      <c r="H71" s="576" t="s">
        <v>30</v>
      </c>
      <c r="I71" s="576" t="s">
        <v>30</v>
      </c>
      <c r="J71" s="763" t="s">
        <v>641</v>
      </c>
    </row>
    <row r="72" spans="1:10" ht="11.1" customHeight="1" x14ac:dyDescent="0.2">
      <c r="A72" s="571" t="s">
        <v>65</v>
      </c>
      <c r="B72" s="730">
        <f>AVERAGE(B73:B81)</f>
        <v>2613.8333333333335</v>
      </c>
      <c r="C72" s="730">
        <f>AVERAGE(C73:C83)</f>
        <v>2643.2727272727275</v>
      </c>
      <c r="D72" s="577">
        <f t="shared" si="10"/>
        <v>1.1262919316225473</v>
      </c>
      <c r="E72" s="730">
        <f t="shared" ref="E72:F72" si="12">AVERAGE(E73:E83)</f>
        <v>2792.3333333333335</v>
      </c>
      <c r="F72" s="689">
        <f t="shared" si="12"/>
        <v>2516.625</v>
      </c>
      <c r="G72" s="577">
        <f t="shared" si="11"/>
        <v>-9.8737614897934876</v>
      </c>
      <c r="H72" s="580">
        <f t="shared" ref="H72:I72" si="13">AVERAGE(H73:H83)</f>
        <v>1984.25</v>
      </c>
      <c r="I72" s="580">
        <f t="shared" si="13"/>
        <v>1900</v>
      </c>
      <c r="J72" s="761">
        <f>((I72/H72  -          1)*100)</f>
        <v>-4.245936751921386</v>
      </c>
    </row>
    <row r="73" spans="1:10" ht="11.1" customHeight="1" x14ac:dyDescent="0.2">
      <c r="A73" s="661" t="s">
        <v>66</v>
      </c>
      <c r="B73" s="294">
        <v>2700</v>
      </c>
      <c r="C73" s="294">
        <v>2225</v>
      </c>
      <c r="D73" s="578">
        <f t="shared" si="10"/>
        <v>-17.592592592592592</v>
      </c>
      <c r="E73" s="566">
        <v>2900</v>
      </c>
      <c r="F73" s="165">
        <v>2300</v>
      </c>
      <c r="G73" s="736">
        <f t="shared" si="11"/>
        <v>-20.68965517241379</v>
      </c>
      <c r="H73" s="95" t="s">
        <v>30</v>
      </c>
      <c r="I73" s="576">
        <v>2025</v>
      </c>
      <c r="J73" s="763" t="s">
        <v>641</v>
      </c>
    </row>
    <row r="74" spans="1:10" ht="11.1" customHeight="1" x14ac:dyDescent="0.2">
      <c r="A74" s="661" t="s">
        <v>67</v>
      </c>
      <c r="B74" s="576" t="s">
        <v>30</v>
      </c>
      <c r="C74" s="294">
        <v>2650</v>
      </c>
      <c r="D74" s="763" t="s">
        <v>641</v>
      </c>
      <c r="E74" s="576" t="s">
        <v>30</v>
      </c>
      <c r="F74" s="165">
        <v>2700</v>
      </c>
      <c r="G74" s="763" t="s">
        <v>641</v>
      </c>
      <c r="H74" s="95" t="s">
        <v>30</v>
      </c>
      <c r="I74" s="576" t="s">
        <v>30</v>
      </c>
      <c r="J74" s="763" t="s">
        <v>641</v>
      </c>
    </row>
    <row r="75" spans="1:10" ht="11.1" customHeight="1" x14ac:dyDescent="0.2">
      <c r="A75" s="661" t="s">
        <v>68</v>
      </c>
      <c r="B75" s="294">
        <v>2380</v>
      </c>
      <c r="C75" s="294">
        <v>2305</v>
      </c>
      <c r="D75" s="578">
        <f t="shared" si="10"/>
        <v>-3.1512605042016806</v>
      </c>
      <c r="E75" s="566">
        <v>2347</v>
      </c>
      <c r="F75" s="165">
        <v>2200</v>
      </c>
      <c r="G75" s="736">
        <f t="shared" si="11"/>
        <v>-6.2633148700468659</v>
      </c>
      <c r="H75" s="95">
        <v>1887</v>
      </c>
      <c r="I75" s="576">
        <v>1410</v>
      </c>
      <c r="J75" s="763">
        <f>((I75/H75  -          1)*100)</f>
        <v>-25.278219395866451</v>
      </c>
    </row>
    <row r="76" spans="1:10" ht="11.1" customHeight="1" x14ac:dyDescent="0.2">
      <c r="A76" s="661" t="s">
        <v>69</v>
      </c>
      <c r="B76" s="576" t="s">
        <v>30</v>
      </c>
      <c r="C76" s="294">
        <v>3200</v>
      </c>
      <c r="D76" s="663" t="s">
        <v>27</v>
      </c>
      <c r="E76" s="576" t="s">
        <v>30</v>
      </c>
      <c r="F76" s="165">
        <v>3400</v>
      </c>
      <c r="G76" s="663" t="s">
        <v>27</v>
      </c>
      <c r="H76" s="95" t="s">
        <v>30</v>
      </c>
      <c r="I76" s="576" t="s">
        <v>30</v>
      </c>
      <c r="J76" s="763" t="s">
        <v>641</v>
      </c>
    </row>
    <row r="77" spans="1:10" ht="11.1" customHeight="1" x14ac:dyDescent="0.2">
      <c r="A77" s="661" t="s">
        <v>70</v>
      </c>
      <c r="B77" s="294">
        <v>2630</v>
      </c>
      <c r="C77" s="294">
        <v>2533</v>
      </c>
      <c r="D77" s="663" t="s">
        <v>27</v>
      </c>
      <c r="E77" s="566">
        <v>2640</v>
      </c>
      <c r="F77" s="165">
        <v>2533</v>
      </c>
      <c r="G77" s="736">
        <f t="shared" si="11"/>
        <v>-4.0530303030303028</v>
      </c>
      <c r="H77" s="576" t="s">
        <v>30</v>
      </c>
      <c r="I77" s="576">
        <v>2000</v>
      </c>
      <c r="J77" s="763" t="s">
        <v>641</v>
      </c>
    </row>
    <row r="78" spans="1:10" ht="11.1" customHeight="1" x14ac:dyDescent="0.2">
      <c r="A78" s="661" t="s">
        <v>423</v>
      </c>
      <c r="B78" s="295" t="s">
        <v>30</v>
      </c>
      <c r="C78" s="294">
        <v>2600</v>
      </c>
      <c r="D78" s="663" t="s">
        <v>27</v>
      </c>
      <c r="E78" s="633" t="s">
        <v>30</v>
      </c>
      <c r="F78" s="737" t="s">
        <v>30</v>
      </c>
      <c r="G78" s="663" t="s">
        <v>27</v>
      </c>
      <c r="H78" s="576" t="s">
        <v>30</v>
      </c>
      <c r="I78" s="576" t="s">
        <v>30</v>
      </c>
      <c r="J78" s="763" t="s">
        <v>641</v>
      </c>
    </row>
    <row r="79" spans="1:10" ht="11.1" customHeight="1" x14ac:dyDescent="0.2">
      <c r="A79" s="661" t="s">
        <v>71</v>
      </c>
      <c r="B79" s="294">
        <v>2235</v>
      </c>
      <c r="C79" s="294">
        <v>2385</v>
      </c>
      <c r="D79" s="578">
        <f t="shared" si="10"/>
        <v>6.7114093959731447</v>
      </c>
      <c r="E79" s="566">
        <v>3167</v>
      </c>
      <c r="F79" s="165">
        <v>1480</v>
      </c>
      <c r="G79" s="736">
        <f t="shared" si="11"/>
        <v>-53.268077044521633</v>
      </c>
      <c r="H79" s="95">
        <v>1450</v>
      </c>
      <c r="I79" s="576">
        <v>1465</v>
      </c>
      <c r="J79" s="763">
        <f>((I79/H79  -          1)*100)</f>
        <v>1.0344827586206806</v>
      </c>
    </row>
    <row r="80" spans="1:10" ht="11.1" customHeight="1" x14ac:dyDescent="0.2">
      <c r="A80" s="661" t="s">
        <v>72</v>
      </c>
      <c r="B80" s="294">
        <v>2933</v>
      </c>
      <c r="C80" s="294">
        <v>2933</v>
      </c>
      <c r="D80" s="578">
        <f t="shared" si="10"/>
        <v>0</v>
      </c>
      <c r="E80" s="566">
        <v>2800</v>
      </c>
      <c r="F80" s="165">
        <v>2800</v>
      </c>
      <c r="G80" s="736">
        <f t="shared" si="11"/>
        <v>0</v>
      </c>
      <c r="H80" s="95">
        <v>2400</v>
      </c>
      <c r="I80" s="576">
        <v>2200</v>
      </c>
      <c r="J80" s="763">
        <f>((I80/H80  -          1)*100)</f>
        <v>-8.3333333333333375</v>
      </c>
    </row>
    <row r="81" spans="1:10" ht="11.1" customHeight="1" x14ac:dyDescent="0.2">
      <c r="A81" s="661" t="s">
        <v>73</v>
      </c>
      <c r="B81" s="294">
        <v>2805</v>
      </c>
      <c r="C81" s="294">
        <v>2705</v>
      </c>
      <c r="D81" s="578">
        <f t="shared" si="10"/>
        <v>-3.5650623885917998</v>
      </c>
      <c r="E81" s="566">
        <v>2900</v>
      </c>
      <c r="F81" s="165">
        <v>2720</v>
      </c>
      <c r="G81" s="736">
        <f t="shared" ref="G81" si="14">((F81/E81) -   1)*100</f>
        <v>-6.2068965517241388</v>
      </c>
      <c r="H81" s="95" t="s">
        <v>30</v>
      </c>
      <c r="I81" s="576" t="s">
        <v>30</v>
      </c>
      <c r="J81" s="763" t="s">
        <v>641</v>
      </c>
    </row>
    <row r="82" spans="1:10" ht="11.1" customHeight="1" x14ac:dyDescent="0.2">
      <c r="A82" s="661" t="s">
        <v>182</v>
      </c>
      <c r="B82" s="294">
        <v>3100</v>
      </c>
      <c r="C82" s="294">
        <v>2840</v>
      </c>
      <c r="D82" s="663" t="s">
        <v>27</v>
      </c>
      <c r="E82" s="633" t="s">
        <v>30</v>
      </c>
      <c r="F82" s="737" t="s">
        <v>30</v>
      </c>
      <c r="G82" s="663" t="s">
        <v>27</v>
      </c>
      <c r="H82" s="576">
        <v>2200</v>
      </c>
      <c r="I82" s="576">
        <v>2300</v>
      </c>
      <c r="J82" s="763">
        <f>((I82/H82  -          1)*100)</f>
        <v>4.5454545454545414</v>
      </c>
    </row>
    <row r="83" spans="1:10" ht="11.1" customHeight="1" x14ac:dyDescent="0.2">
      <c r="A83" s="661" t="s">
        <v>424</v>
      </c>
      <c r="B83" s="295" t="s">
        <v>30</v>
      </c>
      <c r="C83" s="294">
        <v>2700</v>
      </c>
      <c r="D83" s="663" t="s">
        <v>27</v>
      </c>
      <c r="E83" s="633" t="s">
        <v>30</v>
      </c>
      <c r="F83" s="737" t="s">
        <v>30</v>
      </c>
      <c r="G83" s="663" t="s">
        <v>27</v>
      </c>
      <c r="H83" s="576" t="s">
        <v>30</v>
      </c>
      <c r="I83" s="576" t="s">
        <v>30</v>
      </c>
      <c r="J83" s="763" t="s">
        <v>641</v>
      </c>
    </row>
    <row r="84" spans="1:10" ht="11.1" customHeight="1" x14ac:dyDescent="0.2">
      <c r="A84" s="571" t="s">
        <v>74</v>
      </c>
      <c r="B84" s="730">
        <f>AVERAGE(B85:B89)</f>
        <v>2143.6</v>
      </c>
      <c r="C84" s="730">
        <f>AVERAGE(C85:C89)</f>
        <v>2010.4</v>
      </c>
      <c r="D84" s="577">
        <f t="shared" ref="D84:D106" si="15">((C84/B84)-      1)*100</f>
        <v>-6.2138458667661762</v>
      </c>
      <c r="E84" s="730">
        <v>2033.6</v>
      </c>
      <c r="F84" s="730">
        <v>2033.6</v>
      </c>
      <c r="G84" s="577">
        <f t="shared" ref="G84:G89" si="16">((F84/E84)-      1)*100</f>
        <v>0</v>
      </c>
      <c r="H84" s="580">
        <f>AVERAGE(H85:H89)</f>
        <v>1372</v>
      </c>
      <c r="I84" s="580">
        <f>AVERAGE(I85:I89)</f>
        <v>1323.2</v>
      </c>
      <c r="J84" s="761">
        <f t="shared" ref="J84:J89" si="17">((I84/H84) -             1)*100</f>
        <v>-3.5568513119533463</v>
      </c>
    </row>
    <row r="85" spans="1:10" ht="11.1" customHeight="1" x14ac:dyDescent="0.2">
      <c r="A85" s="661" t="s">
        <v>75</v>
      </c>
      <c r="B85" s="294">
        <v>2280</v>
      </c>
      <c r="C85" s="294">
        <v>2000</v>
      </c>
      <c r="D85" s="578">
        <f>((C85/B85)-      1)*100</f>
        <v>-12.280701754385969</v>
      </c>
      <c r="E85" s="566">
        <v>2340</v>
      </c>
      <c r="F85" s="165">
        <v>2287</v>
      </c>
      <c r="G85" s="578">
        <f>((F85/E85)-      1)*100</f>
        <v>-2.264957264957268</v>
      </c>
      <c r="H85" s="576">
        <v>1473</v>
      </c>
      <c r="I85" s="576">
        <v>1453</v>
      </c>
      <c r="J85" s="763">
        <f>((I85/H85) -             1)*100</f>
        <v>-1.3577732518669339</v>
      </c>
    </row>
    <row r="86" spans="1:10" ht="11.1" customHeight="1" x14ac:dyDescent="0.2">
      <c r="A86" s="661" t="s">
        <v>181</v>
      </c>
      <c r="B86" s="294">
        <v>1855</v>
      </c>
      <c r="C86" s="294">
        <v>1924</v>
      </c>
      <c r="D86" s="578">
        <f>((C86/B86)-      1)*100</f>
        <v>3.7196765498652251</v>
      </c>
      <c r="E86" s="566">
        <v>1940</v>
      </c>
      <c r="F86" s="165">
        <v>2017</v>
      </c>
      <c r="G86" s="736">
        <f>((F86/E86)-      1)*100</f>
        <v>3.9690721649484617</v>
      </c>
      <c r="H86" s="95">
        <v>1170</v>
      </c>
      <c r="I86" s="576">
        <v>1470</v>
      </c>
      <c r="J86" s="763">
        <f>((I86/H86) -             1)*100</f>
        <v>25.641025641025639</v>
      </c>
    </row>
    <row r="87" spans="1:10" ht="11.1" customHeight="1" x14ac:dyDescent="0.2">
      <c r="A87" s="661" t="s">
        <v>428</v>
      </c>
      <c r="B87" s="294">
        <v>2350</v>
      </c>
      <c r="C87" s="294">
        <v>2095</v>
      </c>
      <c r="D87" s="578">
        <f>((C87/B87)-      1)*100</f>
        <v>-10.851063829787233</v>
      </c>
      <c r="E87" s="566">
        <v>2367</v>
      </c>
      <c r="F87" s="165">
        <v>2513</v>
      </c>
      <c r="G87" s="736">
        <f>((F87/E87)-      1)*100</f>
        <v>6.1681453316434265</v>
      </c>
      <c r="H87" s="95">
        <v>1487</v>
      </c>
      <c r="I87" s="576">
        <v>1380</v>
      </c>
      <c r="J87" s="763">
        <f>((I87/H87) -             1)*100</f>
        <v>-7.1956960322797521</v>
      </c>
    </row>
    <row r="88" spans="1:10" ht="11.1" customHeight="1" x14ac:dyDescent="0.2">
      <c r="A88" s="661" t="s">
        <v>288</v>
      </c>
      <c r="B88" s="294">
        <v>2103</v>
      </c>
      <c r="C88" s="294">
        <v>2033</v>
      </c>
      <c r="D88" s="578">
        <f t="shared" si="15"/>
        <v>-3.3285782215882076</v>
      </c>
      <c r="E88" s="566">
        <v>2027</v>
      </c>
      <c r="F88" s="165">
        <v>2267</v>
      </c>
      <c r="G88" s="736">
        <f t="shared" si="16"/>
        <v>11.840157868771595</v>
      </c>
      <c r="H88" s="576">
        <v>1280</v>
      </c>
      <c r="I88" s="576">
        <v>1400</v>
      </c>
      <c r="J88" s="763">
        <f t="shared" si="17"/>
        <v>9.375</v>
      </c>
    </row>
    <row r="89" spans="1:10" ht="11.1" customHeight="1" x14ac:dyDescent="0.2">
      <c r="A89" s="661" t="s">
        <v>287</v>
      </c>
      <c r="B89" s="294">
        <v>2130</v>
      </c>
      <c r="C89" s="294">
        <v>2000</v>
      </c>
      <c r="D89" s="578">
        <f t="shared" si="15"/>
        <v>-6.1032863849765251</v>
      </c>
      <c r="E89" s="566">
        <v>2330</v>
      </c>
      <c r="F89" s="165">
        <v>2187</v>
      </c>
      <c r="G89" s="736">
        <f t="shared" si="16"/>
        <v>-6.1373390557939889</v>
      </c>
      <c r="H89" s="95">
        <v>1450</v>
      </c>
      <c r="I89" s="576">
        <v>913</v>
      </c>
      <c r="J89" s="763">
        <f t="shared" si="17"/>
        <v>-37.03448275862069</v>
      </c>
    </row>
    <row r="90" spans="1:10" ht="11.1" customHeight="1" x14ac:dyDescent="0.2">
      <c r="A90" s="571" t="s">
        <v>77</v>
      </c>
      <c r="B90" s="730">
        <f>AVERAGE(B91:B98)</f>
        <v>2246</v>
      </c>
      <c r="C90" s="730">
        <f>AVERAGE(C91:C98)</f>
        <v>2286.25</v>
      </c>
      <c r="D90" s="577">
        <f t="shared" si="15"/>
        <v>1.7920747996438058</v>
      </c>
      <c r="E90" s="730">
        <f>AVERAGE(E91:E98)</f>
        <v>2408.125</v>
      </c>
      <c r="F90" s="730">
        <f>AVERAGE(F91:F98)</f>
        <v>2406.7142857142858</v>
      </c>
      <c r="G90" s="577">
        <f>((F90/E90)-      1)*100</f>
        <v>-5.8581439323712736E-2</v>
      </c>
      <c r="H90" s="731" t="s">
        <v>556</v>
      </c>
      <c r="I90" s="731" t="s">
        <v>556</v>
      </c>
      <c r="J90" s="765" t="s">
        <v>641</v>
      </c>
    </row>
    <row r="91" spans="1:10" ht="11.1" customHeight="1" x14ac:dyDescent="0.2">
      <c r="A91" s="661" t="s">
        <v>78</v>
      </c>
      <c r="B91" s="294">
        <v>2125</v>
      </c>
      <c r="C91" s="294">
        <v>2220</v>
      </c>
      <c r="D91" s="578">
        <f t="shared" si="15"/>
        <v>4.4705882352941151</v>
      </c>
      <c r="E91" s="566">
        <v>2125</v>
      </c>
      <c r="F91" s="165">
        <v>2220</v>
      </c>
      <c r="G91" s="736">
        <f>((F91/E91)-      1)*100</f>
        <v>4.4705882352941151</v>
      </c>
      <c r="H91" s="576" t="s">
        <v>30</v>
      </c>
      <c r="I91" s="576" t="s">
        <v>30</v>
      </c>
      <c r="J91" s="763" t="s">
        <v>641</v>
      </c>
    </row>
    <row r="92" spans="1:10" ht="11.1" customHeight="1" x14ac:dyDescent="0.2">
      <c r="A92" s="661" t="s">
        <v>79</v>
      </c>
      <c r="B92" s="294">
        <v>2100</v>
      </c>
      <c r="C92" s="294">
        <v>2140</v>
      </c>
      <c r="D92" s="578">
        <f t="shared" si="15"/>
        <v>1.904761904761898</v>
      </c>
      <c r="E92" s="566">
        <v>2250</v>
      </c>
      <c r="F92" s="165">
        <v>2260</v>
      </c>
      <c r="G92" s="736">
        <f>((F92/E92)-      1)*100</f>
        <v>0.44444444444444731</v>
      </c>
      <c r="H92" s="95" t="s">
        <v>30</v>
      </c>
      <c r="I92" s="576" t="s">
        <v>30</v>
      </c>
      <c r="J92" s="763" t="s">
        <v>641</v>
      </c>
    </row>
    <row r="93" spans="1:10" ht="11.1" customHeight="1" x14ac:dyDescent="0.2">
      <c r="A93" s="661" t="s">
        <v>80</v>
      </c>
      <c r="B93" s="294">
        <v>2100</v>
      </c>
      <c r="C93" s="294">
        <v>2000</v>
      </c>
      <c r="D93" s="578">
        <f t="shared" si="15"/>
        <v>-4.7619047619047672</v>
      </c>
      <c r="E93" s="566">
        <v>2100</v>
      </c>
      <c r="F93" s="165">
        <v>2200</v>
      </c>
      <c r="G93" s="736">
        <f>((F93/E93)-      1)*100</f>
        <v>4.7619047619047672</v>
      </c>
      <c r="H93" s="95" t="s">
        <v>30</v>
      </c>
      <c r="I93" s="576" t="s">
        <v>30</v>
      </c>
      <c r="J93" s="763" t="s">
        <v>641</v>
      </c>
    </row>
    <row r="94" spans="1:10" ht="11.1" customHeight="1" x14ac:dyDescent="0.2">
      <c r="A94" s="661" t="s">
        <v>81</v>
      </c>
      <c r="B94" s="294">
        <v>2160</v>
      </c>
      <c r="C94" s="294">
        <v>1960</v>
      </c>
      <c r="D94" s="578">
        <f t="shared" si="15"/>
        <v>-9.259259259259256</v>
      </c>
      <c r="E94" s="566">
        <v>2140</v>
      </c>
      <c r="F94" s="165">
        <v>2140</v>
      </c>
      <c r="G94" s="736">
        <f>((F94/E94)-      1)*100</f>
        <v>0</v>
      </c>
      <c r="H94" s="95" t="s">
        <v>30</v>
      </c>
      <c r="I94" s="576" t="s">
        <v>30</v>
      </c>
      <c r="J94" s="763" t="s">
        <v>641</v>
      </c>
    </row>
    <row r="95" spans="1:10" ht="11.1" customHeight="1" x14ac:dyDescent="0.2">
      <c r="A95" s="661" t="s">
        <v>82</v>
      </c>
      <c r="B95" s="294">
        <v>2400</v>
      </c>
      <c r="C95" s="294">
        <v>2620</v>
      </c>
      <c r="D95" s="578">
        <f t="shared" si="15"/>
        <v>9.1666666666666572</v>
      </c>
      <c r="E95" s="566">
        <v>2800</v>
      </c>
      <c r="F95" s="165">
        <v>2840</v>
      </c>
      <c r="G95" s="736">
        <f t="shared" ref="G95:G97" si="18">((F95/E95)-      1)*100</f>
        <v>1.4285714285714235</v>
      </c>
      <c r="H95" s="576" t="s">
        <v>30</v>
      </c>
      <c r="I95" s="576" t="s">
        <v>30</v>
      </c>
      <c r="J95" s="763" t="s">
        <v>641</v>
      </c>
    </row>
    <row r="96" spans="1:10" ht="11.1" customHeight="1" x14ac:dyDescent="0.2">
      <c r="A96" s="661" t="s">
        <v>83</v>
      </c>
      <c r="B96" s="294">
        <v>2153</v>
      </c>
      <c r="C96" s="294">
        <v>2400</v>
      </c>
      <c r="D96" s="578">
        <f t="shared" si="15"/>
        <v>11.47236414305619</v>
      </c>
      <c r="E96" s="566">
        <v>2600</v>
      </c>
      <c r="F96" s="165">
        <v>2387</v>
      </c>
      <c r="G96" s="736">
        <f t="shared" si="18"/>
        <v>-8.1923076923076881</v>
      </c>
      <c r="H96" s="576" t="s">
        <v>30</v>
      </c>
      <c r="I96" s="576" t="s">
        <v>30</v>
      </c>
      <c r="J96" s="763" t="s">
        <v>641</v>
      </c>
    </row>
    <row r="97" spans="1:10" ht="11.1" customHeight="1" x14ac:dyDescent="0.2">
      <c r="A97" s="661" t="s">
        <v>84</v>
      </c>
      <c r="B97" s="294">
        <v>2130</v>
      </c>
      <c r="C97" s="294">
        <v>2500</v>
      </c>
      <c r="D97" s="578">
        <f t="shared" si="15"/>
        <v>17.370892018779351</v>
      </c>
      <c r="E97" s="566">
        <v>2250</v>
      </c>
      <c r="F97" s="165">
        <v>2800</v>
      </c>
      <c r="G97" s="736">
        <f t="shared" si="18"/>
        <v>24.444444444444446</v>
      </c>
      <c r="H97" s="95" t="s">
        <v>30</v>
      </c>
      <c r="I97" s="482" t="s">
        <v>30</v>
      </c>
      <c r="J97" s="763" t="s">
        <v>641</v>
      </c>
    </row>
    <row r="98" spans="1:10" ht="11.1" customHeight="1" x14ac:dyDescent="0.2">
      <c r="A98" s="661" t="s">
        <v>85</v>
      </c>
      <c r="B98" s="294">
        <v>2800</v>
      </c>
      <c r="C98" s="294">
        <v>2450</v>
      </c>
      <c r="D98" s="578">
        <f t="shared" si="15"/>
        <v>-12.5</v>
      </c>
      <c r="E98" s="566">
        <v>3000</v>
      </c>
      <c r="F98" s="737" t="s">
        <v>30</v>
      </c>
      <c r="G98" s="663" t="s">
        <v>27</v>
      </c>
      <c r="H98" s="95" t="s">
        <v>30</v>
      </c>
      <c r="I98" s="482" t="s">
        <v>30</v>
      </c>
      <c r="J98" s="763" t="s">
        <v>641</v>
      </c>
    </row>
    <row r="99" spans="1:10" ht="11.1" customHeight="1" x14ac:dyDescent="0.2">
      <c r="A99" s="735" t="s">
        <v>86</v>
      </c>
      <c r="B99" s="730">
        <f>AVERAGE(B100:B111)</f>
        <v>2287.3000000000002</v>
      </c>
      <c r="C99" s="730">
        <f>AVERAGE(C100:C111)</f>
        <v>2091.8333333333335</v>
      </c>
      <c r="D99" s="577">
        <f t="shared" si="15"/>
        <v>-8.5457380608869311</v>
      </c>
      <c r="E99" s="733">
        <f>AVERAGE(E100:E111)</f>
        <v>2296.6666666666665</v>
      </c>
      <c r="F99" s="730">
        <f>AVERAGE(F100:F111)</f>
        <v>2314.125</v>
      </c>
      <c r="G99" s="736">
        <f>((F99/E99)-      1)*100</f>
        <v>0.76015965166909005</v>
      </c>
      <c r="H99" s="730">
        <f>AVERAGE(H100:H111)</f>
        <v>1420</v>
      </c>
      <c r="I99" s="730">
        <f>AVERAGE(I100:I111)</f>
        <v>1230.2</v>
      </c>
      <c r="J99" s="761">
        <f>((I99/H99) -             1)*100</f>
        <v>-13.366197183098594</v>
      </c>
    </row>
    <row r="100" spans="1:10" ht="11.1" customHeight="1" x14ac:dyDescent="0.2">
      <c r="A100" s="661" t="s">
        <v>87</v>
      </c>
      <c r="B100" s="294">
        <v>2040</v>
      </c>
      <c r="C100" s="294">
        <v>1853</v>
      </c>
      <c r="D100" s="578">
        <f t="shared" si="15"/>
        <v>-9.1666666666666679</v>
      </c>
      <c r="E100" s="566">
        <v>1980</v>
      </c>
      <c r="F100" s="294">
        <v>2120</v>
      </c>
      <c r="G100" s="736">
        <f t="shared" ref="G100" si="19">((F100/E100)-      1)*100</f>
        <v>7.0707070707070718</v>
      </c>
      <c r="H100" s="294">
        <v>1210</v>
      </c>
      <c r="I100" s="294">
        <v>1127</v>
      </c>
      <c r="J100" s="762">
        <f>((I100/H100) -             1)*100</f>
        <v>-6.8595041322314092</v>
      </c>
    </row>
    <row r="101" spans="1:10" ht="11.1" customHeight="1" x14ac:dyDescent="0.2">
      <c r="A101" s="661" t="s">
        <v>557</v>
      </c>
      <c r="B101" s="732" t="s">
        <v>30</v>
      </c>
      <c r="C101" s="294">
        <v>2530</v>
      </c>
      <c r="D101" s="663" t="s">
        <v>27</v>
      </c>
      <c r="E101" s="633" t="s">
        <v>30</v>
      </c>
      <c r="F101" s="165" t="s">
        <v>30</v>
      </c>
      <c r="G101" s="663" t="s">
        <v>27</v>
      </c>
      <c r="H101" s="732" t="s">
        <v>30</v>
      </c>
      <c r="I101" s="732" t="s">
        <v>30</v>
      </c>
      <c r="J101" s="763" t="s">
        <v>641</v>
      </c>
    </row>
    <row r="102" spans="1:10" ht="11.1" customHeight="1" x14ac:dyDescent="0.2">
      <c r="A102" s="661" t="s">
        <v>88</v>
      </c>
      <c r="B102" s="294">
        <v>2010</v>
      </c>
      <c r="C102" s="294">
        <v>1845</v>
      </c>
      <c r="D102" s="578">
        <f t="shared" si="15"/>
        <v>-8.208955223880599</v>
      </c>
      <c r="E102" s="566">
        <v>2000</v>
      </c>
      <c r="F102" s="294">
        <v>2070</v>
      </c>
      <c r="G102" s="736">
        <f>((F102/E102)-      1)*100</f>
        <v>3.499999999999992</v>
      </c>
      <c r="H102" s="294">
        <v>1245</v>
      </c>
      <c r="I102" s="294">
        <v>1085</v>
      </c>
      <c r="J102" s="762">
        <f t="shared" ref="J102:J108" si="20">((I102/H102) -             1)*100</f>
        <v>-12.851405622489963</v>
      </c>
    </row>
    <row r="103" spans="1:10" ht="11.1" customHeight="1" x14ac:dyDescent="0.2">
      <c r="A103" s="661" t="s">
        <v>89</v>
      </c>
      <c r="B103" s="294">
        <v>2270</v>
      </c>
      <c r="C103" s="294">
        <v>2250</v>
      </c>
      <c r="D103" s="578">
        <f t="shared" si="15"/>
        <v>-0.88105726872246271</v>
      </c>
      <c r="E103" s="566">
        <v>2375</v>
      </c>
      <c r="F103" s="294">
        <v>2550</v>
      </c>
      <c r="G103" s="736">
        <f t="shared" ref="G103" si="21">((F103/E103)-      1)*100</f>
        <v>7.3684210526315796</v>
      </c>
      <c r="H103" s="294">
        <v>1330</v>
      </c>
      <c r="I103" s="294">
        <v>1305</v>
      </c>
      <c r="J103" s="762">
        <f t="shared" si="20"/>
        <v>-1.8796992481203034</v>
      </c>
    </row>
    <row r="104" spans="1:10" ht="11.1" customHeight="1" x14ac:dyDescent="0.2">
      <c r="A104" s="661" t="s">
        <v>441</v>
      </c>
      <c r="B104" s="294">
        <v>2187</v>
      </c>
      <c r="C104" s="294">
        <v>2000</v>
      </c>
      <c r="D104" s="578">
        <f t="shared" si="15"/>
        <v>-8.5505258344764528</v>
      </c>
      <c r="E104" s="566">
        <v>2280</v>
      </c>
      <c r="F104" s="165" t="s">
        <v>30</v>
      </c>
      <c r="G104" s="663" t="s">
        <v>27</v>
      </c>
      <c r="H104" s="294">
        <v>1320</v>
      </c>
      <c r="I104" s="294">
        <v>1300</v>
      </c>
      <c r="J104" s="762">
        <f t="shared" si="20"/>
        <v>-1.5151515151515138</v>
      </c>
    </row>
    <row r="105" spans="1:10" ht="11.1" customHeight="1" x14ac:dyDescent="0.2">
      <c r="A105" s="661" t="s">
        <v>90</v>
      </c>
      <c r="B105" s="294">
        <v>2100</v>
      </c>
      <c r="C105" s="294">
        <v>1950</v>
      </c>
      <c r="D105" s="578">
        <f t="shared" si="15"/>
        <v>-7.1428571428571397</v>
      </c>
      <c r="E105" s="633" t="s">
        <v>30</v>
      </c>
      <c r="F105" s="294">
        <v>2080</v>
      </c>
      <c r="G105" s="663" t="s">
        <v>27</v>
      </c>
      <c r="H105" s="294">
        <v>1270</v>
      </c>
      <c r="I105" s="294">
        <v>1160</v>
      </c>
      <c r="J105" s="762">
        <f t="shared" si="20"/>
        <v>-8.6614173228346409</v>
      </c>
    </row>
    <row r="106" spans="1:10" ht="11.1" customHeight="1" x14ac:dyDescent="0.2">
      <c r="A106" s="661" t="s">
        <v>185</v>
      </c>
      <c r="B106" s="294">
        <v>2053</v>
      </c>
      <c r="C106" s="294">
        <v>1827</v>
      </c>
      <c r="D106" s="578">
        <f t="shared" si="15"/>
        <v>-11.008280565026784</v>
      </c>
      <c r="E106" s="566">
        <v>2033</v>
      </c>
      <c r="F106" s="294">
        <v>2027</v>
      </c>
      <c r="G106" s="736">
        <f t="shared" ref="G106:G107" si="22">((F106/E106)-      1)*100</f>
        <v>-0.2951303492375823</v>
      </c>
      <c r="H106" s="294">
        <v>1253</v>
      </c>
      <c r="I106" s="294">
        <v>1033</v>
      </c>
      <c r="J106" s="762">
        <f t="shared" si="20"/>
        <v>-17.557861133280127</v>
      </c>
    </row>
    <row r="107" spans="1:10" ht="11.1" customHeight="1" x14ac:dyDescent="0.2">
      <c r="A107" s="661" t="s">
        <v>91</v>
      </c>
      <c r="B107" s="294">
        <v>3400</v>
      </c>
      <c r="C107" s="294">
        <v>2800</v>
      </c>
      <c r="D107" s="578">
        <f>((C107/B107)-      1)*100</f>
        <v>-17.647058823529417</v>
      </c>
      <c r="E107" s="566">
        <v>3200</v>
      </c>
      <c r="F107" s="294">
        <v>3350</v>
      </c>
      <c r="G107" s="578">
        <f t="shared" si="22"/>
        <v>4.6875</v>
      </c>
      <c r="H107" s="294">
        <v>2600</v>
      </c>
      <c r="I107" s="294">
        <v>1900</v>
      </c>
      <c r="J107" s="762">
        <f t="shared" si="20"/>
        <v>-26.923076923076927</v>
      </c>
    </row>
    <row r="108" spans="1:10" ht="11.1" customHeight="1" x14ac:dyDescent="0.2">
      <c r="A108" s="661" t="s">
        <v>92</v>
      </c>
      <c r="B108" s="294">
        <v>2147</v>
      </c>
      <c r="C108" s="294">
        <v>1907</v>
      </c>
      <c r="D108" s="578">
        <f>((C108/B108)-      1)*100</f>
        <v>-11.1783884489986</v>
      </c>
      <c r="E108" s="566">
        <v>2140</v>
      </c>
      <c r="F108" s="165" t="s">
        <v>30</v>
      </c>
      <c r="G108" s="663" t="s">
        <v>27</v>
      </c>
      <c r="H108" s="294">
        <v>1307</v>
      </c>
      <c r="I108" s="294">
        <v>1167</v>
      </c>
      <c r="J108" s="762">
        <f t="shared" si="20"/>
        <v>-10.711553175210408</v>
      </c>
    </row>
    <row r="109" spans="1:10" ht="11.1" customHeight="1" x14ac:dyDescent="0.2">
      <c r="A109" s="661" t="s">
        <v>93</v>
      </c>
      <c r="B109" s="294">
        <v>2633</v>
      </c>
      <c r="C109" s="294">
        <v>2320</v>
      </c>
      <c r="D109" s="578">
        <f>((C109/B109)-      1)*100</f>
        <v>-11.887580706418532</v>
      </c>
      <c r="E109" s="165">
        <v>2700</v>
      </c>
      <c r="F109" s="165" t="s">
        <v>30</v>
      </c>
      <c r="G109" s="663" t="s">
        <v>27</v>
      </c>
      <c r="H109" s="545" t="s">
        <v>30</v>
      </c>
      <c r="I109" s="545" t="s">
        <v>30</v>
      </c>
      <c r="J109" s="762" t="s">
        <v>641</v>
      </c>
    </row>
    <row r="110" spans="1:10" ht="11.1" customHeight="1" x14ac:dyDescent="0.2">
      <c r="A110" s="661" t="s">
        <v>604</v>
      </c>
      <c r="B110" s="732" t="s">
        <v>30</v>
      </c>
      <c r="C110" s="294">
        <v>1960</v>
      </c>
      <c r="D110" s="663" t="s">
        <v>27</v>
      </c>
      <c r="E110" s="165" t="s">
        <v>30</v>
      </c>
      <c r="F110" s="294">
        <v>2220</v>
      </c>
      <c r="G110" s="663" t="s">
        <v>27</v>
      </c>
      <c r="H110" s="732" t="s">
        <v>30</v>
      </c>
      <c r="I110" s="732">
        <v>1090</v>
      </c>
      <c r="J110" s="762" t="s">
        <v>641</v>
      </c>
    </row>
    <row r="111" spans="1:10" ht="11.1" customHeight="1" x14ac:dyDescent="0.2">
      <c r="A111" s="661" t="s">
        <v>94</v>
      </c>
      <c r="B111" s="294">
        <v>2033</v>
      </c>
      <c r="C111" s="294">
        <v>1860</v>
      </c>
      <c r="D111" s="578">
        <f>((C111/B111)-      1)*100</f>
        <v>-8.5095917363502203</v>
      </c>
      <c r="E111" s="566">
        <v>1962</v>
      </c>
      <c r="F111" s="294">
        <v>2096</v>
      </c>
      <c r="G111" s="578">
        <f>((F111/E111)-      1)*100</f>
        <v>6.8297655453618766</v>
      </c>
      <c r="H111" s="566">
        <v>1245</v>
      </c>
      <c r="I111" s="566">
        <v>1135</v>
      </c>
      <c r="J111" s="762">
        <f>((I111/H111) -             1)*100</f>
        <v>-8.8353413654618471</v>
      </c>
    </row>
    <row r="112" spans="1:10" ht="11.1" customHeight="1" x14ac:dyDescent="0.2">
      <c r="A112" s="739" t="s">
        <v>95</v>
      </c>
      <c r="B112" s="730">
        <f>AVERAGE(B113:B115)</f>
        <v>2198.3333333333335</v>
      </c>
      <c r="C112" s="730">
        <f>AVERAGE(C113:C115)</f>
        <v>2048.3333333333335</v>
      </c>
      <c r="D112" s="577">
        <f>((C112/B112)-1)*100</f>
        <v>-6.8233510235026547</v>
      </c>
      <c r="E112" s="733">
        <f>AVERAGE(E113:E115)</f>
        <v>2200.6666666666665</v>
      </c>
      <c r="F112" s="730">
        <f>AVERAGE(F113:F115)</f>
        <v>2265</v>
      </c>
      <c r="G112" s="730">
        <f>((F112/E112)-1)*100</f>
        <v>2.9233565586186172</v>
      </c>
      <c r="H112" s="730">
        <f>AVERAGE(H113:H115)</f>
        <v>1406.6666666666667</v>
      </c>
      <c r="I112" s="730">
        <f>AVERAGE(I113:I115)</f>
        <v>1361.6666666666667</v>
      </c>
      <c r="J112" s="762">
        <f>((I112/H112) -       1)*100</f>
        <v>-3.1990521327014187</v>
      </c>
    </row>
    <row r="113" spans="1:10" ht="11.1" customHeight="1" x14ac:dyDescent="0.2">
      <c r="A113" s="661" t="s">
        <v>96</v>
      </c>
      <c r="B113" s="294">
        <v>2170</v>
      </c>
      <c r="C113" s="294">
        <v>1980</v>
      </c>
      <c r="D113" s="578">
        <f>((C113/B113)-1)*100</f>
        <v>-8.7557603686635908</v>
      </c>
      <c r="E113" s="566">
        <v>2150</v>
      </c>
      <c r="F113" s="294">
        <v>2150</v>
      </c>
      <c r="G113" s="578">
        <f>((F113/E113)-1)*100</f>
        <v>0</v>
      </c>
      <c r="H113" s="294">
        <v>1350</v>
      </c>
      <c r="I113" s="294">
        <v>1350</v>
      </c>
      <c r="J113" s="762">
        <f>((I113/H113) -       1)*100</f>
        <v>0</v>
      </c>
    </row>
    <row r="114" spans="1:10" ht="11.1" customHeight="1" x14ac:dyDescent="0.2">
      <c r="A114" s="661" t="s">
        <v>97</v>
      </c>
      <c r="B114" s="294">
        <v>2240</v>
      </c>
      <c r="C114" s="294">
        <v>2150</v>
      </c>
      <c r="D114" s="578">
        <f>((C114/B114)-1)*100</f>
        <v>-4.0178571428571397</v>
      </c>
      <c r="E114" s="165">
        <v>2287</v>
      </c>
      <c r="F114" s="294">
        <v>2360</v>
      </c>
      <c r="G114" s="578">
        <f>((F114/E114)-1)*100</f>
        <v>3.1919545255793658</v>
      </c>
      <c r="H114" s="566">
        <v>1480</v>
      </c>
      <c r="I114" s="566">
        <v>1410</v>
      </c>
      <c r="J114" s="762">
        <f>((I114/H114) -       1)*100</f>
        <v>-4.7297297297297263</v>
      </c>
    </row>
    <row r="115" spans="1:10" ht="11.1" customHeight="1" x14ac:dyDescent="0.2">
      <c r="A115" s="661" t="s">
        <v>98</v>
      </c>
      <c r="B115" s="294">
        <v>2185</v>
      </c>
      <c r="C115" s="294">
        <v>2015</v>
      </c>
      <c r="D115" s="578">
        <f>((C115/B115)-1)*100</f>
        <v>-7.7803203661327203</v>
      </c>
      <c r="E115" s="165">
        <v>2165</v>
      </c>
      <c r="F115" s="294">
        <v>2285</v>
      </c>
      <c r="G115" s="578">
        <f>((F115/E115)-1)*100</f>
        <v>5.5427251732101723</v>
      </c>
      <c r="H115" s="294">
        <v>1390</v>
      </c>
      <c r="I115" s="294">
        <v>1325</v>
      </c>
      <c r="J115" s="762">
        <f>((I115/H115) -       1)*100</f>
        <v>-4.6762589928057601</v>
      </c>
    </row>
    <row r="116" spans="1:10" ht="11.1" customHeight="1" x14ac:dyDescent="0.2">
      <c r="A116" s="572" t="s">
        <v>99</v>
      </c>
      <c r="B116" s="730">
        <v>2243</v>
      </c>
      <c r="C116" s="730">
        <v>2116</v>
      </c>
      <c r="D116" s="577">
        <f>((C116/B116)-1)*100</f>
        <v>-5.662059741417746</v>
      </c>
      <c r="E116" s="733">
        <v>2978</v>
      </c>
      <c r="F116" s="730">
        <v>2342</v>
      </c>
      <c r="G116" s="577">
        <f t="shared" ref="G116:G128" si="23">((F116/E116)-1)*100</f>
        <v>-21.356615177971793</v>
      </c>
      <c r="H116" s="730">
        <v>2263</v>
      </c>
      <c r="I116" s="730">
        <v>1398</v>
      </c>
      <c r="J116" s="761">
        <f>((I116/H116) -       1)*100</f>
        <v>-38.223596995139197</v>
      </c>
    </row>
    <row r="117" spans="1:10" ht="11.1" customHeight="1" x14ac:dyDescent="0.2">
      <c r="A117" s="828"/>
      <c r="B117" s="829"/>
      <c r="C117" s="830"/>
      <c r="D117" s="830"/>
      <c r="E117" s="830"/>
      <c r="F117" s="830"/>
      <c r="G117" s="830"/>
      <c r="H117" s="830"/>
      <c r="I117" s="830"/>
      <c r="J117" s="831" t="s">
        <v>76</v>
      </c>
    </row>
    <row r="118" spans="1:10" ht="12" customHeight="1" x14ac:dyDescent="0.25">
      <c r="A118" s="935" t="s">
        <v>573</v>
      </c>
      <c r="B118" s="935"/>
      <c r="C118" s="935"/>
      <c r="D118" s="935"/>
      <c r="E118" s="935"/>
      <c r="F118" s="935"/>
      <c r="G118" s="8"/>
      <c r="H118" s="8"/>
      <c r="I118" s="9"/>
      <c r="J118" s="28"/>
    </row>
    <row r="119" spans="1:10" ht="14.1" customHeight="1" x14ac:dyDescent="0.2">
      <c r="A119" s="930" t="s">
        <v>19</v>
      </c>
      <c r="B119" s="932" t="s">
        <v>20</v>
      </c>
      <c r="C119" s="933"/>
      <c r="D119" s="934"/>
      <c r="E119" s="932" t="s">
        <v>21</v>
      </c>
      <c r="F119" s="933"/>
      <c r="G119" s="934"/>
      <c r="H119" s="932" t="s">
        <v>22</v>
      </c>
      <c r="I119" s="933"/>
      <c r="J119" s="934"/>
    </row>
    <row r="120" spans="1:10" ht="14.1" customHeight="1" x14ac:dyDescent="0.2">
      <c r="A120" s="931"/>
      <c r="B120" s="346">
        <v>2023</v>
      </c>
      <c r="C120" s="346">
        <v>2024</v>
      </c>
      <c r="D120" s="346" t="s">
        <v>23</v>
      </c>
      <c r="E120" s="346">
        <v>2023</v>
      </c>
      <c r="F120" s="346">
        <v>2024</v>
      </c>
      <c r="G120" s="346" t="s">
        <v>23</v>
      </c>
      <c r="H120" s="346">
        <v>2023</v>
      </c>
      <c r="I120" s="346">
        <v>2024</v>
      </c>
      <c r="J120" s="346" t="s">
        <v>23</v>
      </c>
    </row>
    <row r="121" spans="1:10" ht="5.0999999999999996" customHeight="1" x14ac:dyDescent="0.2">
      <c r="A121" s="572"/>
      <c r="B121" s="730"/>
      <c r="C121" s="730"/>
      <c r="D121" s="577"/>
      <c r="E121" s="733"/>
      <c r="F121" s="730"/>
      <c r="G121" s="577"/>
      <c r="H121" s="730"/>
      <c r="I121" s="730"/>
      <c r="J121" s="761"/>
    </row>
    <row r="122" spans="1:10" ht="11.1" customHeight="1" x14ac:dyDescent="0.2">
      <c r="A122" s="572" t="s">
        <v>100</v>
      </c>
      <c r="B122" s="730">
        <f>AVERAGE(B123:B128)</f>
        <v>2300</v>
      </c>
      <c r="C122" s="730">
        <f>AVERAGE(C123:C128)</f>
        <v>2108.8333333333335</v>
      </c>
      <c r="D122" s="577">
        <f t="shared" ref="D122:D139" si="24">((C122/B122)-1)*100</f>
        <v>-8.3115942028985419</v>
      </c>
      <c r="E122" s="733">
        <f t="shared" ref="E122:F122" si="25">AVERAGE(E123:E128)</f>
        <v>2324.1666666666665</v>
      </c>
      <c r="F122" s="730">
        <f t="shared" si="25"/>
        <v>2552.1666666666665</v>
      </c>
      <c r="G122" s="577">
        <f t="shared" si="23"/>
        <v>9.8099677303693067</v>
      </c>
      <c r="H122" s="730">
        <f t="shared" ref="H122:I122" si="26">AVERAGE(H123:H128)</f>
        <v>1498</v>
      </c>
      <c r="I122" s="730">
        <f t="shared" si="26"/>
        <v>1599.6666666666667</v>
      </c>
      <c r="J122" s="761">
        <f>((I122/H122) -       1)*100</f>
        <v>6.7868268802848242</v>
      </c>
    </row>
    <row r="123" spans="1:10" ht="11.1" customHeight="1" x14ac:dyDescent="0.2">
      <c r="A123" s="661" t="s">
        <v>141</v>
      </c>
      <c r="B123" s="294">
        <v>2450</v>
      </c>
      <c r="C123" s="294">
        <v>2115</v>
      </c>
      <c r="D123" s="578">
        <f t="shared" si="24"/>
        <v>-13.6734693877551</v>
      </c>
      <c r="E123" s="165">
        <v>2500</v>
      </c>
      <c r="F123" s="294">
        <v>2600</v>
      </c>
      <c r="G123" s="578">
        <f t="shared" si="23"/>
        <v>4.0000000000000036</v>
      </c>
      <c r="H123" s="545" t="s">
        <v>30</v>
      </c>
      <c r="I123" s="545">
        <v>1320</v>
      </c>
      <c r="J123" s="762" t="s">
        <v>641</v>
      </c>
    </row>
    <row r="124" spans="1:10" ht="11.1" customHeight="1" x14ac:dyDescent="0.2">
      <c r="A124" s="661" t="s">
        <v>101</v>
      </c>
      <c r="B124" s="294">
        <v>2120</v>
      </c>
      <c r="C124" s="294">
        <v>2150</v>
      </c>
      <c r="D124" s="578">
        <f t="shared" si="24"/>
        <v>1.4150943396226356</v>
      </c>
      <c r="E124" s="165">
        <v>2120</v>
      </c>
      <c r="F124" s="294">
        <v>3265</v>
      </c>
      <c r="G124" s="578">
        <f t="shared" si="23"/>
        <v>54.00943396226414</v>
      </c>
      <c r="H124" s="294">
        <v>1425</v>
      </c>
      <c r="I124" s="294">
        <v>1560</v>
      </c>
      <c r="J124" s="762">
        <f t="shared" ref="J124:J132" si="27">((I124/H124) -       1)*100</f>
        <v>9.4736842105263221</v>
      </c>
    </row>
    <row r="125" spans="1:10" ht="11.1" customHeight="1" x14ac:dyDescent="0.2">
      <c r="A125" s="661" t="s">
        <v>102</v>
      </c>
      <c r="B125" s="294">
        <v>2080</v>
      </c>
      <c r="C125" s="294">
        <v>2113</v>
      </c>
      <c r="D125" s="578">
        <f t="shared" si="24"/>
        <v>1.586538461538467</v>
      </c>
      <c r="E125" s="165">
        <v>2100</v>
      </c>
      <c r="F125" s="294">
        <v>2718</v>
      </c>
      <c r="G125" s="578">
        <f t="shared" si="23"/>
        <v>29.428571428571427</v>
      </c>
      <c r="H125" s="566">
        <v>1240</v>
      </c>
      <c r="I125" s="566">
        <v>1313</v>
      </c>
      <c r="J125" s="762">
        <f t="shared" si="27"/>
        <v>5.8870967741935454</v>
      </c>
    </row>
    <row r="126" spans="1:10" ht="11.1" customHeight="1" x14ac:dyDescent="0.2">
      <c r="A126" s="661" t="s">
        <v>103</v>
      </c>
      <c r="B126" s="294">
        <v>2150</v>
      </c>
      <c r="C126" s="294">
        <v>2000</v>
      </c>
      <c r="D126" s="578">
        <f t="shared" si="24"/>
        <v>-6.9767441860465134</v>
      </c>
      <c r="E126" s="165">
        <v>2250</v>
      </c>
      <c r="F126" s="294">
        <v>2165</v>
      </c>
      <c r="G126" s="578">
        <f t="shared" si="23"/>
        <v>-3.7777777777777799</v>
      </c>
      <c r="H126" s="294">
        <v>1040</v>
      </c>
      <c r="I126" s="294">
        <v>1460</v>
      </c>
      <c r="J126" s="762">
        <f t="shared" si="27"/>
        <v>40.384615384615373</v>
      </c>
    </row>
    <row r="127" spans="1:10" ht="11.1" customHeight="1" x14ac:dyDescent="0.2">
      <c r="A127" s="661" t="s">
        <v>104</v>
      </c>
      <c r="B127" s="294">
        <v>2200</v>
      </c>
      <c r="C127" s="294">
        <v>1875</v>
      </c>
      <c r="D127" s="578">
        <f t="shared" si="24"/>
        <v>-14.77272727272727</v>
      </c>
      <c r="E127" s="165">
        <v>2175</v>
      </c>
      <c r="F127" s="294">
        <v>2165</v>
      </c>
      <c r="G127" s="578">
        <f t="shared" si="23"/>
        <v>-0.45977011494252595</v>
      </c>
      <c r="H127" s="294">
        <v>1385</v>
      </c>
      <c r="I127" s="294">
        <v>1145</v>
      </c>
      <c r="J127" s="762">
        <f t="shared" si="27"/>
        <v>-17.328519855595669</v>
      </c>
    </row>
    <row r="128" spans="1:10" ht="11.1" customHeight="1" x14ac:dyDescent="0.2">
      <c r="A128" s="661" t="s">
        <v>162</v>
      </c>
      <c r="B128" s="294">
        <v>2800</v>
      </c>
      <c r="C128" s="294">
        <v>2400</v>
      </c>
      <c r="D128" s="578">
        <f t="shared" si="24"/>
        <v>-14.28571428571429</v>
      </c>
      <c r="E128" s="165">
        <v>2800</v>
      </c>
      <c r="F128" s="294">
        <v>2400</v>
      </c>
      <c r="G128" s="578">
        <f t="shared" si="23"/>
        <v>-14.28571428571429</v>
      </c>
      <c r="H128" s="566">
        <v>2400</v>
      </c>
      <c r="I128" s="566">
        <v>2800</v>
      </c>
      <c r="J128" s="762">
        <f t="shared" si="27"/>
        <v>16.666666666666675</v>
      </c>
    </row>
    <row r="129" spans="1:10" ht="11.1" customHeight="1" x14ac:dyDescent="0.2">
      <c r="A129" s="572" t="s">
        <v>105</v>
      </c>
      <c r="B129" s="730">
        <f>AVERAGE(B130:B133)</f>
        <v>3512.5</v>
      </c>
      <c r="C129" s="730">
        <f>AVERAGE(C130:C133)</f>
        <v>3828.75</v>
      </c>
      <c r="D129" s="577">
        <f t="shared" si="24"/>
        <v>9.0035587188612034</v>
      </c>
      <c r="E129" s="733">
        <f>AVERAGE(E130:E133)</f>
        <v>3000</v>
      </c>
      <c r="F129" s="730">
        <f>AVERAGE(F130:F133)</f>
        <v>3787.5</v>
      </c>
      <c r="G129" s="660" t="s">
        <v>27</v>
      </c>
      <c r="H129" s="730">
        <f>AVERAGE(H130:H133)</f>
        <v>2616.6666666666665</v>
      </c>
      <c r="I129" s="730">
        <f>AVERAGE(I130:I133)</f>
        <v>3625</v>
      </c>
      <c r="J129" s="761">
        <f t="shared" si="27"/>
        <v>38.535031847133759</v>
      </c>
    </row>
    <row r="130" spans="1:10" ht="11.1" customHeight="1" x14ac:dyDescent="0.2">
      <c r="A130" s="661" t="s">
        <v>106</v>
      </c>
      <c r="B130" s="294">
        <v>2600</v>
      </c>
      <c r="C130" s="294">
        <v>2515</v>
      </c>
      <c r="D130" s="578">
        <f t="shared" si="24"/>
        <v>-3.2692307692307687</v>
      </c>
      <c r="E130" s="545" t="s">
        <v>30</v>
      </c>
      <c r="F130" s="294">
        <v>2825</v>
      </c>
      <c r="G130" s="663" t="s">
        <v>27</v>
      </c>
      <c r="H130" s="294">
        <v>1500</v>
      </c>
      <c r="I130" s="294">
        <v>1800</v>
      </c>
      <c r="J130" s="762">
        <f t="shared" si="27"/>
        <v>19.999999999999996</v>
      </c>
    </row>
    <row r="131" spans="1:10" ht="11.1" customHeight="1" x14ac:dyDescent="0.2">
      <c r="A131" s="661" t="s">
        <v>107</v>
      </c>
      <c r="B131" s="294">
        <v>3850</v>
      </c>
      <c r="C131" s="294">
        <v>3650</v>
      </c>
      <c r="D131" s="578">
        <f t="shared" si="24"/>
        <v>-5.1948051948051965</v>
      </c>
      <c r="E131" s="165">
        <v>3000</v>
      </c>
      <c r="F131" s="545" t="s">
        <v>30</v>
      </c>
      <c r="G131" s="663" t="s">
        <v>27</v>
      </c>
      <c r="H131" s="294">
        <v>3650</v>
      </c>
      <c r="I131" s="294">
        <v>4500</v>
      </c>
      <c r="J131" s="762">
        <f t="shared" si="27"/>
        <v>23.287671232876718</v>
      </c>
    </row>
    <row r="132" spans="1:10" ht="11.1" customHeight="1" x14ac:dyDescent="0.2">
      <c r="A132" s="661" t="s">
        <v>108</v>
      </c>
      <c r="B132" s="294">
        <v>4000</v>
      </c>
      <c r="C132" s="294">
        <v>4800</v>
      </c>
      <c r="D132" s="578">
        <f t="shared" si="24"/>
        <v>19.999999999999996</v>
      </c>
      <c r="E132" s="545" t="s">
        <v>30</v>
      </c>
      <c r="F132" s="545" t="s">
        <v>30</v>
      </c>
      <c r="G132" s="663" t="s">
        <v>27</v>
      </c>
      <c r="H132" s="566">
        <v>2700</v>
      </c>
      <c r="I132" s="566">
        <v>3200</v>
      </c>
      <c r="J132" s="762">
        <f t="shared" si="27"/>
        <v>18.518518518518512</v>
      </c>
    </row>
    <row r="133" spans="1:10" ht="11.1" customHeight="1" x14ac:dyDescent="0.2">
      <c r="A133" s="661" t="s">
        <v>109</v>
      </c>
      <c r="B133" s="294">
        <v>3600</v>
      </c>
      <c r="C133" s="294">
        <v>4350</v>
      </c>
      <c r="D133" s="578">
        <f t="shared" si="24"/>
        <v>20.833333333333325</v>
      </c>
      <c r="E133" s="545" t="s">
        <v>30</v>
      </c>
      <c r="F133" s="294">
        <v>4750</v>
      </c>
      <c r="G133" s="663" t="s">
        <v>27</v>
      </c>
      <c r="H133" s="545" t="s">
        <v>30</v>
      </c>
      <c r="I133" s="566">
        <v>5000</v>
      </c>
      <c r="J133" s="762" t="s">
        <v>641</v>
      </c>
    </row>
    <row r="134" spans="1:10" ht="11.1" customHeight="1" x14ac:dyDescent="0.2">
      <c r="A134" s="572" t="s">
        <v>110</v>
      </c>
      <c r="B134" s="730">
        <f>AVERAGE(B135:B136)</f>
        <v>2693.5</v>
      </c>
      <c r="C134" s="730">
        <f>AVERAGE(C135:C136)</f>
        <v>2553</v>
      </c>
      <c r="D134" s="577">
        <f t="shared" si="24"/>
        <v>-5.2162613699647249</v>
      </c>
      <c r="E134" s="689">
        <f>AVERAGE(E135:E136)</f>
        <v>2875</v>
      </c>
      <c r="F134" s="730">
        <f>AVERAGE(F135:F136)</f>
        <v>2692.5</v>
      </c>
      <c r="G134" s="577">
        <f t="shared" ref="G134:G137" si="28">((F134/E134)-1)*100</f>
        <v>-6.3478260869565206</v>
      </c>
      <c r="H134" s="730">
        <f>AVERAGE(H135:H136)</f>
        <v>1685.5</v>
      </c>
      <c r="I134" s="730">
        <f>AVERAGE(I135:I136)</f>
        <v>1624</v>
      </c>
      <c r="J134" s="761">
        <f>((I134/H134) -       1)*100</f>
        <v>-3.6487689113022803</v>
      </c>
    </row>
    <row r="135" spans="1:10" ht="11.1" customHeight="1" x14ac:dyDescent="0.2">
      <c r="A135" s="661" t="s">
        <v>111</v>
      </c>
      <c r="B135" s="294">
        <v>2667</v>
      </c>
      <c r="C135" s="294">
        <v>2476</v>
      </c>
      <c r="D135" s="578">
        <f t="shared" si="24"/>
        <v>-7.1616047994000791</v>
      </c>
      <c r="E135" s="165">
        <v>2750</v>
      </c>
      <c r="F135" s="294">
        <v>2685</v>
      </c>
      <c r="G135" s="578">
        <f t="shared" si="28"/>
        <v>-2.3636363636363678</v>
      </c>
      <c r="H135" s="294">
        <v>1671</v>
      </c>
      <c r="I135" s="294">
        <v>1578</v>
      </c>
      <c r="J135" s="762">
        <f>((I135/H135) -       1)*100</f>
        <v>-5.5655296229802476</v>
      </c>
    </row>
    <row r="136" spans="1:10" ht="11.1" customHeight="1" x14ac:dyDescent="0.2">
      <c r="A136" s="661" t="s">
        <v>112</v>
      </c>
      <c r="B136" s="294">
        <v>2720</v>
      </c>
      <c r="C136" s="294">
        <v>2630</v>
      </c>
      <c r="D136" s="578">
        <f t="shared" si="24"/>
        <v>-3.3088235294117641</v>
      </c>
      <c r="E136" s="165">
        <v>3000</v>
      </c>
      <c r="F136" s="294">
        <v>2700</v>
      </c>
      <c r="G136" s="578">
        <f t="shared" si="28"/>
        <v>-9.9999999999999982</v>
      </c>
      <c r="H136" s="294">
        <v>1700</v>
      </c>
      <c r="I136" s="294">
        <v>1670</v>
      </c>
      <c r="J136" s="762">
        <f>((I136/H136) -       1)*100</f>
        <v>-1.764705882352946</v>
      </c>
    </row>
    <row r="137" spans="1:10" ht="11.1" customHeight="1" x14ac:dyDescent="0.2">
      <c r="A137" s="572" t="s">
        <v>113</v>
      </c>
      <c r="B137" s="730">
        <f>AVERAGE(B138:B139)</f>
        <v>2950</v>
      </c>
      <c r="C137" s="730">
        <f>AVERAGE(C138:C139)</f>
        <v>2400</v>
      </c>
      <c r="D137" s="577">
        <f t="shared" si="24"/>
        <v>-18.644067796610166</v>
      </c>
      <c r="E137" s="689">
        <f>AVERAGE(E138:E139)</f>
        <v>3500</v>
      </c>
      <c r="F137" s="730">
        <f>AVERAGE(F138:F139)</f>
        <v>2760</v>
      </c>
      <c r="G137" s="577">
        <f t="shared" si="28"/>
        <v>-21.142857142857142</v>
      </c>
      <c r="H137" s="730">
        <f>AVERAGE(H138:H139)</f>
        <v>1567</v>
      </c>
      <c r="I137" s="730">
        <f>AVERAGE(I138:I139)</f>
        <v>1800</v>
      </c>
      <c r="J137" s="761">
        <f>((I137/H137) -       1)*100</f>
        <v>14.869176770899806</v>
      </c>
    </row>
    <row r="138" spans="1:10" ht="11.1" customHeight="1" x14ac:dyDescent="0.2">
      <c r="A138" s="661" t="s">
        <v>114</v>
      </c>
      <c r="B138" s="294">
        <v>2200</v>
      </c>
      <c r="C138" s="294">
        <v>2200</v>
      </c>
      <c r="D138" s="578">
        <f t="shared" si="24"/>
        <v>0</v>
      </c>
      <c r="E138" s="545" t="s">
        <v>30</v>
      </c>
      <c r="F138" s="294">
        <v>2720</v>
      </c>
      <c r="G138" s="663" t="s">
        <v>27</v>
      </c>
      <c r="H138" s="294">
        <v>1567</v>
      </c>
      <c r="I138" s="294">
        <v>1800</v>
      </c>
      <c r="J138" s="762">
        <f>((I138/H138) -       1)*100</f>
        <v>14.869176770899806</v>
      </c>
    </row>
    <row r="139" spans="1:10" ht="11.1" customHeight="1" x14ac:dyDescent="0.2">
      <c r="A139" s="661" t="s">
        <v>143</v>
      </c>
      <c r="B139" s="294">
        <v>3700</v>
      </c>
      <c r="C139" s="294">
        <v>2600</v>
      </c>
      <c r="D139" s="578">
        <f t="shared" si="24"/>
        <v>-29.729729729729726</v>
      </c>
      <c r="E139" s="165">
        <v>3500</v>
      </c>
      <c r="F139" s="294">
        <v>2800</v>
      </c>
      <c r="G139" s="578">
        <f t="shared" ref="G139" si="29">((F139/E139)-1)*100</f>
        <v>-19.999999999999996</v>
      </c>
      <c r="H139" s="551" t="s">
        <v>575</v>
      </c>
      <c r="I139" s="551" t="s">
        <v>575</v>
      </c>
      <c r="J139" s="762" t="s">
        <v>641</v>
      </c>
    </row>
    <row r="140" spans="1:10" ht="11.1" customHeight="1" x14ac:dyDescent="0.2">
      <c r="A140" s="572" t="s">
        <v>115</v>
      </c>
      <c r="B140" s="730">
        <f>AVERAGE(B141:B143)</f>
        <v>3181.6666666666665</v>
      </c>
      <c r="C140" s="730">
        <f>AVERAGE(C141:C143)</f>
        <v>2620</v>
      </c>
      <c r="D140" s="577">
        <f t="shared" ref="D140:D151" si="30">((C140/B140) -   1)*100</f>
        <v>-17.653221581980095</v>
      </c>
      <c r="E140" s="689">
        <f>AVERAGE(E141:E143)</f>
        <v>3228</v>
      </c>
      <c r="F140" s="730">
        <f>AVERAGE(F141:F143)</f>
        <v>1420.1312499999999</v>
      </c>
      <c r="G140" s="577">
        <f>((F140/E140) -   1)*100</f>
        <v>-56.005847273853782</v>
      </c>
      <c r="H140" s="730">
        <f>AVERAGE(H141:H143)</f>
        <v>3616.5</v>
      </c>
      <c r="I140" s="730">
        <f>AVERAGE(I141:I143)</f>
        <v>2902.5</v>
      </c>
      <c r="J140" s="761">
        <f>((I140/H140)  -          1)*100</f>
        <v>-19.742845292409783</v>
      </c>
    </row>
    <row r="141" spans="1:10" ht="11.1" customHeight="1" x14ac:dyDescent="0.2">
      <c r="A141" s="661" t="s">
        <v>117</v>
      </c>
      <c r="B141" s="294">
        <v>3055</v>
      </c>
      <c r="C141" s="294">
        <v>2815</v>
      </c>
      <c r="D141" s="578">
        <f t="shared" si="30"/>
        <v>-7.8559738134206247</v>
      </c>
      <c r="E141" s="165">
        <v>3343</v>
      </c>
      <c r="F141" s="294">
        <v>2840</v>
      </c>
      <c r="G141" s="578">
        <f>((F141/E141) -   1)*100</f>
        <v>-15.046365539934193</v>
      </c>
      <c r="H141" s="294">
        <v>3880</v>
      </c>
      <c r="I141" s="294">
        <v>2810</v>
      </c>
      <c r="J141" s="762">
        <f>((I141/H141)  -          1)*100</f>
        <v>-27.577319587628867</v>
      </c>
    </row>
    <row r="142" spans="1:10" ht="11.1" customHeight="1" x14ac:dyDescent="0.2">
      <c r="A142" s="661" t="s">
        <v>603</v>
      </c>
      <c r="B142" s="294">
        <v>3600</v>
      </c>
      <c r="C142" s="294">
        <v>2550</v>
      </c>
      <c r="D142" s="578">
        <f t="shared" si="30"/>
        <v>-29.166666666666664</v>
      </c>
      <c r="E142" s="165" t="s">
        <v>30</v>
      </c>
      <c r="F142" s="165" t="s">
        <v>30</v>
      </c>
      <c r="G142" s="663" t="s">
        <v>27</v>
      </c>
      <c r="H142" s="545" t="s">
        <v>30</v>
      </c>
      <c r="I142" s="545" t="s">
        <v>30</v>
      </c>
      <c r="J142" s="762" t="s">
        <v>641</v>
      </c>
    </row>
    <row r="143" spans="1:10" ht="11.1" customHeight="1" x14ac:dyDescent="0.2">
      <c r="A143" s="661" t="s">
        <v>118</v>
      </c>
      <c r="B143" s="294">
        <v>2890</v>
      </c>
      <c r="C143" s="294">
        <v>2495</v>
      </c>
      <c r="D143" s="578">
        <f t="shared" si="30"/>
        <v>-13.667820069204151</v>
      </c>
      <c r="E143" s="165">
        <v>3113</v>
      </c>
      <c r="F143" s="294">
        <v>0.26250000000000001</v>
      </c>
      <c r="G143" s="578">
        <f>((F143/E143) -   1)*100</f>
        <v>-99.991567619659492</v>
      </c>
      <c r="H143" s="294">
        <v>3353</v>
      </c>
      <c r="I143" s="294">
        <v>2995</v>
      </c>
      <c r="J143" s="762">
        <f t="shared" ref="J143:J151" si="31">((I143/H143)  -          1)*100</f>
        <v>-10.677005666567252</v>
      </c>
    </row>
    <row r="144" spans="1:10" ht="11.1" customHeight="1" x14ac:dyDescent="0.2">
      <c r="A144" s="735" t="s">
        <v>119</v>
      </c>
      <c r="B144" s="730">
        <f>AVERAGE(B145:B149)</f>
        <v>2192</v>
      </c>
      <c r="C144" s="730">
        <f>AVERAGE(C145:C149)</f>
        <v>2274.6</v>
      </c>
      <c r="D144" s="577">
        <f t="shared" si="30"/>
        <v>3.768248175182487</v>
      </c>
      <c r="E144" s="689">
        <f>AVERAGE(E145:E149)</f>
        <v>1974.6666666666667</v>
      </c>
      <c r="F144" s="730">
        <f>AVERAGE(F145:F149)</f>
        <v>2176</v>
      </c>
      <c r="G144" s="577">
        <f>((F144/E144) -   1)*100</f>
        <v>10.195813639432805</v>
      </c>
      <c r="H144" s="730">
        <f>AVERAGE(H145:H149)</f>
        <v>1622</v>
      </c>
      <c r="I144" s="730">
        <f>AVERAGE(I145:I149)</f>
        <v>1422.4</v>
      </c>
      <c r="J144" s="761">
        <f t="shared" si="31"/>
        <v>-12.305795314426627</v>
      </c>
    </row>
    <row r="145" spans="1:10" ht="11.1" customHeight="1" x14ac:dyDescent="0.2">
      <c r="A145" s="661" t="s">
        <v>120</v>
      </c>
      <c r="B145" s="294">
        <v>2147</v>
      </c>
      <c r="C145" s="294">
        <v>2307</v>
      </c>
      <c r="D145" s="578">
        <f t="shared" si="30"/>
        <v>7.452258965999059</v>
      </c>
      <c r="E145" s="545" t="s">
        <v>30</v>
      </c>
      <c r="F145" s="545" t="s">
        <v>30</v>
      </c>
      <c r="G145" s="663" t="s">
        <v>27</v>
      </c>
      <c r="H145" s="294">
        <v>1533</v>
      </c>
      <c r="I145" s="294">
        <v>1460</v>
      </c>
      <c r="J145" s="762">
        <f t="shared" si="31"/>
        <v>-4.7619047619047672</v>
      </c>
    </row>
    <row r="146" spans="1:10" ht="11.1" customHeight="1" x14ac:dyDescent="0.2">
      <c r="A146" s="661" t="s">
        <v>121</v>
      </c>
      <c r="B146" s="294">
        <v>2440</v>
      </c>
      <c r="C146" s="294">
        <v>2933</v>
      </c>
      <c r="D146" s="578">
        <f t="shared" si="30"/>
        <v>20.204918032786878</v>
      </c>
      <c r="E146" s="545" t="s">
        <v>30</v>
      </c>
      <c r="F146" s="545" t="s">
        <v>30</v>
      </c>
      <c r="G146" s="663" t="s">
        <v>27</v>
      </c>
      <c r="H146" s="566">
        <v>2750</v>
      </c>
      <c r="I146" s="566">
        <v>2200</v>
      </c>
      <c r="J146" s="762">
        <f t="shared" si="31"/>
        <v>-19.999999999999996</v>
      </c>
    </row>
    <row r="147" spans="1:10" ht="11.1" customHeight="1" x14ac:dyDescent="0.2">
      <c r="A147" s="661" t="s">
        <v>122</v>
      </c>
      <c r="B147" s="294">
        <v>2093</v>
      </c>
      <c r="C147" s="294">
        <v>1893</v>
      </c>
      <c r="D147" s="578">
        <f t="shared" si="30"/>
        <v>-9.555661729574771</v>
      </c>
      <c r="E147" s="165">
        <v>1907</v>
      </c>
      <c r="F147" s="294">
        <v>2220</v>
      </c>
      <c r="G147" s="578">
        <f>((F147/E147) -   1)*100</f>
        <v>16.413214472994241</v>
      </c>
      <c r="H147" s="294">
        <v>1220</v>
      </c>
      <c r="I147" s="294">
        <v>1107</v>
      </c>
      <c r="J147" s="762">
        <f t="shared" si="31"/>
        <v>-9.2622950819672099</v>
      </c>
    </row>
    <row r="148" spans="1:10" ht="11.1" customHeight="1" x14ac:dyDescent="0.2">
      <c r="A148" s="661" t="s">
        <v>123</v>
      </c>
      <c r="B148" s="294">
        <v>2080</v>
      </c>
      <c r="C148" s="294">
        <v>2040</v>
      </c>
      <c r="D148" s="578">
        <f t="shared" si="30"/>
        <v>-1.9230769230769273</v>
      </c>
      <c r="E148" s="165">
        <v>2050</v>
      </c>
      <c r="F148" s="294">
        <v>2175</v>
      </c>
      <c r="G148" s="578">
        <f>((F148/E148) -   1)*100</f>
        <v>6.0975609756097615</v>
      </c>
      <c r="H148" s="294">
        <v>1240</v>
      </c>
      <c r="I148" s="294">
        <v>1145</v>
      </c>
      <c r="J148" s="762">
        <f t="shared" si="31"/>
        <v>-7.6612903225806495</v>
      </c>
    </row>
    <row r="149" spans="1:10" ht="11.1" customHeight="1" x14ac:dyDescent="0.2">
      <c r="A149" s="661" t="s">
        <v>124</v>
      </c>
      <c r="B149" s="294">
        <v>2200</v>
      </c>
      <c r="C149" s="294">
        <v>2200</v>
      </c>
      <c r="D149" s="578">
        <f t="shared" si="30"/>
        <v>0</v>
      </c>
      <c r="E149" s="165">
        <v>1967</v>
      </c>
      <c r="F149" s="294">
        <v>2133</v>
      </c>
      <c r="G149" s="578">
        <f>((F149/E149) -   1)*100</f>
        <v>8.4392475851550621</v>
      </c>
      <c r="H149" s="294">
        <v>1367</v>
      </c>
      <c r="I149" s="294">
        <v>1200</v>
      </c>
      <c r="J149" s="762">
        <f t="shared" si="31"/>
        <v>-12.216532553035842</v>
      </c>
    </row>
    <row r="150" spans="1:10" ht="11.1" customHeight="1" x14ac:dyDescent="0.2">
      <c r="A150" s="735" t="s">
        <v>290</v>
      </c>
      <c r="B150" s="730">
        <f>AVERAGE(B151:B160)</f>
        <v>2420</v>
      </c>
      <c r="C150" s="730">
        <f>AVERAGE(C151:C160)</f>
        <v>2291.1999999999998</v>
      </c>
      <c r="D150" s="577">
        <f t="shared" si="30"/>
        <v>-5.3223140495867849</v>
      </c>
      <c r="E150" s="689">
        <f>AVERAGE(E151:E160)</f>
        <v>2661.4</v>
      </c>
      <c r="F150" s="730">
        <f>AVERAGE(F151:F160)</f>
        <v>2292</v>
      </c>
      <c r="G150" s="577">
        <f>((F150/E150) -   1)*100</f>
        <v>-13.879912827834973</v>
      </c>
      <c r="H150" s="730">
        <f>AVERAGE(H151:H160)</f>
        <v>1814.2857142857142</v>
      </c>
      <c r="I150" s="730">
        <f>AVERAGE(I151:I160)</f>
        <v>1539.4444444444443</v>
      </c>
      <c r="J150" s="761">
        <f t="shared" si="31"/>
        <v>-15.148731408573934</v>
      </c>
    </row>
    <row r="151" spans="1:10" ht="11.1" customHeight="1" x14ac:dyDescent="0.2">
      <c r="A151" s="661" t="s">
        <v>177</v>
      </c>
      <c r="B151" s="294">
        <v>2133</v>
      </c>
      <c r="C151" s="294">
        <v>2150</v>
      </c>
      <c r="D151" s="578">
        <f t="shared" si="30"/>
        <v>0.79699953117675637</v>
      </c>
      <c r="E151" s="165">
        <v>1900</v>
      </c>
      <c r="F151" s="165" t="s">
        <v>30</v>
      </c>
      <c r="G151" s="663" t="s">
        <v>27</v>
      </c>
      <c r="H151" s="566">
        <v>1300</v>
      </c>
      <c r="I151" s="566">
        <v>1360</v>
      </c>
      <c r="J151" s="762">
        <f t="shared" si="31"/>
        <v>4.6153846153846212</v>
      </c>
    </row>
    <row r="152" spans="1:10" ht="11.1" customHeight="1" x14ac:dyDescent="0.2">
      <c r="A152" s="661" t="s">
        <v>515</v>
      </c>
      <c r="B152" s="545" t="s">
        <v>30</v>
      </c>
      <c r="C152" s="294">
        <v>2330</v>
      </c>
      <c r="D152" s="663" t="s">
        <v>27</v>
      </c>
      <c r="E152" s="165" t="s">
        <v>30</v>
      </c>
      <c r="F152" s="294">
        <v>1880</v>
      </c>
      <c r="G152" s="663" t="s">
        <v>27</v>
      </c>
      <c r="H152" s="545" t="s">
        <v>30</v>
      </c>
      <c r="I152" s="566">
        <v>1450</v>
      </c>
      <c r="J152" s="762" t="s">
        <v>641</v>
      </c>
    </row>
    <row r="153" spans="1:10" ht="11.1" customHeight="1" x14ac:dyDescent="0.2">
      <c r="A153" s="661" t="s">
        <v>293</v>
      </c>
      <c r="B153" s="545" t="s">
        <v>30</v>
      </c>
      <c r="C153" s="294">
        <v>2400</v>
      </c>
      <c r="D153" s="663" t="s">
        <v>27</v>
      </c>
      <c r="E153" s="165" t="s">
        <v>30</v>
      </c>
      <c r="F153" s="165" t="s">
        <v>30</v>
      </c>
      <c r="G153" s="663" t="s">
        <v>27</v>
      </c>
      <c r="H153" s="545" t="s">
        <v>30</v>
      </c>
      <c r="I153" s="545" t="s">
        <v>30</v>
      </c>
      <c r="J153" s="762" t="s">
        <v>641</v>
      </c>
    </row>
    <row r="154" spans="1:10" ht="11.1" customHeight="1" x14ac:dyDescent="0.2">
      <c r="A154" s="661" t="s">
        <v>291</v>
      </c>
      <c r="B154" s="294">
        <v>2440</v>
      </c>
      <c r="C154" s="294">
        <v>2500</v>
      </c>
      <c r="D154" s="578">
        <f t="shared" ref="D154:D160" si="32">((C154/B154) -   1)*100</f>
        <v>2.4590163934426146</v>
      </c>
      <c r="E154" s="165" t="s">
        <v>30</v>
      </c>
      <c r="F154" s="165" t="s">
        <v>30</v>
      </c>
      <c r="G154" s="663" t="s">
        <v>27</v>
      </c>
      <c r="H154" s="294">
        <v>1640</v>
      </c>
      <c r="I154" s="294">
        <v>1680</v>
      </c>
      <c r="J154" s="762">
        <f>((I154/H154)  -          1)*100</f>
        <v>2.4390243902439046</v>
      </c>
    </row>
    <row r="155" spans="1:10" ht="11.1" customHeight="1" x14ac:dyDescent="0.2">
      <c r="A155" s="661" t="s">
        <v>502</v>
      </c>
      <c r="B155" s="294">
        <v>2667</v>
      </c>
      <c r="C155" s="294">
        <v>2487</v>
      </c>
      <c r="D155" s="578">
        <f t="shared" si="32"/>
        <v>-6.7491563554555656</v>
      </c>
      <c r="E155" s="165" t="s">
        <v>30</v>
      </c>
      <c r="F155" s="165" t="s">
        <v>30</v>
      </c>
      <c r="G155" s="663" t="s">
        <v>27</v>
      </c>
      <c r="H155" s="294">
        <v>1500</v>
      </c>
      <c r="I155" s="294">
        <v>1600</v>
      </c>
      <c r="J155" s="762">
        <f>((I155/H155)  -          1)*100</f>
        <v>6.6666666666666652</v>
      </c>
    </row>
    <row r="156" spans="1:10" ht="11.1" customHeight="1" x14ac:dyDescent="0.2">
      <c r="A156" s="661" t="s">
        <v>179</v>
      </c>
      <c r="B156" s="294">
        <v>2200</v>
      </c>
      <c r="C156" s="294">
        <v>2200</v>
      </c>
      <c r="D156" s="578">
        <f t="shared" si="32"/>
        <v>0</v>
      </c>
      <c r="E156" s="165">
        <v>3400</v>
      </c>
      <c r="F156" s="294">
        <v>2800</v>
      </c>
      <c r="G156" s="578">
        <f>((F156/E156) -   1)*100</f>
        <v>-17.647058823529417</v>
      </c>
      <c r="H156" s="294">
        <v>3600</v>
      </c>
      <c r="I156" s="294">
        <v>1550</v>
      </c>
      <c r="J156" s="762">
        <f>((I156/H156)  -          1)*100</f>
        <v>-56.944444444444443</v>
      </c>
    </row>
    <row r="157" spans="1:10" ht="11.1" customHeight="1" x14ac:dyDescent="0.2">
      <c r="A157" s="661" t="s">
        <v>292</v>
      </c>
      <c r="B157" s="294">
        <v>2480</v>
      </c>
      <c r="C157" s="294">
        <v>2100</v>
      </c>
      <c r="D157" s="578">
        <f t="shared" si="32"/>
        <v>-15.322580645161288</v>
      </c>
      <c r="E157" s="165">
        <v>2077</v>
      </c>
      <c r="F157" s="294">
        <v>1867</v>
      </c>
      <c r="G157" s="578">
        <f t="shared" ref="G157:G158" si="33">((F157/E157) -   1)*100</f>
        <v>-10.110736639383722</v>
      </c>
      <c r="H157" s="294">
        <v>1515</v>
      </c>
      <c r="I157" s="294">
        <v>1415</v>
      </c>
      <c r="J157" s="762">
        <f>((I157/H157)  -          1)*100</f>
        <v>-6.6006600660066024</v>
      </c>
    </row>
    <row r="158" spans="1:10" ht="11.1" customHeight="1" x14ac:dyDescent="0.2">
      <c r="A158" s="661" t="s">
        <v>178</v>
      </c>
      <c r="B158" s="294">
        <v>2090</v>
      </c>
      <c r="C158" s="294">
        <v>2250</v>
      </c>
      <c r="D158" s="578">
        <f t="shared" si="32"/>
        <v>7.6555023923444931</v>
      </c>
      <c r="E158" s="165">
        <v>2450</v>
      </c>
      <c r="F158" s="294">
        <v>2500</v>
      </c>
      <c r="G158" s="578">
        <f t="shared" si="33"/>
        <v>2.0408163265306145</v>
      </c>
      <c r="H158" s="566">
        <v>1475</v>
      </c>
      <c r="I158" s="566">
        <v>1525</v>
      </c>
      <c r="J158" s="762">
        <f>((I158/H158)  -          1)*100</f>
        <v>3.3898305084745672</v>
      </c>
    </row>
    <row r="159" spans="1:10" ht="11.1" customHeight="1" x14ac:dyDescent="0.2">
      <c r="A159" s="661" t="s">
        <v>508</v>
      </c>
      <c r="B159" s="545" t="s">
        <v>30</v>
      </c>
      <c r="C159" s="294">
        <v>2225</v>
      </c>
      <c r="D159" s="663" t="s">
        <v>27</v>
      </c>
      <c r="E159" s="165" t="s">
        <v>30</v>
      </c>
      <c r="F159" s="294">
        <v>2175</v>
      </c>
      <c r="G159" s="663" t="s">
        <v>27</v>
      </c>
      <c r="H159" s="545" t="s">
        <v>30</v>
      </c>
      <c r="I159" s="545">
        <v>1605</v>
      </c>
      <c r="J159" s="762" t="s">
        <v>641</v>
      </c>
    </row>
    <row r="160" spans="1:10" ht="11.1" customHeight="1" x14ac:dyDescent="0.2">
      <c r="A160" s="661" t="s">
        <v>186</v>
      </c>
      <c r="B160" s="294">
        <v>2930</v>
      </c>
      <c r="C160" s="294">
        <v>2270</v>
      </c>
      <c r="D160" s="578">
        <f t="shared" si="32"/>
        <v>-22.525597269624576</v>
      </c>
      <c r="E160" s="165">
        <v>3480</v>
      </c>
      <c r="F160" s="294">
        <v>2530</v>
      </c>
      <c r="G160" s="578">
        <f>((F160/E160) -   1)*100</f>
        <v>-27.298850574712642</v>
      </c>
      <c r="H160" s="294">
        <v>1670</v>
      </c>
      <c r="I160" s="294">
        <v>1670</v>
      </c>
      <c r="J160" s="762">
        <f>((I160/H160)  -          1)*100</f>
        <v>0</v>
      </c>
    </row>
    <row r="161" spans="1:10" ht="11.1" customHeight="1" x14ac:dyDescent="0.2">
      <c r="A161" s="543" t="s">
        <v>163</v>
      </c>
      <c r="B161" s="730">
        <f>AVERAGE(B162:B162)</f>
        <v>2153</v>
      </c>
      <c r="C161" s="730">
        <f>AVERAGE(C162:C162)</f>
        <v>1987</v>
      </c>
      <c r="D161" s="740">
        <f t="shared" ref="D161:D170" si="34">((C161/B161)-1)*100</f>
        <v>-7.7101718532280543</v>
      </c>
      <c r="E161" s="689">
        <f>AVERAGE(E162:E162)</f>
        <v>2133</v>
      </c>
      <c r="F161" s="730">
        <f>AVERAGE(F162:F162)</f>
        <v>2153</v>
      </c>
      <c r="G161" s="577">
        <f>((F161/E161)-1)*100</f>
        <v>0.93764650726675391</v>
      </c>
      <c r="H161" s="730">
        <f>AVERAGE(H162:H162)</f>
        <v>1467</v>
      </c>
      <c r="I161" s="730">
        <f>AVERAGE(I162:I162)</f>
        <v>1333</v>
      </c>
      <c r="J161" s="761">
        <f>((I161/H161) -       1)*100</f>
        <v>-9.1342876618950246</v>
      </c>
    </row>
    <row r="162" spans="1:10" ht="11.1" customHeight="1" x14ac:dyDescent="0.2">
      <c r="A162" s="661" t="s">
        <v>164</v>
      </c>
      <c r="B162" s="294">
        <v>2153</v>
      </c>
      <c r="C162" s="294">
        <v>1987</v>
      </c>
      <c r="D162" s="736">
        <f t="shared" si="34"/>
        <v>-7.7101718532280543</v>
      </c>
      <c r="E162" s="165">
        <v>2133</v>
      </c>
      <c r="F162" s="294">
        <v>2153</v>
      </c>
      <c r="G162" s="578">
        <f>((F162/E162)-1)*100</f>
        <v>0.93764650726675391</v>
      </c>
      <c r="H162" s="294">
        <v>1467</v>
      </c>
      <c r="I162" s="294">
        <v>1333</v>
      </c>
      <c r="J162" s="762">
        <f>((I162/H162) -       1)*100</f>
        <v>-9.1342876618950246</v>
      </c>
    </row>
    <row r="163" spans="1:10" ht="11.1" customHeight="1" x14ac:dyDescent="0.2">
      <c r="A163" s="543" t="s">
        <v>125</v>
      </c>
      <c r="B163" s="730">
        <f>AVERAGE(B164:B166)</f>
        <v>2269</v>
      </c>
      <c r="C163" s="730">
        <f>AVERAGE(C164:C166)</f>
        <v>2120</v>
      </c>
      <c r="D163" s="577">
        <f t="shared" si="34"/>
        <v>-6.5667695019832495</v>
      </c>
      <c r="E163" s="689">
        <f>AVERAGE(E164:E166)</f>
        <v>2373.3333333333335</v>
      </c>
      <c r="F163" s="730">
        <f>AVERAGE(F164:F166)</f>
        <v>2200</v>
      </c>
      <c r="G163" s="577">
        <f>((F163/E163 -1)*100)</f>
        <v>-7.3033707865168607</v>
      </c>
      <c r="H163" s="733">
        <f>AVERAGE(H164:H166)</f>
        <v>1340</v>
      </c>
      <c r="I163" s="733">
        <f>AVERAGE(I164:I166)</f>
        <v>1282.3333333333333</v>
      </c>
      <c r="J163" s="761">
        <f>((I163/H163  -       1)*100)</f>
        <v>-4.3034825870646776</v>
      </c>
    </row>
    <row r="164" spans="1:10" ht="11.1" customHeight="1" x14ac:dyDescent="0.2">
      <c r="A164" s="661" t="s">
        <v>126</v>
      </c>
      <c r="B164" s="294">
        <v>2400</v>
      </c>
      <c r="C164" s="294">
        <v>2160</v>
      </c>
      <c r="D164" s="578">
        <f t="shared" si="34"/>
        <v>-9.9999999999999982</v>
      </c>
      <c r="E164" s="165">
        <v>2120</v>
      </c>
      <c r="F164" s="294">
        <v>1900</v>
      </c>
      <c r="G164" s="578">
        <f>((F164/E164 -1)*100)</f>
        <v>-10.377358490566035</v>
      </c>
      <c r="H164" s="294">
        <v>1400</v>
      </c>
      <c r="I164" s="294">
        <v>1320</v>
      </c>
      <c r="J164" s="762">
        <f>((I164/H164  -       1)*100)</f>
        <v>-5.7142857142857162</v>
      </c>
    </row>
    <row r="165" spans="1:10" ht="11.1" customHeight="1" x14ac:dyDescent="0.2">
      <c r="A165" s="661" t="s">
        <v>127</v>
      </c>
      <c r="B165" s="294">
        <v>2207</v>
      </c>
      <c r="C165" s="294">
        <v>2000</v>
      </c>
      <c r="D165" s="578">
        <f t="shared" si="34"/>
        <v>-9.3792478477571333</v>
      </c>
      <c r="E165" s="165">
        <v>2700</v>
      </c>
      <c r="F165" s="294">
        <v>2200</v>
      </c>
      <c r="G165" s="578">
        <f>((F165/E165 -1)*100)</f>
        <v>-18.518518518518523</v>
      </c>
      <c r="H165" s="294">
        <v>1320</v>
      </c>
      <c r="I165" s="294">
        <v>1167</v>
      </c>
      <c r="J165" s="762">
        <f>((I165/H165  -       1)*100)</f>
        <v>-11.590909090909097</v>
      </c>
    </row>
    <row r="166" spans="1:10" ht="11.1" customHeight="1" x14ac:dyDescent="0.2">
      <c r="A166" s="661" t="s">
        <v>128</v>
      </c>
      <c r="B166" s="294">
        <v>2200</v>
      </c>
      <c r="C166" s="294">
        <v>2200</v>
      </c>
      <c r="D166" s="578">
        <f t="shared" si="34"/>
        <v>0</v>
      </c>
      <c r="E166" s="165">
        <v>2300</v>
      </c>
      <c r="F166" s="294">
        <v>2500</v>
      </c>
      <c r="G166" s="578">
        <f>((F166/E166 -1)*100)</f>
        <v>8.6956521739130377</v>
      </c>
      <c r="H166" s="294">
        <v>1300</v>
      </c>
      <c r="I166" s="294">
        <v>1360</v>
      </c>
      <c r="J166" s="762">
        <f>((I166/H166  -       1)*100)</f>
        <v>4.6153846153846212</v>
      </c>
    </row>
    <row r="167" spans="1:10" ht="11.1" customHeight="1" x14ac:dyDescent="0.2">
      <c r="A167" s="572" t="s">
        <v>129</v>
      </c>
      <c r="B167" s="730">
        <f>AVERAGE(B168:B170)</f>
        <v>2696.6666666666665</v>
      </c>
      <c r="C167" s="730">
        <f>AVERAGE(C168:C170)</f>
        <v>2643.3333333333335</v>
      </c>
      <c r="D167" s="577">
        <f t="shared" si="34"/>
        <v>-1.9777503090234738</v>
      </c>
      <c r="E167" s="730">
        <f t="shared" ref="E167:F167" si="35">AVERAGE(E168:E170)</f>
        <v>2566.6999999999998</v>
      </c>
      <c r="F167" s="730">
        <f t="shared" si="35"/>
        <v>2470</v>
      </c>
      <c r="G167" s="577">
        <f>((F167/E167 -1)*100)</f>
        <v>-3.7674835391748096</v>
      </c>
      <c r="H167" s="733">
        <f t="shared" ref="H167:I167" si="36">AVERAGE(H168:H170)</f>
        <v>1606.5</v>
      </c>
      <c r="I167" s="733">
        <f t="shared" si="36"/>
        <v>1540</v>
      </c>
      <c r="J167" s="761">
        <f>((I167/H167  -       1)*100)</f>
        <v>-4.1394335511982572</v>
      </c>
    </row>
    <row r="168" spans="1:10" ht="11.1" customHeight="1" x14ac:dyDescent="0.2">
      <c r="A168" s="661" t="s">
        <v>130</v>
      </c>
      <c r="B168" s="294">
        <v>3600</v>
      </c>
      <c r="C168" s="294">
        <v>3660</v>
      </c>
      <c r="D168" s="578">
        <f t="shared" si="34"/>
        <v>1.6666666666666607</v>
      </c>
      <c r="E168" s="545" t="s">
        <v>30</v>
      </c>
      <c r="F168" s="295" t="s">
        <v>30</v>
      </c>
      <c r="G168" s="663" t="s">
        <v>27</v>
      </c>
      <c r="H168" s="545" t="s">
        <v>30</v>
      </c>
      <c r="I168" s="545" t="s">
        <v>30</v>
      </c>
      <c r="J168" s="762" t="s">
        <v>641</v>
      </c>
    </row>
    <row r="169" spans="1:10" ht="11.1" customHeight="1" x14ac:dyDescent="0.2">
      <c r="A169" s="661" t="s">
        <v>131</v>
      </c>
      <c r="B169" s="294">
        <v>2130</v>
      </c>
      <c r="C169" s="294">
        <v>2070</v>
      </c>
      <c r="D169" s="578">
        <f t="shared" si="34"/>
        <v>-2.8169014084507005</v>
      </c>
      <c r="E169" s="165">
        <v>2600</v>
      </c>
      <c r="F169" s="294">
        <v>2320</v>
      </c>
      <c r="G169" s="578">
        <f>((F169/E169 -1)*100)</f>
        <v>-10.769230769230765</v>
      </c>
      <c r="H169" s="294">
        <v>1480</v>
      </c>
      <c r="I169" s="294">
        <v>1300</v>
      </c>
      <c r="J169" s="762">
        <f>((I169/H169  -       1)*100)</f>
        <v>-12.16216216216216</v>
      </c>
    </row>
    <row r="170" spans="1:10" ht="11.1" customHeight="1" x14ac:dyDescent="0.2">
      <c r="A170" s="661" t="s">
        <v>132</v>
      </c>
      <c r="B170" s="741">
        <v>2360</v>
      </c>
      <c r="C170" s="741">
        <v>2200</v>
      </c>
      <c r="D170" s="578">
        <f t="shared" si="34"/>
        <v>-6.7796610169491567</v>
      </c>
      <c r="E170" s="165">
        <v>2533.4</v>
      </c>
      <c r="F170" s="294">
        <v>2620</v>
      </c>
      <c r="G170" s="578">
        <f>((F170/E170 -1)*100)</f>
        <v>3.4183310965500979</v>
      </c>
      <c r="H170" s="294">
        <v>1733</v>
      </c>
      <c r="I170" s="294">
        <v>1780</v>
      </c>
      <c r="J170" s="762">
        <f>((I170/H170  -       1)*100)</f>
        <v>2.7120600115406734</v>
      </c>
    </row>
    <row r="171" spans="1:10" ht="9" customHeight="1" x14ac:dyDescent="0.25">
      <c r="A171" s="859" t="s">
        <v>133</v>
      </c>
      <c r="B171" s="429"/>
      <c r="C171" s="429"/>
      <c r="D171" s="429"/>
      <c r="E171" s="430"/>
      <c r="F171" s="430"/>
      <c r="G171" s="431"/>
      <c r="H171" s="432"/>
      <c r="I171" s="433"/>
      <c r="J171" s="432"/>
    </row>
    <row r="172" spans="1:10" ht="9" customHeight="1" x14ac:dyDescent="0.25">
      <c r="A172" s="742" t="s">
        <v>608</v>
      </c>
      <c r="B172" s="434"/>
      <c r="C172" s="434"/>
      <c r="D172" s="434"/>
      <c r="E172" s="426"/>
      <c r="F172" s="426"/>
      <c r="G172" s="435"/>
      <c r="H172" s="436"/>
      <c r="I172" s="437"/>
      <c r="J172" s="436"/>
    </row>
    <row r="173" spans="1:10" ht="9" customHeight="1" x14ac:dyDescent="0.25">
      <c r="A173" s="743" t="s">
        <v>609</v>
      </c>
      <c r="B173" s="62"/>
      <c r="C173" s="62"/>
      <c r="D173" s="62"/>
      <c r="E173" s="62"/>
      <c r="F173" s="62"/>
      <c r="G173" s="62"/>
      <c r="H173" s="62"/>
      <c r="I173" s="62"/>
      <c r="J173" s="573"/>
    </row>
    <row r="174" spans="1:10" ht="11.1" customHeight="1" x14ac:dyDescent="0.2"/>
    <row r="175" spans="1:10" ht="11.1" customHeight="1" x14ac:dyDescent="0.2"/>
    <row r="176" spans="1:10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9.9499999999999993" customHeight="1" x14ac:dyDescent="0.2"/>
    <row r="184" ht="9.9499999999999993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3.5" customHeight="1" x14ac:dyDescent="0.2"/>
    <row r="215" ht="9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  <row r="1003" ht="13.5" customHeight="1" x14ac:dyDescent="0.2"/>
    <row r="1004" ht="13.5" customHeight="1" x14ac:dyDescent="0.2"/>
    <row r="1005" ht="13.5" customHeight="1" x14ac:dyDescent="0.2"/>
    <row r="1006" ht="13.5" customHeight="1" x14ac:dyDescent="0.2"/>
    <row r="1007" ht="13.5" customHeight="1" x14ac:dyDescent="0.2"/>
    <row r="1008" ht="13.5" customHeight="1" x14ac:dyDescent="0.2"/>
    <row r="1009" ht="13.5" customHeight="1" x14ac:dyDescent="0.2"/>
    <row r="1010" ht="13.5" customHeight="1" x14ac:dyDescent="0.2"/>
    <row r="1011" ht="13.5" customHeight="1" x14ac:dyDescent="0.2"/>
    <row r="1012" ht="13.5" customHeight="1" x14ac:dyDescent="0.2"/>
    <row r="1013" ht="13.5" customHeight="1" x14ac:dyDescent="0.2"/>
    <row r="1014" ht="13.5" customHeight="1" x14ac:dyDescent="0.2"/>
    <row r="1015" ht="13.5" customHeight="1" x14ac:dyDescent="0.2"/>
    <row r="1016" ht="13.5" customHeight="1" x14ac:dyDescent="0.2"/>
    <row r="1017" ht="13.5" customHeight="1" x14ac:dyDescent="0.2"/>
    <row r="1018" ht="13.5" customHeight="1" x14ac:dyDescent="0.2"/>
    <row r="1019" ht="13.5" customHeight="1" x14ac:dyDescent="0.2"/>
    <row r="1020" ht="13.5" customHeight="1" x14ac:dyDescent="0.2"/>
    <row r="1021" ht="13.5" customHeight="1" x14ac:dyDescent="0.2"/>
    <row r="1022" ht="13.5" customHeight="1" x14ac:dyDescent="0.2"/>
    <row r="1023" ht="13.5" customHeight="1" x14ac:dyDescent="0.2"/>
    <row r="1024" ht="13.5" customHeight="1" x14ac:dyDescent="0.2"/>
    <row r="1025" ht="13.5" customHeight="1" x14ac:dyDescent="0.2"/>
    <row r="1026" ht="13.5" customHeight="1" x14ac:dyDescent="0.2"/>
    <row r="1027" ht="13.5" customHeight="1" x14ac:dyDescent="0.2"/>
    <row r="1028" ht="13.5" customHeight="1" x14ac:dyDescent="0.2"/>
    <row r="1029" ht="13.5" customHeight="1" x14ac:dyDescent="0.2"/>
    <row r="1030" ht="13.5" customHeight="1" x14ac:dyDescent="0.2"/>
    <row r="1031" ht="13.5" customHeight="1" x14ac:dyDescent="0.2"/>
    <row r="1032" ht="13.5" customHeight="1" x14ac:dyDescent="0.2"/>
    <row r="1033" ht="13.5" customHeight="1" x14ac:dyDescent="0.2"/>
    <row r="1034" ht="13.5" customHeight="1" x14ac:dyDescent="0.2"/>
    <row r="1035" ht="13.5" customHeight="1" x14ac:dyDescent="0.2"/>
    <row r="1036" ht="13.5" customHeight="1" x14ac:dyDescent="0.2"/>
    <row r="1037" ht="13.5" customHeight="1" x14ac:dyDescent="0.2"/>
    <row r="1038" ht="13.5" customHeight="1" x14ac:dyDescent="0.2"/>
    <row r="1039" ht="13.5" customHeight="1" x14ac:dyDescent="0.2"/>
    <row r="1040" ht="13.5" customHeight="1" x14ac:dyDescent="0.2"/>
    <row r="1041" ht="13.5" customHeight="1" x14ac:dyDescent="0.2"/>
  </sheetData>
  <mergeCells count="14">
    <mergeCell ref="A119:A120"/>
    <mergeCell ref="B119:D119"/>
    <mergeCell ref="E119:G119"/>
    <mergeCell ref="H119:J119"/>
    <mergeCell ref="A63:A64"/>
    <mergeCell ref="B63:D63"/>
    <mergeCell ref="E63:G63"/>
    <mergeCell ref="H63:J63"/>
    <mergeCell ref="A118:F118"/>
    <mergeCell ref="A5:A6"/>
    <mergeCell ref="B5:D5"/>
    <mergeCell ref="E5:G5"/>
    <mergeCell ref="H5:J5"/>
    <mergeCell ref="A62:F62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41"/>
  <sheetViews>
    <sheetView showGridLines="0" zoomScaleNormal="100" workbookViewId="0">
      <selection activeCell="A166" sqref="A166:A168"/>
    </sheetView>
  </sheetViews>
  <sheetFormatPr baseColWidth="10" defaultColWidth="12.7109375" defaultRowHeight="15" customHeight="1" x14ac:dyDescent="0.2"/>
  <cols>
    <col min="1" max="1" width="17.140625" style="52" customWidth="1"/>
    <col min="2" max="10" width="8.7109375" style="52" customWidth="1"/>
    <col min="11" max="16384" width="12.7109375" style="52"/>
  </cols>
  <sheetData>
    <row r="1" spans="1:10" ht="18" customHeight="1" x14ac:dyDescent="0.25">
      <c r="A1" s="574" t="s">
        <v>576</v>
      </c>
      <c r="B1" s="423"/>
      <c r="C1" s="423"/>
      <c r="D1" s="423"/>
      <c r="E1" s="423"/>
      <c r="F1" s="423"/>
      <c r="G1" s="423"/>
      <c r="H1" s="423"/>
      <c r="I1" s="424"/>
      <c r="J1" s="423"/>
    </row>
    <row r="2" spans="1:10" ht="12.75" customHeight="1" x14ac:dyDescent="0.25">
      <c r="A2" s="438" t="s">
        <v>702</v>
      </c>
      <c r="B2" s="423"/>
      <c r="C2" s="423"/>
      <c r="D2" s="423"/>
      <c r="E2" s="423"/>
      <c r="F2" s="423"/>
      <c r="G2" s="423"/>
      <c r="H2" s="423"/>
      <c r="I2" s="424"/>
      <c r="J2" s="423"/>
    </row>
    <row r="3" spans="1:10" ht="12" customHeight="1" x14ac:dyDescent="0.25">
      <c r="A3" s="575" t="s">
        <v>18</v>
      </c>
      <c r="B3" s="423"/>
      <c r="C3" s="423"/>
      <c r="D3" s="426"/>
      <c r="E3" s="426"/>
      <c r="F3" s="426"/>
      <c r="G3" s="426"/>
      <c r="H3" s="426"/>
      <c r="I3" s="427"/>
      <c r="J3" s="426"/>
    </row>
    <row r="4" spans="1:10" ht="6" customHeight="1" x14ac:dyDescent="0.2">
      <c r="A4" s="426"/>
      <c r="B4" s="426"/>
      <c r="C4" s="426"/>
      <c r="D4" s="426"/>
      <c r="E4" s="426"/>
      <c r="F4" s="426"/>
      <c r="G4" s="426"/>
      <c r="H4" s="426"/>
      <c r="I4" s="427"/>
      <c r="J4" s="426"/>
    </row>
    <row r="5" spans="1:10" ht="14.1" customHeight="1" x14ac:dyDescent="0.2">
      <c r="A5" s="930" t="s">
        <v>19</v>
      </c>
      <c r="B5" s="932" t="s">
        <v>134</v>
      </c>
      <c r="C5" s="933"/>
      <c r="D5" s="934"/>
      <c r="E5" s="932" t="s">
        <v>135</v>
      </c>
      <c r="F5" s="933"/>
      <c r="G5" s="934"/>
      <c r="H5" s="932" t="s">
        <v>136</v>
      </c>
      <c r="I5" s="933"/>
      <c r="J5" s="934"/>
    </row>
    <row r="6" spans="1:10" ht="14.1" customHeight="1" x14ac:dyDescent="0.2">
      <c r="A6" s="931"/>
      <c r="B6" s="346">
        <v>2023</v>
      </c>
      <c r="C6" s="346">
        <v>2024</v>
      </c>
      <c r="D6" s="346" t="s">
        <v>23</v>
      </c>
      <c r="E6" s="346">
        <v>2023</v>
      </c>
      <c r="F6" s="346">
        <v>2024</v>
      </c>
      <c r="G6" s="346" t="s">
        <v>23</v>
      </c>
      <c r="H6" s="346">
        <v>2023</v>
      </c>
      <c r="I6" s="346">
        <v>2024</v>
      </c>
      <c r="J6" s="346" t="s">
        <v>23</v>
      </c>
    </row>
    <row r="7" spans="1:10" ht="3.75" customHeight="1" x14ac:dyDescent="0.25">
      <c r="A7" s="7"/>
      <c r="B7" s="7"/>
      <c r="C7" s="7"/>
      <c r="D7" s="7"/>
      <c r="E7" s="7"/>
      <c r="F7" s="7"/>
      <c r="G7" s="57" t="s">
        <v>137</v>
      </c>
      <c r="H7" s="7"/>
      <c r="I7" s="7"/>
      <c r="J7" s="7"/>
    </row>
    <row r="8" spans="1:10" s="94" customFormat="1" ht="12" customHeight="1" x14ac:dyDescent="0.25">
      <c r="A8" s="659" t="s">
        <v>531</v>
      </c>
      <c r="B8" s="483">
        <f>AVERAGE(B9:B14)</f>
        <v>3975.3333333333335</v>
      </c>
      <c r="C8" s="483">
        <f>AVERAGE(C9:C14)</f>
        <v>3536</v>
      </c>
      <c r="D8" s="680">
        <f t="shared" ref="D8:G21" si="0">((C8/B8) -      1)*100</f>
        <v>-11.051484152272351</v>
      </c>
      <c r="E8" s="483">
        <f>AVERAGE(E9:E14)</f>
        <v>3455.4</v>
      </c>
      <c r="F8" s="483">
        <f>AVERAGE(F9:F14)</f>
        <v>3103.3333333333335</v>
      </c>
      <c r="G8" s="680">
        <f t="shared" ref="G8:G11" si="1">((F8/E8) -      1)*100</f>
        <v>-10.188883100846979</v>
      </c>
      <c r="H8" s="672">
        <f>AVERAGE(H9:H14)</f>
        <v>855</v>
      </c>
      <c r="I8" s="672">
        <f>AVERAGE(I9:I14)</f>
        <v>879</v>
      </c>
      <c r="J8" s="673">
        <f t="shared" ref="J8:J17" si="2">((I8/H8) -      1)*100</f>
        <v>2.8070175438596578</v>
      </c>
    </row>
    <row r="9" spans="1:10" s="94" customFormat="1" ht="12" customHeight="1" x14ac:dyDescent="0.25">
      <c r="A9" s="661" t="s">
        <v>534</v>
      </c>
      <c r="B9" s="693">
        <v>4230</v>
      </c>
      <c r="C9" s="693">
        <v>3387</v>
      </c>
      <c r="D9" s="675">
        <f t="shared" si="0"/>
        <v>-19.929078014184398</v>
      </c>
      <c r="E9" s="482">
        <v>3800</v>
      </c>
      <c r="F9" s="482">
        <v>3600</v>
      </c>
      <c r="G9" s="675">
        <f t="shared" si="1"/>
        <v>-5.2631578947368478</v>
      </c>
      <c r="H9" s="482">
        <v>800</v>
      </c>
      <c r="I9" s="669" t="s">
        <v>138</v>
      </c>
      <c r="J9" s="276" t="s">
        <v>137</v>
      </c>
    </row>
    <row r="10" spans="1:10" s="94" customFormat="1" ht="12" customHeight="1" x14ac:dyDescent="0.25">
      <c r="A10" s="661" t="s">
        <v>532</v>
      </c>
      <c r="B10" s="693">
        <v>3745</v>
      </c>
      <c r="C10" s="693">
        <v>3050</v>
      </c>
      <c r="D10" s="675">
        <f t="shared" si="0"/>
        <v>-18.55807743658211</v>
      </c>
      <c r="E10" s="482">
        <v>3600</v>
      </c>
      <c r="F10" s="669" t="s">
        <v>138</v>
      </c>
      <c r="G10" s="276" t="s">
        <v>137</v>
      </c>
      <c r="H10" s="482">
        <v>960</v>
      </c>
      <c r="I10" s="482">
        <v>935</v>
      </c>
      <c r="J10" s="276">
        <f t="shared" si="2"/>
        <v>-2.604166666666663</v>
      </c>
    </row>
    <row r="11" spans="1:10" s="94" customFormat="1" ht="12" customHeight="1" x14ac:dyDescent="0.25">
      <c r="A11" s="661" t="s">
        <v>543</v>
      </c>
      <c r="B11" s="482">
        <v>4267</v>
      </c>
      <c r="C11" s="482">
        <v>4353</v>
      </c>
      <c r="D11" s="675">
        <f t="shared" si="0"/>
        <v>2.0154675415983148</v>
      </c>
      <c r="E11" s="482">
        <v>2187</v>
      </c>
      <c r="F11" s="482">
        <v>2210</v>
      </c>
      <c r="G11" s="675">
        <f t="shared" si="1"/>
        <v>1.0516689529035173</v>
      </c>
      <c r="H11" s="482">
        <v>740</v>
      </c>
      <c r="I11" s="482">
        <v>720</v>
      </c>
      <c r="J11" s="276">
        <f t="shared" si="2"/>
        <v>-2.7027027027026973</v>
      </c>
    </row>
    <row r="12" spans="1:10" s="94" customFormat="1" ht="12" customHeight="1" x14ac:dyDescent="0.25">
      <c r="A12" s="661" t="s">
        <v>536</v>
      </c>
      <c r="B12" s="482">
        <v>4190</v>
      </c>
      <c r="C12" s="482">
        <v>4000</v>
      </c>
      <c r="D12" s="675">
        <f t="shared" si="0"/>
        <v>-4.5346062052506024</v>
      </c>
      <c r="E12" s="482">
        <v>3820</v>
      </c>
      <c r="F12" s="669" t="s">
        <v>138</v>
      </c>
      <c r="G12" s="276" t="s">
        <v>137</v>
      </c>
      <c r="H12" s="482">
        <v>800</v>
      </c>
      <c r="I12" s="482">
        <v>900</v>
      </c>
      <c r="J12" s="276">
        <f t="shared" si="2"/>
        <v>12.5</v>
      </c>
    </row>
    <row r="13" spans="1:10" ht="12" customHeight="1" x14ac:dyDescent="0.2">
      <c r="A13" s="661" t="s">
        <v>544</v>
      </c>
      <c r="B13" s="482">
        <v>4000</v>
      </c>
      <c r="C13" s="669" t="s">
        <v>138</v>
      </c>
      <c r="D13" s="276" t="s">
        <v>137</v>
      </c>
      <c r="E13" s="482">
        <v>3870</v>
      </c>
      <c r="F13" s="669" t="s">
        <v>138</v>
      </c>
      <c r="G13" s="276" t="s">
        <v>137</v>
      </c>
      <c r="H13" s="482">
        <v>900</v>
      </c>
      <c r="I13" s="482">
        <v>920</v>
      </c>
      <c r="J13" s="276">
        <f t="shared" si="2"/>
        <v>2.2222222222222143</v>
      </c>
    </row>
    <row r="14" spans="1:10" ht="12" customHeight="1" x14ac:dyDescent="0.2">
      <c r="A14" s="661" t="s">
        <v>538</v>
      </c>
      <c r="B14" s="482">
        <v>3420</v>
      </c>
      <c r="C14" s="482">
        <v>2890</v>
      </c>
      <c r="D14" s="675">
        <f t="shared" si="0"/>
        <v>-15.497076023391809</v>
      </c>
      <c r="E14" s="669" t="s">
        <v>138</v>
      </c>
      <c r="F14" s="482">
        <v>3500</v>
      </c>
      <c r="G14" s="669" t="s">
        <v>139</v>
      </c>
      <c r="H14" s="482">
        <v>930</v>
      </c>
      <c r="I14" s="482">
        <v>920</v>
      </c>
      <c r="J14" s="276">
        <f t="shared" si="2"/>
        <v>-1.0752688172043001</v>
      </c>
    </row>
    <row r="15" spans="1:10" ht="12" customHeight="1" x14ac:dyDescent="0.2">
      <c r="A15" s="659" t="s">
        <v>24</v>
      </c>
      <c r="B15" s="483">
        <f>AVERAGE(B16:B19)</f>
        <v>3731.6666666666665</v>
      </c>
      <c r="C15" s="483">
        <f>AVERAGE(C16:C19)</f>
        <v>3508.3333333333335</v>
      </c>
      <c r="D15" s="678">
        <f t="shared" si="0"/>
        <v>-5.9848146493970411</v>
      </c>
      <c r="E15" s="483">
        <f>AVERAGE(E16:E19)</f>
        <v>4083.1</v>
      </c>
      <c r="F15" s="483">
        <f>AVERAGE(F16:F19)</f>
        <v>4020.45</v>
      </c>
      <c r="G15" s="678">
        <f t="shared" si="0"/>
        <v>-1.534373392765298</v>
      </c>
      <c r="H15" s="483">
        <f>AVERAGE(H16:H19)</f>
        <v>1430.9</v>
      </c>
      <c r="I15" s="672">
        <f>AVERAGE(I16:I19)</f>
        <v>1419.6</v>
      </c>
      <c r="J15" s="678">
        <f t="shared" si="2"/>
        <v>-0.78971276818786684</v>
      </c>
    </row>
    <row r="16" spans="1:10" ht="12" customHeight="1" x14ac:dyDescent="0.2">
      <c r="A16" s="661" t="s">
        <v>25</v>
      </c>
      <c r="B16" s="482">
        <v>3750.8</v>
      </c>
      <c r="C16" s="482">
        <v>3280.8</v>
      </c>
      <c r="D16" s="675">
        <f t="shared" si="0"/>
        <v>-12.530660125839821</v>
      </c>
      <c r="E16" s="669">
        <v>3375</v>
      </c>
      <c r="F16" s="482">
        <v>2708.4</v>
      </c>
      <c r="G16" s="675">
        <f t="shared" si="0"/>
        <v>-19.751111111111108</v>
      </c>
      <c r="H16" s="669">
        <v>1864.2</v>
      </c>
      <c r="I16" s="482">
        <v>1880.8</v>
      </c>
      <c r="J16" s="276">
        <f t="shared" si="2"/>
        <v>0.89046239673853389</v>
      </c>
    </row>
    <row r="17" spans="1:10" ht="12" customHeight="1" x14ac:dyDescent="0.2">
      <c r="A17" s="661" t="s">
        <v>286</v>
      </c>
      <c r="B17" s="482">
        <v>3544.2</v>
      </c>
      <c r="C17" s="482">
        <v>3419.2</v>
      </c>
      <c r="D17" s="675">
        <f t="shared" si="0"/>
        <v>-3.5268890017493337</v>
      </c>
      <c r="E17" s="669">
        <v>3524</v>
      </c>
      <c r="F17" s="482">
        <v>3715</v>
      </c>
      <c r="G17" s="675">
        <f t="shared" si="0"/>
        <v>5.4199772985244143</v>
      </c>
      <c r="H17" s="482">
        <v>997.6</v>
      </c>
      <c r="I17" s="482">
        <v>958.4</v>
      </c>
      <c r="J17" s="276">
        <f t="shared" si="2"/>
        <v>-3.9294306335204587</v>
      </c>
    </row>
    <row r="18" spans="1:10" ht="12" customHeight="1" x14ac:dyDescent="0.2">
      <c r="A18" s="661" t="s">
        <v>517</v>
      </c>
      <c r="B18" s="669" t="s">
        <v>138</v>
      </c>
      <c r="C18" s="669" t="s">
        <v>138</v>
      </c>
      <c r="D18" s="675" t="s">
        <v>137</v>
      </c>
      <c r="E18" s="669">
        <v>5133.3999999999996</v>
      </c>
      <c r="F18" s="482">
        <v>5133.3999999999996</v>
      </c>
      <c r="G18" s="675">
        <f t="shared" si="0"/>
        <v>0</v>
      </c>
      <c r="H18" s="669" t="s">
        <v>138</v>
      </c>
      <c r="I18" s="669" t="s">
        <v>138</v>
      </c>
      <c r="J18" s="276" t="s">
        <v>137</v>
      </c>
    </row>
    <row r="19" spans="1:10" ht="12" customHeight="1" x14ac:dyDescent="0.2">
      <c r="A19" s="661" t="s">
        <v>505</v>
      </c>
      <c r="B19" s="669">
        <v>3900</v>
      </c>
      <c r="C19" s="482">
        <v>3825</v>
      </c>
      <c r="D19" s="679">
        <f t="shared" si="0"/>
        <v>-1.9230769230769273</v>
      </c>
      <c r="E19" s="669">
        <v>4300</v>
      </c>
      <c r="F19" s="482">
        <v>4525</v>
      </c>
      <c r="G19" s="675">
        <f t="shared" si="0"/>
        <v>5.232558139534893</v>
      </c>
      <c r="H19" s="669" t="s">
        <v>138</v>
      </c>
      <c r="I19" s="669" t="s">
        <v>138</v>
      </c>
      <c r="J19" s="276" t="s">
        <v>137</v>
      </c>
    </row>
    <row r="20" spans="1:10" ht="12" customHeight="1" x14ac:dyDescent="0.2">
      <c r="A20" s="665" t="s">
        <v>26</v>
      </c>
      <c r="B20" s="483">
        <f>AVERAGE(B21:B21)</f>
        <v>3192.2</v>
      </c>
      <c r="C20" s="483">
        <f>AVERAGE(C21:C27)</f>
        <v>2988.7428571428572</v>
      </c>
      <c r="D20" s="678">
        <f t="shared" si="0"/>
        <v>-6.3735712943156049</v>
      </c>
      <c r="E20" s="678" t="s">
        <v>139</v>
      </c>
      <c r="F20" s="678" t="s">
        <v>139</v>
      </c>
      <c r="G20" s="680" t="s">
        <v>137</v>
      </c>
      <c r="H20" s="678" t="s">
        <v>139</v>
      </c>
      <c r="I20" s="678" t="s">
        <v>139</v>
      </c>
      <c r="J20" s="673" t="s">
        <v>137</v>
      </c>
    </row>
    <row r="21" spans="1:10" ht="12" customHeight="1" x14ac:dyDescent="0.2">
      <c r="A21" s="661" t="s">
        <v>29</v>
      </c>
      <c r="B21" s="482">
        <v>3192.2</v>
      </c>
      <c r="C21" s="482">
        <v>2887</v>
      </c>
      <c r="D21" s="679">
        <f t="shared" si="0"/>
        <v>-9.5608044608733742</v>
      </c>
      <c r="E21" s="669" t="s">
        <v>138</v>
      </c>
      <c r="F21" s="669" t="s">
        <v>138</v>
      </c>
      <c r="G21" s="675" t="s">
        <v>137</v>
      </c>
      <c r="H21" s="669" t="s">
        <v>138</v>
      </c>
      <c r="I21" s="669" t="s">
        <v>138</v>
      </c>
      <c r="J21" s="276" t="s">
        <v>137</v>
      </c>
    </row>
    <row r="22" spans="1:10" ht="12" customHeight="1" x14ac:dyDescent="0.2">
      <c r="A22" s="661" t="s">
        <v>429</v>
      </c>
      <c r="B22" s="669" t="s">
        <v>138</v>
      </c>
      <c r="C22" s="482">
        <v>2800</v>
      </c>
      <c r="D22" s="675" t="s">
        <v>27</v>
      </c>
      <c r="E22" s="669" t="s">
        <v>138</v>
      </c>
      <c r="F22" s="669" t="s">
        <v>138</v>
      </c>
      <c r="G22" s="675" t="s">
        <v>27</v>
      </c>
      <c r="H22" s="669" t="s">
        <v>138</v>
      </c>
      <c r="I22" s="669" t="s">
        <v>138</v>
      </c>
      <c r="J22" s="276" t="s">
        <v>137</v>
      </c>
    </row>
    <row r="23" spans="1:10" ht="12" customHeight="1" x14ac:dyDescent="0.2">
      <c r="A23" s="661" t="s">
        <v>294</v>
      </c>
      <c r="B23" s="669" t="s">
        <v>138</v>
      </c>
      <c r="C23" s="482">
        <v>3066.6</v>
      </c>
      <c r="D23" s="674" t="s">
        <v>27</v>
      </c>
      <c r="E23" s="669" t="s">
        <v>138</v>
      </c>
      <c r="F23" s="669" t="s">
        <v>138</v>
      </c>
      <c r="G23" s="298" t="s">
        <v>27</v>
      </c>
      <c r="H23" s="669" t="s">
        <v>138</v>
      </c>
      <c r="I23" s="669" t="s">
        <v>138</v>
      </c>
      <c r="J23" s="276" t="s">
        <v>137</v>
      </c>
    </row>
    <row r="24" spans="1:10" ht="12" customHeight="1" x14ac:dyDescent="0.2">
      <c r="A24" s="661" t="s">
        <v>518</v>
      </c>
      <c r="B24" s="669" t="s">
        <v>138</v>
      </c>
      <c r="C24" s="482">
        <v>3345</v>
      </c>
      <c r="D24" s="675" t="s">
        <v>27</v>
      </c>
      <c r="E24" s="669" t="s">
        <v>138</v>
      </c>
      <c r="F24" s="669" t="s">
        <v>138</v>
      </c>
      <c r="G24" s="675" t="s">
        <v>27</v>
      </c>
      <c r="H24" s="669" t="s">
        <v>138</v>
      </c>
      <c r="I24" s="669" t="s">
        <v>138</v>
      </c>
      <c r="J24" s="276" t="s">
        <v>137</v>
      </c>
    </row>
    <row r="25" spans="1:10" ht="12" customHeight="1" x14ac:dyDescent="0.2">
      <c r="A25" s="661" t="s">
        <v>296</v>
      </c>
      <c r="B25" s="669" t="s">
        <v>138</v>
      </c>
      <c r="C25" s="482">
        <v>3382.6</v>
      </c>
      <c r="D25" s="674" t="s">
        <v>27</v>
      </c>
      <c r="E25" s="669" t="s">
        <v>138</v>
      </c>
      <c r="F25" s="669" t="s">
        <v>138</v>
      </c>
      <c r="G25" s="675" t="s">
        <v>27</v>
      </c>
      <c r="H25" s="669" t="s">
        <v>138</v>
      </c>
      <c r="I25" s="669" t="s">
        <v>138</v>
      </c>
      <c r="J25" s="276" t="s">
        <v>137</v>
      </c>
    </row>
    <row r="26" spans="1:10" ht="12" customHeight="1" x14ac:dyDescent="0.2">
      <c r="A26" s="661" t="s">
        <v>297</v>
      </c>
      <c r="B26" s="669" t="s">
        <v>138</v>
      </c>
      <c r="C26" s="482">
        <v>2600</v>
      </c>
      <c r="D26" s="675" t="s">
        <v>27</v>
      </c>
      <c r="E26" s="669" t="s">
        <v>138</v>
      </c>
      <c r="F26" s="669" t="s">
        <v>138</v>
      </c>
      <c r="G26" s="675" t="s">
        <v>27</v>
      </c>
      <c r="H26" s="669" t="s">
        <v>138</v>
      </c>
      <c r="I26" s="669" t="s">
        <v>138</v>
      </c>
      <c r="J26" s="276" t="s">
        <v>137</v>
      </c>
    </row>
    <row r="27" spans="1:10" ht="12" customHeight="1" x14ac:dyDescent="0.2">
      <c r="A27" s="661" t="s">
        <v>298</v>
      </c>
      <c r="B27" s="669" t="s">
        <v>138</v>
      </c>
      <c r="C27" s="482">
        <v>2840</v>
      </c>
      <c r="D27" s="674" t="s">
        <v>27</v>
      </c>
      <c r="E27" s="669" t="s">
        <v>138</v>
      </c>
      <c r="F27" s="669" t="s">
        <v>138</v>
      </c>
      <c r="G27" s="298" t="s">
        <v>27</v>
      </c>
      <c r="H27" s="669" t="s">
        <v>138</v>
      </c>
      <c r="I27" s="669" t="s">
        <v>138</v>
      </c>
      <c r="J27" s="276" t="s">
        <v>137</v>
      </c>
    </row>
    <row r="28" spans="1:10" ht="12" customHeight="1" x14ac:dyDescent="0.2">
      <c r="A28" s="665" t="s">
        <v>31</v>
      </c>
      <c r="B28" s="483">
        <f>AVERAGE(B29:B36)</f>
        <v>3736.45</v>
      </c>
      <c r="C28" s="483">
        <f>AVERAGE(C29:C36)</f>
        <v>3829.3999999999996</v>
      </c>
      <c r="D28" s="744">
        <f t="shared" ref="D28:G69" si="3">((C28/B28) -      1)*100</f>
        <v>2.4876553948266267</v>
      </c>
      <c r="E28" s="483">
        <f>AVERAGE(E29:E36)</f>
        <v>3895.6800000000003</v>
      </c>
      <c r="F28" s="483">
        <f>AVERAGE(F29:F36)</f>
        <v>3372.5</v>
      </c>
      <c r="G28" s="680">
        <f t="shared" ref="G28:G42" si="4">((F28/E28) -      1)*100</f>
        <v>-13.429747823229842</v>
      </c>
      <c r="H28" s="483">
        <f>AVERAGE(H29:H36)</f>
        <v>1457.2666666666667</v>
      </c>
      <c r="I28" s="672">
        <f>AVERAGE(I29:I36)</f>
        <v>1137.8</v>
      </c>
      <c r="J28" s="680">
        <f>((I28/H28) -      1)*100</f>
        <v>-21.922320325723966</v>
      </c>
    </row>
    <row r="29" spans="1:10" ht="12" customHeight="1" x14ac:dyDescent="0.2">
      <c r="A29" s="661" t="s">
        <v>33</v>
      </c>
      <c r="B29" s="482">
        <v>3180</v>
      </c>
      <c r="C29" s="482">
        <v>2933.4</v>
      </c>
      <c r="D29" s="679">
        <f t="shared" si="3"/>
        <v>-7.75471698113207</v>
      </c>
      <c r="E29" s="482">
        <v>3450</v>
      </c>
      <c r="F29" s="482">
        <v>3300</v>
      </c>
      <c r="G29" s="675">
        <f t="shared" si="4"/>
        <v>-4.3478260869565188</v>
      </c>
      <c r="H29" s="669" t="s">
        <v>138</v>
      </c>
      <c r="I29" s="669" t="s">
        <v>138</v>
      </c>
      <c r="J29" s="276" t="s">
        <v>137</v>
      </c>
    </row>
    <row r="30" spans="1:10" ht="12" customHeight="1" x14ac:dyDescent="0.2">
      <c r="A30" s="661" t="s">
        <v>32</v>
      </c>
      <c r="B30" s="482">
        <v>3410</v>
      </c>
      <c r="C30" s="482">
        <v>3255</v>
      </c>
      <c r="D30" s="675">
        <f t="shared" si="3"/>
        <v>-4.5454545454545414</v>
      </c>
      <c r="E30" s="669" t="s">
        <v>138</v>
      </c>
      <c r="F30" s="669" t="s">
        <v>138</v>
      </c>
      <c r="G30" s="675" t="s">
        <v>137</v>
      </c>
      <c r="H30" s="669" t="s">
        <v>138</v>
      </c>
      <c r="I30" s="669" t="s">
        <v>138</v>
      </c>
      <c r="J30" s="276" t="s">
        <v>137</v>
      </c>
    </row>
    <row r="31" spans="1:10" ht="12" customHeight="1" x14ac:dyDescent="0.2">
      <c r="A31" s="661" t="s">
        <v>34</v>
      </c>
      <c r="B31" s="482">
        <v>3706.6</v>
      </c>
      <c r="C31" s="482">
        <v>2953.4</v>
      </c>
      <c r="D31" s="674">
        <f t="shared" si="3"/>
        <v>-20.320509361679161</v>
      </c>
      <c r="E31" s="669" t="s">
        <v>138</v>
      </c>
      <c r="F31" s="482">
        <v>3246.6</v>
      </c>
      <c r="G31" s="298" t="s">
        <v>137</v>
      </c>
      <c r="H31" s="669" t="s">
        <v>138</v>
      </c>
      <c r="I31" s="693">
        <v>1180</v>
      </c>
      <c r="J31" s="276" t="s">
        <v>137</v>
      </c>
    </row>
    <row r="32" spans="1:10" ht="12" customHeight="1" x14ac:dyDescent="0.2">
      <c r="A32" s="661" t="s">
        <v>35</v>
      </c>
      <c r="B32" s="482">
        <v>3543.4</v>
      </c>
      <c r="C32" s="482">
        <v>3433.4</v>
      </c>
      <c r="D32" s="675">
        <f t="shared" si="3"/>
        <v>-3.1043630411469181</v>
      </c>
      <c r="E32" s="482">
        <v>3313.4</v>
      </c>
      <c r="F32" s="482">
        <v>3283.4</v>
      </c>
      <c r="G32" s="675">
        <f>((F32/E32) -      1)*100</f>
        <v>-0.9054143779803181</v>
      </c>
      <c r="H32" s="669">
        <v>1061.8</v>
      </c>
      <c r="I32" s="693">
        <v>1003.4</v>
      </c>
      <c r="J32" s="276">
        <f>((I32/H32) -      1)*100</f>
        <v>-5.5000941796948588</v>
      </c>
    </row>
    <row r="33" spans="1:10" ht="12" customHeight="1" x14ac:dyDescent="0.2">
      <c r="A33" s="661" t="s">
        <v>36</v>
      </c>
      <c r="B33" s="482">
        <v>3535</v>
      </c>
      <c r="C33" s="482">
        <v>3613.4</v>
      </c>
      <c r="D33" s="674">
        <f t="shared" si="3"/>
        <v>2.2178217821782198</v>
      </c>
      <c r="E33" s="482">
        <v>3415</v>
      </c>
      <c r="F33" s="482">
        <v>3660</v>
      </c>
      <c r="G33" s="675">
        <f>((F33/E33) -      1)*100</f>
        <v>7.1742313323572393</v>
      </c>
      <c r="H33" s="669">
        <v>1910</v>
      </c>
      <c r="I33" s="693">
        <v>1230</v>
      </c>
      <c r="J33" s="276">
        <f>((I33/H33) -      1)*100</f>
        <v>-35.602094240837701</v>
      </c>
    </row>
    <row r="34" spans="1:10" ht="12" customHeight="1" x14ac:dyDescent="0.2">
      <c r="A34" s="661" t="s">
        <v>37</v>
      </c>
      <c r="B34" s="482">
        <v>4450</v>
      </c>
      <c r="C34" s="482">
        <v>5800</v>
      </c>
      <c r="D34" s="675">
        <f t="shared" si="3"/>
        <v>30.337078651685403</v>
      </c>
      <c r="E34" s="482">
        <v>4700</v>
      </c>
      <c r="F34" s="669" t="s">
        <v>138</v>
      </c>
      <c r="G34" s="675" t="s">
        <v>137</v>
      </c>
      <c r="H34" s="669">
        <v>1400</v>
      </c>
      <c r="I34" s="669" t="s">
        <v>138</v>
      </c>
      <c r="J34" s="276" t="s">
        <v>137</v>
      </c>
    </row>
    <row r="35" spans="1:10" ht="12" customHeight="1" x14ac:dyDescent="0.2">
      <c r="A35" s="661" t="s">
        <v>38</v>
      </c>
      <c r="B35" s="482">
        <v>4700</v>
      </c>
      <c r="C35" s="482">
        <v>5400</v>
      </c>
      <c r="D35" s="674">
        <f t="shared" si="3"/>
        <v>14.893617021276606</v>
      </c>
      <c r="E35" s="482">
        <v>4600</v>
      </c>
      <c r="F35" s="669" t="s">
        <v>138</v>
      </c>
      <c r="G35" s="298" t="s">
        <v>137</v>
      </c>
      <c r="H35" s="669" t="s">
        <v>138</v>
      </c>
      <c r="I35" s="669" t="s">
        <v>138</v>
      </c>
      <c r="J35" s="276" t="s">
        <v>137</v>
      </c>
    </row>
    <row r="36" spans="1:10" ht="12" customHeight="1" x14ac:dyDescent="0.2">
      <c r="A36" s="661" t="s">
        <v>39</v>
      </c>
      <c r="B36" s="482">
        <v>3366.6</v>
      </c>
      <c r="C36" s="482">
        <v>3246.6</v>
      </c>
      <c r="D36" s="675">
        <f t="shared" si="3"/>
        <v>-3.5644270183567972</v>
      </c>
      <c r="E36" s="669" t="s">
        <v>138</v>
      </c>
      <c r="F36" s="669" t="s">
        <v>138</v>
      </c>
      <c r="G36" s="675" t="s">
        <v>137</v>
      </c>
      <c r="H36" s="669" t="s">
        <v>138</v>
      </c>
      <c r="I36" s="669" t="s">
        <v>138</v>
      </c>
      <c r="J36" s="276" t="s">
        <v>137</v>
      </c>
    </row>
    <row r="37" spans="1:10" ht="12" customHeight="1" x14ac:dyDescent="0.2">
      <c r="A37" s="677" t="s">
        <v>41</v>
      </c>
      <c r="B37" s="483">
        <f>AVERAGE(B42:B42)</f>
        <v>4278.33</v>
      </c>
      <c r="C37" s="483">
        <f>AVERAGE(C38:C45)</f>
        <v>3327.875</v>
      </c>
      <c r="D37" s="678">
        <f t="shared" si="3"/>
        <v>-22.215560744496099</v>
      </c>
      <c r="E37" s="483">
        <f>AVERAGE(E38:E45)</f>
        <v>3705.55</v>
      </c>
      <c r="F37" s="483">
        <f>AVERAGE(F38:F45)</f>
        <v>3422.8</v>
      </c>
      <c r="G37" s="680">
        <f t="shared" si="4"/>
        <v>-7.6304462225580512</v>
      </c>
      <c r="H37" s="672">
        <f>AVERAGE(H38:H45)</f>
        <v>2161.11</v>
      </c>
      <c r="I37" s="672">
        <f>AVERAGE(I38:I45)</f>
        <v>1505.6666666666667</v>
      </c>
      <c r="J37" s="673">
        <f t="shared" ref="J37:J47" si="5">((I37/H37) -      1)*100</f>
        <v>-30.329013022628803</v>
      </c>
    </row>
    <row r="38" spans="1:10" ht="12" customHeight="1" x14ac:dyDescent="0.2">
      <c r="A38" s="664" t="s">
        <v>156</v>
      </c>
      <c r="B38" s="669" t="s">
        <v>138</v>
      </c>
      <c r="C38" s="482">
        <v>3300</v>
      </c>
      <c r="D38" s="537" t="s">
        <v>27</v>
      </c>
      <c r="E38" s="669" t="s">
        <v>138</v>
      </c>
      <c r="F38" s="482">
        <v>3100</v>
      </c>
      <c r="G38" s="537" t="s">
        <v>27</v>
      </c>
      <c r="H38" s="669" t="s">
        <v>138</v>
      </c>
      <c r="I38" s="669" t="s">
        <v>138</v>
      </c>
      <c r="J38" s="537" t="s">
        <v>137</v>
      </c>
    </row>
    <row r="39" spans="1:10" ht="12" customHeight="1" x14ac:dyDescent="0.2">
      <c r="A39" s="664" t="s">
        <v>42</v>
      </c>
      <c r="B39" s="669" t="s">
        <v>138</v>
      </c>
      <c r="C39" s="482">
        <v>3400</v>
      </c>
      <c r="D39" s="537" t="s">
        <v>27</v>
      </c>
      <c r="E39" s="669" t="s">
        <v>138</v>
      </c>
      <c r="F39" s="482">
        <v>3200</v>
      </c>
      <c r="G39" s="537" t="s">
        <v>27</v>
      </c>
      <c r="H39" s="669" t="s">
        <v>138</v>
      </c>
      <c r="I39" s="669" t="s">
        <v>138</v>
      </c>
      <c r="J39" s="537" t="s">
        <v>137</v>
      </c>
    </row>
    <row r="40" spans="1:10" ht="12" customHeight="1" x14ac:dyDescent="0.2">
      <c r="A40" s="664" t="s">
        <v>445</v>
      </c>
      <c r="B40" s="669" t="s">
        <v>138</v>
      </c>
      <c r="C40" s="482">
        <v>3100</v>
      </c>
      <c r="D40" s="537" t="s">
        <v>27</v>
      </c>
      <c r="E40" s="669" t="s">
        <v>138</v>
      </c>
      <c r="F40" s="669" t="s">
        <v>138</v>
      </c>
      <c r="G40" s="537" t="s">
        <v>27</v>
      </c>
      <c r="H40" s="669" t="s">
        <v>138</v>
      </c>
      <c r="I40" s="693">
        <v>2300</v>
      </c>
      <c r="J40" s="537" t="s">
        <v>137</v>
      </c>
    </row>
    <row r="41" spans="1:10" ht="12" customHeight="1" x14ac:dyDescent="0.2">
      <c r="A41" s="664" t="s">
        <v>166</v>
      </c>
      <c r="B41" s="669" t="s">
        <v>138</v>
      </c>
      <c r="C41" s="482">
        <v>3680</v>
      </c>
      <c r="D41" s="537" t="s">
        <v>27</v>
      </c>
      <c r="E41" s="669" t="s">
        <v>138</v>
      </c>
      <c r="F41" s="482">
        <v>4000</v>
      </c>
      <c r="G41" s="537" t="s">
        <v>27</v>
      </c>
      <c r="H41" s="669" t="s">
        <v>138</v>
      </c>
      <c r="I41" s="669" t="s">
        <v>138</v>
      </c>
      <c r="J41" s="537" t="s">
        <v>137</v>
      </c>
    </row>
    <row r="42" spans="1:10" ht="12" customHeight="1" x14ac:dyDescent="0.2">
      <c r="A42" s="661" t="s">
        <v>43</v>
      </c>
      <c r="B42" s="482">
        <v>4278.33</v>
      </c>
      <c r="C42" s="482">
        <v>3063</v>
      </c>
      <c r="D42" s="679">
        <f t="shared" si="3"/>
        <v>-28.406644648729763</v>
      </c>
      <c r="E42" s="482">
        <v>3705.55</v>
      </c>
      <c r="F42" s="482">
        <v>3314</v>
      </c>
      <c r="G42" s="675">
        <f t="shared" si="4"/>
        <v>-10.566582558594551</v>
      </c>
      <c r="H42" s="693">
        <v>2161.11</v>
      </c>
      <c r="I42" s="693">
        <v>1617</v>
      </c>
      <c r="J42" s="276">
        <f t="shared" si="5"/>
        <v>-25.177339422796617</v>
      </c>
    </row>
    <row r="43" spans="1:10" ht="12" customHeight="1" x14ac:dyDescent="0.2">
      <c r="A43" s="664" t="s">
        <v>44</v>
      </c>
      <c r="B43" s="669" t="s">
        <v>138</v>
      </c>
      <c r="C43" s="482">
        <v>3000</v>
      </c>
      <c r="D43" s="537" t="s">
        <v>27</v>
      </c>
      <c r="E43" s="669" t="s">
        <v>138</v>
      </c>
      <c r="F43" s="669" t="s">
        <v>138</v>
      </c>
      <c r="G43" s="537" t="s">
        <v>27</v>
      </c>
      <c r="H43" s="669" t="s">
        <v>138</v>
      </c>
      <c r="I43" s="669" t="s">
        <v>138</v>
      </c>
      <c r="J43" s="537" t="s">
        <v>137</v>
      </c>
    </row>
    <row r="44" spans="1:10" ht="12" customHeight="1" x14ac:dyDescent="0.2">
      <c r="A44" s="664" t="s">
        <v>519</v>
      </c>
      <c r="B44" s="669" t="s">
        <v>138</v>
      </c>
      <c r="C44" s="482">
        <v>3480</v>
      </c>
      <c r="D44" s="537" t="s">
        <v>27</v>
      </c>
      <c r="E44" s="669" t="s">
        <v>138</v>
      </c>
      <c r="F44" s="669" t="s">
        <v>138</v>
      </c>
      <c r="G44" s="537" t="s">
        <v>27</v>
      </c>
      <c r="H44" s="669" t="s">
        <v>138</v>
      </c>
      <c r="I44" s="669" t="s">
        <v>138</v>
      </c>
      <c r="J44" s="537" t="s">
        <v>137</v>
      </c>
    </row>
    <row r="45" spans="1:10" ht="12" customHeight="1" x14ac:dyDescent="0.2">
      <c r="A45" s="664" t="s">
        <v>45</v>
      </c>
      <c r="B45" s="669" t="s">
        <v>138</v>
      </c>
      <c r="C45" s="482">
        <v>3600</v>
      </c>
      <c r="D45" s="537" t="s">
        <v>27</v>
      </c>
      <c r="E45" s="669" t="s">
        <v>138</v>
      </c>
      <c r="F45" s="482">
        <v>3500</v>
      </c>
      <c r="G45" s="537" t="s">
        <v>27</v>
      </c>
      <c r="H45" s="669" t="s">
        <v>138</v>
      </c>
      <c r="I45" s="693">
        <v>600</v>
      </c>
      <c r="J45" s="537" t="s">
        <v>137</v>
      </c>
    </row>
    <row r="46" spans="1:10" ht="12" customHeight="1" x14ac:dyDescent="0.2">
      <c r="A46" s="480" t="s">
        <v>46</v>
      </c>
      <c r="B46" s="483">
        <f>AVERAGE(B47:B59)</f>
        <v>4607.6923076923076</v>
      </c>
      <c r="C46" s="483">
        <f>AVERAGE(C47:C59)</f>
        <v>3622.8461538461538</v>
      </c>
      <c r="D46" s="678">
        <f t="shared" si="3"/>
        <v>-21.373956594323872</v>
      </c>
      <c r="E46" s="483">
        <f>AVERAGE(E47:E59)</f>
        <v>2729.4</v>
      </c>
      <c r="F46" s="483">
        <f>AVERAGE(F47:F59)</f>
        <v>2729.4</v>
      </c>
      <c r="G46" s="680">
        <f t="shared" si="3"/>
        <v>0</v>
      </c>
      <c r="H46" s="672">
        <f>AVERAGE(H47:H59)</f>
        <v>1271.3333333333333</v>
      </c>
      <c r="I46" s="672">
        <f>AVERAGE(I47:I59)</f>
        <v>1271.3333333333333</v>
      </c>
      <c r="J46" s="673">
        <f t="shared" si="5"/>
        <v>0</v>
      </c>
    </row>
    <row r="47" spans="1:10" ht="12" customHeight="1" x14ac:dyDescent="0.2">
      <c r="A47" s="661" t="s">
        <v>47</v>
      </c>
      <c r="B47" s="482">
        <v>4487</v>
      </c>
      <c r="C47" s="482">
        <v>3627</v>
      </c>
      <c r="D47" s="679">
        <f t="shared" si="3"/>
        <v>-19.166480944952081</v>
      </c>
      <c r="E47" s="669" t="s">
        <v>138</v>
      </c>
      <c r="F47" s="669" t="s">
        <v>138</v>
      </c>
      <c r="G47" s="675" t="s">
        <v>137</v>
      </c>
      <c r="H47" s="693">
        <v>1293</v>
      </c>
      <c r="I47" s="693">
        <v>1293</v>
      </c>
      <c r="J47" s="276">
        <f t="shared" si="5"/>
        <v>0</v>
      </c>
    </row>
    <row r="48" spans="1:10" ht="12" customHeight="1" x14ac:dyDescent="0.2">
      <c r="A48" s="661" t="s">
        <v>48</v>
      </c>
      <c r="B48" s="482">
        <v>4553</v>
      </c>
      <c r="C48" s="482">
        <v>3587</v>
      </c>
      <c r="D48" s="675">
        <f t="shared" si="3"/>
        <v>-21.216780144959369</v>
      </c>
      <c r="E48" s="669" t="s">
        <v>138</v>
      </c>
      <c r="F48" s="669" t="s">
        <v>138</v>
      </c>
      <c r="G48" s="675" t="s">
        <v>137</v>
      </c>
      <c r="H48" s="669" t="s">
        <v>138</v>
      </c>
      <c r="I48" s="669" t="s">
        <v>138</v>
      </c>
      <c r="J48" s="276" t="s">
        <v>137</v>
      </c>
    </row>
    <row r="49" spans="1:10" ht="12" customHeight="1" x14ac:dyDescent="0.2">
      <c r="A49" s="661" t="s">
        <v>49</v>
      </c>
      <c r="B49" s="482">
        <v>4565</v>
      </c>
      <c r="C49" s="482">
        <v>3565</v>
      </c>
      <c r="D49" s="679">
        <f t="shared" si="3"/>
        <v>-21.905805038335156</v>
      </c>
      <c r="E49" s="669" t="s">
        <v>138</v>
      </c>
      <c r="F49" s="669" t="s">
        <v>138</v>
      </c>
      <c r="G49" s="675" t="s">
        <v>137</v>
      </c>
      <c r="H49" s="669" t="s">
        <v>138</v>
      </c>
      <c r="I49" s="669" t="s">
        <v>138</v>
      </c>
      <c r="J49" s="276" t="s">
        <v>137</v>
      </c>
    </row>
    <row r="50" spans="1:10" ht="12" customHeight="1" x14ac:dyDescent="0.2">
      <c r="A50" s="661" t="s">
        <v>50</v>
      </c>
      <c r="B50" s="482">
        <v>4690</v>
      </c>
      <c r="C50" s="482">
        <v>3625</v>
      </c>
      <c r="D50" s="675">
        <f t="shared" si="3"/>
        <v>-22.707889125799575</v>
      </c>
      <c r="E50" s="669" t="s">
        <v>138</v>
      </c>
      <c r="F50" s="669" t="s">
        <v>138</v>
      </c>
      <c r="G50" s="675" t="s">
        <v>137</v>
      </c>
      <c r="H50" s="693">
        <v>1287</v>
      </c>
      <c r="I50" s="693">
        <v>1287</v>
      </c>
      <c r="J50" s="276">
        <f t="shared" ref="J50:J52" si="6">((I50/H50) -      1)*100</f>
        <v>0</v>
      </c>
    </row>
    <row r="51" spans="1:10" ht="12" customHeight="1" x14ac:dyDescent="0.2">
      <c r="A51" s="661" t="s">
        <v>51</v>
      </c>
      <c r="B51" s="482">
        <v>4415</v>
      </c>
      <c r="C51" s="482">
        <v>3555</v>
      </c>
      <c r="D51" s="679">
        <f t="shared" si="3"/>
        <v>-19.479048697621749</v>
      </c>
      <c r="E51" s="669" t="s">
        <v>138</v>
      </c>
      <c r="F51" s="669" t="s">
        <v>138</v>
      </c>
      <c r="G51" s="675" t="s">
        <v>137</v>
      </c>
      <c r="H51" s="693">
        <v>1215</v>
      </c>
      <c r="I51" s="693">
        <v>1215</v>
      </c>
      <c r="J51" s="276">
        <f t="shared" si="6"/>
        <v>0</v>
      </c>
    </row>
    <row r="52" spans="1:10" ht="12" customHeight="1" x14ac:dyDescent="0.2">
      <c r="A52" s="661" t="s">
        <v>52</v>
      </c>
      <c r="B52" s="482">
        <v>4245</v>
      </c>
      <c r="C52" s="482">
        <v>3475</v>
      </c>
      <c r="D52" s="675">
        <f t="shared" si="3"/>
        <v>-18.138987043580677</v>
      </c>
      <c r="E52" s="669" t="s">
        <v>138</v>
      </c>
      <c r="F52" s="669" t="s">
        <v>138</v>
      </c>
      <c r="G52" s="675" t="s">
        <v>137</v>
      </c>
      <c r="H52" s="693">
        <v>1227</v>
      </c>
      <c r="I52" s="693">
        <v>1227</v>
      </c>
      <c r="J52" s="276">
        <f t="shared" si="6"/>
        <v>0</v>
      </c>
    </row>
    <row r="53" spans="1:10" ht="12" customHeight="1" x14ac:dyDescent="0.2">
      <c r="A53" s="661" t="s">
        <v>53</v>
      </c>
      <c r="B53" s="482">
        <v>4753</v>
      </c>
      <c r="C53" s="482">
        <v>3720</v>
      </c>
      <c r="D53" s="679">
        <f t="shared" si="3"/>
        <v>-21.733641910372391</v>
      </c>
      <c r="E53" s="669" t="s">
        <v>138</v>
      </c>
      <c r="F53" s="669" t="s">
        <v>138</v>
      </c>
      <c r="G53" s="675" t="s">
        <v>137</v>
      </c>
      <c r="H53" s="669" t="s">
        <v>138</v>
      </c>
      <c r="I53" s="669" t="s">
        <v>138</v>
      </c>
      <c r="J53" s="276" t="s">
        <v>137</v>
      </c>
    </row>
    <row r="54" spans="1:10" ht="12" customHeight="1" x14ac:dyDescent="0.2">
      <c r="A54" s="661" t="s">
        <v>140</v>
      </c>
      <c r="B54" s="482">
        <v>4813</v>
      </c>
      <c r="C54" s="482">
        <v>3687</v>
      </c>
      <c r="D54" s="675">
        <f t="shared" si="3"/>
        <v>-23.394971950966138</v>
      </c>
      <c r="E54" s="482">
        <v>2830</v>
      </c>
      <c r="F54" s="482">
        <v>2830</v>
      </c>
      <c r="G54" s="675">
        <f t="shared" si="3"/>
        <v>0</v>
      </c>
      <c r="H54" s="693">
        <v>1247</v>
      </c>
      <c r="I54" s="693">
        <v>1247</v>
      </c>
      <c r="J54" s="276">
        <f t="shared" ref="J54:J55" si="7">((I54/H54) -      1)*100</f>
        <v>0</v>
      </c>
    </row>
    <row r="55" spans="1:10" ht="12" customHeight="1" x14ac:dyDescent="0.2">
      <c r="A55" s="661" t="s">
        <v>54</v>
      </c>
      <c r="B55" s="482">
        <v>4740</v>
      </c>
      <c r="C55" s="482">
        <v>3633</v>
      </c>
      <c r="D55" s="679">
        <f t="shared" si="3"/>
        <v>-23.354430379746837</v>
      </c>
      <c r="E55" s="482">
        <v>2750</v>
      </c>
      <c r="F55" s="482">
        <v>2750</v>
      </c>
      <c r="G55" s="675">
        <f t="shared" si="3"/>
        <v>0</v>
      </c>
      <c r="H55" s="693">
        <v>1280</v>
      </c>
      <c r="I55" s="693">
        <v>1280</v>
      </c>
      <c r="J55" s="276">
        <f t="shared" si="7"/>
        <v>0</v>
      </c>
    </row>
    <row r="56" spans="1:10" ht="12" customHeight="1" x14ac:dyDescent="0.2">
      <c r="A56" s="661" t="s">
        <v>55</v>
      </c>
      <c r="B56" s="482">
        <v>4720</v>
      </c>
      <c r="C56" s="482">
        <v>3660</v>
      </c>
      <c r="D56" s="675">
        <f t="shared" si="3"/>
        <v>-22.457627118644062</v>
      </c>
      <c r="E56" s="482">
        <v>2600</v>
      </c>
      <c r="F56" s="482">
        <v>2600</v>
      </c>
      <c r="G56" s="675">
        <f t="shared" si="3"/>
        <v>0</v>
      </c>
      <c r="H56" s="669" t="s">
        <v>138</v>
      </c>
      <c r="I56" s="669" t="s">
        <v>138</v>
      </c>
      <c r="J56" s="276" t="s">
        <v>137</v>
      </c>
    </row>
    <row r="57" spans="1:10" ht="12" customHeight="1" x14ac:dyDescent="0.2">
      <c r="A57" s="661" t="s">
        <v>56</v>
      </c>
      <c r="B57" s="482">
        <v>4767</v>
      </c>
      <c r="C57" s="482">
        <v>3740</v>
      </c>
      <c r="D57" s="679">
        <f t="shared" si="3"/>
        <v>-21.543947975666033</v>
      </c>
      <c r="E57" s="482">
        <v>2800</v>
      </c>
      <c r="F57" s="482">
        <v>2800</v>
      </c>
      <c r="G57" s="675">
        <f t="shared" si="3"/>
        <v>0</v>
      </c>
      <c r="H57" s="693">
        <v>1340</v>
      </c>
      <c r="I57" s="693">
        <v>1340</v>
      </c>
      <c r="J57" s="276">
        <f t="shared" ref="J57:J59" si="8">((I57/H57) -      1)*100</f>
        <v>0</v>
      </c>
    </row>
    <row r="58" spans="1:10" ht="12" customHeight="1" x14ac:dyDescent="0.2">
      <c r="A58" s="661" t="s">
        <v>57</v>
      </c>
      <c r="B58" s="482">
        <v>4567</v>
      </c>
      <c r="C58" s="482">
        <v>3593</v>
      </c>
      <c r="D58" s="675">
        <f t="shared" si="3"/>
        <v>-21.326910444493109</v>
      </c>
      <c r="E58" s="482">
        <v>2667</v>
      </c>
      <c r="F58" s="482">
        <v>2667</v>
      </c>
      <c r="G58" s="675">
        <f t="shared" si="3"/>
        <v>0</v>
      </c>
      <c r="H58" s="693">
        <v>1300</v>
      </c>
      <c r="I58" s="693">
        <v>1300</v>
      </c>
      <c r="J58" s="276">
        <f t="shared" si="8"/>
        <v>0</v>
      </c>
    </row>
    <row r="59" spans="1:10" ht="12" customHeight="1" x14ac:dyDescent="0.2">
      <c r="A59" s="661" t="s">
        <v>58</v>
      </c>
      <c r="B59" s="482">
        <v>4585</v>
      </c>
      <c r="C59" s="482">
        <v>3630</v>
      </c>
      <c r="D59" s="679">
        <f t="shared" si="3"/>
        <v>-20.828789531079607</v>
      </c>
      <c r="E59" s="669" t="s">
        <v>138</v>
      </c>
      <c r="F59" s="669" t="s">
        <v>138</v>
      </c>
      <c r="G59" s="675" t="s">
        <v>137</v>
      </c>
      <c r="H59" s="693">
        <v>1253</v>
      </c>
      <c r="I59" s="693">
        <v>1253</v>
      </c>
      <c r="J59" s="276">
        <f t="shared" si="8"/>
        <v>0</v>
      </c>
    </row>
    <row r="60" spans="1:10" ht="15.95" customHeight="1" x14ac:dyDescent="0.2">
      <c r="A60" s="828"/>
      <c r="B60" s="829"/>
      <c r="C60" s="830"/>
      <c r="D60" s="830"/>
      <c r="E60" s="830"/>
      <c r="F60" s="830"/>
      <c r="G60" s="830"/>
      <c r="H60" s="830"/>
      <c r="I60" s="880"/>
      <c r="J60" s="832" t="s">
        <v>76</v>
      </c>
    </row>
    <row r="61" spans="1:10" ht="15.95" customHeight="1" x14ac:dyDescent="0.25">
      <c r="A61" s="936" t="s">
        <v>501</v>
      </c>
      <c r="B61" s="936"/>
      <c r="C61" s="936"/>
      <c r="D61" s="936"/>
      <c r="E61" s="936"/>
      <c r="F61" s="936"/>
      <c r="G61" s="8"/>
      <c r="H61" s="8"/>
      <c r="I61" s="28"/>
      <c r="J61" s="9"/>
    </row>
    <row r="62" spans="1:10" ht="15.95" customHeight="1" x14ac:dyDescent="0.2">
      <c r="A62" s="930" t="s">
        <v>19</v>
      </c>
      <c r="B62" s="932" t="s">
        <v>134</v>
      </c>
      <c r="C62" s="933"/>
      <c r="D62" s="934"/>
      <c r="E62" s="932" t="s">
        <v>135</v>
      </c>
      <c r="F62" s="933"/>
      <c r="G62" s="934"/>
      <c r="H62" s="932" t="s">
        <v>136</v>
      </c>
      <c r="I62" s="933"/>
      <c r="J62" s="934"/>
    </row>
    <row r="63" spans="1:10" ht="15.95" customHeight="1" x14ac:dyDescent="0.2">
      <c r="A63" s="931"/>
      <c r="B63" s="346">
        <v>2023</v>
      </c>
      <c r="C63" s="346">
        <v>2024</v>
      </c>
      <c r="D63" s="346" t="s">
        <v>23</v>
      </c>
      <c r="E63" s="346">
        <v>2023</v>
      </c>
      <c r="F63" s="346">
        <v>2024</v>
      </c>
      <c r="G63" s="346" t="s">
        <v>23</v>
      </c>
      <c r="H63" s="346">
        <v>2023</v>
      </c>
      <c r="I63" s="346">
        <v>2024</v>
      </c>
      <c r="J63" s="346" t="s">
        <v>23</v>
      </c>
    </row>
    <row r="64" spans="1:10" ht="5.0999999999999996" customHeight="1" x14ac:dyDescent="0.2">
      <c r="A64" s="661"/>
      <c r="B64" s="482"/>
      <c r="C64" s="482"/>
      <c r="D64" s="679"/>
      <c r="E64" s="669"/>
      <c r="F64" s="669"/>
      <c r="G64" s="675"/>
      <c r="H64" s="693"/>
      <c r="I64" s="693"/>
      <c r="J64" s="276"/>
    </row>
    <row r="65" spans="1:10" ht="12" customHeight="1" x14ac:dyDescent="0.2">
      <c r="A65" s="665" t="s">
        <v>59</v>
      </c>
      <c r="B65" s="483">
        <f>AVERAGE(B66:B70)</f>
        <v>3878.6660000000002</v>
      </c>
      <c r="C65" s="483">
        <f>AVERAGE(C66:C70)</f>
        <v>3423.6800000000003</v>
      </c>
      <c r="D65" s="680">
        <f t="shared" si="3"/>
        <v>-11.730476406063318</v>
      </c>
      <c r="E65" s="678" t="s">
        <v>139</v>
      </c>
      <c r="F65" s="678" t="s">
        <v>139</v>
      </c>
      <c r="G65" s="680" t="s">
        <v>137</v>
      </c>
      <c r="H65" s="678" t="s">
        <v>139</v>
      </c>
      <c r="I65" s="678" t="s">
        <v>139</v>
      </c>
      <c r="J65" s="673" t="s">
        <v>137</v>
      </c>
    </row>
    <row r="66" spans="1:10" ht="12" customHeight="1" x14ac:dyDescent="0.2">
      <c r="A66" s="661" t="s">
        <v>60</v>
      </c>
      <c r="B66" s="482">
        <v>3933.33</v>
      </c>
      <c r="C66" s="482">
        <v>3333.4</v>
      </c>
      <c r="D66" s="679">
        <f t="shared" si="3"/>
        <v>-15.252470552941144</v>
      </c>
      <c r="E66" s="669" t="s">
        <v>138</v>
      </c>
      <c r="F66" s="669" t="s">
        <v>138</v>
      </c>
      <c r="G66" s="675" t="s">
        <v>137</v>
      </c>
      <c r="H66" s="669" t="s">
        <v>138</v>
      </c>
      <c r="I66" s="669" t="s">
        <v>138</v>
      </c>
      <c r="J66" s="276" t="s">
        <v>137</v>
      </c>
    </row>
    <row r="67" spans="1:10" ht="12" customHeight="1" x14ac:dyDescent="0.2">
      <c r="A67" s="661" t="s">
        <v>61</v>
      </c>
      <c r="B67" s="482">
        <v>4000</v>
      </c>
      <c r="C67" s="482">
        <v>3480</v>
      </c>
      <c r="D67" s="675">
        <f t="shared" si="3"/>
        <v>-13</v>
      </c>
      <c r="E67" s="669" t="s">
        <v>138</v>
      </c>
      <c r="F67" s="669" t="s">
        <v>138</v>
      </c>
      <c r="G67" s="675" t="s">
        <v>137</v>
      </c>
      <c r="H67" s="669" t="s">
        <v>138</v>
      </c>
      <c r="I67" s="669" t="s">
        <v>138</v>
      </c>
      <c r="J67" s="276" t="s">
        <v>137</v>
      </c>
    </row>
    <row r="68" spans="1:10" ht="12" customHeight="1" x14ac:dyDescent="0.2">
      <c r="A68" s="661" t="s">
        <v>62</v>
      </c>
      <c r="B68" s="482">
        <v>4100</v>
      </c>
      <c r="C68" s="482">
        <v>3450</v>
      </c>
      <c r="D68" s="679">
        <f t="shared" si="3"/>
        <v>-15.853658536585369</v>
      </c>
      <c r="E68" s="669" t="s">
        <v>138</v>
      </c>
      <c r="F68" s="669" t="s">
        <v>138</v>
      </c>
      <c r="G68" s="675" t="s">
        <v>137</v>
      </c>
      <c r="H68" s="669" t="s">
        <v>138</v>
      </c>
      <c r="I68" s="669" t="s">
        <v>138</v>
      </c>
      <c r="J68" s="276" t="s">
        <v>137</v>
      </c>
    </row>
    <row r="69" spans="1:10" ht="12" customHeight="1" x14ac:dyDescent="0.2">
      <c r="A69" s="661" t="s">
        <v>63</v>
      </c>
      <c r="B69" s="482">
        <v>4000</v>
      </c>
      <c r="C69" s="482">
        <v>3485</v>
      </c>
      <c r="D69" s="675">
        <f t="shared" si="3"/>
        <v>-12.875000000000004</v>
      </c>
      <c r="E69" s="669" t="s">
        <v>138</v>
      </c>
      <c r="F69" s="669" t="s">
        <v>138</v>
      </c>
      <c r="G69" s="675" t="s">
        <v>137</v>
      </c>
      <c r="H69" s="669" t="s">
        <v>138</v>
      </c>
      <c r="I69" s="669" t="s">
        <v>138</v>
      </c>
      <c r="J69" s="276" t="s">
        <v>137</v>
      </c>
    </row>
    <row r="70" spans="1:10" ht="12" customHeight="1" x14ac:dyDescent="0.2">
      <c r="A70" s="661" t="s">
        <v>64</v>
      </c>
      <c r="B70" s="482">
        <v>3360</v>
      </c>
      <c r="C70" s="482">
        <v>3370</v>
      </c>
      <c r="D70" s="679">
        <f t="shared" ref="D70:G78" si="9">((C70/B70) -      1)*100</f>
        <v>0.29761904761904656</v>
      </c>
      <c r="E70" s="669" t="s">
        <v>138</v>
      </c>
      <c r="F70" s="669" t="s">
        <v>138</v>
      </c>
      <c r="G70" s="675" t="s">
        <v>137</v>
      </c>
      <c r="H70" s="669" t="s">
        <v>138</v>
      </c>
      <c r="I70" s="669" t="s">
        <v>138</v>
      </c>
      <c r="J70" s="276" t="s">
        <v>137</v>
      </c>
    </row>
    <row r="71" spans="1:10" ht="12" customHeight="1" x14ac:dyDescent="0.2">
      <c r="A71" s="665" t="s">
        <v>65</v>
      </c>
      <c r="B71" s="483">
        <f>AVERAGE(B72:B78)</f>
        <v>3384.9666666666672</v>
      </c>
      <c r="C71" s="483">
        <f>AVERAGE(C72:C80)</f>
        <v>3081.4250000000002</v>
      </c>
      <c r="D71" s="680">
        <f t="shared" si="9"/>
        <v>-8.9673458133512014</v>
      </c>
      <c r="E71" s="483">
        <f>AVERAGE(E72:E78)</f>
        <v>3375</v>
      </c>
      <c r="F71" s="483">
        <f>AVERAGE(F72:F78)</f>
        <v>2996.68</v>
      </c>
      <c r="G71" s="680">
        <f>((F71/E71) -      1)*100</f>
        <v>-11.209481481481486</v>
      </c>
      <c r="H71" s="672">
        <f>AVERAGE(H72:H78)</f>
        <v>800</v>
      </c>
      <c r="I71" s="672">
        <f>AVERAGE(I72:I78)</f>
        <v>1008.3</v>
      </c>
      <c r="J71" s="673">
        <f>((I71/H71) -      1)*100</f>
        <v>26.037500000000001</v>
      </c>
    </row>
    <row r="72" spans="1:10" ht="12" customHeight="1" x14ac:dyDescent="0.2">
      <c r="A72" s="661" t="s">
        <v>66</v>
      </c>
      <c r="B72" s="482">
        <v>3600</v>
      </c>
      <c r="C72" s="482">
        <v>2915</v>
      </c>
      <c r="D72" s="679">
        <f t="shared" si="9"/>
        <v>-19.027777777777779</v>
      </c>
      <c r="E72" s="482">
        <v>3575</v>
      </c>
      <c r="F72" s="482">
        <v>3175</v>
      </c>
      <c r="G72" s="675">
        <f>((F72/E72) -      1)*100</f>
        <v>-11.188811188811187</v>
      </c>
      <c r="H72" s="669" t="s">
        <v>138</v>
      </c>
      <c r="I72" s="669" t="s">
        <v>138</v>
      </c>
      <c r="J72" s="276" t="s">
        <v>137</v>
      </c>
    </row>
    <row r="73" spans="1:10" ht="12" customHeight="1" x14ac:dyDescent="0.2">
      <c r="A73" s="661" t="s">
        <v>68</v>
      </c>
      <c r="B73" s="482">
        <v>3186.6</v>
      </c>
      <c r="C73" s="482">
        <v>2790</v>
      </c>
      <c r="D73" s="675">
        <f t="shared" si="9"/>
        <v>-12.445867068348704</v>
      </c>
      <c r="E73" s="482">
        <v>3150</v>
      </c>
      <c r="F73" s="482">
        <v>3365</v>
      </c>
      <c r="G73" s="675">
        <f>((F73/E73) -      1)*100</f>
        <v>6.8253968253968234</v>
      </c>
      <c r="H73" s="669" t="s">
        <v>138</v>
      </c>
      <c r="I73" s="693">
        <v>1190</v>
      </c>
      <c r="J73" s="276" t="s">
        <v>137</v>
      </c>
    </row>
    <row r="74" spans="1:10" ht="12" customHeight="1" x14ac:dyDescent="0.2">
      <c r="A74" s="661" t="s">
        <v>69</v>
      </c>
      <c r="B74" s="669" t="s">
        <v>138</v>
      </c>
      <c r="C74" s="482">
        <v>3400</v>
      </c>
      <c r="D74" s="675" t="s">
        <v>137</v>
      </c>
      <c r="E74" s="669" t="s">
        <v>138</v>
      </c>
      <c r="F74" s="482">
        <v>3200</v>
      </c>
      <c r="G74" s="675" t="s">
        <v>137</v>
      </c>
      <c r="H74" s="669" t="s">
        <v>138</v>
      </c>
      <c r="I74" s="669" t="s">
        <v>138</v>
      </c>
      <c r="J74" s="276" t="s">
        <v>137</v>
      </c>
    </row>
    <row r="75" spans="1:10" ht="12" customHeight="1" x14ac:dyDescent="0.2">
      <c r="A75" s="661" t="s">
        <v>70</v>
      </c>
      <c r="B75" s="482">
        <v>3606.6</v>
      </c>
      <c r="C75" s="482">
        <v>3125</v>
      </c>
      <c r="D75" s="675">
        <f t="shared" si="9"/>
        <v>-13.353296733765873</v>
      </c>
      <c r="E75" s="669" t="s">
        <v>138</v>
      </c>
      <c r="F75" s="669" t="s">
        <v>138</v>
      </c>
      <c r="G75" s="675" t="s">
        <v>137</v>
      </c>
      <c r="H75" s="669" t="s">
        <v>138</v>
      </c>
      <c r="I75" s="669" t="s">
        <v>138</v>
      </c>
      <c r="J75" s="276" t="s">
        <v>137</v>
      </c>
    </row>
    <row r="76" spans="1:10" ht="12" customHeight="1" x14ac:dyDescent="0.2">
      <c r="A76" s="661" t="s">
        <v>71</v>
      </c>
      <c r="B76" s="482">
        <v>3666.6</v>
      </c>
      <c r="C76" s="482">
        <v>2473</v>
      </c>
      <c r="D76" s="679">
        <f t="shared" si="9"/>
        <v>-32.553319151257298</v>
      </c>
      <c r="E76" s="482">
        <v>3650</v>
      </c>
      <c r="F76" s="482">
        <v>2453.4</v>
      </c>
      <c r="G76" s="675">
        <f t="shared" si="9"/>
        <v>-32.783561643835611</v>
      </c>
      <c r="H76" s="693">
        <v>800</v>
      </c>
      <c r="I76" s="693">
        <v>826.6</v>
      </c>
      <c r="J76" s="276">
        <f t="shared" ref="J76" si="10">((I76/H76) -      1)*100</f>
        <v>3.3250000000000002</v>
      </c>
    </row>
    <row r="77" spans="1:10" ht="12" customHeight="1" x14ac:dyDescent="0.2">
      <c r="A77" s="661" t="s">
        <v>72</v>
      </c>
      <c r="B77" s="482">
        <v>3100</v>
      </c>
      <c r="C77" s="482">
        <v>3633.4</v>
      </c>
      <c r="D77" s="679">
        <f t="shared" si="9"/>
        <v>17.206451612903241</v>
      </c>
      <c r="E77" s="482">
        <v>3600</v>
      </c>
      <c r="F77" s="669" t="s">
        <v>138</v>
      </c>
      <c r="G77" s="675" t="s">
        <v>137</v>
      </c>
      <c r="H77" s="669" t="s">
        <v>138</v>
      </c>
      <c r="I77" s="669" t="s">
        <v>138</v>
      </c>
      <c r="J77" s="276" t="s">
        <v>137</v>
      </c>
    </row>
    <row r="78" spans="1:10" ht="12" customHeight="1" x14ac:dyDescent="0.2">
      <c r="A78" s="661" t="s">
        <v>73</v>
      </c>
      <c r="B78" s="482">
        <v>3150</v>
      </c>
      <c r="C78" s="482">
        <v>2915</v>
      </c>
      <c r="D78" s="675">
        <f t="shared" si="9"/>
        <v>-7.460317460317456</v>
      </c>
      <c r="E78" s="482">
        <v>2900</v>
      </c>
      <c r="F78" s="482">
        <v>2790</v>
      </c>
      <c r="G78" s="675">
        <f>((F78/E78) -      1)*100</f>
        <v>-3.7931034482758585</v>
      </c>
      <c r="H78" s="669" t="s">
        <v>138</v>
      </c>
      <c r="I78" s="669" t="s">
        <v>138</v>
      </c>
      <c r="J78" s="276" t="s">
        <v>137</v>
      </c>
    </row>
    <row r="79" spans="1:10" ht="12" customHeight="1" x14ac:dyDescent="0.2">
      <c r="A79" s="661" t="s">
        <v>182</v>
      </c>
      <c r="B79" s="482">
        <v>4400</v>
      </c>
      <c r="C79" s="669" t="s">
        <v>138</v>
      </c>
      <c r="D79" s="675" t="s">
        <v>137</v>
      </c>
      <c r="E79" s="669" t="s">
        <v>138</v>
      </c>
      <c r="F79" s="669" t="s">
        <v>138</v>
      </c>
      <c r="G79" s="675" t="s">
        <v>137</v>
      </c>
      <c r="H79" s="669">
        <v>1100</v>
      </c>
      <c r="I79" s="669">
        <v>1040</v>
      </c>
      <c r="J79" s="276">
        <f t="shared" ref="J79" si="11">((I79/H79) -      1)*100</f>
        <v>-5.4545454545454568</v>
      </c>
    </row>
    <row r="80" spans="1:10" ht="12" customHeight="1" x14ac:dyDescent="0.2">
      <c r="A80" s="661" t="s">
        <v>424</v>
      </c>
      <c r="B80" s="669" t="s">
        <v>138</v>
      </c>
      <c r="C80" s="482">
        <v>3400</v>
      </c>
      <c r="D80" s="675" t="s">
        <v>137</v>
      </c>
      <c r="E80" s="669" t="s">
        <v>138</v>
      </c>
      <c r="F80" s="669" t="s">
        <v>138</v>
      </c>
      <c r="G80" s="675" t="s">
        <v>137</v>
      </c>
      <c r="H80" s="669" t="s">
        <v>138</v>
      </c>
      <c r="I80" s="669" t="s">
        <v>138</v>
      </c>
      <c r="J80" s="276" t="s">
        <v>137</v>
      </c>
    </row>
    <row r="81" spans="1:10" ht="12" customHeight="1" x14ac:dyDescent="0.2">
      <c r="A81" s="665" t="s">
        <v>74</v>
      </c>
      <c r="B81" s="483">
        <f>AVERAGE(B82:B86)</f>
        <v>3355.85</v>
      </c>
      <c r="C81" s="483">
        <f>AVERAGE(C82:C86)</f>
        <v>3106.56</v>
      </c>
      <c r="D81" s="678">
        <f>((C81/B81) -      1)*100</f>
        <v>-7.4285203450690567</v>
      </c>
      <c r="E81" s="483">
        <f>AVERAGE(E82:E86)</f>
        <v>3400</v>
      </c>
      <c r="F81" s="483">
        <f>AVERAGE(F82:F86)</f>
        <v>2830</v>
      </c>
      <c r="G81" s="678">
        <f>((F81/E81) -      1)*100</f>
        <v>-16.764705882352938</v>
      </c>
      <c r="H81" s="678" t="s">
        <v>139</v>
      </c>
      <c r="I81" s="672">
        <f>AVERAGE(I82:I86)</f>
        <v>2200</v>
      </c>
      <c r="J81" s="678" t="s">
        <v>137</v>
      </c>
    </row>
    <row r="82" spans="1:10" ht="12" customHeight="1" x14ac:dyDescent="0.2">
      <c r="A82" s="661" t="s">
        <v>75</v>
      </c>
      <c r="B82" s="482">
        <v>3400</v>
      </c>
      <c r="C82" s="482">
        <v>3033.4</v>
      </c>
      <c r="D82" s="679">
        <f>((C82/B82) -      1)*100</f>
        <v>-10.782352941176466</v>
      </c>
      <c r="E82" s="669" t="s">
        <v>138</v>
      </c>
      <c r="F82" s="482">
        <v>2830</v>
      </c>
      <c r="G82" s="675" t="s">
        <v>137</v>
      </c>
      <c r="H82" s="482" t="s">
        <v>138</v>
      </c>
      <c r="I82" s="693">
        <v>2200</v>
      </c>
      <c r="J82" s="276" t="s">
        <v>137</v>
      </c>
    </row>
    <row r="83" spans="1:10" ht="12" customHeight="1" x14ac:dyDescent="0.2">
      <c r="A83" s="661" t="s">
        <v>181</v>
      </c>
      <c r="B83" s="482">
        <v>3330</v>
      </c>
      <c r="C83" s="482">
        <v>3676</v>
      </c>
      <c r="D83" s="675">
        <f>((C83/B83) -      1)*100</f>
        <v>10.39039039039038</v>
      </c>
      <c r="E83" s="669" t="s">
        <v>138</v>
      </c>
      <c r="F83" s="669" t="s">
        <v>138</v>
      </c>
      <c r="G83" s="675" t="s">
        <v>137</v>
      </c>
      <c r="H83" s="669" t="s">
        <v>138</v>
      </c>
      <c r="I83" s="669" t="s">
        <v>558</v>
      </c>
      <c r="J83" s="276" t="s">
        <v>137</v>
      </c>
    </row>
    <row r="84" spans="1:10" ht="12" customHeight="1" x14ac:dyDescent="0.2">
      <c r="A84" s="661" t="s">
        <v>428</v>
      </c>
      <c r="B84" s="482">
        <v>3560</v>
      </c>
      <c r="C84" s="482">
        <v>3090</v>
      </c>
      <c r="D84" s="679">
        <f>((C84/B84) -      1)*100</f>
        <v>-13.20224719101124</v>
      </c>
      <c r="E84" s="669" t="s">
        <v>138</v>
      </c>
      <c r="F84" s="669" t="s">
        <v>138</v>
      </c>
      <c r="G84" s="675" t="s">
        <v>137</v>
      </c>
      <c r="H84" s="669" t="s">
        <v>138</v>
      </c>
      <c r="I84" s="669" t="s">
        <v>558</v>
      </c>
      <c r="J84" s="276" t="s">
        <v>137</v>
      </c>
    </row>
    <row r="85" spans="1:10" ht="12" customHeight="1" x14ac:dyDescent="0.2">
      <c r="A85" s="661" t="s">
        <v>288</v>
      </c>
      <c r="B85" s="482">
        <v>3133.4</v>
      </c>
      <c r="C85" s="482">
        <v>2933.4</v>
      </c>
      <c r="D85" s="675">
        <f>((C85/B85) -      1)*100</f>
        <v>-6.3828429182357871</v>
      </c>
      <c r="E85" s="669" t="s">
        <v>138</v>
      </c>
      <c r="F85" s="669" t="s">
        <v>138</v>
      </c>
      <c r="G85" s="675" t="s">
        <v>137</v>
      </c>
      <c r="H85" s="669" t="s">
        <v>138</v>
      </c>
      <c r="I85" s="669" t="s">
        <v>558</v>
      </c>
      <c r="J85" s="276" t="s">
        <v>137</v>
      </c>
    </row>
    <row r="86" spans="1:10" ht="12" customHeight="1" x14ac:dyDescent="0.2">
      <c r="A86" s="661" t="s">
        <v>287</v>
      </c>
      <c r="B86" s="669" t="s">
        <v>138</v>
      </c>
      <c r="C86" s="482">
        <v>2800</v>
      </c>
      <c r="D86" s="675" t="s">
        <v>137</v>
      </c>
      <c r="E86" s="482">
        <v>3400</v>
      </c>
      <c r="F86" s="669" t="s">
        <v>138</v>
      </c>
      <c r="G86" s="675" t="s">
        <v>137</v>
      </c>
      <c r="H86" s="669" t="s">
        <v>138</v>
      </c>
      <c r="I86" s="669" t="s">
        <v>558</v>
      </c>
      <c r="J86" s="276" t="s">
        <v>137</v>
      </c>
    </row>
    <row r="87" spans="1:10" ht="12" customHeight="1" x14ac:dyDescent="0.2">
      <c r="A87" s="665" t="s">
        <v>77</v>
      </c>
      <c r="B87" s="483">
        <f>AVERAGE(B88:B94)</f>
        <v>3125.2285714285713</v>
      </c>
      <c r="C87" s="483">
        <f>AVERAGE(C88:C94)</f>
        <v>3097.1428571428573</v>
      </c>
      <c r="D87" s="680">
        <f>((C87/B87) -      1)*100</f>
        <v>-0.89867712533024946</v>
      </c>
      <c r="E87" s="483">
        <f t="shared" ref="E87:F87" si="12">AVERAGE(E88:E94)</f>
        <v>3433.4</v>
      </c>
      <c r="F87" s="483">
        <f t="shared" si="12"/>
        <v>3500</v>
      </c>
      <c r="G87" s="680">
        <f>((F87/E87) -      1)*100</f>
        <v>1.9397681598415595</v>
      </c>
      <c r="H87" s="672">
        <f t="shared" ref="H87:I87" si="13">AVERAGE(H88:H94)</f>
        <v>873.33333333333337</v>
      </c>
      <c r="I87" s="672">
        <f t="shared" si="13"/>
        <v>888.86666666666667</v>
      </c>
      <c r="J87" s="678">
        <f t="shared" ref="J87:J88" si="14">((I87/H87) -      1)*100</f>
        <v>1.778625954198465</v>
      </c>
    </row>
    <row r="88" spans="1:10" ht="12" customHeight="1" x14ac:dyDescent="0.2">
      <c r="A88" s="661" t="s">
        <v>78</v>
      </c>
      <c r="B88" s="482">
        <v>3355</v>
      </c>
      <c r="C88" s="482">
        <v>3020</v>
      </c>
      <c r="D88" s="679">
        <f>((C88/B88) -      1)*100</f>
        <v>-9.9850968703427689</v>
      </c>
      <c r="E88" s="482">
        <v>3433.4</v>
      </c>
      <c r="F88" s="669" t="s">
        <v>138</v>
      </c>
      <c r="G88" s="675" t="s">
        <v>137</v>
      </c>
      <c r="H88" s="693">
        <v>820</v>
      </c>
      <c r="I88" s="693">
        <v>800</v>
      </c>
      <c r="J88" s="276">
        <f t="shared" si="14"/>
        <v>-2.4390243902439046</v>
      </c>
    </row>
    <row r="89" spans="1:10" ht="12" customHeight="1" x14ac:dyDescent="0.2">
      <c r="A89" s="661" t="s">
        <v>79</v>
      </c>
      <c r="B89" s="482">
        <v>3220</v>
      </c>
      <c r="C89" s="482">
        <v>3000</v>
      </c>
      <c r="D89" s="675">
        <f>((C89/B89) -      1)*100</f>
        <v>-6.8322981366459645</v>
      </c>
      <c r="E89" s="669" t="s">
        <v>138</v>
      </c>
      <c r="F89" s="482">
        <v>3500</v>
      </c>
      <c r="G89" s="675" t="s">
        <v>137</v>
      </c>
      <c r="H89" s="693">
        <v>900</v>
      </c>
      <c r="I89" s="693">
        <v>1000</v>
      </c>
      <c r="J89" s="276">
        <f>((I89/H89) -      1)*100</f>
        <v>11.111111111111116</v>
      </c>
    </row>
    <row r="90" spans="1:10" ht="12" customHeight="1" x14ac:dyDescent="0.2">
      <c r="A90" s="661" t="s">
        <v>80</v>
      </c>
      <c r="B90" s="482">
        <v>3100</v>
      </c>
      <c r="C90" s="482">
        <v>2940</v>
      </c>
      <c r="D90" s="679">
        <f>((C90/B90) -      1)*100</f>
        <v>-5.1612903225806477</v>
      </c>
      <c r="E90" s="669" t="s">
        <v>138</v>
      </c>
      <c r="F90" s="482">
        <v>3500</v>
      </c>
      <c r="G90" s="675" t="s">
        <v>137</v>
      </c>
      <c r="H90" s="669" t="s">
        <v>138</v>
      </c>
      <c r="I90" s="669" t="s">
        <v>138</v>
      </c>
      <c r="J90" s="276" t="s">
        <v>137</v>
      </c>
    </row>
    <row r="91" spans="1:10" ht="12" customHeight="1" x14ac:dyDescent="0.2">
      <c r="A91" s="661" t="s">
        <v>81</v>
      </c>
      <c r="B91" s="482">
        <v>3040</v>
      </c>
      <c r="C91" s="482">
        <v>2900</v>
      </c>
      <c r="D91" s="675">
        <f>((C91/B91) -      1)*100</f>
        <v>-4.6052631578947345</v>
      </c>
      <c r="E91" s="669" t="s">
        <v>138</v>
      </c>
      <c r="F91" s="669" t="s">
        <v>138</v>
      </c>
      <c r="G91" s="675" t="s">
        <v>137</v>
      </c>
      <c r="H91" s="669" t="s">
        <v>138</v>
      </c>
      <c r="I91" s="669" t="s">
        <v>138</v>
      </c>
      <c r="J91" s="276" t="s">
        <v>137</v>
      </c>
    </row>
    <row r="92" spans="1:10" ht="12" customHeight="1" x14ac:dyDescent="0.2">
      <c r="A92" s="661" t="s">
        <v>82</v>
      </c>
      <c r="B92" s="482">
        <v>3000</v>
      </c>
      <c r="C92" s="482">
        <v>3220</v>
      </c>
      <c r="D92" s="679">
        <f t="shared" ref="D92:D94" si="15">((C92/B92) -      1)*100</f>
        <v>7.333333333333325</v>
      </c>
      <c r="E92" s="669" t="s">
        <v>138</v>
      </c>
      <c r="F92" s="669" t="s">
        <v>138</v>
      </c>
      <c r="G92" s="675" t="s">
        <v>137</v>
      </c>
      <c r="H92" s="669" t="s">
        <v>138</v>
      </c>
      <c r="I92" s="669" t="s">
        <v>138</v>
      </c>
      <c r="J92" s="276" t="s">
        <v>137</v>
      </c>
    </row>
    <row r="93" spans="1:10" ht="12" customHeight="1" x14ac:dyDescent="0.2">
      <c r="A93" s="661" t="s">
        <v>83</v>
      </c>
      <c r="B93" s="482">
        <v>3486.6</v>
      </c>
      <c r="C93" s="482">
        <v>3200</v>
      </c>
      <c r="D93" s="679">
        <f t="shared" si="15"/>
        <v>-8.2200424482303696</v>
      </c>
      <c r="E93" s="669" t="s">
        <v>138</v>
      </c>
      <c r="F93" s="669" t="s">
        <v>138</v>
      </c>
      <c r="G93" s="675" t="s">
        <v>137</v>
      </c>
      <c r="H93" s="693">
        <v>900</v>
      </c>
      <c r="I93" s="693">
        <v>866.6</v>
      </c>
      <c r="J93" s="276">
        <f t="shared" ref="J93" si="16">((I93/H93) -      1)*100</f>
        <v>-3.7111111111111095</v>
      </c>
    </row>
    <row r="94" spans="1:10" ht="12" customHeight="1" x14ac:dyDescent="0.2">
      <c r="A94" s="661" t="s">
        <v>84</v>
      </c>
      <c r="B94" s="482">
        <v>2675</v>
      </c>
      <c r="C94" s="482">
        <v>3400</v>
      </c>
      <c r="D94" s="675">
        <f t="shared" si="15"/>
        <v>27.10280373831775</v>
      </c>
      <c r="E94" s="669" t="s">
        <v>138</v>
      </c>
      <c r="F94" s="669" t="s">
        <v>138</v>
      </c>
      <c r="G94" s="675" t="s">
        <v>137</v>
      </c>
      <c r="H94" s="669" t="s">
        <v>138</v>
      </c>
      <c r="I94" s="669" t="s">
        <v>138</v>
      </c>
      <c r="J94" s="276" t="s">
        <v>137</v>
      </c>
    </row>
    <row r="95" spans="1:10" ht="12" customHeight="1" x14ac:dyDescent="0.2">
      <c r="A95" s="665" t="s">
        <v>86</v>
      </c>
      <c r="B95" s="483">
        <f>AVERAGE(B98:B106)</f>
        <v>3200.3777777777777</v>
      </c>
      <c r="C95" s="483">
        <f>AVERAGE(C98:C107)</f>
        <v>2999.2666666666669</v>
      </c>
      <c r="D95" s="680">
        <f>((C95/B95)  -           1)*100</f>
        <v>-6.2839803634293094</v>
      </c>
      <c r="E95" s="675" t="s">
        <v>137</v>
      </c>
      <c r="F95" s="483">
        <f>AVERAGE(F98:F106)</f>
        <v>2800</v>
      </c>
      <c r="G95" s="675" t="s">
        <v>137</v>
      </c>
      <c r="H95" s="672">
        <f>AVERAGE(H98:H106)</f>
        <v>2106.6</v>
      </c>
      <c r="I95" s="672">
        <f>AVERAGE(I98:I106)</f>
        <v>1300</v>
      </c>
      <c r="J95" s="680">
        <f>((I95/H95)  -           1)*100</f>
        <v>-38.289186366657169</v>
      </c>
    </row>
    <row r="96" spans="1:10" ht="12" customHeight="1" x14ac:dyDescent="0.2">
      <c r="A96" s="661" t="s">
        <v>87</v>
      </c>
      <c r="B96" s="482">
        <v>3050</v>
      </c>
      <c r="C96" s="482">
        <v>2846.6</v>
      </c>
      <c r="D96" s="675">
        <f>((C96/B96)  -           1)*100</f>
        <v>-6.668852459016394</v>
      </c>
      <c r="E96" s="669" t="s">
        <v>138</v>
      </c>
      <c r="F96" s="669" t="s">
        <v>138</v>
      </c>
      <c r="G96" s="675" t="s">
        <v>139</v>
      </c>
      <c r="H96" s="482" t="s">
        <v>138</v>
      </c>
      <c r="I96" s="482" t="s">
        <v>138</v>
      </c>
      <c r="J96" s="675" t="s">
        <v>139</v>
      </c>
    </row>
    <row r="97" spans="1:10" ht="12" customHeight="1" x14ac:dyDescent="0.2">
      <c r="A97" s="661" t="s">
        <v>557</v>
      </c>
      <c r="B97" s="669" t="s">
        <v>138</v>
      </c>
      <c r="C97" s="482">
        <v>3200</v>
      </c>
      <c r="D97" s="675" t="s">
        <v>139</v>
      </c>
      <c r="E97" s="669" t="s">
        <v>138</v>
      </c>
      <c r="F97" s="669" t="s">
        <v>138</v>
      </c>
      <c r="G97" s="675" t="s">
        <v>139</v>
      </c>
      <c r="H97" s="482" t="s">
        <v>138</v>
      </c>
      <c r="I97" s="482" t="s">
        <v>138</v>
      </c>
      <c r="J97" s="679" t="s">
        <v>137</v>
      </c>
    </row>
    <row r="98" spans="1:10" ht="12" customHeight="1" x14ac:dyDescent="0.2">
      <c r="A98" s="661" t="s">
        <v>88</v>
      </c>
      <c r="B98" s="482">
        <v>3130</v>
      </c>
      <c r="C98" s="482">
        <v>2825</v>
      </c>
      <c r="D98" s="675">
        <f>((C98/B98)  -           1)*100</f>
        <v>-9.7444089456868994</v>
      </c>
      <c r="E98" s="669" t="s">
        <v>138</v>
      </c>
      <c r="F98" s="669" t="s">
        <v>138</v>
      </c>
      <c r="G98" s="675" t="s">
        <v>139</v>
      </c>
      <c r="H98" s="482" t="s">
        <v>138</v>
      </c>
      <c r="I98" s="482" t="s">
        <v>138</v>
      </c>
      <c r="J98" s="675" t="s">
        <v>139</v>
      </c>
    </row>
    <row r="99" spans="1:10" ht="12" customHeight="1" x14ac:dyDescent="0.2">
      <c r="A99" s="661" t="s">
        <v>89</v>
      </c>
      <c r="B99" s="482">
        <v>3320</v>
      </c>
      <c r="C99" s="482">
        <v>3390</v>
      </c>
      <c r="D99" s="675">
        <f>((C99/B99)  -           1)*100</f>
        <v>2.108433734939763</v>
      </c>
      <c r="E99" s="669" t="s">
        <v>138</v>
      </c>
      <c r="F99" s="482">
        <v>2800</v>
      </c>
      <c r="G99" s="675" t="s">
        <v>139</v>
      </c>
      <c r="H99" s="482" t="s">
        <v>138</v>
      </c>
      <c r="I99" s="482" t="s">
        <v>138</v>
      </c>
      <c r="J99" s="675" t="s">
        <v>139</v>
      </c>
    </row>
    <row r="100" spans="1:10" ht="12" customHeight="1" x14ac:dyDescent="0.2">
      <c r="A100" s="661" t="s">
        <v>441</v>
      </c>
      <c r="B100" s="482">
        <v>3093.4</v>
      </c>
      <c r="C100" s="482">
        <v>2850</v>
      </c>
      <c r="D100" s="675">
        <f>((C100/B100)  -           1)*100</f>
        <v>-7.8683649059287593</v>
      </c>
      <c r="E100" s="669" t="s">
        <v>138</v>
      </c>
      <c r="F100" s="669" t="s">
        <v>138</v>
      </c>
      <c r="G100" s="675" t="s">
        <v>139</v>
      </c>
      <c r="H100" s="482" t="s">
        <v>138</v>
      </c>
      <c r="I100" s="482" t="s">
        <v>138</v>
      </c>
      <c r="J100" s="679" t="s">
        <v>137</v>
      </c>
    </row>
    <row r="101" spans="1:10" ht="12" customHeight="1" x14ac:dyDescent="0.2">
      <c r="A101" s="661" t="s">
        <v>90</v>
      </c>
      <c r="B101" s="482">
        <v>3050</v>
      </c>
      <c r="C101" s="482">
        <v>2880</v>
      </c>
      <c r="D101" s="675">
        <f t="shared" ref="D101" si="17">((C101/B101)  -           1)*100</f>
        <v>-5.573770491803276</v>
      </c>
      <c r="E101" s="669" t="s">
        <v>138</v>
      </c>
      <c r="F101" s="669" t="s">
        <v>138</v>
      </c>
      <c r="G101" s="675" t="s">
        <v>139</v>
      </c>
      <c r="H101" s="482" t="s">
        <v>138</v>
      </c>
      <c r="I101" s="482" t="s">
        <v>138</v>
      </c>
      <c r="J101" s="679" t="s">
        <v>137</v>
      </c>
    </row>
    <row r="102" spans="1:10" ht="12" customHeight="1" x14ac:dyDescent="0.2">
      <c r="A102" s="661" t="s">
        <v>185</v>
      </c>
      <c r="B102" s="482">
        <v>3093.4</v>
      </c>
      <c r="C102" s="669" t="s">
        <v>138</v>
      </c>
      <c r="D102" s="675" t="s">
        <v>139</v>
      </c>
      <c r="E102" s="669" t="s">
        <v>138</v>
      </c>
      <c r="F102" s="669" t="s">
        <v>138</v>
      </c>
      <c r="G102" s="675" t="s">
        <v>139</v>
      </c>
      <c r="H102" s="693">
        <v>2106.6</v>
      </c>
      <c r="I102" s="482" t="s">
        <v>138</v>
      </c>
      <c r="J102" s="679" t="s">
        <v>137</v>
      </c>
    </row>
    <row r="103" spans="1:10" ht="12" customHeight="1" x14ac:dyDescent="0.2">
      <c r="A103" s="661" t="s">
        <v>91</v>
      </c>
      <c r="B103" s="482">
        <v>3600</v>
      </c>
      <c r="C103" s="482">
        <v>3300</v>
      </c>
      <c r="D103" s="676">
        <f>((C103/B103)  -           1)*100</f>
        <v>-8.3333333333333375</v>
      </c>
      <c r="E103" s="669" t="s">
        <v>138</v>
      </c>
      <c r="F103" s="669" t="s">
        <v>138</v>
      </c>
      <c r="G103" s="675" t="s">
        <v>139</v>
      </c>
      <c r="H103" s="482" t="s">
        <v>138</v>
      </c>
      <c r="I103" s="482" t="s">
        <v>138</v>
      </c>
      <c r="J103" s="679" t="s">
        <v>137</v>
      </c>
    </row>
    <row r="104" spans="1:10" ht="12" customHeight="1" x14ac:dyDescent="0.2">
      <c r="A104" s="661" t="s">
        <v>92</v>
      </c>
      <c r="B104" s="482">
        <v>3080</v>
      </c>
      <c r="C104" s="482">
        <v>2873.4</v>
      </c>
      <c r="D104" s="676">
        <f>((C104/B104)  -           1)*100</f>
        <v>-6.707792207792207</v>
      </c>
      <c r="E104" s="669" t="s">
        <v>138</v>
      </c>
      <c r="F104" s="669" t="s">
        <v>138</v>
      </c>
      <c r="G104" s="675" t="s">
        <v>139</v>
      </c>
      <c r="H104" s="482" t="s">
        <v>138</v>
      </c>
      <c r="I104" s="482" t="s">
        <v>138</v>
      </c>
      <c r="J104" s="679" t="s">
        <v>137</v>
      </c>
    </row>
    <row r="105" spans="1:10" ht="12" customHeight="1" x14ac:dyDescent="0.2">
      <c r="A105" s="661" t="s">
        <v>93</v>
      </c>
      <c r="B105" s="482">
        <v>3400</v>
      </c>
      <c r="C105" s="482">
        <v>3100</v>
      </c>
      <c r="D105" s="676">
        <f>((C105/B105)  -           1)*100</f>
        <v>-8.8235294117647083</v>
      </c>
      <c r="E105" s="669" t="s">
        <v>138</v>
      </c>
      <c r="F105" s="669" t="s">
        <v>138</v>
      </c>
      <c r="G105" s="675" t="s">
        <v>139</v>
      </c>
      <c r="H105" s="482" t="s">
        <v>138</v>
      </c>
      <c r="I105" s="482" t="s">
        <v>138</v>
      </c>
      <c r="J105" s="679" t="s">
        <v>137</v>
      </c>
    </row>
    <row r="106" spans="1:10" ht="12" customHeight="1" x14ac:dyDescent="0.2">
      <c r="A106" s="661" t="s">
        <v>94</v>
      </c>
      <c r="B106" s="482">
        <v>3036.6</v>
      </c>
      <c r="C106" s="482">
        <v>2865</v>
      </c>
      <c r="D106" s="676">
        <f>((C106/B106)  -           1)*100</f>
        <v>-5.6510571033392631</v>
      </c>
      <c r="E106" s="669" t="s">
        <v>138</v>
      </c>
      <c r="F106" s="669" t="s">
        <v>138</v>
      </c>
      <c r="G106" s="675" t="s">
        <v>139</v>
      </c>
      <c r="H106" s="482" t="s">
        <v>138</v>
      </c>
      <c r="I106" s="693">
        <v>1300</v>
      </c>
      <c r="J106" s="679" t="s">
        <v>137</v>
      </c>
    </row>
    <row r="107" spans="1:10" ht="12" customHeight="1" x14ac:dyDescent="0.2">
      <c r="A107" s="661" t="s">
        <v>507</v>
      </c>
      <c r="B107" s="669" t="s">
        <v>138</v>
      </c>
      <c r="C107" s="482">
        <v>2910</v>
      </c>
      <c r="D107" s="675" t="s">
        <v>139</v>
      </c>
      <c r="E107" s="669" t="s">
        <v>138</v>
      </c>
      <c r="F107" s="669" t="s">
        <v>138</v>
      </c>
      <c r="G107" s="675" t="s">
        <v>139</v>
      </c>
      <c r="H107" s="482" t="s">
        <v>138</v>
      </c>
      <c r="I107" s="482" t="s">
        <v>138</v>
      </c>
      <c r="J107" s="679" t="s">
        <v>137</v>
      </c>
    </row>
    <row r="108" spans="1:10" ht="12" customHeight="1" x14ac:dyDescent="0.2">
      <c r="A108" s="666" t="s">
        <v>95</v>
      </c>
      <c r="B108" s="483">
        <f>AVERAGE(B109:B111)</f>
        <v>3147.7999999999997</v>
      </c>
      <c r="C108" s="483">
        <f>AVERAGE(C109:C111)</f>
        <v>3086.6666666666665</v>
      </c>
      <c r="D108" s="678">
        <f>((C108/B108) -     1)*100</f>
        <v>-1.9420971260351139</v>
      </c>
      <c r="E108" s="483">
        <f>AVERAGE(E109:E111)</f>
        <v>3546.6</v>
      </c>
      <c r="F108" s="483">
        <f>AVERAGE(F109:F111)</f>
        <v>3120</v>
      </c>
      <c r="G108" s="680">
        <f>((F108/E108) -     1)*100</f>
        <v>-12.028421586871929</v>
      </c>
      <c r="H108" s="678" t="s">
        <v>139</v>
      </c>
      <c r="I108" s="678" t="s">
        <v>139</v>
      </c>
      <c r="J108" s="678" t="s">
        <v>137</v>
      </c>
    </row>
    <row r="109" spans="1:10" ht="12" customHeight="1" x14ac:dyDescent="0.2">
      <c r="A109" s="661" t="s">
        <v>96</v>
      </c>
      <c r="B109" s="482">
        <v>3105</v>
      </c>
      <c r="C109" s="482">
        <v>2965</v>
      </c>
      <c r="D109" s="679">
        <f>((C109/B109) -     1)*100</f>
        <v>-4.5088566827697241</v>
      </c>
      <c r="E109" s="669" t="s">
        <v>138</v>
      </c>
      <c r="F109" s="482">
        <v>3005</v>
      </c>
      <c r="G109" s="675" t="s">
        <v>139</v>
      </c>
      <c r="H109" s="482" t="s">
        <v>138</v>
      </c>
      <c r="I109" s="482" t="s">
        <v>138</v>
      </c>
      <c r="J109" s="679" t="s">
        <v>137</v>
      </c>
    </row>
    <row r="110" spans="1:10" ht="12" customHeight="1" x14ac:dyDescent="0.2">
      <c r="A110" s="661" t="s">
        <v>97</v>
      </c>
      <c r="B110" s="482">
        <v>3233.4</v>
      </c>
      <c r="C110" s="482">
        <v>3215</v>
      </c>
      <c r="D110" s="679">
        <f>((C110/B110) -     1)*100</f>
        <v>-0.56906043174367316</v>
      </c>
      <c r="E110" s="669" t="s">
        <v>138</v>
      </c>
      <c r="F110" s="482">
        <v>3245</v>
      </c>
      <c r="G110" s="675" t="s">
        <v>139</v>
      </c>
      <c r="H110" s="482" t="s">
        <v>138</v>
      </c>
      <c r="I110" s="482" t="s">
        <v>138</v>
      </c>
      <c r="J110" s="679" t="s">
        <v>137</v>
      </c>
    </row>
    <row r="111" spans="1:10" ht="12" customHeight="1" x14ac:dyDescent="0.2">
      <c r="A111" s="661" t="s">
        <v>98</v>
      </c>
      <c r="B111" s="482">
        <v>3105</v>
      </c>
      <c r="C111" s="482">
        <v>3080</v>
      </c>
      <c r="D111" s="679">
        <f>((C111/B111) -     1)*100</f>
        <v>-0.80515297906602612</v>
      </c>
      <c r="E111" s="482">
        <v>3546.6</v>
      </c>
      <c r="F111" s="482">
        <v>3110</v>
      </c>
      <c r="G111" s="675">
        <f t="shared" ref="G111:G118" si="18">((F111/E111) -     1)*100</f>
        <v>-12.310381774093493</v>
      </c>
      <c r="H111" s="482" t="s">
        <v>138</v>
      </c>
      <c r="I111" s="482" t="s">
        <v>138</v>
      </c>
      <c r="J111" s="679" t="s">
        <v>137</v>
      </c>
    </row>
    <row r="112" spans="1:10" ht="12" customHeight="1" x14ac:dyDescent="0.2">
      <c r="A112" s="666" t="s">
        <v>99</v>
      </c>
      <c r="B112" s="483">
        <v>4350</v>
      </c>
      <c r="C112" s="483">
        <v>3235</v>
      </c>
      <c r="D112" s="678">
        <f>((C112/B112) -     1)*100</f>
        <v>-25.632183908045981</v>
      </c>
      <c r="E112" s="680" t="s">
        <v>139</v>
      </c>
      <c r="F112" s="483">
        <v>2912.6</v>
      </c>
      <c r="G112" s="680" t="s">
        <v>139</v>
      </c>
      <c r="H112" s="672">
        <v>750</v>
      </c>
      <c r="I112" s="672">
        <v>733.4</v>
      </c>
      <c r="J112" s="678">
        <f>((I112/H112) -     1)*100</f>
        <v>-2.2133333333333338</v>
      </c>
    </row>
    <row r="113" spans="1:10" ht="12" customHeight="1" x14ac:dyDescent="0.2">
      <c r="A113" s="828"/>
      <c r="B113" s="829"/>
      <c r="C113" s="830"/>
      <c r="D113" s="830"/>
      <c r="E113" s="830"/>
      <c r="F113" s="830"/>
      <c r="G113" s="830"/>
      <c r="H113" s="830"/>
      <c r="I113" s="880"/>
      <c r="J113" s="832" t="s">
        <v>76</v>
      </c>
    </row>
    <row r="114" spans="1:10" ht="12" customHeight="1" x14ac:dyDescent="0.25">
      <c r="A114" s="936" t="s">
        <v>501</v>
      </c>
      <c r="B114" s="936"/>
      <c r="C114" s="936"/>
      <c r="D114" s="936"/>
      <c r="E114" s="936"/>
      <c r="F114" s="936"/>
      <c r="G114" s="8"/>
      <c r="H114" s="8"/>
      <c r="I114" s="28"/>
      <c r="J114" s="9"/>
    </row>
    <row r="115" spans="1:10" ht="18" customHeight="1" x14ac:dyDescent="0.2">
      <c r="A115" s="930" t="s">
        <v>19</v>
      </c>
      <c r="B115" s="932" t="s">
        <v>134</v>
      </c>
      <c r="C115" s="933"/>
      <c r="D115" s="934"/>
      <c r="E115" s="932" t="s">
        <v>135</v>
      </c>
      <c r="F115" s="933"/>
      <c r="G115" s="934"/>
      <c r="H115" s="932" t="s">
        <v>136</v>
      </c>
      <c r="I115" s="933"/>
      <c r="J115" s="934"/>
    </row>
    <row r="116" spans="1:10" ht="15.75" customHeight="1" x14ac:dyDescent="0.2">
      <c r="A116" s="931"/>
      <c r="B116" s="346">
        <v>2023</v>
      </c>
      <c r="C116" s="346">
        <v>2024</v>
      </c>
      <c r="D116" s="346" t="s">
        <v>23</v>
      </c>
      <c r="E116" s="346">
        <v>2023</v>
      </c>
      <c r="F116" s="346">
        <v>2024</v>
      </c>
      <c r="G116" s="346" t="s">
        <v>23</v>
      </c>
      <c r="H116" s="346">
        <v>2023</v>
      </c>
      <c r="I116" s="346">
        <v>2024</v>
      </c>
      <c r="J116" s="346" t="s">
        <v>23</v>
      </c>
    </row>
    <row r="117" spans="1:10" ht="6.75" customHeight="1" x14ac:dyDescent="0.2">
      <c r="A117" s="666"/>
      <c r="B117" s="483"/>
      <c r="C117" s="483"/>
      <c r="D117" s="678"/>
      <c r="E117" s="483"/>
      <c r="F117" s="483"/>
      <c r="G117" s="680"/>
      <c r="H117" s="672"/>
      <c r="I117" s="672"/>
      <c r="J117" s="678"/>
    </row>
    <row r="118" spans="1:10" ht="12" customHeight="1" x14ac:dyDescent="0.2">
      <c r="A118" s="666" t="s">
        <v>100</v>
      </c>
      <c r="B118" s="483">
        <f>AVERAGE(B119:B124)</f>
        <v>3044.4333333333329</v>
      </c>
      <c r="C118" s="483">
        <f>AVERAGE(C119:C124)</f>
        <v>3155.8333333333335</v>
      </c>
      <c r="D118" s="680">
        <f t="shared" ref="D118:D128" si="19">((C118/B118) -     1)*100</f>
        <v>3.6591374421074629</v>
      </c>
      <c r="E118" s="483">
        <f t="shared" ref="E118:F118" si="20">AVERAGE(E119:E124)</f>
        <v>3220</v>
      </c>
      <c r="F118" s="483">
        <f t="shared" si="20"/>
        <v>3061.6666666666665</v>
      </c>
      <c r="G118" s="680">
        <f t="shared" si="18"/>
        <v>-4.9171842650103548</v>
      </c>
      <c r="H118" s="672">
        <f t="shared" ref="H118:I118" si="21">AVERAGE(H119:H124)</f>
        <v>2100</v>
      </c>
      <c r="I118" s="672">
        <f t="shared" si="21"/>
        <v>2317.5</v>
      </c>
      <c r="J118" s="678">
        <f t="shared" ref="J118" si="22">((I118/H118) -     1)*100</f>
        <v>10.357142857142865</v>
      </c>
    </row>
    <row r="119" spans="1:10" ht="12" customHeight="1" x14ac:dyDescent="0.2">
      <c r="A119" s="661" t="s">
        <v>141</v>
      </c>
      <c r="B119" s="482">
        <v>3500</v>
      </c>
      <c r="C119" s="482">
        <v>3090</v>
      </c>
      <c r="D119" s="675">
        <f t="shared" si="19"/>
        <v>-11.71428571428571</v>
      </c>
      <c r="E119" s="669" t="s">
        <v>138</v>
      </c>
      <c r="F119" s="669" t="s">
        <v>138</v>
      </c>
      <c r="G119" s="675" t="s">
        <v>139</v>
      </c>
      <c r="H119" s="482" t="s">
        <v>138</v>
      </c>
      <c r="I119" s="482" t="s">
        <v>138</v>
      </c>
      <c r="J119" s="679" t="s">
        <v>137</v>
      </c>
    </row>
    <row r="120" spans="1:10" ht="12" customHeight="1" x14ac:dyDescent="0.2">
      <c r="A120" s="661" t="s">
        <v>101</v>
      </c>
      <c r="B120" s="482">
        <v>1540</v>
      </c>
      <c r="C120" s="482">
        <v>3270</v>
      </c>
      <c r="D120" s="675">
        <f t="shared" si="19"/>
        <v>112.33766233766235</v>
      </c>
      <c r="E120" s="482">
        <v>2440</v>
      </c>
      <c r="F120" s="482">
        <v>2585</v>
      </c>
      <c r="G120" s="675">
        <f t="shared" ref="G120" si="23">((F120/E120) -     1)*100</f>
        <v>5.9426229508196649</v>
      </c>
      <c r="H120" s="482" t="s">
        <v>138</v>
      </c>
      <c r="I120" s="482">
        <v>2575</v>
      </c>
      <c r="J120" s="679" t="s">
        <v>137</v>
      </c>
    </row>
    <row r="121" spans="1:10" ht="12" customHeight="1" x14ac:dyDescent="0.2">
      <c r="A121" s="661" t="s">
        <v>102</v>
      </c>
      <c r="B121" s="482">
        <v>3080</v>
      </c>
      <c r="C121" s="482">
        <v>3110</v>
      </c>
      <c r="D121" s="675">
        <f t="shared" si="19"/>
        <v>0.97402597402598268</v>
      </c>
      <c r="E121" s="669" t="s">
        <v>138</v>
      </c>
      <c r="F121" s="482">
        <v>2800</v>
      </c>
      <c r="G121" s="675" t="s">
        <v>139</v>
      </c>
      <c r="H121" s="482">
        <v>2100</v>
      </c>
      <c r="I121" s="482">
        <v>2060</v>
      </c>
      <c r="J121" s="679">
        <f t="shared" ref="J121" si="24">((I121/H121) -     1)*100</f>
        <v>-1.9047619047619091</v>
      </c>
    </row>
    <row r="122" spans="1:10" ht="12" customHeight="1" x14ac:dyDescent="0.2">
      <c r="A122" s="661" t="s">
        <v>103</v>
      </c>
      <c r="B122" s="482">
        <v>3186.6</v>
      </c>
      <c r="C122" s="482">
        <v>2975</v>
      </c>
      <c r="D122" s="675">
        <f t="shared" si="19"/>
        <v>-6.640306282558206</v>
      </c>
      <c r="E122" s="669" t="s">
        <v>138</v>
      </c>
      <c r="F122" s="669" t="s">
        <v>138</v>
      </c>
      <c r="G122" s="675" t="s">
        <v>139</v>
      </c>
      <c r="H122" s="482" t="s">
        <v>138</v>
      </c>
      <c r="I122" s="482" t="s">
        <v>138</v>
      </c>
      <c r="J122" s="679" t="s">
        <v>137</v>
      </c>
    </row>
    <row r="123" spans="1:10" ht="12" customHeight="1" x14ac:dyDescent="0.2">
      <c r="A123" s="661" t="s">
        <v>104</v>
      </c>
      <c r="B123" s="482">
        <v>3360</v>
      </c>
      <c r="C123" s="482">
        <v>2890</v>
      </c>
      <c r="D123" s="675">
        <f t="shared" si="19"/>
        <v>-13.988095238095234</v>
      </c>
      <c r="E123" s="669" t="s">
        <v>138</v>
      </c>
      <c r="F123" s="669" t="s">
        <v>138</v>
      </c>
      <c r="G123" s="675" t="s">
        <v>139</v>
      </c>
      <c r="H123" s="669" t="s">
        <v>138</v>
      </c>
      <c r="I123" s="669" t="s">
        <v>138</v>
      </c>
      <c r="J123" s="679" t="s">
        <v>137</v>
      </c>
    </row>
    <row r="124" spans="1:10" ht="12" customHeight="1" x14ac:dyDescent="0.2">
      <c r="A124" s="661" t="s">
        <v>142</v>
      </c>
      <c r="B124" s="482">
        <v>3600</v>
      </c>
      <c r="C124" s="482">
        <v>3600</v>
      </c>
      <c r="D124" s="675">
        <f t="shared" si="19"/>
        <v>0</v>
      </c>
      <c r="E124" s="482">
        <v>4000</v>
      </c>
      <c r="F124" s="482">
        <v>3800</v>
      </c>
      <c r="G124" s="675">
        <f t="shared" ref="G124" si="25">((F124/E124) -     1)*100</f>
        <v>-5.0000000000000044</v>
      </c>
      <c r="H124" s="482" t="s">
        <v>138</v>
      </c>
      <c r="I124" s="482" t="s">
        <v>138</v>
      </c>
      <c r="J124" s="679" t="s">
        <v>137</v>
      </c>
    </row>
    <row r="125" spans="1:10" ht="12" customHeight="1" x14ac:dyDescent="0.2">
      <c r="A125" s="666" t="s">
        <v>105</v>
      </c>
      <c r="B125" s="483">
        <f>AVERAGE(B126:B128)</f>
        <v>3600</v>
      </c>
      <c r="C125" s="483">
        <f>AVERAGE(C126:C128)</f>
        <v>4250</v>
      </c>
      <c r="D125" s="680">
        <f t="shared" si="19"/>
        <v>18.055555555555557</v>
      </c>
      <c r="E125" s="483">
        <f>AVERAGE(E126:E129)</f>
        <v>3633.3333333333335</v>
      </c>
      <c r="F125" s="483">
        <f>AVERAGE(F126:F129)</f>
        <v>4066.6666666666665</v>
      </c>
      <c r="G125" s="680">
        <f>((F125/E125) -     1)*100</f>
        <v>11.926605504587151</v>
      </c>
      <c r="H125" s="483">
        <f>AVERAGE(H126:H129)</f>
        <v>1766.6666666666667</v>
      </c>
      <c r="I125" s="483">
        <f>AVERAGE(I126:I129)</f>
        <v>1833.3333333333333</v>
      </c>
      <c r="J125" s="678">
        <f t="shared" ref="J125:J129" si="26">((I125/H125) -     1)*100</f>
        <v>3.7735849056603765</v>
      </c>
    </row>
    <row r="126" spans="1:10" ht="12" customHeight="1" x14ac:dyDescent="0.2">
      <c r="A126" s="661" t="s">
        <v>106</v>
      </c>
      <c r="B126" s="482">
        <v>3600</v>
      </c>
      <c r="C126" s="482">
        <v>3300</v>
      </c>
      <c r="D126" s="675">
        <f t="shared" si="19"/>
        <v>-8.3333333333333375</v>
      </c>
      <c r="E126" s="482">
        <v>3000</v>
      </c>
      <c r="F126" s="482">
        <v>3100</v>
      </c>
      <c r="G126" s="675">
        <f>((F126/E126) -     1)*100</f>
        <v>3.3333333333333437</v>
      </c>
      <c r="H126" s="482">
        <v>900</v>
      </c>
      <c r="I126" s="482">
        <v>900</v>
      </c>
      <c r="J126" s="679">
        <f t="shared" si="26"/>
        <v>0</v>
      </c>
    </row>
    <row r="127" spans="1:10" ht="12" customHeight="1" x14ac:dyDescent="0.2">
      <c r="A127" s="661" t="s">
        <v>107</v>
      </c>
      <c r="B127" s="482">
        <v>4200</v>
      </c>
      <c r="C127" s="482">
        <v>5950</v>
      </c>
      <c r="D127" s="675">
        <f t="shared" si="19"/>
        <v>41.666666666666671</v>
      </c>
      <c r="E127" s="482">
        <v>4700</v>
      </c>
      <c r="F127" s="482">
        <v>5100</v>
      </c>
      <c r="G127" s="675">
        <f>((F127/E127) -     1)*100</f>
        <v>8.5106382978723296</v>
      </c>
      <c r="H127" s="482">
        <v>2000</v>
      </c>
      <c r="I127" s="482">
        <v>2050</v>
      </c>
      <c r="J127" s="679">
        <f t="shared" si="26"/>
        <v>2.4999999999999911</v>
      </c>
    </row>
    <row r="128" spans="1:10" ht="12" customHeight="1" x14ac:dyDescent="0.2">
      <c r="A128" s="661" t="s">
        <v>108</v>
      </c>
      <c r="B128" s="482">
        <v>3000</v>
      </c>
      <c r="C128" s="482">
        <v>3500</v>
      </c>
      <c r="D128" s="675">
        <f t="shared" si="19"/>
        <v>16.666666666666675</v>
      </c>
      <c r="E128" s="669" t="s">
        <v>138</v>
      </c>
      <c r="F128" s="669" t="s">
        <v>138</v>
      </c>
      <c r="G128" s="675" t="s">
        <v>139</v>
      </c>
      <c r="H128" s="482" t="s">
        <v>138</v>
      </c>
      <c r="I128" s="482" t="s">
        <v>138</v>
      </c>
      <c r="J128" s="679" t="s">
        <v>137</v>
      </c>
    </row>
    <row r="129" spans="1:10" ht="12" customHeight="1" x14ac:dyDescent="0.2">
      <c r="A129" s="661" t="s">
        <v>109</v>
      </c>
      <c r="B129" s="669" t="s">
        <v>138</v>
      </c>
      <c r="C129" s="669">
        <v>5000</v>
      </c>
      <c r="D129" s="675" t="s">
        <v>139</v>
      </c>
      <c r="E129" s="482">
        <v>3200</v>
      </c>
      <c r="F129" s="482">
        <v>4000</v>
      </c>
      <c r="G129" s="675">
        <f>((F129/E129) -     1)*100</f>
        <v>25</v>
      </c>
      <c r="H129" s="482">
        <v>2400</v>
      </c>
      <c r="I129" s="482">
        <v>2550</v>
      </c>
      <c r="J129" s="679">
        <f t="shared" si="26"/>
        <v>6.25</v>
      </c>
    </row>
    <row r="130" spans="1:10" ht="12" customHeight="1" x14ac:dyDescent="0.2">
      <c r="A130" s="666" t="s">
        <v>110</v>
      </c>
      <c r="B130" s="483">
        <f>AVERAGE(B131:B132)</f>
        <v>3643.75</v>
      </c>
      <c r="C130" s="483">
        <f>AVERAGE(C131:C132)</f>
        <v>3493.8</v>
      </c>
      <c r="D130" s="671">
        <f t="shared" ref="D130:D135" si="27">((C130/B130) -     1)*100</f>
        <v>-4.1152658662092616</v>
      </c>
      <c r="E130" s="483">
        <f>AVERAGE(E131:E132)</f>
        <v>3986.1099999999997</v>
      </c>
      <c r="F130" s="483">
        <f>AVERAGE(F131:F132)</f>
        <v>3595</v>
      </c>
      <c r="G130" s="671">
        <f>((F130/E130) -     1)*100</f>
        <v>-9.8118215503335211</v>
      </c>
      <c r="H130" s="483">
        <f>AVERAGE(H131:H132)</f>
        <v>1137.22</v>
      </c>
      <c r="I130" s="483">
        <f>AVERAGE(I131:I132)</f>
        <v>1248.9000000000001</v>
      </c>
      <c r="J130" s="670">
        <f>((I130/H130) -     1)*100</f>
        <v>9.8204393169307735</v>
      </c>
    </row>
    <row r="131" spans="1:10" ht="12" customHeight="1" x14ac:dyDescent="0.2">
      <c r="A131" s="661" t="s">
        <v>111</v>
      </c>
      <c r="B131" s="482">
        <v>3737.5</v>
      </c>
      <c r="C131" s="482">
        <v>3437.6</v>
      </c>
      <c r="D131" s="676">
        <f t="shared" si="27"/>
        <v>-8.0240802675585314</v>
      </c>
      <c r="E131" s="482">
        <v>4022.22</v>
      </c>
      <c r="F131" s="482">
        <v>3590</v>
      </c>
      <c r="G131" s="676">
        <f>((F131/E131) -     1)*100</f>
        <v>-10.745807041882339</v>
      </c>
      <c r="H131" s="482">
        <v>1124.44</v>
      </c>
      <c r="I131" s="482">
        <v>1177.8</v>
      </c>
      <c r="J131" s="298">
        <f>((I131/H131) -     1)*100</f>
        <v>4.7454733022660012</v>
      </c>
    </row>
    <row r="132" spans="1:10" ht="12" customHeight="1" x14ac:dyDescent="0.2">
      <c r="A132" s="661" t="s">
        <v>112</v>
      </c>
      <c r="B132" s="482">
        <v>3550</v>
      </c>
      <c r="C132" s="482">
        <v>3550</v>
      </c>
      <c r="D132" s="676">
        <f t="shared" si="27"/>
        <v>0</v>
      </c>
      <c r="E132" s="482">
        <v>3950</v>
      </c>
      <c r="F132" s="482">
        <v>3600</v>
      </c>
      <c r="G132" s="676">
        <f>((F132/E132) -     1)*100</f>
        <v>-8.8607594936708889</v>
      </c>
      <c r="H132" s="482">
        <v>1150</v>
      </c>
      <c r="I132" s="482">
        <v>1320</v>
      </c>
      <c r="J132" s="298">
        <f>((I132/H132) -     1)*100</f>
        <v>14.782608695652177</v>
      </c>
    </row>
    <row r="133" spans="1:10" ht="12" customHeight="1" x14ac:dyDescent="0.2">
      <c r="A133" s="666" t="s">
        <v>113</v>
      </c>
      <c r="B133" s="483">
        <f>AVERAGE(B134:B135)</f>
        <v>3716.665</v>
      </c>
      <c r="C133" s="483">
        <f>AVERAGE(C134:C135)</f>
        <v>3573.3</v>
      </c>
      <c r="D133" s="671">
        <f t="shared" si="27"/>
        <v>-3.8573559898457344</v>
      </c>
      <c r="E133" s="678" t="s">
        <v>139</v>
      </c>
      <c r="F133" s="483">
        <f>AVERAGE(F134:F135)</f>
        <v>2480</v>
      </c>
      <c r="G133" s="680" t="s">
        <v>139</v>
      </c>
      <c r="H133" s="680" t="s">
        <v>139</v>
      </c>
      <c r="I133" s="680" t="s">
        <v>139</v>
      </c>
      <c r="J133" s="678" t="s">
        <v>137</v>
      </c>
    </row>
    <row r="134" spans="1:10" ht="12" customHeight="1" x14ac:dyDescent="0.2">
      <c r="A134" s="661" t="s">
        <v>143</v>
      </c>
      <c r="B134" s="482">
        <v>4100</v>
      </c>
      <c r="C134" s="482">
        <v>4100</v>
      </c>
      <c r="D134" s="676">
        <f>((C134/B134) -     1)*100</f>
        <v>0</v>
      </c>
      <c r="E134" s="669" t="s">
        <v>138</v>
      </c>
      <c r="F134" s="669" t="s">
        <v>138</v>
      </c>
      <c r="G134" s="675" t="s">
        <v>139</v>
      </c>
      <c r="H134" s="482" t="s">
        <v>138</v>
      </c>
      <c r="I134" s="482" t="s">
        <v>138</v>
      </c>
      <c r="J134" s="679" t="s">
        <v>137</v>
      </c>
    </row>
    <row r="135" spans="1:10" ht="12" customHeight="1" x14ac:dyDescent="0.2">
      <c r="A135" s="661" t="s">
        <v>114</v>
      </c>
      <c r="B135" s="482">
        <v>3333.33</v>
      </c>
      <c r="C135" s="482">
        <v>3046.6</v>
      </c>
      <c r="D135" s="676">
        <f t="shared" si="27"/>
        <v>-8.6019086019086028</v>
      </c>
      <c r="E135" s="669" t="s">
        <v>138</v>
      </c>
      <c r="F135" s="482">
        <v>2480</v>
      </c>
      <c r="G135" s="675" t="s">
        <v>139</v>
      </c>
      <c r="H135" s="482" t="s">
        <v>138</v>
      </c>
      <c r="I135" s="482" t="s">
        <v>138</v>
      </c>
      <c r="J135" s="679" t="s">
        <v>137</v>
      </c>
    </row>
    <row r="136" spans="1:10" ht="12" customHeight="1" x14ac:dyDescent="0.2">
      <c r="A136" s="666" t="s">
        <v>115</v>
      </c>
      <c r="B136" s="483">
        <f>AVERAGE(B137:B139)</f>
        <v>4313.5366666666669</v>
      </c>
      <c r="C136" s="483">
        <f>AVERAGE(C137:C139)</f>
        <v>3345</v>
      </c>
      <c r="D136" s="678">
        <f t="shared" ref="D136:D158" si="28">((C136/B136)  -           1)*100</f>
        <v>-22.453423756685353</v>
      </c>
      <c r="E136" s="483">
        <f>AVERAGE(E137:E139)</f>
        <v>3800</v>
      </c>
      <c r="F136" s="483">
        <f>AVERAGE(F137:F139)</f>
        <v>2826.6666666666665</v>
      </c>
      <c r="G136" s="680">
        <f>((F136/E136)  -           1)*100</f>
        <v>-25.614035087719301</v>
      </c>
      <c r="H136" s="483">
        <f>AVERAGE(H137:H139)</f>
        <v>869</v>
      </c>
      <c r="I136" s="483">
        <f>AVERAGE(I137:I139)</f>
        <v>900</v>
      </c>
      <c r="J136" s="671">
        <f>((I136/H136)  -           1)*100</f>
        <v>3.5673187571921838</v>
      </c>
    </row>
    <row r="137" spans="1:10" ht="12" customHeight="1" x14ac:dyDescent="0.2">
      <c r="A137" s="661" t="s">
        <v>117</v>
      </c>
      <c r="B137" s="482">
        <v>4244.6099999999997</v>
      </c>
      <c r="C137" s="482">
        <v>3785</v>
      </c>
      <c r="D137" s="679">
        <f t="shared" si="28"/>
        <v>-10.828085501377039</v>
      </c>
      <c r="E137" s="482">
        <v>4200</v>
      </c>
      <c r="F137" s="482">
        <v>2840</v>
      </c>
      <c r="G137" s="675">
        <f>((F137/E137)  -           1)*100</f>
        <v>-32.38095238095238</v>
      </c>
      <c r="H137" s="482">
        <v>869</v>
      </c>
      <c r="I137" s="482">
        <v>900</v>
      </c>
      <c r="J137" s="679">
        <f>((I137/H137)  -           1)*100</f>
        <v>3.5673187571921838</v>
      </c>
    </row>
    <row r="138" spans="1:10" ht="12" customHeight="1" x14ac:dyDescent="0.2">
      <c r="A138" s="661" t="s">
        <v>603</v>
      </c>
      <c r="B138" s="482">
        <v>5200</v>
      </c>
      <c r="C138" s="482">
        <v>3000</v>
      </c>
      <c r="D138" s="679">
        <f t="shared" si="28"/>
        <v>-42.307692307692314</v>
      </c>
      <c r="E138" s="669" t="s">
        <v>138</v>
      </c>
      <c r="F138" s="482">
        <v>2500</v>
      </c>
      <c r="G138" s="679" t="s">
        <v>137</v>
      </c>
      <c r="H138" s="482" t="s">
        <v>138</v>
      </c>
      <c r="I138" s="482" t="s">
        <v>138</v>
      </c>
      <c r="J138" s="679" t="s">
        <v>137</v>
      </c>
    </row>
    <row r="139" spans="1:10" ht="12" customHeight="1" x14ac:dyDescent="0.2">
      <c r="A139" s="661" t="s">
        <v>118</v>
      </c>
      <c r="B139" s="482">
        <v>3496</v>
      </c>
      <c r="C139" s="482">
        <v>3250</v>
      </c>
      <c r="D139" s="679">
        <f t="shared" si="28"/>
        <v>-7.0366132723112091</v>
      </c>
      <c r="E139" s="482">
        <v>3400</v>
      </c>
      <c r="F139" s="482">
        <v>3140</v>
      </c>
      <c r="G139" s="675">
        <f>((F139/E139)  -           1)*100</f>
        <v>-7.6470588235294068</v>
      </c>
      <c r="H139" s="482" t="s">
        <v>138</v>
      </c>
      <c r="I139" s="482" t="s">
        <v>138</v>
      </c>
      <c r="J139" s="679" t="s">
        <v>137</v>
      </c>
    </row>
    <row r="140" spans="1:10" ht="12" customHeight="1" x14ac:dyDescent="0.2">
      <c r="A140" s="665" t="s">
        <v>119</v>
      </c>
      <c r="B140" s="483">
        <f>AVERAGE(B141:B145)</f>
        <v>3332.81</v>
      </c>
      <c r="C140" s="483">
        <f>AVERAGE(C141:C145)</f>
        <v>3353.6800000000003</v>
      </c>
      <c r="D140" s="678">
        <f t="shared" si="28"/>
        <v>0.62619831313517338</v>
      </c>
      <c r="E140" s="483">
        <f>AVERAGE(E141:E145)</f>
        <v>2697.7733333333331</v>
      </c>
      <c r="F140" s="483">
        <f>AVERAGE(F141:F145)</f>
        <v>2722.2666666666664</v>
      </c>
      <c r="G140" s="680">
        <f>((F140/E140)  -           1)*100</f>
        <v>0.90790923873020901</v>
      </c>
      <c r="H140" s="483">
        <f>AVERAGE(H141:H145)</f>
        <v>1710</v>
      </c>
      <c r="I140" s="483">
        <f>AVERAGE(I141:I145)</f>
        <v>1635</v>
      </c>
      <c r="J140" s="678">
        <f>((I140/H140)  -           1)*100</f>
        <v>-4.3859649122807038</v>
      </c>
    </row>
    <row r="141" spans="1:10" ht="12" customHeight="1" x14ac:dyDescent="0.2">
      <c r="A141" s="661" t="s">
        <v>120</v>
      </c>
      <c r="B141" s="482">
        <v>3366.66</v>
      </c>
      <c r="C141" s="482">
        <v>3480</v>
      </c>
      <c r="D141" s="679">
        <f t="shared" si="28"/>
        <v>3.366541319883809</v>
      </c>
      <c r="E141" s="669" t="s">
        <v>138</v>
      </c>
      <c r="F141" s="669" t="s">
        <v>138</v>
      </c>
      <c r="G141" s="675" t="s">
        <v>139</v>
      </c>
      <c r="H141" s="482" t="s">
        <v>138</v>
      </c>
      <c r="I141" s="482" t="s">
        <v>138</v>
      </c>
      <c r="J141" s="679" t="s">
        <v>137</v>
      </c>
    </row>
    <row r="142" spans="1:10" ht="12" customHeight="1" x14ac:dyDescent="0.2">
      <c r="A142" s="661" t="s">
        <v>121</v>
      </c>
      <c r="B142" s="482">
        <v>3587.4</v>
      </c>
      <c r="C142" s="482">
        <v>4133.3999999999996</v>
      </c>
      <c r="D142" s="679">
        <f t="shared" si="28"/>
        <v>15.219936444221439</v>
      </c>
      <c r="E142" s="669" t="s">
        <v>138</v>
      </c>
      <c r="F142" s="669" t="s">
        <v>138</v>
      </c>
      <c r="G142" s="675" t="s">
        <v>139</v>
      </c>
      <c r="H142" s="482" t="s">
        <v>138</v>
      </c>
      <c r="I142" s="482" t="s">
        <v>138</v>
      </c>
      <c r="J142" s="679" t="s">
        <v>137</v>
      </c>
    </row>
    <row r="143" spans="1:10" ht="12" customHeight="1" x14ac:dyDescent="0.2">
      <c r="A143" s="661" t="s">
        <v>122</v>
      </c>
      <c r="B143" s="482">
        <v>3493.33</v>
      </c>
      <c r="C143" s="482">
        <v>3220</v>
      </c>
      <c r="D143" s="679">
        <f t="shared" si="28"/>
        <v>-7.824339527041535</v>
      </c>
      <c r="E143" s="482">
        <v>3026.66</v>
      </c>
      <c r="F143" s="482">
        <v>3013.4</v>
      </c>
      <c r="G143" s="675">
        <f>((F143/E143) -           1)*100</f>
        <v>-0.43810669186494788</v>
      </c>
      <c r="H143" s="482">
        <v>2420</v>
      </c>
      <c r="I143" s="482">
        <v>2400</v>
      </c>
      <c r="J143" s="679">
        <f>((I143/H143)  -           1)*100</f>
        <v>-0.82644628099173278</v>
      </c>
    </row>
    <row r="144" spans="1:10" ht="12" customHeight="1" x14ac:dyDescent="0.2">
      <c r="A144" s="661" t="s">
        <v>123</v>
      </c>
      <c r="B144" s="482">
        <v>3050</v>
      </c>
      <c r="C144" s="482">
        <v>2935</v>
      </c>
      <c r="D144" s="679">
        <f t="shared" si="28"/>
        <v>-3.770491803278686</v>
      </c>
      <c r="E144" s="482">
        <v>2400</v>
      </c>
      <c r="F144" s="482">
        <v>3020</v>
      </c>
      <c r="G144" s="675">
        <f>((F144/E144) -           1)*100</f>
        <v>25.833333333333329</v>
      </c>
      <c r="H144" s="482">
        <v>1000</v>
      </c>
      <c r="I144" s="482">
        <v>870</v>
      </c>
      <c r="J144" s="679">
        <f>((I144/H144)  -           1)*100</f>
        <v>-13</v>
      </c>
    </row>
    <row r="145" spans="1:10" ht="12" customHeight="1" x14ac:dyDescent="0.2">
      <c r="A145" s="661" t="s">
        <v>124</v>
      </c>
      <c r="B145" s="482">
        <v>3166.66</v>
      </c>
      <c r="C145" s="482">
        <v>3000</v>
      </c>
      <c r="D145" s="679">
        <f t="shared" si="28"/>
        <v>-5.2629584483335652</v>
      </c>
      <c r="E145" s="482">
        <v>2666.66</v>
      </c>
      <c r="F145" s="482">
        <v>2133.4</v>
      </c>
      <c r="G145" s="675">
        <f>((F145/E145) -           1)*100</f>
        <v>-19.997299993249975</v>
      </c>
      <c r="H145" s="482" t="s">
        <v>138</v>
      </c>
      <c r="I145" s="482" t="s">
        <v>138</v>
      </c>
      <c r="J145" s="679" t="s">
        <v>137</v>
      </c>
    </row>
    <row r="146" spans="1:10" ht="12" customHeight="1" x14ac:dyDescent="0.2">
      <c r="A146" s="665" t="s">
        <v>290</v>
      </c>
      <c r="B146" s="483">
        <f>AVERAGE(B147:B155)</f>
        <v>3508.5714285714284</v>
      </c>
      <c r="C146" s="483">
        <f>AVERAGE(C147:C155)</f>
        <v>3201.1111111111113</v>
      </c>
      <c r="D146" s="678">
        <f t="shared" si="28"/>
        <v>-8.763119797321739</v>
      </c>
      <c r="E146" s="483">
        <f t="shared" ref="E146:F146" si="29">AVERAGE(E147:E155)</f>
        <v>3182.5</v>
      </c>
      <c r="F146" s="483">
        <f t="shared" si="29"/>
        <v>3127.5</v>
      </c>
      <c r="G146" s="671">
        <f>((F146/E146)  -           1)*100</f>
        <v>-1.7282010997643371</v>
      </c>
      <c r="H146" s="483">
        <f t="shared" ref="H146:I146" si="30">AVERAGE(H147:H155)</f>
        <v>870</v>
      </c>
      <c r="I146" s="483">
        <f t="shared" si="30"/>
        <v>870</v>
      </c>
      <c r="J146" s="680">
        <f>((I146/H146)  -           1)*100</f>
        <v>0</v>
      </c>
    </row>
    <row r="147" spans="1:10" ht="12" customHeight="1" x14ac:dyDescent="0.2">
      <c r="A147" s="661" t="s">
        <v>177</v>
      </c>
      <c r="B147" s="482">
        <v>3350</v>
      </c>
      <c r="C147" s="482">
        <v>3200</v>
      </c>
      <c r="D147" s="679">
        <f>((C147/B147)  -           1)*100</f>
        <v>-4.4776119402985088</v>
      </c>
      <c r="E147" s="669" t="s">
        <v>138</v>
      </c>
      <c r="F147" s="669" t="s">
        <v>138</v>
      </c>
      <c r="G147" s="675" t="s">
        <v>139</v>
      </c>
      <c r="H147" s="482" t="s">
        <v>138</v>
      </c>
      <c r="I147" s="482" t="s">
        <v>138</v>
      </c>
      <c r="J147" s="679" t="s">
        <v>137</v>
      </c>
    </row>
    <row r="148" spans="1:10" ht="12" customHeight="1" x14ac:dyDescent="0.2">
      <c r="A148" s="661" t="s">
        <v>515</v>
      </c>
      <c r="B148" s="669" t="s">
        <v>138</v>
      </c>
      <c r="C148" s="693">
        <v>3450</v>
      </c>
      <c r="D148" s="675" t="s">
        <v>139</v>
      </c>
      <c r="E148" s="669" t="s">
        <v>138</v>
      </c>
      <c r="F148" s="482">
        <v>3330</v>
      </c>
      <c r="G148" s="675" t="s">
        <v>139</v>
      </c>
      <c r="H148" s="482" t="s">
        <v>138</v>
      </c>
      <c r="I148" s="482">
        <v>950</v>
      </c>
      <c r="J148" s="679" t="s">
        <v>137</v>
      </c>
    </row>
    <row r="149" spans="1:10" ht="12" customHeight="1" x14ac:dyDescent="0.2">
      <c r="A149" s="661" t="s">
        <v>291</v>
      </c>
      <c r="B149" s="482">
        <v>3500</v>
      </c>
      <c r="C149" s="482">
        <v>3360</v>
      </c>
      <c r="D149" s="679">
        <f t="shared" si="28"/>
        <v>-4.0000000000000036</v>
      </c>
      <c r="E149" s="669" t="s">
        <v>138</v>
      </c>
      <c r="F149" s="669" t="s">
        <v>138</v>
      </c>
      <c r="G149" s="675" t="s">
        <v>139</v>
      </c>
      <c r="H149" s="482">
        <v>960</v>
      </c>
      <c r="I149" s="482">
        <v>900</v>
      </c>
      <c r="J149" s="675">
        <f>((I149/H149)  -           1)*100</f>
        <v>-6.25</v>
      </c>
    </row>
    <row r="150" spans="1:10" ht="12" customHeight="1" x14ac:dyDescent="0.2">
      <c r="A150" s="661" t="s">
        <v>502</v>
      </c>
      <c r="B150" s="482">
        <v>3400</v>
      </c>
      <c r="C150" s="482">
        <v>2900</v>
      </c>
      <c r="D150" s="679">
        <f>((C150/B150)  -           1)*100</f>
        <v>-14.705882352941179</v>
      </c>
      <c r="E150" s="669" t="s">
        <v>138</v>
      </c>
      <c r="F150" s="669" t="s">
        <v>138</v>
      </c>
      <c r="G150" s="675" t="s">
        <v>139</v>
      </c>
      <c r="H150" s="693">
        <v>850</v>
      </c>
      <c r="I150" s="693">
        <v>850</v>
      </c>
      <c r="J150" s="675">
        <f>((I150/H150)  -           1)*100</f>
        <v>0</v>
      </c>
    </row>
    <row r="151" spans="1:10" ht="12" customHeight="1" x14ac:dyDescent="0.2">
      <c r="A151" s="661" t="s">
        <v>179</v>
      </c>
      <c r="B151" s="482">
        <v>3400</v>
      </c>
      <c r="C151" s="482">
        <v>3150</v>
      </c>
      <c r="D151" s="675">
        <f t="shared" si="28"/>
        <v>-7.3529411764705843</v>
      </c>
      <c r="E151" s="669" t="s">
        <v>138</v>
      </c>
      <c r="F151" s="669" t="s">
        <v>138</v>
      </c>
      <c r="G151" s="675" t="s">
        <v>139</v>
      </c>
      <c r="H151" s="482" t="s">
        <v>138</v>
      </c>
      <c r="I151" s="482" t="s">
        <v>138</v>
      </c>
      <c r="J151" s="679" t="s">
        <v>137</v>
      </c>
    </row>
    <row r="152" spans="1:10" ht="12" customHeight="1" x14ac:dyDescent="0.2">
      <c r="A152" s="661" t="s">
        <v>292</v>
      </c>
      <c r="B152" s="482">
        <v>3850</v>
      </c>
      <c r="C152" s="482">
        <v>3055</v>
      </c>
      <c r="D152" s="679">
        <f t="shared" si="28"/>
        <v>-20.649350649350652</v>
      </c>
      <c r="E152" s="669" t="s">
        <v>138</v>
      </c>
      <c r="F152" s="669" t="s">
        <v>138</v>
      </c>
      <c r="G152" s="675" t="s">
        <v>139</v>
      </c>
      <c r="H152" s="482" t="s">
        <v>138</v>
      </c>
      <c r="I152" s="482" t="s">
        <v>138</v>
      </c>
      <c r="J152" s="679" t="s">
        <v>137</v>
      </c>
    </row>
    <row r="153" spans="1:10" ht="12" customHeight="1" x14ac:dyDescent="0.2">
      <c r="A153" s="661" t="s">
        <v>178</v>
      </c>
      <c r="B153" s="482">
        <v>3310</v>
      </c>
      <c r="C153" s="482">
        <v>3100</v>
      </c>
      <c r="D153" s="679">
        <f t="shared" si="28"/>
        <v>-6.3444108761329332</v>
      </c>
      <c r="E153" s="482">
        <v>2265</v>
      </c>
      <c r="F153" s="482">
        <v>3025</v>
      </c>
      <c r="G153" s="676">
        <f>((F153/E153)  -           1)*100</f>
        <v>33.554083885209707</v>
      </c>
      <c r="H153" s="482">
        <v>800</v>
      </c>
      <c r="I153" s="482">
        <v>800</v>
      </c>
      <c r="J153" s="675">
        <f>((I153/H153)  -           1)*100</f>
        <v>0</v>
      </c>
    </row>
    <row r="154" spans="1:10" ht="12" customHeight="1" x14ac:dyDescent="0.2">
      <c r="A154" s="661" t="s">
        <v>508</v>
      </c>
      <c r="B154" s="669" t="s">
        <v>138</v>
      </c>
      <c r="C154" s="482">
        <v>3125</v>
      </c>
      <c r="D154" s="679" t="s">
        <v>139</v>
      </c>
      <c r="E154" s="669" t="s">
        <v>138</v>
      </c>
      <c r="F154" s="482">
        <v>3075</v>
      </c>
      <c r="G154" s="675" t="s">
        <v>139</v>
      </c>
      <c r="H154" s="482" t="s">
        <v>138</v>
      </c>
      <c r="I154" s="482">
        <v>850</v>
      </c>
      <c r="J154" s="675" t="s">
        <v>139</v>
      </c>
    </row>
    <row r="155" spans="1:10" ht="12" customHeight="1" x14ac:dyDescent="0.2">
      <c r="A155" s="661" t="s">
        <v>186</v>
      </c>
      <c r="B155" s="482">
        <v>3750</v>
      </c>
      <c r="C155" s="482">
        <v>3470</v>
      </c>
      <c r="D155" s="675">
        <f t="shared" si="28"/>
        <v>-7.4666666666666659</v>
      </c>
      <c r="E155" s="482">
        <v>4100</v>
      </c>
      <c r="F155" s="482">
        <v>3080</v>
      </c>
      <c r="G155" s="676">
        <f>((F155/E155)  -           1)*100</f>
        <v>-24.878048780487806</v>
      </c>
      <c r="H155" s="482" t="s">
        <v>138</v>
      </c>
      <c r="I155" s="482" t="s">
        <v>138</v>
      </c>
      <c r="J155" s="679" t="s">
        <v>137</v>
      </c>
    </row>
    <row r="156" spans="1:10" ht="12" customHeight="1" x14ac:dyDescent="0.2">
      <c r="A156" s="659" t="s">
        <v>163</v>
      </c>
      <c r="B156" s="483">
        <f>AVERAGE(B157:B157)</f>
        <v>3300</v>
      </c>
      <c r="C156" s="483">
        <f>AVERAGE(C157:C157)</f>
        <v>3000</v>
      </c>
      <c r="D156" s="680">
        <f t="shared" si="28"/>
        <v>-9.0909090909090935</v>
      </c>
      <c r="E156" s="678" t="s">
        <v>139</v>
      </c>
      <c r="F156" s="483">
        <f>AVERAGE(F157:F157)</f>
        <v>2300</v>
      </c>
      <c r="G156" s="680" t="s">
        <v>139</v>
      </c>
      <c r="H156" s="681" t="s">
        <v>139</v>
      </c>
      <c r="I156" s="681" t="s">
        <v>139</v>
      </c>
      <c r="J156" s="678" t="s">
        <v>137</v>
      </c>
    </row>
    <row r="157" spans="1:10" ht="12" customHeight="1" x14ac:dyDescent="0.2">
      <c r="A157" s="661" t="s">
        <v>164</v>
      </c>
      <c r="B157" s="482">
        <v>3300</v>
      </c>
      <c r="C157" s="482">
        <v>3000</v>
      </c>
      <c r="D157" s="675">
        <f t="shared" si="28"/>
        <v>-9.0909090909090935</v>
      </c>
      <c r="E157" s="669" t="s">
        <v>138</v>
      </c>
      <c r="F157" s="482">
        <v>2300</v>
      </c>
      <c r="G157" s="675" t="s">
        <v>139</v>
      </c>
      <c r="H157" s="482" t="s">
        <v>138</v>
      </c>
      <c r="I157" s="482" t="s">
        <v>138</v>
      </c>
      <c r="J157" s="679" t="s">
        <v>137</v>
      </c>
    </row>
    <row r="158" spans="1:10" ht="12" customHeight="1" x14ac:dyDescent="0.2">
      <c r="A158" s="659" t="s">
        <v>125</v>
      </c>
      <c r="B158" s="483">
        <f>AVERAGE(B159:B161)</f>
        <v>3366.6666666666665</v>
      </c>
      <c r="C158" s="483">
        <f>AVERAGE(C159:C161)</f>
        <v>3106.6666666666665</v>
      </c>
      <c r="D158" s="678">
        <f t="shared" si="28"/>
        <v>-7.722772277227719</v>
      </c>
      <c r="E158" s="483">
        <f>AVERAGE(E159:E161)</f>
        <v>3700</v>
      </c>
      <c r="F158" s="681" t="s">
        <v>139</v>
      </c>
      <c r="G158" s="681" t="s">
        <v>139</v>
      </c>
      <c r="H158" s="681" t="s">
        <v>139</v>
      </c>
      <c r="I158" s="483">
        <f>AVERAGE(I159:I161)</f>
        <v>2233.4</v>
      </c>
      <c r="J158" s="679" t="s">
        <v>137</v>
      </c>
    </row>
    <row r="159" spans="1:10" ht="12" customHeight="1" x14ac:dyDescent="0.2">
      <c r="A159" s="661" t="s">
        <v>126</v>
      </c>
      <c r="B159" s="482">
        <v>3300</v>
      </c>
      <c r="C159" s="482">
        <v>3280</v>
      </c>
      <c r="D159" s="675">
        <f>((C159/B159)  -           1)*100</f>
        <v>-0.60606060606060996</v>
      </c>
      <c r="E159" s="669" t="s">
        <v>138</v>
      </c>
      <c r="F159" s="669" t="s">
        <v>138</v>
      </c>
      <c r="G159" s="679" t="s">
        <v>137</v>
      </c>
      <c r="H159" s="482" t="s">
        <v>138</v>
      </c>
      <c r="I159" s="482" t="s">
        <v>138</v>
      </c>
      <c r="J159" s="679" t="s">
        <v>137</v>
      </c>
    </row>
    <row r="160" spans="1:10" ht="12" customHeight="1" x14ac:dyDescent="0.2">
      <c r="A160" s="661" t="s">
        <v>127</v>
      </c>
      <c r="B160" s="482">
        <v>3500</v>
      </c>
      <c r="C160" s="482">
        <v>2940</v>
      </c>
      <c r="D160" s="675">
        <f>((C160/B160)  -           1)*100</f>
        <v>-16.000000000000004</v>
      </c>
      <c r="E160" s="482">
        <v>3700</v>
      </c>
      <c r="F160" s="669" t="s">
        <v>138</v>
      </c>
      <c r="G160" s="679" t="s">
        <v>137</v>
      </c>
      <c r="H160" s="482" t="s">
        <v>138</v>
      </c>
      <c r="I160" s="482">
        <v>2233.4</v>
      </c>
      <c r="J160" s="679" t="s">
        <v>137</v>
      </c>
    </row>
    <row r="161" spans="1:10" ht="12" customHeight="1" x14ac:dyDescent="0.2">
      <c r="A161" s="661" t="s">
        <v>128</v>
      </c>
      <c r="B161" s="482">
        <v>3300</v>
      </c>
      <c r="C161" s="482">
        <v>3100</v>
      </c>
      <c r="D161" s="675">
        <f>((C161/B161)  -           1)*100</f>
        <v>-6.0606060606060552</v>
      </c>
      <c r="E161" s="669" t="s">
        <v>138</v>
      </c>
      <c r="F161" s="669" t="s">
        <v>138</v>
      </c>
      <c r="G161" s="679" t="s">
        <v>137</v>
      </c>
      <c r="H161" s="482" t="s">
        <v>138</v>
      </c>
      <c r="I161" s="482" t="s">
        <v>138</v>
      </c>
      <c r="J161" s="679" t="s">
        <v>137</v>
      </c>
    </row>
    <row r="162" spans="1:10" ht="12" customHeight="1" x14ac:dyDescent="0.2">
      <c r="A162" s="659" t="s">
        <v>129</v>
      </c>
      <c r="B162" s="483">
        <f>AVERAGE(B163:B165)</f>
        <v>3416.6666666666665</v>
      </c>
      <c r="C162" s="483">
        <f>AVERAGE(C163:C165)</f>
        <v>3276.6666666666665</v>
      </c>
      <c r="D162" s="680">
        <f t="shared" ref="D162:D165" si="31">((C162/B162)  -           1)*100</f>
        <v>-4.0975609756097597</v>
      </c>
      <c r="E162" s="483">
        <f>AVERAGE(E163:E165)</f>
        <v>3804.2</v>
      </c>
      <c r="F162" s="483">
        <f>AVERAGE(F163:F165)</f>
        <v>3063.3333333333335</v>
      </c>
      <c r="G162" s="680">
        <f t="shared" ref="G162:G165" si="32">((F162/E162)  -           1)*100</f>
        <v>-19.474966265355832</v>
      </c>
      <c r="H162" s="483">
        <f>AVERAGE(H163:H165)</f>
        <v>893.33333333333337</v>
      </c>
      <c r="I162" s="483">
        <f>AVERAGE(I163:I165)</f>
        <v>856.66666666666663</v>
      </c>
      <c r="J162" s="678">
        <f t="shared" ref="J162:J165" si="33">((I162/H162)  -           1)*100</f>
        <v>-4.1044776119403048</v>
      </c>
    </row>
    <row r="163" spans="1:10" ht="12" customHeight="1" x14ac:dyDescent="0.2">
      <c r="A163" s="661" t="s">
        <v>144</v>
      </c>
      <c r="B163" s="482">
        <v>3600</v>
      </c>
      <c r="C163" s="482">
        <v>3660</v>
      </c>
      <c r="D163" s="675">
        <f t="shared" si="31"/>
        <v>1.6666666666666607</v>
      </c>
      <c r="E163" s="482">
        <v>3975</v>
      </c>
      <c r="F163" s="482">
        <v>4010</v>
      </c>
      <c r="G163" s="675">
        <f t="shared" si="32"/>
        <v>0.88050314465408785</v>
      </c>
      <c r="H163" s="482">
        <v>1000</v>
      </c>
      <c r="I163" s="482">
        <v>1070</v>
      </c>
      <c r="J163" s="679">
        <f t="shared" si="33"/>
        <v>7.0000000000000062</v>
      </c>
    </row>
    <row r="164" spans="1:10" ht="12" customHeight="1" x14ac:dyDescent="0.2">
      <c r="A164" s="661" t="s">
        <v>131</v>
      </c>
      <c r="B164" s="482">
        <v>3250</v>
      </c>
      <c r="C164" s="482">
        <v>2990</v>
      </c>
      <c r="D164" s="675">
        <f t="shared" si="31"/>
        <v>-7.9999999999999964</v>
      </c>
      <c r="E164" s="669" t="s">
        <v>138</v>
      </c>
      <c r="F164" s="482">
        <v>2160</v>
      </c>
      <c r="G164" s="675" t="s">
        <v>139</v>
      </c>
      <c r="H164" s="482">
        <v>910</v>
      </c>
      <c r="I164" s="482">
        <v>800</v>
      </c>
      <c r="J164" s="679">
        <f t="shared" si="33"/>
        <v>-12.087912087912089</v>
      </c>
    </row>
    <row r="165" spans="1:10" ht="12" customHeight="1" x14ac:dyDescent="0.2">
      <c r="A165" s="684" t="s">
        <v>132</v>
      </c>
      <c r="B165" s="668">
        <v>3400</v>
      </c>
      <c r="C165" s="668">
        <v>3180</v>
      </c>
      <c r="D165" s="685">
        <f t="shared" si="31"/>
        <v>-6.4705882352941169</v>
      </c>
      <c r="E165" s="668">
        <v>3633.4</v>
      </c>
      <c r="F165" s="668">
        <v>3020</v>
      </c>
      <c r="G165" s="685">
        <f t="shared" si="32"/>
        <v>-16.88225904111852</v>
      </c>
      <c r="H165" s="668">
        <v>770</v>
      </c>
      <c r="I165" s="668">
        <v>700</v>
      </c>
      <c r="J165" s="686">
        <f t="shared" si="33"/>
        <v>-9.0909090909090935</v>
      </c>
    </row>
    <row r="166" spans="1:10" ht="9" customHeight="1" x14ac:dyDescent="0.25">
      <c r="A166" s="434" t="s">
        <v>133</v>
      </c>
      <c r="B166" s="439"/>
      <c r="C166" s="440"/>
      <c r="D166" s="441"/>
      <c r="E166" s="440"/>
      <c r="F166" s="440"/>
      <c r="G166" s="441"/>
      <c r="H166" s="440"/>
      <c r="I166" s="745"/>
      <c r="J166" s="441"/>
    </row>
    <row r="167" spans="1:10" ht="9" customHeight="1" x14ac:dyDescent="0.25">
      <c r="A167" s="742" t="s">
        <v>608</v>
      </c>
      <c r="B167" s="434"/>
      <c r="C167" s="426"/>
      <c r="D167" s="441"/>
      <c r="E167" s="440"/>
      <c r="F167" s="440"/>
      <c r="G167" s="441"/>
      <c r="H167" s="440"/>
      <c r="I167" s="745"/>
      <c r="J167" s="441"/>
    </row>
    <row r="168" spans="1:10" ht="9" customHeight="1" x14ac:dyDescent="0.2">
      <c r="A168" s="743" t="s">
        <v>609</v>
      </c>
      <c r="I168" s="484"/>
    </row>
    <row r="169" spans="1:10" ht="12" customHeight="1" x14ac:dyDescent="0.2">
      <c r="I169" s="484"/>
    </row>
    <row r="170" spans="1:10" ht="12" customHeight="1" x14ac:dyDescent="0.2"/>
    <row r="171" spans="1:10" ht="12" customHeight="1" x14ac:dyDescent="0.2"/>
    <row r="172" spans="1:10" ht="12" customHeight="1" x14ac:dyDescent="0.2"/>
    <row r="173" spans="1:10" ht="9.9499999999999993" customHeight="1" x14ac:dyDescent="0.2"/>
    <row r="174" spans="1:10" ht="9.9499999999999993" customHeight="1" x14ac:dyDescent="0.2"/>
    <row r="175" spans="1:10" ht="12.75" customHeight="1" x14ac:dyDescent="0.2"/>
    <row r="176" spans="1:10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</sheetData>
  <mergeCells count="14">
    <mergeCell ref="A115:A116"/>
    <mergeCell ref="B115:D115"/>
    <mergeCell ref="E115:G115"/>
    <mergeCell ref="H115:J115"/>
    <mergeCell ref="H5:J5"/>
    <mergeCell ref="A61:F61"/>
    <mergeCell ref="A62:A63"/>
    <mergeCell ref="B62:D62"/>
    <mergeCell ref="E62:G62"/>
    <mergeCell ref="H62:J62"/>
    <mergeCell ref="A114:F114"/>
    <mergeCell ref="A5:A6"/>
    <mergeCell ref="B5:D5"/>
    <mergeCell ref="E5:G5"/>
  </mergeCells>
  <pageMargins left="0" right="0" top="0" bottom="0" header="0" footer="0"/>
  <pageSetup paperSize="9" orientation="portrait" r:id="rId1"/>
  <rowBreaks count="2" manualBreakCount="2">
    <brk id="52" max="16383" man="1"/>
    <brk id="10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8"/>
  <sheetViews>
    <sheetView showGridLines="0" zoomScaleNormal="100" workbookViewId="0">
      <selection activeCell="I48" sqref="I48"/>
    </sheetView>
  </sheetViews>
  <sheetFormatPr baseColWidth="10" defaultColWidth="12.7109375" defaultRowHeight="15" customHeight="1" x14ac:dyDescent="0.2"/>
  <cols>
    <col min="1" max="1" width="17.42578125" style="52" customWidth="1"/>
    <col min="2" max="10" width="10.7109375" style="52" customWidth="1"/>
    <col min="11" max="16384" width="12.7109375" style="52"/>
  </cols>
  <sheetData>
    <row r="1" spans="1:10" ht="21.75" customHeight="1" x14ac:dyDescent="0.25">
      <c r="A1" s="569" t="s">
        <v>577</v>
      </c>
      <c r="B1" s="423"/>
      <c r="C1" s="423"/>
      <c r="D1" s="426"/>
      <c r="E1" s="428"/>
      <c r="F1" s="426"/>
      <c r="G1" s="426"/>
      <c r="H1" s="426"/>
      <c r="I1" s="426"/>
      <c r="J1" s="426"/>
    </row>
    <row r="2" spans="1:10" ht="12" customHeight="1" x14ac:dyDescent="0.25">
      <c r="A2" s="582" t="s">
        <v>690</v>
      </c>
      <c r="B2" s="423"/>
      <c r="C2" s="423"/>
      <c r="D2" s="426"/>
      <c r="E2" s="428"/>
      <c r="F2" s="426"/>
      <c r="G2" s="426"/>
      <c r="H2" s="426"/>
      <c r="I2" s="426"/>
      <c r="J2" s="426"/>
    </row>
    <row r="3" spans="1:10" ht="12" customHeight="1" x14ac:dyDescent="0.25">
      <c r="A3" s="769" t="s">
        <v>18</v>
      </c>
      <c r="B3" s="423"/>
      <c r="C3" s="423"/>
      <c r="D3" s="426"/>
      <c r="E3" s="428"/>
      <c r="F3" s="426"/>
      <c r="G3" s="426"/>
      <c r="H3" s="426"/>
      <c r="I3" s="426"/>
      <c r="J3" s="426"/>
    </row>
    <row r="4" spans="1:10" ht="5.0999999999999996" customHeight="1" x14ac:dyDescent="0.2">
      <c r="A4" s="426"/>
      <c r="B4" s="426"/>
      <c r="C4" s="426"/>
      <c r="D4" s="426"/>
      <c r="E4" s="428"/>
      <c r="F4" s="426"/>
      <c r="G4" s="426"/>
      <c r="H4" s="426"/>
      <c r="I4" s="426"/>
      <c r="J4" s="426"/>
    </row>
    <row r="5" spans="1:10" ht="15" customHeight="1" x14ac:dyDescent="0.2">
      <c r="A5" s="930" t="s">
        <v>19</v>
      </c>
      <c r="B5" s="932" t="s">
        <v>145</v>
      </c>
      <c r="C5" s="933"/>
      <c r="D5" s="934"/>
      <c r="E5" s="932" t="s">
        <v>146</v>
      </c>
      <c r="F5" s="933"/>
      <c r="G5" s="934"/>
      <c r="H5" s="932" t="s">
        <v>147</v>
      </c>
      <c r="I5" s="933"/>
      <c r="J5" s="934"/>
    </row>
    <row r="6" spans="1:10" ht="15" customHeight="1" x14ac:dyDescent="0.2">
      <c r="A6" s="931"/>
      <c r="B6" s="346">
        <v>2023</v>
      </c>
      <c r="C6" s="346">
        <v>2024</v>
      </c>
      <c r="D6" s="346" t="s">
        <v>23</v>
      </c>
      <c r="E6" s="346">
        <v>2023</v>
      </c>
      <c r="F6" s="346">
        <v>2024</v>
      </c>
      <c r="G6" s="346" t="s">
        <v>23</v>
      </c>
      <c r="H6" s="346">
        <v>2023</v>
      </c>
      <c r="I6" s="346">
        <v>2024</v>
      </c>
      <c r="J6" s="346" t="s">
        <v>23</v>
      </c>
    </row>
    <row r="7" spans="1:10" ht="5.099999999999999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94" customFormat="1" ht="12" customHeight="1" x14ac:dyDescent="0.25">
      <c r="A8" s="659" t="s">
        <v>531</v>
      </c>
      <c r="B8" s="579">
        <f>AVERAGE(B9:B14)</f>
        <v>3845.4</v>
      </c>
      <c r="C8" s="579">
        <f>AVERAGE(C9:C14)</f>
        <v>2344.3333333333335</v>
      </c>
      <c r="D8" s="680">
        <f>((C8/B8) -      1)*100</f>
        <v>-39.035384268649985</v>
      </c>
      <c r="E8" s="544">
        <f>AVERAGE(E9:E14)</f>
        <v>3972</v>
      </c>
      <c r="F8" s="544">
        <f>AVERAGE(F9:F14)</f>
        <v>2643.3333333333335</v>
      </c>
      <c r="G8" s="680">
        <f>((F8/E8) -      1)*100</f>
        <v>-33.45082242363209</v>
      </c>
      <c r="H8" s="544">
        <f>AVERAGE(H9:H14)</f>
        <v>3249</v>
      </c>
      <c r="I8" s="544">
        <f>AVERAGE(I9:I14)</f>
        <v>1220</v>
      </c>
      <c r="J8" s="673">
        <f>((I8/H8) -      1)*100</f>
        <v>-62.449984610649437</v>
      </c>
    </row>
    <row r="9" spans="1:10" s="94" customFormat="1" ht="12" customHeight="1" x14ac:dyDescent="0.25">
      <c r="A9" s="688" t="s">
        <v>534</v>
      </c>
      <c r="B9" s="576">
        <v>2720</v>
      </c>
      <c r="C9" s="687">
        <v>2433</v>
      </c>
      <c r="D9" s="675">
        <f>((C9/B9) -      1)*100</f>
        <v>-10.55147058823529</v>
      </c>
      <c r="E9" s="545">
        <v>3600</v>
      </c>
      <c r="F9" s="545">
        <v>2750</v>
      </c>
      <c r="G9" s="675">
        <f t="shared" ref="G9" si="0">((F9/E9) -      1)*100</f>
        <v>-23.611111111111114</v>
      </c>
      <c r="H9" s="576" t="s">
        <v>30</v>
      </c>
      <c r="I9" s="576" t="s">
        <v>148</v>
      </c>
      <c r="J9" s="276" t="s">
        <v>137</v>
      </c>
    </row>
    <row r="10" spans="1:10" s="94" customFormat="1" ht="12" customHeight="1" x14ac:dyDescent="0.25">
      <c r="A10" s="688" t="s">
        <v>532</v>
      </c>
      <c r="B10" s="687">
        <v>3960</v>
      </c>
      <c r="C10" s="687">
        <v>2290</v>
      </c>
      <c r="D10" s="675">
        <f>((C10/B10) -      1)*100</f>
        <v>-42.171717171717169</v>
      </c>
      <c r="E10" s="545">
        <v>4430</v>
      </c>
      <c r="F10" s="687" t="s">
        <v>30</v>
      </c>
      <c r="G10" s="675" t="s">
        <v>137</v>
      </c>
      <c r="H10" s="545">
        <v>3300</v>
      </c>
      <c r="I10" s="545" t="s">
        <v>148</v>
      </c>
      <c r="J10" s="276" t="s">
        <v>137</v>
      </c>
    </row>
    <row r="11" spans="1:10" ht="12" customHeight="1" x14ac:dyDescent="0.2">
      <c r="A11" s="688" t="s">
        <v>610</v>
      </c>
      <c r="B11" s="576">
        <v>3767</v>
      </c>
      <c r="C11" s="687" t="s">
        <v>30</v>
      </c>
      <c r="D11" s="675" t="s">
        <v>137</v>
      </c>
      <c r="E11" s="545">
        <v>2400</v>
      </c>
      <c r="F11" s="545">
        <v>2600</v>
      </c>
      <c r="G11" s="675">
        <f>((F11/E11) -      1)*100</f>
        <v>8.333333333333325</v>
      </c>
      <c r="H11" s="545">
        <v>2447</v>
      </c>
      <c r="I11" s="545" t="s">
        <v>148</v>
      </c>
      <c r="J11" s="276" t="s">
        <v>137</v>
      </c>
    </row>
    <row r="12" spans="1:10" ht="12" customHeight="1" x14ac:dyDescent="0.2">
      <c r="A12" s="688" t="s">
        <v>536</v>
      </c>
      <c r="B12" s="576">
        <v>4780</v>
      </c>
      <c r="C12" s="687" t="s">
        <v>30</v>
      </c>
      <c r="D12" s="675" t="s">
        <v>137</v>
      </c>
      <c r="E12" s="545" t="s">
        <v>30</v>
      </c>
      <c r="F12" s="687" t="s">
        <v>30</v>
      </c>
      <c r="G12" s="675" t="s">
        <v>137</v>
      </c>
      <c r="H12" s="576" t="s">
        <v>30</v>
      </c>
      <c r="I12" s="576" t="s">
        <v>30</v>
      </c>
      <c r="J12" s="276" t="s">
        <v>137</v>
      </c>
    </row>
    <row r="13" spans="1:10" ht="12" customHeight="1" x14ac:dyDescent="0.2">
      <c r="A13" s="688" t="s">
        <v>544</v>
      </c>
      <c r="B13" s="687">
        <v>4000</v>
      </c>
      <c r="C13" s="687" t="s">
        <v>30</v>
      </c>
      <c r="D13" s="675" t="s">
        <v>137</v>
      </c>
      <c r="E13" s="545">
        <v>4800</v>
      </c>
      <c r="F13" s="687" t="s">
        <v>30</v>
      </c>
      <c r="G13" s="675" t="s">
        <v>137</v>
      </c>
      <c r="H13" s="545">
        <v>4000</v>
      </c>
      <c r="I13" s="545" t="s">
        <v>30</v>
      </c>
      <c r="J13" s="276" t="s">
        <v>137</v>
      </c>
    </row>
    <row r="14" spans="1:10" ht="12" customHeight="1" x14ac:dyDescent="0.2">
      <c r="A14" s="688" t="s">
        <v>538</v>
      </c>
      <c r="B14" s="576" t="s">
        <v>30</v>
      </c>
      <c r="C14" s="687">
        <v>2310</v>
      </c>
      <c r="D14" s="675" t="s">
        <v>137</v>
      </c>
      <c r="E14" s="545">
        <v>4630</v>
      </c>
      <c r="F14" s="545">
        <v>2580</v>
      </c>
      <c r="G14" s="675">
        <f>((F14/E14) -      1)*100</f>
        <v>-44.276457883369332</v>
      </c>
      <c r="H14" s="545" t="s">
        <v>30</v>
      </c>
      <c r="I14" s="545">
        <v>1220</v>
      </c>
      <c r="J14" s="276" t="s">
        <v>137</v>
      </c>
    </row>
    <row r="15" spans="1:10" ht="12" customHeight="1" x14ac:dyDescent="0.2">
      <c r="A15" s="571" t="s">
        <v>24</v>
      </c>
      <c r="B15" s="579">
        <f>AVERAGE(B16:B18)</f>
        <v>3229.6666666666665</v>
      </c>
      <c r="C15" s="579">
        <f>AVERAGE(C16:C18)</f>
        <v>2964</v>
      </c>
      <c r="D15" s="680">
        <f t="shared" ref="D15:D29" si="1">((C15/B15) -      1)*100</f>
        <v>-8.2258230983589637</v>
      </c>
      <c r="E15" s="580">
        <f t="shared" ref="E15:F15" si="2">AVERAGE(E16:E18)</f>
        <v>4458.5</v>
      </c>
      <c r="F15" s="544">
        <f t="shared" si="2"/>
        <v>4386.5</v>
      </c>
      <c r="G15" s="680">
        <f t="shared" ref="G15:G17" si="3">((F15/E15) -      1)*100</f>
        <v>-1.6148929011999602</v>
      </c>
      <c r="H15" s="544">
        <f t="shared" ref="H15:I15" si="4">AVERAGE(H16:H18)</f>
        <v>4014.5</v>
      </c>
      <c r="I15" s="544">
        <f t="shared" si="4"/>
        <v>3785.5</v>
      </c>
      <c r="J15" s="673">
        <f t="shared" ref="J15:J17" si="5">((I15/H15) -      1)*100</f>
        <v>-5.7043218333540864</v>
      </c>
    </row>
    <row r="16" spans="1:10" ht="12" customHeight="1" x14ac:dyDescent="0.2">
      <c r="A16" s="688" t="s">
        <v>25</v>
      </c>
      <c r="B16" s="576">
        <v>3625</v>
      </c>
      <c r="C16" s="687">
        <v>3048</v>
      </c>
      <c r="D16" s="675">
        <f t="shared" si="1"/>
        <v>-15.917241379310344</v>
      </c>
      <c r="E16" s="576">
        <v>4500</v>
      </c>
      <c r="F16" s="545">
        <v>4353</v>
      </c>
      <c r="G16" s="675">
        <f t="shared" si="3"/>
        <v>-3.2666666666666622</v>
      </c>
      <c r="H16" s="576">
        <v>4400</v>
      </c>
      <c r="I16" s="545">
        <v>3933</v>
      </c>
      <c r="J16" s="276">
        <f t="shared" si="5"/>
        <v>-10.613636363636358</v>
      </c>
    </row>
    <row r="17" spans="1:10" ht="12" customHeight="1" x14ac:dyDescent="0.2">
      <c r="A17" s="688" t="s">
        <v>286</v>
      </c>
      <c r="B17" s="687">
        <v>2714</v>
      </c>
      <c r="C17" s="687">
        <v>2494</v>
      </c>
      <c r="D17" s="675">
        <f t="shared" si="1"/>
        <v>-8.1061164333087738</v>
      </c>
      <c r="E17" s="687">
        <v>4417</v>
      </c>
      <c r="F17" s="545">
        <v>4420</v>
      </c>
      <c r="G17" s="675">
        <f t="shared" si="3"/>
        <v>6.7919402309257748E-2</v>
      </c>
      <c r="H17" s="545">
        <v>3629</v>
      </c>
      <c r="I17" s="545">
        <v>3638</v>
      </c>
      <c r="J17" s="276">
        <f t="shared" si="5"/>
        <v>0.24800220446403731</v>
      </c>
    </row>
    <row r="18" spans="1:10" ht="12" customHeight="1" x14ac:dyDescent="0.2">
      <c r="A18" s="688" t="s">
        <v>505</v>
      </c>
      <c r="B18" s="576">
        <v>3350</v>
      </c>
      <c r="C18" s="687">
        <v>3350</v>
      </c>
      <c r="D18" s="675">
        <f t="shared" si="1"/>
        <v>0</v>
      </c>
      <c r="E18" s="687" t="s">
        <v>30</v>
      </c>
      <c r="F18" s="687" t="s">
        <v>30</v>
      </c>
      <c r="G18" s="675" t="s">
        <v>137</v>
      </c>
      <c r="H18" s="545" t="s">
        <v>30</v>
      </c>
      <c r="I18" s="545" t="s">
        <v>30</v>
      </c>
      <c r="J18" s="276" t="s">
        <v>137</v>
      </c>
    </row>
    <row r="19" spans="1:10" ht="12" customHeight="1" x14ac:dyDescent="0.2">
      <c r="A19" s="571" t="s">
        <v>26</v>
      </c>
      <c r="B19" s="579">
        <f>AVERAGE(B20:B20)</f>
        <v>2573</v>
      </c>
      <c r="C19" s="579">
        <f>AVERAGE(C20:C26)</f>
        <v>2519.2857142857142</v>
      </c>
      <c r="D19" s="538">
        <f t="shared" si="1"/>
        <v>-2.0876131253123154</v>
      </c>
      <c r="E19" s="579" t="s">
        <v>28</v>
      </c>
      <c r="F19" s="544">
        <f>AVERAGE(F20:F26)</f>
        <v>3517.1666666666665</v>
      </c>
      <c r="G19" s="680" t="s">
        <v>137</v>
      </c>
      <c r="H19" s="544">
        <f>AVERAGE(H20:H20)</f>
        <v>3083</v>
      </c>
      <c r="I19" s="544">
        <f>AVERAGE(I20:I26)</f>
        <v>3191.6</v>
      </c>
      <c r="J19" s="276">
        <f t="shared" ref="J19:J20" si="6">((I19/H19) -      1)*100</f>
        <v>3.522542977619203</v>
      </c>
    </row>
    <row r="20" spans="1:10" ht="12" customHeight="1" x14ac:dyDescent="0.2">
      <c r="A20" s="688" t="s">
        <v>29</v>
      </c>
      <c r="B20" s="687">
        <v>2573</v>
      </c>
      <c r="C20" s="687">
        <v>2040</v>
      </c>
      <c r="D20" s="539">
        <f t="shared" si="1"/>
        <v>-20.715118538670808</v>
      </c>
      <c r="E20" s="576" t="s">
        <v>30</v>
      </c>
      <c r="F20" s="545">
        <v>3720</v>
      </c>
      <c r="G20" s="675" t="s">
        <v>137</v>
      </c>
      <c r="H20" s="545">
        <v>3083</v>
      </c>
      <c r="I20" s="545">
        <v>2640</v>
      </c>
      <c r="J20" s="276">
        <f t="shared" si="6"/>
        <v>-14.369120986052542</v>
      </c>
    </row>
    <row r="21" spans="1:10" ht="12" customHeight="1" x14ac:dyDescent="0.2">
      <c r="A21" s="688" t="s">
        <v>429</v>
      </c>
      <c r="B21" s="687" t="s">
        <v>30</v>
      </c>
      <c r="C21" s="687">
        <v>2475</v>
      </c>
      <c r="D21" s="539" t="s">
        <v>27</v>
      </c>
      <c r="E21" s="687" t="s">
        <v>138</v>
      </c>
      <c r="F21" s="545">
        <v>2450</v>
      </c>
      <c r="G21" s="675" t="s">
        <v>27</v>
      </c>
      <c r="H21" s="576" t="s">
        <v>30</v>
      </c>
      <c r="I21" s="545">
        <v>2590</v>
      </c>
      <c r="J21" s="276" t="s">
        <v>137</v>
      </c>
    </row>
    <row r="22" spans="1:10" ht="12" customHeight="1" x14ac:dyDescent="0.2">
      <c r="A22" s="688" t="s">
        <v>431</v>
      </c>
      <c r="B22" s="687" t="s">
        <v>30</v>
      </c>
      <c r="C22" s="687">
        <v>2367</v>
      </c>
      <c r="D22" s="539" t="s">
        <v>27</v>
      </c>
      <c r="E22" s="687" t="s">
        <v>138</v>
      </c>
      <c r="F22" s="545">
        <v>3233</v>
      </c>
      <c r="G22" s="675" t="s">
        <v>27</v>
      </c>
      <c r="H22" s="576" t="s">
        <v>30</v>
      </c>
      <c r="I22" s="545">
        <v>2433</v>
      </c>
      <c r="J22" s="276" t="s">
        <v>137</v>
      </c>
    </row>
    <row r="23" spans="1:10" ht="12" customHeight="1" x14ac:dyDescent="0.2">
      <c r="A23" s="688" t="s">
        <v>518</v>
      </c>
      <c r="B23" s="687" t="s">
        <v>30</v>
      </c>
      <c r="C23" s="687">
        <v>3065</v>
      </c>
      <c r="D23" s="539" t="s">
        <v>27</v>
      </c>
      <c r="E23" s="687" t="s">
        <v>138</v>
      </c>
      <c r="F23" s="545">
        <v>4670</v>
      </c>
      <c r="G23" s="675" t="s">
        <v>27</v>
      </c>
      <c r="H23" s="545" t="s">
        <v>30</v>
      </c>
      <c r="I23" s="545">
        <v>5505</v>
      </c>
      <c r="J23" s="276" t="s">
        <v>137</v>
      </c>
    </row>
    <row r="24" spans="1:10" ht="12" customHeight="1" x14ac:dyDescent="0.2">
      <c r="A24" s="688" t="s">
        <v>296</v>
      </c>
      <c r="B24" s="687" t="s">
        <v>30</v>
      </c>
      <c r="C24" s="687">
        <v>2388</v>
      </c>
      <c r="D24" s="675" t="s">
        <v>27</v>
      </c>
      <c r="E24" s="687" t="s">
        <v>138</v>
      </c>
      <c r="F24" s="545">
        <v>3770</v>
      </c>
      <c r="G24" s="675" t="s">
        <v>27</v>
      </c>
      <c r="H24" s="576" t="s">
        <v>30</v>
      </c>
      <c r="I24" s="545">
        <v>2790</v>
      </c>
      <c r="J24" s="276" t="s">
        <v>137</v>
      </c>
    </row>
    <row r="25" spans="1:10" ht="12" customHeight="1" x14ac:dyDescent="0.2">
      <c r="A25" s="688" t="s">
        <v>297</v>
      </c>
      <c r="B25" s="687" t="s">
        <v>30</v>
      </c>
      <c r="C25" s="687">
        <v>2600</v>
      </c>
      <c r="D25" s="675" t="s">
        <v>27</v>
      </c>
      <c r="E25" s="687" t="s">
        <v>30</v>
      </c>
      <c r="F25" s="687" t="s">
        <v>30</v>
      </c>
      <c r="G25" s="675" t="s">
        <v>137</v>
      </c>
      <c r="H25" s="545" t="s">
        <v>30</v>
      </c>
      <c r="I25" s="545" t="s">
        <v>30</v>
      </c>
      <c r="J25" s="276" t="s">
        <v>137</v>
      </c>
    </row>
    <row r="26" spans="1:10" ht="12" customHeight="1" x14ac:dyDescent="0.2">
      <c r="A26" s="688" t="s">
        <v>298</v>
      </c>
      <c r="B26" s="687" t="s">
        <v>30</v>
      </c>
      <c r="C26" s="687">
        <v>2700</v>
      </c>
      <c r="D26" s="539" t="s">
        <v>27</v>
      </c>
      <c r="E26" s="687" t="s">
        <v>138</v>
      </c>
      <c r="F26" s="545">
        <v>3260</v>
      </c>
      <c r="G26" s="680" t="s">
        <v>27</v>
      </c>
      <c r="H26" s="545" t="s">
        <v>30</v>
      </c>
      <c r="I26" s="545" t="s">
        <v>30</v>
      </c>
      <c r="J26" s="276" t="s">
        <v>137</v>
      </c>
    </row>
    <row r="27" spans="1:10" ht="12" customHeight="1" x14ac:dyDescent="0.2">
      <c r="A27" s="571" t="s">
        <v>31</v>
      </c>
      <c r="B27" s="689">
        <f>AVERAGE(B28:B35)</f>
        <v>3048</v>
      </c>
      <c r="C27" s="689">
        <f>AVERAGE(C28:C35)</f>
        <v>3109.4285714285716</v>
      </c>
      <c r="D27" s="538">
        <f t="shared" si="1"/>
        <v>2.0153730783652124</v>
      </c>
      <c r="E27" s="689">
        <f>AVERAGE(E28:E35)</f>
        <v>4989.25</v>
      </c>
      <c r="F27" s="544">
        <f>AVERAGE(F28:F35)</f>
        <v>3995.2</v>
      </c>
      <c r="G27" s="538">
        <f>((F27/E27) -      1)*100</f>
        <v>-19.923836247933057</v>
      </c>
      <c r="H27" s="544">
        <f>AVERAGE(H28:H35)</f>
        <v>4507.3999999999996</v>
      </c>
      <c r="I27" s="544">
        <f>AVERAGE(I28:I35)</f>
        <v>3596.25</v>
      </c>
      <c r="J27" s="538">
        <f>((I27/H27) -      1)*100</f>
        <v>-20.214536096197357</v>
      </c>
    </row>
    <row r="28" spans="1:10" ht="12" customHeight="1" x14ac:dyDescent="0.2">
      <c r="A28" s="688" t="s">
        <v>33</v>
      </c>
      <c r="B28" s="687">
        <v>2550</v>
      </c>
      <c r="C28" s="687">
        <v>2133</v>
      </c>
      <c r="D28" s="539">
        <f t="shared" si="1"/>
        <v>-16.352941176470594</v>
      </c>
      <c r="E28" s="687">
        <v>4100</v>
      </c>
      <c r="F28" s="545">
        <v>3480</v>
      </c>
      <c r="G28" s="675">
        <f t="shared" ref="G28" si="7">((F28/E28) -      1)*100</f>
        <v>-15.121951219512198</v>
      </c>
      <c r="H28" s="576">
        <v>3300</v>
      </c>
      <c r="I28" s="545">
        <v>3400</v>
      </c>
      <c r="J28" s="276">
        <f>((I28/H28) -      1)*100</f>
        <v>3.0303030303030276</v>
      </c>
    </row>
    <row r="29" spans="1:10" ht="12" customHeight="1" x14ac:dyDescent="0.2">
      <c r="A29" s="688" t="s">
        <v>34</v>
      </c>
      <c r="B29" s="687">
        <v>3013</v>
      </c>
      <c r="C29" s="687">
        <v>2120</v>
      </c>
      <c r="D29" s="539">
        <f t="shared" si="1"/>
        <v>-29.638234317955526</v>
      </c>
      <c r="E29" s="687" t="s">
        <v>30</v>
      </c>
      <c r="F29" s="545">
        <v>3813</v>
      </c>
      <c r="G29" s="675" t="s">
        <v>137</v>
      </c>
      <c r="H29" s="576" t="s">
        <v>148</v>
      </c>
      <c r="I29" s="545">
        <v>3620</v>
      </c>
      <c r="J29" s="276" t="s">
        <v>137</v>
      </c>
    </row>
    <row r="30" spans="1:10" ht="12" customHeight="1" x14ac:dyDescent="0.2">
      <c r="A30" s="688" t="s">
        <v>32</v>
      </c>
      <c r="B30" s="687">
        <v>2847</v>
      </c>
      <c r="C30" s="687">
        <v>3165</v>
      </c>
      <c r="D30" s="539">
        <f>((C30/B30) -      1)*100</f>
        <v>11.169652265542673</v>
      </c>
      <c r="E30" s="687" t="s">
        <v>30</v>
      </c>
      <c r="F30" s="687" t="s">
        <v>30</v>
      </c>
      <c r="G30" s="675" t="s">
        <v>137</v>
      </c>
      <c r="H30" s="545" t="s">
        <v>148</v>
      </c>
      <c r="I30" s="545" t="s">
        <v>148</v>
      </c>
      <c r="J30" s="276" t="s">
        <v>137</v>
      </c>
    </row>
    <row r="31" spans="1:10" ht="12" customHeight="1" x14ac:dyDescent="0.2">
      <c r="A31" s="688" t="s">
        <v>35</v>
      </c>
      <c r="B31" s="687">
        <v>3343</v>
      </c>
      <c r="C31" s="687">
        <v>2468</v>
      </c>
      <c r="D31" s="675">
        <f>((C31/B31) -      1)*100</f>
        <v>-26.174095124139996</v>
      </c>
      <c r="E31" s="687">
        <v>4147</v>
      </c>
      <c r="F31" s="545">
        <v>3563</v>
      </c>
      <c r="G31" s="675">
        <f>((F31/E31) -      1)*100</f>
        <v>-14.082469254883046</v>
      </c>
      <c r="H31" s="576">
        <v>3667</v>
      </c>
      <c r="I31" s="545">
        <v>2965</v>
      </c>
      <c r="J31" s="276">
        <f>((I31/H31) -      1)*100</f>
        <v>-19.143714207799288</v>
      </c>
    </row>
    <row r="32" spans="1:10" ht="12" customHeight="1" x14ac:dyDescent="0.2">
      <c r="A32" s="688" t="s">
        <v>36</v>
      </c>
      <c r="B32" s="687">
        <v>3310</v>
      </c>
      <c r="C32" s="687">
        <v>3413</v>
      </c>
      <c r="D32" s="539">
        <f>((C32/B32) -      1)*100</f>
        <v>3.1117824773413849</v>
      </c>
      <c r="E32" s="687">
        <v>4510</v>
      </c>
      <c r="F32" s="545">
        <v>4520</v>
      </c>
      <c r="G32" s="675" t="s">
        <v>137</v>
      </c>
      <c r="H32" s="576">
        <v>3570</v>
      </c>
      <c r="I32" s="576" t="s">
        <v>148</v>
      </c>
      <c r="J32" s="276" t="s">
        <v>137</v>
      </c>
    </row>
    <row r="33" spans="1:10" ht="12" customHeight="1" x14ac:dyDescent="0.2">
      <c r="A33" s="688" t="s">
        <v>37</v>
      </c>
      <c r="B33" s="687" t="s">
        <v>30</v>
      </c>
      <c r="C33" s="687" t="s">
        <v>30</v>
      </c>
      <c r="D33" s="539" t="s">
        <v>137</v>
      </c>
      <c r="E33" s="687" t="s">
        <v>30</v>
      </c>
      <c r="F33" s="687" t="s">
        <v>30</v>
      </c>
      <c r="G33" s="680" t="s">
        <v>137</v>
      </c>
      <c r="H33" s="545">
        <v>4800</v>
      </c>
      <c r="I33" s="545" t="s">
        <v>148</v>
      </c>
      <c r="J33" s="276" t="s">
        <v>137</v>
      </c>
    </row>
    <row r="34" spans="1:10" ht="12" customHeight="1" x14ac:dyDescent="0.2">
      <c r="A34" s="688" t="s">
        <v>38</v>
      </c>
      <c r="B34" s="687">
        <v>3600</v>
      </c>
      <c r="C34" s="687">
        <v>6000</v>
      </c>
      <c r="D34" s="539">
        <f t="shared" ref="D34:D41" si="8">((C34/B34) -      1)*100</f>
        <v>66.666666666666671</v>
      </c>
      <c r="E34" s="687">
        <v>7200</v>
      </c>
      <c r="F34" s="545">
        <v>4600</v>
      </c>
      <c r="G34" s="675">
        <f>((F34/E34) -      1)*100</f>
        <v>-36.111111111111114</v>
      </c>
      <c r="H34" s="576">
        <v>7200</v>
      </c>
      <c r="I34" s="545">
        <v>4400</v>
      </c>
      <c r="J34" s="276">
        <f>((I34/H34) -      1)*100</f>
        <v>-38.888888888888886</v>
      </c>
    </row>
    <row r="35" spans="1:10" ht="12" customHeight="1" x14ac:dyDescent="0.2">
      <c r="A35" s="688" t="s">
        <v>39</v>
      </c>
      <c r="B35" s="687">
        <v>2673</v>
      </c>
      <c r="C35" s="687">
        <v>2467</v>
      </c>
      <c r="D35" s="539">
        <f t="shared" si="8"/>
        <v>-7.7066965955854823</v>
      </c>
      <c r="E35" s="687" t="s">
        <v>30</v>
      </c>
      <c r="F35" s="545" t="s">
        <v>30</v>
      </c>
      <c r="G35" s="675" t="s">
        <v>137</v>
      </c>
      <c r="H35" s="576" t="s">
        <v>148</v>
      </c>
      <c r="I35" s="545" t="s">
        <v>148</v>
      </c>
      <c r="J35" s="276" t="s">
        <v>137</v>
      </c>
    </row>
    <row r="36" spans="1:10" ht="12" customHeight="1" x14ac:dyDescent="0.2">
      <c r="A36" s="572" t="s">
        <v>41</v>
      </c>
      <c r="B36" s="689">
        <f>AVERAGE(B37:B43)</f>
        <v>4190.75</v>
      </c>
      <c r="C36" s="544">
        <f>AVERAGE(C37:C43)</f>
        <v>2589.5</v>
      </c>
      <c r="D36" s="546">
        <f t="shared" si="8"/>
        <v>-38.209151106603834</v>
      </c>
      <c r="E36" s="689">
        <f>AVERAGE(E37:E43)</f>
        <v>3962.5</v>
      </c>
      <c r="F36" s="544">
        <f>AVERAGE(F37:F43)</f>
        <v>2606.25</v>
      </c>
      <c r="G36" s="581">
        <f t="shared" ref="G36:G48" si="9">((F36/E36) -      1)*100</f>
        <v>-34.227129337539431</v>
      </c>
      <c r="H36" s="544">
        <f>AVERAGE(H37:H43)</f>
        <v>4700</v>
      </c>
      <c r="I36" s="544">
        <f>AVERAGE(I37:I43)</f>
        <v>3856.75</v>
      </c>
      <c r="J36" s="546">
        <f>((I36/H36) -      1)*100</f>
        <v>-17.941489361702125</v>
      </c>
    </row>
    <row r="37" spans="1:10" ht="12" customHeight="1" x14ac:dyDescent="0.2">
      <c r="A37" s="688" t="s">
        <v>156</v>
      </c>
      <c r="B37" s="100">
        <v>4400</v>
      </c>
      <c r="C37" s="545">
        <v>2180</v>
      </c>
      <c r="D37" s="361" t="s">
        <v>27</v>
      </c>
      <c r="E37" s="100">
        <v>4200</v>
      </c>
      <c r="F37" s="165">
        <v>3350</v>
      </c>
      <c r="G37" s="361" t="s">
        <v>27</v>
      </c>
      <c r="H37" s="100">
        <v>4400</v>
      </c>
      <c r="I37" s="545">
        <v>3900</v>
      </c>
      <c r="J37" s="99" t="s">
        <v>137</v>
      </c>
    </row>
    <row r="38" spans="1:10" ht="12" customHeight="1" x14ac:dyDescent="0.2">
      <c r="A38" s="688" t="s">
        <v>42</v>
      </c>
      <c r="B38" s="100">
        <v>4800</v>
      </c>
      <c r="C38" s="545">
        <v>4800</v>
      </c>
      <c r="D38" s="361" t="s">
        <v>27</v>
      </c>
      <c r="E38" s="100" t="s">
        <v>30</v>
      </c>
      <c r="F38" s="95" t="s">
        <v>30</v>
      </c>
      <c r="G38" s="361" t="s">
        <v>27</v>
      </c>
      <c r="H38" s="100" t="s">
        <v>30</v>
      </c>
      <c r="I38" s="100" t="s">
        <v>30</v>
      </c>
      <c r="J38" s="99" t="s">
        <v>137</v>
      </c>
    </row>
    <row r="39" spans="1:10" ht="12" customHeight="1" x14ac:dyDescent="0.2">
      <c r="A39" s="688" t="s">
        <v>299</v>
      </c>
      <c r="B39" s="100" t="s">
        <v>30</v>
      </c>
      <c r="C39" s="545">
        <v>2600</v>
      </c>
      <c r="D39" s="361" t="s">
        <v>27</v>
      </c>
      <c r="E39" s="100" t="s">
        <v>30</v>
      </c>
      <c r="F39" s="95" t="s">
        <v>30</v>
      </c>
      <c r="G39" s="361" t="s">
        <v>27</v>
      </c>
      <c r="H39" s="100" t="s">
        <v>30</v>
      </c>
      <c r="I39" s="545">
        <v>3200</v>
      </c>
      <c r="J39" s="99" t="s">
        <v>137</v>
      </c>
    </row>
    <row r="40" spans="1:10" ht="12" customHeight="1" x14ac:dyDescent="0.2">
      <c r="A40" s="688" t="s">
        <v>166</v>
      </c>
      <c r="B40" s="100">
        <v>3850</v>
      </c>
      <c r="C40" s="545">
        <v>1600</v>
      </c>
      <c r="D40" s="361" t="s">
        <v>27</v>
      </c>
      <c r="E40" s="100">
        <v>3900</v>
      </c>
      <c r="F40" s="165">
        <v>1500</v>
      </c>
      <c r="G40" s="361" t="s">
        <v>27</v>
      </c>
      <c r="H40" s="100" t="s">
        <v>30</v>
      </c>
      <c r="I40" s="100" t="s">
        <v>30</v>
      </c>
      <c r="J40" s="99" t="s">
        <v>137</v>
      </c>
    </row>
    <row r="41" spans="1:10" ht="12" customHeight="1" x14ac:dyDescent="0.2">
      <c r="A41" s="688" t="s">
        <v>43</v>
      </c>
      <c r="B41" s="687">
        <v>3713</v>
      </c>
      <c r="C41" s="687">
        <v>2757</v>
      </c>
      <c r="D41" s="539">
        <f t="shared" si="8"/>
        <v>-25.747374091031517</v>
      </c>
      <c r="E41" s="687">
        <v>4350</v>
      </c>
      <c r="F41" s="545">
        <v>3375</v>
      </c>
      <c r="G41" s="675">
        <f t="shared" si="9"/>
        <v>-22.413793103448278</v>
      </c>
      <c r="H41" s="576">
        <v>5000</v>
      </c>
      <c r="I41" s="545">
        <v>4700</v>
      </c>
      <c r="J41" s="276">
        <f>((I41/H41) -      1)*100</f>
        <v>-6.0000000000000053</v>
      </c>
    </row>
    <row r="42" spans="1:10" ht="12" customHeight="1" x14ac:dyDescent="0.2">
      <c r="A42" s="688" t="s">
        <v>519</v>
      </c>
      <c r="B42" s="100" t="s">
        <v>30</v>
      </c>
      <c r="C42" s="545" t="s">
        <v>138</v>
      </c>
      <c r="D42" s="361" t="s">
        <v>27</v>
      </c>
      <c r="E42" s="100">
        <v>3400</v>
      </c>
      <c r="F42" s="165" t="s">
        <v>30</v>
      </c>
      <c r="G42" s="361" t="s">
        <v>27</v>
      </c>
      <c r="H42" s="100" t="s">
        <v>30</v>
      </c>
      <c r="I42" s="545">
        <v>3627</v>
      </c>
      <c r="J42" s="99" t="s">
        <v>137</v>
      </c>
    </row>
    <row r="43" spans="1:10" ht="12" customHeight="1" x14ac:dyDescent="0.2">
      <c r="A43" s="688" t="s">
        <v>45</v>
      </c>
      <c r="B43" s="100" t="s">
        <v>30</v>
      </c>
      <c r="C43" s="545">
        <v>1600</v>
      </c>
      <c r="D43" s="361" t="s">
        <v>27</v>
      </c>
      <c r="E43" s="100" t="s">
        <v>30</v>
      </c>
      <c r="F43" s="165">
        <v>2200</v>
      </c>
      <c r="G43" s="361" t="s">
        <v>27</v>
      </c>
      <c r="H43" s="100" t="s">
        <v>30</v>
      </c>
      <c r="I43" s="100" t="s">
        <v>30</v>
      </c>
      <c r="J43" s="99" t="s">
        <v>137</v>
      </c>
    </row>
    <row r="44" spans="1:10" ht="12" customHeight="1" x14ac:dyDescent="0.2">
      <c r="A44" s="480" t="s">
        <v>46</v>
      </c>
      <c r="B44" s="93">
        <f>AVERAGE(B45:B57)</f>
        <v>2979</v>
      </c>
      <c r="C44" s="93">
        <f>AVERAGE(C45:C57)</f>
        <v>2979</v>
      </c>
      <c r="D44" s="678">
        <f>((C44/B44) -      1)*100</f>
        <v>0</v>
      </c>
      <c r="E44" s="93">
        <f>AVERAGE(E45:E57)</f>
        <v>4629.2857142857147</v>
      </c>
      <c r="F44" s="544">
        <f>AVERAGE(F45:F57)</f>
        <v>4257.5</v>
      </c>
      <c r="G44" s="680">
        <f t="shared" si="9"/>
        <v>-8.0311680296250678</v>
      </c>
      <c r="H44" s="533">
        <f>AVERAGE(H45:H57)</f>
        <v>2475</v>
      </c>
      <c r="I44" s="533">
        <f>AVERAGE(I45:I57)</f>
        <v>2475</v>
      </c>
      <c r="J44" s="673">
        <f t="shared" ref="J44:J57" si="10">((I44/H44) -      1)*100</f>
        <v>0</v>
      </c>
    </row>
    <row r="45" spans="1:10" ht="12" customHeight="1" x14ac:dyDescent="0.2">
      <c r="A45" s="688" t="s">
        <v>47</v>
      </c>
      <c r="B45" s="687">
        <v>3087</v>
      </c>
      <c r="C45" s="687">
        <v>3087</v>
      </c>
      <c r="D45" s="539">
        <f>((C45/B45) -      1)*100</f>
        <v>0</v>
      </c>
      <c r="E45" s="687">
        <v>4580</v>
      </c>
      <c r="F45" s="545">
        <v>4250</v>
      </c>
      <c r="G45" s="675">
        <f t="shared" si="9"/>
        <v>-7.2052401746724897</v>
      </c>
      <c r="H45" s="576">
        <v>2400</v>
      </c>
      <c r="I45" s="545">
        <v>2400</v>
      </c>
      <c r="J45" s="276">
        <f t="shared" si="10"/>
        <v>0</v>
      </c>
    </row>
    <row r="46" spans="1:10" ht="12" customHeight="1" x14ac:dyDescent="0.2">
      <c r="A46" s="688" t="s">
        <v>48</v>
      </c>
      <c r="B46" s="687">
        <v>3033</v>
      </c>
      <c r="C46" s="687">
        <v>3033</v>
      </c>
      <c r="D46" s="539">
        <f>((C46/B46) -      1)*100</f>
        <v>0</v>
      </c>
      <c r="E46" s="687">
        <v>4550</v>
      </c>
      <c r="F46" s="545">
        <v>4150</v>
      </c>
      <c r="G46" s="675">
        <f t="shared" si="9"/>
        <v>-8.7912087912087937</v>
      </c>
      <c r="H46" s="576">
        <v>2433</v>
      </c>
      <c r="I46" s="545">
        <v>2433</v>
      </c>
      <c r="J46" s="276">
        <f t="shared" si="10"/>
        <v>0</v>
      </c>
    </row>
    <row r="47" spans="1:10" ht="12" customHeight="1" x14ac:dyDescent="0.2">
      <c r="A47" s="688" t="s">
        <v>49</v>
      </c>
      <c r="B47" s="687">
        <v>3050</v>
      </c>
      <c r="C47" s="687">
        <v>3050</v>
      </c>
      <c r="D47" s="539">
        <f t="shared" ref="D47:D78" si="11">((C47/B47) -      1)*100</f>
        <v>0</v>
      </c>
      <c r="E47" s="687">
        <v>4600</v>
      </c>
      <c r="F47" s="545">
        <v>4600</v>
      </c>
      <c r="G47" s="675">
        <f t="shared" si="9"/>
        <v>0</v>
      </c>
      <c r="H47" s="576">
        <v>2445</v>
      </c>
      <c r="I47" s="545">
        <v>2445</v>
      </c>
      <c r="J47" s="276">
        <f t="shared" si="10"/>
        <v>0</v>
      </c>
    </row>
    <row r="48" spans="1:10" ht="12" customHeight="1" x14ac:dyDescent="0.2">
      <c r="A48" s="688" t="s">
        <v>50</v>
      </c>
      <c r="B48" s="687">
        <v>3065</v>
      </c>
      <c r="C48" s="687">
        <v>3065</v>
      </c>
      <c r="D48" s="539">
        <f t="shared" si="11"/>
        <v>0</v>
      </c>
      <c r="E48" s="687">
        <v>4650</v>
      </c>
      <c r="F48" s="545">
        <v>4150</v>
      </c>
      <c r="G48" s="675">
        <f t="shared" si="9"/>
        <v>-10.752688172043012</v>
      </c>
      <c r="H48" s="576">
        <v>2500</v>
      </c>
      <c r="I48" s="545">
        <v>2500</v>
      </c>
      <c r="J48" s="276">
        <f t="shared" si="10"/>
        <v>0</v>
      </c>
    </row>
    <row r="49" spans="1:10" ht="12" customHeight="1" x14ac:dyDescent="0.2">
      <c r="A49" s="688" t="s">
        <v>51</v>
      </c>
      <c r="B49" s="687">
        <v>3200</v>
      </c>
      <c r="C49" s="687">
        <v>3200</v>
      </c>
      <c r="D49" s="539">
        <f t="shared" si="11"/>
        <v>0</v>
      </c>
      <c r="E49" s="687" t="s">
        <v>138</v>
      </c>
      <c r="F49" s="687" t="s">
        <v>138</v>
      </c>
      <c r="G49" s="675" t="s">
        <v>137</v>
      </c>
      <c r="H49" s="576">
        <v>2600</v>
      </c>
      <c r="I49" s="545">
        <v>2600</v>
      </c>
      <c r="J49" s="276">
        <f t="shared" si="10"/>
        <v>0</v>
      </c>
    </row>
    <row r="50" spans="1:10" ht="12" customHeight="1" x14ac:dyDescent="0.2">
      <c r="A50" s="688" t="s">
        <v>52</v>
      </c>
      <c r="B50" s="687">
        <v>2940</v>
      </c>
      <c r="C50" s="687">
        <v>2940</v>
      </c>
      <c r="D50" s="539">
        <f t="shared" si="11"/>
        <v>0</v>
      </c>
      <c r="E50" s="687" t="s">
        <v>138</v>
      </c>
      <c r="F50" s="687">
        <v>3733</v>
      </c>
      <c r="G50" s="675" t="s">
        <v>137</v>
      </c>
      <c r="H50" s="576">
        <v>2350</v>
      </c>
      <c r="I50" s="545">
        <v>2350</v>
      </c>
      <c r="J50" s="276">
        <f t="shared" si="10"/>
        <v>0</v>
      </c>
    </row>
    <row r="51" spans="1:10" ht="12" customHeight="1" x14ac:dyDescent="0.2">
      <c r="A51" s="688" t="s">
        <v>53</v>
      </c>
      <c r="B51" s="687">
        <v>2953</v>
      </c>
      <c r="C51" s="687">
        <v>2953</v>
      </c>
      <c r="D51" s="539">
        <f t="shared" si="11"/>
        <v>0</v>
      </c>
      <c r="E51" s="687" t="s">
        <v>138</v>
      </c>
      <c r="F51" s="687" t="s">
        <v>138</v>
      </c>
      <c r="G51" s="675" t="s">
        <v>137</v>
      </c>
      <c r="H51" s="576">
        <v>2467</v>
      </c>
      <c r="I51" s="545">
        <v>2467</v>
      </c>
      <c r="J51" s="276">
        <f t="shared" si="10"/>
        <v>0</v>
      </c>
    </row>
    <row r="52" spans="1:10" ht="12" customHeight="1" x14ac:dyDescent="0.2">
      <c r="A52" s="688" t="s">
        <v>140</v>
      </c>
      <c r="B52" s="687">
        <v>2930</v>
      </c>
      <c r="C52" s="687">
        <v>2930</v>
      </c>
      <c r="D52" s="539">
        <f t="shared" si="11"/>
        <v>0</v>
      </c>
      <c r="E52" s="687">
        <v>4733</v>
      </c>
      <c r="F52" s="545">
        <v>4300</v>
      </c>
      <c r="G52" s="675">
        <f>((F52/E52) -      1)*100</f>
        <v>-9.1485315867314565</v>
      </c>
      <c r="H52" s="576">
        <v>2550</v>
      </c>
      <c r="I52" s="545">
        <v>2550</v>
      </c>
      <c r="J52" s="276">
        <f t="shared" si="10"/>
        <v>0</v>
      </c>
    </row>
    <row r="53" spans="1:10" ht="12" customHeight="1" x14ac:dyDescent="0.2">
      <c r="A53" s="688" t="s">
        <v>54</v>
      </c>
      <c r="B53" s="687">
        <v>2933</v>
      </c>
      <c r="C53" s="687">
        <v>2933</v>
      </c>
      <c r="D53" s="539">
        <f t="shared" si="11"/>
        <v>0</v>
      </c>
      <c r="E53" s="687" t="s">
        <v>30</v>
      </c>
      <c r="F53" s="687" t="s">
        <v>30</v>
      </c>
      <c r="G53" s="675" t="s">
        <v>137</v>
      </c>
      <c r="H53" s="576">
        <v>2400</v>
      </c>
      <c r="I53" s="545">
        <v>2400</v>
      </c>
      <c r="J53" s="276">
        <f t="shared" si="10"/>
        <v>0</v>
      </c>
    </row>
    <row r="54" spans="1:10" ht="12" customHeight="1" x14ac:dyDescent="0.2">
      <c r="A54" s="688" t="s">
        <v>55</v>
      </c>
      <c r="B54" s="687">
        <v>2920</v>
      </c>
      <c r="C54" s="687">
        <v>2920</v>
      </c>
      <c r="D54" s="539">
        <f t="shared" si="11"/>
        <v>0</v>
      </c>
      <c r="E54" s="687" t="s">
        <v>30</v>
      </c>
      <c r="F54" s="687" t="s">
        <v>30</v>
      </c>
      <c r="G54" s="675" t="s">
        <v>137</v>
      </c>
      <c r="H54" s="576">
        <v>2400</v>
      </c>
      <c r="I54" s="545">
        <v>2400</v>
      </c>
      <c r="J54" s="276">
        <f t="shared" si="10"/>
        <v>0</v>
      </c>
    </row>
    <row r="55" spans="1:10" ht="12" customHeight="1" x14ac:dyDescent="0.2">
      <c r="A55" s="688" t="s">
        <v>56</v>
      </c>
      <c r="B55" s="687">
        <v>2933</v>
      </c>
      <c r="C55" s="687">
        <v>2933</v>
      </c>
      <c r="D55" s="539">
        <f t="shared" si="11"/>
        <v>0</v>
      </c>
      <c r="E55" s="687">
        <v>4667</v>
      </c>
      <c r="F55" s="545">
        <v>4527</v>
      </c>
      <c r="G55" s="675">
        <f>((F55/E55) -      1)*100</f>
        <v>-2.9997857295907426</v>
      </c>
      <c r="H55" s="576">
        <v>2430</v>
      </c>
      <c r="I55" s="545">
        <v>2430</v>
      </c>
      <c r="J55" s="276">
        <f t="shared" si="10"/>
        <v>0</v>
      </c>
    </row>
    <row r="56" spans="1:10" ht="12" customHeight="1" x14ac:dyDescent="0.2">
      <c r="A56" s="688" t="s">
        <v>57</v>
      </c>
      <c r="B56" s="687">
        <v>2833</v>
      </c>
      <c r="C56" s="687">
        <v>2833</v>
      </c>
      <c r="D56" s="539">
        <f t="shared" si="11"/>
        <v>0</v>
      </c>
      <c r="E56" s="687" t="s">
        <v>30</v>
      </c>
      <c r="F56" s="687" t="s">
        <v>30</v>
      </c>
      <c r="G56" s="675" t="s">
        <v>137</v>
      </c>
      <c r="H56" s="576">
        <v>2400</v>
      </c>
      <c r="I56" s="545">
        <v>2400</v>
      </c>
      <c r="J56" s="276">
        <f t="shared" si="10"/>
        <v>0</v>
      </c>
    </row>
    <row r="57" spans="1:10" ht="12" customHeight="1" x14ac:dyDescent="0.2">
      <c r="A57" s="688" t="s">
        <v>58</v>
      </c>
      <c r="B57" s="687">
        <v>2850</v>
      </c>
      <c r="C57" s="687">
        <v>2850</v>
      </c>
      <c r="D57" s="539">
        <f t="shared" si="11"/>
        <v>0</v>
      </c>
      <c r="E57" s="687">
        <v>4625</v>
      </c>
      <c r="F57" s="545">
        <v>4350</v>
      </c>
      <c r="G57" s="675">
        <f>((F57/E57) -      1)*100</f>
        <v>-5.9459459459459403</v>
      </c>
      <c r="H57" s="576">
        <v>2800</v>
      </c>
      <c r="I57" s="545">
        <v>2800</v>
      </c>
      <c r="J57" s="276">
        <f t="shared" si="10"/>
        <v>0</v>
      </c>
    </row>
    <row r="58" spans="1:10" ht="14.1" customHeight="1" x14ac:dyDescent="0.2">
      <c r="A58" s="828"/>
      <c r="B58" s="829"/>
      <c r="C58" s="830"/>
      <c r="D58" s="830"/>
      <c r="E58" s="830"/>
      <c r="F58" s="830"/>
      <c r="G58" s="830"/>
      <c r="H58" s="830"/>
      <c r="I58" s="830"/>
      <c r="J58" s="832" t="s">
        <v>76</v>
      </c>
    </row>
    <row r="59" spans="1:10" ht="14.1" customHeight="1" x14ac:dyDescent="0.25">
      <c r="A59" s="936" t="s">
        <v>605</v>
      </c>
      <c r="B59" s="936"/>
      <c r="C59" s="936"/>
      <c r="D59" s="936"/>
      <c r="E59" s="936"/>
      <c r="F59" s="936"/>
      <c r="G59" s="8"/>
      <c r="H59" s="8"/>
      <c r="I59" s="9"/>
      <c r="J59" s="9"/>
    </row>
    <row r="60" spans="1:10" ht="14.1" customHeight="1" x14ac:dyDescent="0.2">
      <c r="A60" s="930" t="s">
        <v>19</v>
      </c>
      <c r="B60" s="932" t="s">
        <v>145</v>
      </c>
      <c r="C60" s="933"/>
      <c r="D60" s="934"/>
      <c r="E60" s="932" t="s">
        <v>146</v>
      </c>
      <c r="F60" s="933"/>
      <c r="G60" s="934"/>
      <c r="H60" s="932" t="s">
        <v>147</v>
      </c>
      <c r="I60" s="933"/>
      <c r="J60" s="934"/>
    </row>
    <row r="61" spans="1:10" ht="14.1" customHeight="1" x14ac:dyDescent="0.2">
      <c r="A61" s="931"/>
      <c r="B61" s="346">
        <v>2023</v>
      </c>
      <c r="C61" s="346">
        <v>2024</v>
      </c>
      <c r="D61" s="346" t="s">
        <v>23</v>
      </c>
      <c r="E61" s="346">
        <v>2023</v>
      </c>
      <c r="F61" s="346">
        <v>2024</v>
      </c>
      <c r="G61" s="346" t="s">
        <v>23</v>
      </c>
      <c r="H61" s="346">
        <v>2023</v>
      </c>
      <c r="I61" s="346">
        <v>2024</v>
      </c>
      <c r="J61" s="346" t="s">
        <v>23</v>
      </c>
    </row>
    <row r="62" spans="1:10" ht="5.0999999999999996" customHeight="1" x14ac:dyDescent="0.2">
      <c r="A62" s="688"/>
      <c r="B62" s="687"/>
      <c r="C62" s="687"/>
      <c r="D62" s="539"/>
      <c r="E62" s="687"/>
      <c r="F62" s="545"/>
      <c r="G62" s="675"/>
      <c r="H62" s="576"/>
      <c r="I62" s="545"/>
      <c r="J62" s="276"/>
    </row>
    <row r="63" spans="1:10" ht="12" customHeight="1" x14ac:dyDescent="0.2">
      <c r="A63" s="571" t="s">
        <v>59</v>
      </c>
      <c r="B63" s="689">
        <f>AVERAGE(B64:B68)</f>
        <v>3481.6</v>
      </c>
      <c r="C63" s="689">
        <f>AVERAGE(C64:C68)</f>
        <v>2936.8</v>
      </c>
      <c r="D63" s="538">
        <f t="shared" si="11"/>
        <v>-15.64797794117646</v>
      </c>
      <c r="E63" s="544" t="s">
        <v>28</v>
      </c>
      <c r="F63" s="544" t="s">
        <v>28</v>
      </c>
      <c r="G63" s="538" t="s">
        <v>137</v>
      </c>
      <c r="H63" s="690" t="s">
        <v>28</v>
      </c>
      <c r="I63" s="690" t="s">
        <v>28</v>
      </c>
      <c r="J63" s="538" t="s">
        <v>137</v>
      </c>
    </row>
    <row r="64" spans="1:10" ht="12" customHeight="1" x14ac:dyDescent="0.2">
      <c r="A64" s="688" t="s">
        <v>60</v>
      </c>
      <c r="B64" s="687">
        <v>3240</v>
      </c>
      <c r="C64" s="687">
        <v>2767</v>
      </c>
      <c r="D64" s="539">
        <f t="shared" si="11"/>
        <v>-14.598765432098769</v>
      </c>
      <c r="E64" s="687" t="s">
        <v>30</v>
      </c>
      <c r="F64" s="687" t="s">
        <v>30</v>
      </c>
      <c r="G64" s="675" t="s">
        <v>137</v>
      </c>
      <c r="H64" s="576" t="s">
        <v>148</v>
      </c>
      <c r="I64" s="545" t="s">
        <v>148</v>
      </c>
      <c r="J64" s="276" t="s">
        <v>137</v>
      </c>
    </row>
    <row r="65" spans="1:10" ht="12" customHeight="1" x14ac:dyDescent="0.2">
      <c r="A65" s="688" t="s">
        <v>61</v>
      </c>
      <c r="B65" s="687">
        <v>3623</v>
      </c>
      <c r="C65" s="687">
        <v>2987</v>
      </c>
      <c r="D65" s="539">
        <f t="shared" si="11"/>
        <v>-17.554512834667403</v>
      </c>
      <c r="E65" s="687" t="s">
        <v>30</v>
      </c>
      <c r="F65" s="687" t="s">
        <v>30</v>
      </c>
      <c r="G65" s="675" t="s">
        <v>137</v>
      </c>
      <c r="H65" s="576" t="s">
        <v>148</v>
      </c>
      <c r="I65" s="545" t="s">
        <v>148</v>
      </c>
      <c r="J65" s="276" t="s">
        <v>137</v>
      </c>
    </row>
    <row r="66" spans="1:10" ht="12" customHeight="1" x14ac:dyDescent="0.2">
      <c r="A66" s="688" t="s">
        <v>62</v>
      </c>
      <c r="B66" s="687">
        <v>3400</v>
      </c>
      <c r="C66" s="687">
        <v>2870</v>
      </c>
      <c r="D66" s="539">
        <f t="shared" si="11"/>
        <v>-15.588235294117647</v>
      </c>
      <c r="E66" s="687" t="s">
        <v>30</v>
      </c>
      <c r="F66" s="687" t="s">
        <v>30</v>
      </c>
      <c r="G66" s="675" t="s">
        <v>137</v>
      </c>
      <c r="H66" s="576" t="s">
        <v>148</v>
      </c>
      <c r="I66" s="545" t="s">
        <v>148</v>
      </c>
      <c r="J66" s="276" t="s">
        <v>137</v>
      </c>
    </row>
    <row r="67" spans="1:10" ht="12" customHeight="1" x14ac:dyDescent="0.2">
      <c r="A67" s="688" t="s">
        <v>63</v>
      </c>
      <c r="B67" s="687">
        <v>3860</v>
      </c>
      <c r="C67" s="687">
        <v>3200</v>
      </c>
      <c r="D67" s="539">
        <f t="shared" si="11"/>
        <v>-17.098445595854926</v>
      </c>
      <c r="E67" s="687" t="s">
        <v>30</v>
      </c>
      <c r="F67" s="687" t="s">
        <v>30</v>
      </c>
      <c r="G67" s="675" t="s">
        <v>137</v>
      </c>
      <c r="H67" s="576" t="s">
        <v>148</v>
      </c>
      <c r="I67" s="545" t="s">
        <v>148</v>
      </c>
      <c r="J67" s="276" t="s">
        <v>137</v>
      </c>
    </row>
    <row r="68" spans="1:10" ht="12" customHeight="1" x14ac:dyDescent="0.2">
      <c r="A68" s="688" t="s">
        <v>64</v>
      </c>
      <c r="B68" s="687">
        <v>3285</v>
      </c>
      <c r="C68" s="687">
        <v>2860</v>
      </c>
      <c r="D68" s="539">
        <f t="shared" si="11"/>
        <v>-12.937595129375957</v>
      </c>
      <c r="E68" s="687" t="s">
        <v>30</v>
      </c>
      <c r="F68" s="687" t="s">
        <v>30</v>
      </c>
      <c r="G68" s="675" t="s">
        <v>137</v>
      </c>
      <c r="H68" s="576" t="s">
        <v>148</v>
      </c>
      <c r="I68" s="545" t="s">
        <v>148</v>
      </c>
      <c r="J68" s="276" t="s">
        <v>137</v>
      </c>
    </row>
    <row r="69" spans="1:10" ht="12" customHeight="1" x14ac:dyDescent="0.2">
      <c r="A69" s="543" t="s">
        <v>65</v>
      </c>
      <c r="B69" s="689">
        <f>AVERAGE(B70:B79)</f>
        <v>3056.8571428571427</v>
      </c>
      <c r="C69" s="689">
        <f>AVERAGE(C70:C79)</f>
        <v>2642.8</v>
      </c>
      <c r="D69" s="538">
        <f t="shared" si="11"/>
        <v>-13.545191139358803</v>
      </c>
      <c r="E69" s="689">
        <f t="shared" ref="E69:F69" si="12">AVERAGE(E70:E79)</f>
        <v>3822.1666666666665</v>
      </c>
      <c r="F69" s="544">
        <f t="shared" si="12"/>
        <v>3167.8571428571427</v>
      </c>
      <c r="G69" s="538">
        <f>((F69/E69) -      1)*100</f>
        <v>-17.118811942864621</v>
      </c>
      <c r="H69" s="544">
        <f t="shared" ref="H69:I69" si="13">AVERAGE(H70:H79)</f>
        <v>3133.5</v>
      </c>
      <c r="I69" s="544">
        <f t="shared" si="13"/>
        <v>2958.6</v>
      </c>
      <c r="J69" s="538">
        <f>((I69/H69) -      1)*100</f>
        <v>-5.58161799904261</v>
      </c>
    </row>
    <row r="70" spans="1:10" ht="12" customHeight="1" x14ac:dyDescent="0.2">
      <c r="A70" s="688" t="s">
        <v>66</v>
      </c>
      <c r="B70" s="687">
        <v>3433</v>
      </c>
      <c r="C70" s="687">
        <v>2240</v>
      </c>
      <c r="D70" s="539">
        <f t="shared" si="11"/>
        <v>-34.75094669385377</v>
      </c>
      <c r="E70" s="687">
        <v>4525</v>
      </c>
      <c r="F70" s="545">
        <v>3650</v>
      </c>
      <c r="G70" s="675">
        <f>((F70/E70) -      1)*100</f>
        <v>-19.337016574585629</v>
      </c>
      <c r="H70" s="545">
        <v>3500</v>
      </c>
      <c r="I70" s="545">
        <v>3175</v>
      </c>
      <c r="J70" s="276">
        <f>((I70/H70) -      1)*100</f>
        <v>-9.2857142857142865</v>
      </c>
    </row>
    <row r="71" spans="1:10" ht="12" customHeight="1" x14ac:dyDescent="0.2">
      <c r="A71" s="688" t="s">
        <v>67</v>
      </c>
      <c r="B71" s="545" t="s">
        <v>30</v>
      </c>
      <c r="C71" s="687">
        <v>2720</v>
      </c>
      <c r="D71" s="547" t="s">
        <v>137</v>
      </c>
      <c r="E71" s="687" t="s">
        <v>30</v>
      </c>
      <c r="F71" s="687" t="s">
        <v>30</v>
      </c>
      <c r="G71" s="675" t="s">
        <v>137</v>
      </c>
      <c r="H71" s="576" t="s">
        <v>148</v>
      </c>
      <c r="I71" s="545" t="s">
        <v>30</v>
      </c>
      <c r="J71" s="276" t="s">
        <v>137</v>
      </c>
    </row>
    <row r="72" spans="1:10" ht="12" customHeight="1" x14ac:dyDescent="0.2">
      <c r="A72" s="688" t="s">
        <v>69</v>
      </c>
      <c r="B72" s="545" t="s">
        <v>30</v>
      </c>
      <c r="C72" s="687">
        <v>2100</v>
      </c>
      <c r="D72" s="547" t="s">
        <v>137</v>
      </c>
      <c r="E72" s="687" t="s">
        <v>30</v>
      </c>
      <c r="F72" s="687" t="s">
        <v>30</v>
      </c>
      <c r="G72" s="675" t="s">
        <v>137</v>
      </c>
      <c r="H72" s="576" t="s">
        <v>148</v>
      </c>
      <c r="I72" s="545" t="s">
        <v>30</v>
      </c>
      <c r="J72" s="276" t="s">
        <v>137</v>
      </c>
    </row>
    <row r="73" spans="1:10" ht="12" customHeight="1" x14ac:dyDescent="0.2">
      <c r="A73" s="688" t="s">
        <v>70</v>
      </c>
      <c r="B73" s="687">
        <v>3120</v>
      </c>
      <c r="C73" s="687">
        <v>2633</v>
      </c>
      <c r="D73" s="539">
        <f t="shared" si="11"/>
        <v>-15.608974358974359</v>
      </c>
      <c r="E73" s="687" t="s">
        <v>30</v>
      </c>
      <c r="F73" s="687" t="s">
        <v>30</v>
      </c>
      <c r="G73" s="675" t="s">
        <v>137</v>
      </c>
      <c r="H73" s="576" t="s">
        <v>148</v>
      </c>
      <c r="I73" s="545">
        <v>3450</v>
      </c>
      <c r="J73" s="276" t="s">
        <v>137</v>
      </c>
    </row>
    <row r="74" spans="1:10" ht="12" customHeight="1" x14ac:dyDescent="0.2">
      <c r="A74" s="688" t="s">
        <v>68</v>
      </c>
      <c r="B74" s="687">
        <v>2580</v>
      </c>
      <c r="C74" s="687">
        <v>2187</v>
      </c>
      <c r="D74" s="539">
        <f t="shared" si="11"/>
        <v>-15.232558139534881</v>
      </c>
      <c r="E74" s="687">
        <v>4480</v>
      </c>
      <c r="F74" s="545">
        <v>3313</v>
      </c>
      <c r="G74" s="675">
        <f>((F74/E74) -      1)*100</f>
        <v>-26.049107142857142</v>
      </c>
      <c r="H74" s="576">
        <v>2567</v>
      </c>
      <c r="I74" s="545">
        <v>2455</v>
      </c>
      <c r="J74" s="276">
        <f>((I74/H74) -      1)*100</f>
        <v>-4.3630697312037388</v>
      </c>
    </row>
    <row r="75" spans="1:10" ht="12" customHeight="1" x14ac:dyDescent="0.2">
      <c r="A75" s="688" t="s">
        <v>71</v>
      </c>
      <c r="B75" s="687">
        <v>2500</v>
      </c>
      <c r="C75" s="687">
        <v>2693</v>
      </c>
      <c r="D75" s="539">
        <f t="shared" si="11"/>
        <v>7.7199999999999935</v>
      </c>
      <c r="E75" s="687">
        <v>4733</v>
      </c>
      <c r="F75" s="545">
        <v>3647</v>
      </c>
      <c r="G75" s="675">
        <f>((F75/E75) -      1)*100</f>
        <v>-22.945277836467358</v>
      </c>
      <c r="H75" s="545">
        <v>3467</v>
      </c>
      <c r="I75" s="545">
        <v>2653</v>
      </c>
      <c r="J75" s="276">
        <f>((I75/H75) -      1)*100</f>
        <v>-23.478511681569081</v>
      </c>
    </row>
    <row r="76" spans="1:10" ht="12" customHeight="1" x14ac:dyDescent="0.2">
      <c r="A76" s="688" t="s">
        <v>72</v>
      </c>
      <c r="B76" s="687">
        <v>3300</v>
      </c>
      <c r="C76" s="687">
        <v>3000</v>
      </c>
      <c r="D76" s="539">
        <f t="shared" si="11"/>
        <v>-9.0909090909090935</v>
      </c>
      <c r="E76" s="687">
        <v>3200</v>
      </c>
      <c r="F76" s="545">
        <v>2900</v>
      </c>
      <c r="G76" s="675">
        <f>((F76/E76) -      1)*100</f>
        <v>-9.375</v>
      </c>
      <c r="H76" s="576" t="s">
        <v>148</v>
      </c>
      <c r="I76" s="545" t="s">
        <v>30</v>
      </c>
      <c r="J76" s="276" t="s">
        <v>137</v>
      </c>
    </row>
    <row r="77" spans="1:10" ht="12" customHeight="1" x14ac:dyDescent="0.2">
      <c r="A77" s="688" t="s">
        <v>73</v>
      </c>
      <c r="B77" s="687">
        <v>2865</v>
      </c>
      <c r="C77" s="687">
        <v>2805</v>
      </c>
      <c r="D77" s="539">
        <f t="shared" si="11"/>
        <v>-2.0942408376963373</v>
      </c>
      <c r="E77" s="687">
        <v>2995</v>
      </c>
      <c r="F77" s="545">
        <v>2815</v>
      </c>
      <c r="G77" s="675">
        <f>((F77/E77) -      1)*100</f>
        <v>-6.0100166944908162</v>
      </c>
      <c r="H77" s="576" t="s">
        <v>148</v>
      </c>
      <c r="I77" s="545" t="s">
        <v>30</v>
      </c>
      <c r="J77" s="276" t="s">
        <v>137</v>
      </c>
    </row>
    <row r="78" spans="1:10" ht="12" customHeight="1" x14ac:dyDescent="0.2">
      <c r="A78" s="688" t="s">
        <v>182</v>
      </c>
      <c r="B78" s="545">
        <v>3600</v>
      </c>
      <c r="C78" s="687">
        <v>3650</v>
      </c>
      <c r="D78" s="539">
        <f t="shared" si="11"/>
        <v>1.388888888888884</v>
      </c>
      <c r="E78" s="545">
        <v>3000</v>
      </c>
      <c r="F78" s="545">
        <v>3250</v>
      </c>
      <c r="G78" s="675">
        <f>((F78/E78) -      1)*100</f>
        <v>8.333333333333325</v>
      </c>
      <c r="H78" s="545">
        <v>3000</v>
      </c>
      <c r="I78" s="545">
        <v>3060</v>
      </c>
      <c r="J78" s="547">
        <f>((I78/H78) -      1)*100</f>
        <v>2.0000000000000018</v>
      </c>
    </row>
    <row r="79" spans="1:10" ht="12" customHeight="1" x14ac:dyDescent="0.2">
      <c r="A79" s="688" t="s">
        <v>424</v>
      </c>
      <c r="B79" s="687" t="s">
        <v>30</v>
      </c>
      <c r="C79" s="687">
        <v>2400</v>
      </c>
      <c r="D79" s="675" t="s">
        <v>137</v>
      </c>
      <c r="E79" s="687" t="s">
        <v>30</v>
      </c>
      <c r="F79" s="545">
        <v>2600</v>
      </c>
      <c r="G79" s="675" t="s">
        <v>137</v>
      </c>
      <c r="H79" s="687" t="s">
        <v>30</v>
      </c>
      <c r="I79" s="687" t="s">
        <v>30</v>
      </c>
      <c r="J79" s="675" t="s">
        <v>137</v>
      </c>
    </row>
    <row r="80" spans="1:10" ht="12" customHeight="1" x14ac:dyDescent="0.2">
      <c r="A80" s="571" t="s">
        <v>74</v>
      </c>
      <c r="B80" s="689">
        <f>AVERAGE(B81:B85)</f>
        <v>2795.6</v>
      </c>
      <c r="C80" s="689">
        <f>AVERAGE(C81:C85)</f>
        <v>2652.8</v>
      </c>
      <c r="D80" s="538">
        <f t="shared" ref="D80:D105" si="14">((C80/B80) -      1)*100</f>
        <v>-5.1080268994133533</v>
      </c>
      <c r="E80" s="579">
        <f>AVERAGE(E81:E85)</f>
        <v>4350</v>
      </c>
      <c r="F80" s="544">
        <f>AVERAGE(F81:F85)</f>
        <v>3923.9199999999996</v>
      </c>
      <c r="G80" s="577">
        <f t="shared" ref="G80:G85" si="15">((F80/E80) -      1)*100</f>
        <v>-9.7949425287356391</v>
      </c>
      <c r="H80" s="544">
        <f>AVERAGE(H81:H85)</f>
        <v>3308.75</v>
      </c>
      <c r="I80" s="544">
        <f>AVERAGE(I81:I85)</f>
        <v>3097.5</v>
      </c>
      <c r="J80" s="546">
        <f t="shared" ref="J80:J85" si="16">((I80/H80) -      1)*100</f>
        <v>-6.3845863241405398</v>
      </c>
    </row>
    <row r="81" spans="1:10" ht="12" customHeight="1" x14ac:dyDescent="0.2">
      <c r="A81" s="688" t="s">
        <v>75</v>
      </c>
      <c r="B81" s="165">
        <v>2860</v>
      </c>
      <c r="C81" s="165">
        <v>2340</v>
      </c>
      <c r="D81" s="547">
        <f t="shared" si="14"/>
        <v>-18.181818181818176</v>
      </c>
      <c r="E81" s="165">
        <v>4400</v>
      </c>
      <c r="F81" s="545">
        <v>3573</v>
      </c>
      <c r="G81" s="578">
        <f t="shared" si="15"/>
        <v>-18.795454545454547</v>
      </c>
      <c r="H81" s="545">
        <v>3100</v>
      </c>
      <c r="I81" s="545">
        <v>2800</v>
      </c>
      <c r="J81" s="547">
        <f t="shared" si="16"/>
        <v>-9.6774193548387117</v>
      </c>
    </row>
    <row r="82" spans="1:10" ht="12" customHeight="1" x14ac:dyDescent="0.2">
      <c r="A82" s="688" t="s">
        <v>181</v>
      </c>
      <c r="B82" s="165">
        <v>2940</v>
      </c>
      <c r="C82" s="165">
        <v>3178</v>
      </c>
      <c r="D82" s="547">
        <f t="shared" si="14"/>
        <v>8.0952380952380878</v>
      </c>
      <c r="E82" s="165">
        <v>4350</v>
      </c>
      <c r="F82" s="545">
        <v>4520</v>
      </c>
      <c r="G82" s="578">
        <f t="shared" si="15"/>
        <v>3.9080459770114873</v>
      </c>
      <c r="H82" s="545">
        <v>3210</v>
      </c>
      <c r="I82" s="545">
        <v>3270</v>
      </c>
      <c r="J82" s="547">
        <f t="shared" si="16"/>
        <v>1.8691588785046731</v>
      </c>
    </row>
    <row r="83" spans="1:10" ht="12" customHeight="1" x14ac:dyDescent="0.2">
      <c r="A83" s="688" t="s">
        <v>428</v>
      </c>
      <c r="B83" s="165">
        <v>2933</v>
      </c>
      <c r="C83" s="165">
        <v>2413</v>
      </c>
      <c r="D83" s="547">
        <f t="shared" si="14"/>
        <v>-17.729287419024885</v>
      </c>
      <c r="E83" s="165">
        <v>4500</v>
      </c>
      <c r="F83" s="545">
        <v>3580</v>
      </c>
      <c r="G83" s="578">
        <f t="shared" si="15"/>
        <v>-20.444444444444443</v>
      </c>
      <c r="H83" s="545">
        <v>3400</v>
      </c>
      <c r="I83" s="545">
        <v>2720</v>
      </c>
      <c r="J83" s="547">
        <f t="shared" si="16"/>
        <v>-19.999999999999996</v>
      </c>
    </row>
    <row r="84" spans="1:10" ht="12" customHeight="1" x14ac:dyDescent="0.2">
      <c r="A84" s="688" t="s">
        <v>288</v>
      </c>
      <c r="B84" s="165">
        <v>2360</v>
      </c>
      <c r="C84" s="165">
        <v>2433</v>
      </c>
      <c r="D84" s="547">
        <f t="shared" si="14"/>
        <v>3.0932203389830493</v>
      </c>
      <c r="E84" s="165">
        <v>4220</v>
      </c>
      <c r="F84" s="545">
        <v>3760</v>
      </c>
      <c r="G84" s="578">
        <f t="shared" si="15"/>
        <v>-10.900473933649291</v>
      </c>
      <c r="H84" s="545" t="s">
        <v>30</v>
      </c>
      <c r="I84" s="545" t="s">
        <v>30</v>
      </c>
      <c r="J84" s="539" t="s">
        <v>137</v>
      </c>
    </row>
    <row r="85" spans="1:10" ht="12" customHeight="1" x14ac:dyDescent="0.2">
      <c r="A85" s="688" t="s">
        <v>287</v>
      </c>
      <c r="B85" s="165">
        <v>2885</v>
      </c>
      <c r="C85" s="165">
        <v>2900</v>
      </c>
      <c r="D85" s="547">
        <f t="shared" si="14"/>
        <v>0.5199306759098743</v>
      </c>
      <c r="E85" s="165">
        <v>4280</v>
      </c>
      <c r="F85" s="545">
        <v>4186.6000000000004</v>
      </c>
      <c r="G85" s="578">
        <f t="shared" si="15"/>
        <v>-2.1822429906541929</v>
      </c>
      <c r="H85" s="545">
        <v>3525</v>
      </c>
      <c r="I85" s="545">
        <v>3600</v>
      </c>
      <c r="J85" s="547">
        <f t="shared" si="16"/>
        <v>2.1276595744680771</v>
      </c>
    </row>
    <row r="86" spans="1:10" ht="12" customHeight="1" x14ac:dyDescent="0.2">
      <c r="A86" s="543" t="s">
        <v>77</v>
      </c>
      <c r="B86" s="544">
        <f>AVERAGE(B87:B93)</f>
        <v>2544.0571428571429</v>
      </c>
      <c r="C86" s="544">
        <f>AVERAGE(C87:C93)</f>
        <v>2251.4285714285716</v>
      </c>
      <c r="D86" s="538">
        <f t="shared" si="14"/>
        <v>-11.502437052177616</v>
      </c>
      <c r="E86" s="544">
        <f>AVERAGE(E87:E93)</f>
        <v>4422.2</v>
      </c>
      <c r="F86" s="544">
        <f>AVERAGE(F87:F93)</f>
        <v>3565</v>
      </c>
      <c r="G86" s="538">
        <f>((F86/E86) -      1)*100</f>
        <v>-19.384017005110575</v>
      </c>
      <c r="H86" s="544">
        <f>AVERAGE(H87:H93)</f>
        <v>3348.3333333333335</v>
      </c>
      <c r="I86" s="544">
        <f>AVERAGE(I87:I93)</f>
        <v>2970</v>
      </c>
      <c r="J86" s="538">
        <f>((I86/H86) -      1)*100</f>
        <v>-11.299153807864615</v>
      </c>
    </row>
    <row r="87" spans="1:10" ht="12" customHeight="1" x14ac:dyDescent="0.2">
      <c r="A87" s="688" t="s">
        <v>78</v>
      </c>
      <c r="B87" s="545">
        <v>2600</v>
      </c>
      <c r="C87" s="545">
        <v>2100</v>
      </c>
      <c r="D87" s="539">
        <f t="shared" si="14"/>
        <v>-19.23076923076923</v>
      </c>
      <c r="E87" s="545">
        <v>4300</v>
      </c>
      <c r="F87" s="545">
        <v>3800</v>
      </c>
      <c r="G87" s="539">
        <f>((F87/E87) -      1)*100</f>
        <v>-11.627906976744185</v>
      </c>
      <c r="H87" s="545">
        <v>3325</v>
      </c>
      <c r="I87" s="545">
        <v>2560</v>
      </c>
      <c r="J87" s="539">
        <f>((I87/H87) -      1)*100</f>
        <v>-23.007518796992478</v>
      </c>
    </row>
    <row r="88" spans="1:10" ht="12" customHeight="1" x14ac:dyDescent="0.2">
      <c r="A88" s="688" t="s">
        <v>79</v>
      </c>
      <c r="B88" s="545">
        <v>2525</v>
      </c>
      <c r="C88" s="545">
        <v>2220</v>
      </c>
      <c r="D88" s="539">
        <f t="shared" si="14"/>
        <v>-12.079207920792079</v>
      </c>
      <c r="E88" s="545">
        <v>4700</v>
      </c>
      <c r="F88" s="545">
        <v>3700</v>
      </c>
      <c r="G88" s="539">
        <f>((F88/E88) -      1)*100</f>
        <v>-21.276595744680847</v>
      </c>
      <c r="H88" s="545" t="s">
        <v>611</v>
      </c>
      <c r="I88" s="545">
        <v>3500</v>
      </c>
      <c r="J88" s="539" t="s">
        <v>137</v>
      </c>
    </row>
    <row r="89" spans="1:10" ht="12" customHeight="1" x14ac:dyDescent="0.2">
      <c r="A89" s="688" t="s">
        <v>80</v>
      </c>
      <c r="B89" s="545">
        <v>2500</v>
      </c>
      <c r="C89" s="545">
        <v>2060</v>
      </c>
      <c r="D89" s="539">
        <f t="shared" si="14"/>
        <v>-17.600000000000005</v>
      </c>
      <c r="E89" s="545" t="s">
        <v>30</v>
      </c>
      <c r="F89" s="545" t="s">
        <v>30</v>
      </c>
      <c r="G89" s="539" t="s">
        <v>137</v>
      </c>
      <c r="H89" s="545" t="s">
        <v>611</v>
      </c>
      <c r="I89" s="545" t="s">
        <v>611</v>
      </c>
      <c r="J89" s="539" t="s">
        <v>137</v>
      </c>
    </row>
    <row r="90" spans="1:10" ht="12" customHeight="1" x14ac:dyDescent="0.2">
      <c r="A90" s="688" t="s">
        <v>81</v>
      </c>
      <c r="B90" s="545">
        <v>2400</v>
      </c>
      <c r="C90" s="545">
        <v>2040</v>
      </c>
      <c r="D90" s="539">
        <f t="shared" si="14"/>
        <v>-15.000000000000002</v>
      </c>
      <c r="E90" s="545" t="s">
        <v>30</v>
      </c>
      <c r="F90" s="545">
        <v>3360</v>
      </c>
      <c r="G90" s="539" t="s">
        <v>137</v>
      </c>
      <c r="H90" s="545">
        <v>3320</v>
      </c>
      <c r="I90" s="545">
        <v>3120</v>
      </c>
      <c r="J90" s="539">
        <f t="shared" ref="J90" si="17">((I90/H90) -      1)*100</f>
        <v>-6.0240963855421654</v>
      </c>
    </row>
    <row r="91" spans="1:10" ht="12" customHeight="1" x14ac:dyDescent="0.2">
      <c r="A91" s="688" t="s">
        <v>578</v>
      </c>
      <c r="B91" s="545">
        <v>2800</v>
      </c>
      <c r="C91" s="545">
        <v>2620</v>
      </c>
      <c r="D91" s="539">
        <f t="shared" si="14"/>
        <v>-6.4285714285714279</v>
      </c>
      <c r="E91" s="545" t="s">
        <v>30</v>
      </c>
      <c r="F91" s="545" t="s">
        <v>30</v>
      </c>
      <c r="G91" s="539" t="s">
        <v>137</v>
      </c>
      <c r="H91" s="545" t="s">
        <v>611</v>
      </c>
      <c r="I91" s="545" t="s">
        <v>611</v>
      </c>
      <c r="J91" s="539" t="s">
        <v>137</v>
      </c>
    </row>
    <row r="92" spans="1:10" ht="12" customHeight="1" x14ac:dyDescent="0.2">
      <c r="A92" s="688" t="s">
        <v>83</v>
      </c>
      <c r="B92" s="545">
        <v>2733.4</v>
      </c>
      <c r="C92" s="545">
        <v>2520</v>
      </c>
      <c r="D92" s="539">
        <f t="shared" si="14"/>
        <v>-7.8071266554474272</v>
      </c>
      <c r="E92" s="545">
        <v>4266.6000000000004</v>
      </c>
      <c r="F92" s="545">
        <v>3400</v>
      </c>
      <c r="G92" s="539">
        <f>((F92/E92) -      1)*100</f>
        <v>-20.311254863357242</v>
      </c>
      <c r="H92" s="545">
        <v>3400</v>
      </c>
      <c r="I92" s="545">
        <v>2700</v>
      </c>
      <c r="J92" s="539">
        <f>((I92/H92) -      1)*100</f>
        <v>-20.588235294117652</v>
      </c>
    </row>
    <row r="93" spans="1:10" ht="12" customHeight="1" x14ac:dyDescent="0.2">
      <c r="A93" s="688" t="s">
        <v>84</v>
      </c>
      <c r="B93" s="545">
        <v>2250</v>
      </c>
      <c r="C93" s="545">
        <v>2200</v>
      </c>
      <c r="D93" s="539">
        <f t="shared" si="14"/>
        <v>-2.2222222222222254</v>
      </c>
      <c r="E93" s="545" t="s">
        <v>30</v>
      </c>
      <c r="F93" s="545" t="s">
        <v>30</v>
      </c>
      <c r="G93" s="539" t="s">
        <v>137</v>
      </c>
      <c r="H93" s="545" t="s">
        <v>611</v>
      </c>
      <c r="I93" s="545" t="s">
        <v>611</v>
      </c>
      <c r="J93" s="539" t="s">
        <v>137</v>
      </c>
    </row>
    <row r="94" spans="1:10" ht="12" customHeight="1" x14ac:dyDescent="0.2">
      <c r="A94" s="543" t="s">
        <v>86</v>
      </c>
      <c r="B94" s="544">
        <f t="shared" ref="B94" si="18">AVERAGE(B95:B105)</f>
        <v>2641.58</v>
      </c>
      <c r="C94" s="544">
        <f>AVERAGE(C95:C106)</f>
        <v>2289.8545454545456</v>
      </c>
      <c r="D94" s="538">
        <f t="shared" si="14"/>
        <v>-13.314965079439368</v>
      </c>
      <c r="E94" s="544">
        <f t="shared" ref="E94:F94" si="19">AVERAGE(E95:E106)</f>
        <v>3839.55</v>
      </c>
      <c r="F94" s="544">
        <f t="shared" si="19"/>
        <v>3461.6666666666665</v>
      </c>
      <c r="G94" s="538">
        <f>((F94/E94) -      1)*100</f>
        <v>-9.8418651491277274</v>
      </c>
      <c r="H94" s="544">
        <f t="shared" ref="H94:I94" si="20">AVERAGE(H95:H106)</f>
        <v>2838.6400000000003</v>
      </c>
      <c r="I94" s="544">
        <f t="shared" si="20"/>
        <v>2544.4333333333334</v>
      </c>
      <c r="J94" s="538">
        <f>((I94/H94) -      1)*100</f>
        <v>-10.364352882601068</v>
      </c>
    </row>
    <row r="95" spans="1:10" ht="12" customHeight="1" x14ac:dyDescent="0.2">
      <c r="A95" s="688" t="s">
        <v>87</v>
      </c>
      <c r="B95" s="545">
        <v>2690</v>
      </c>
      <c r="C95" s="545">
        <v>2080</v>
      </c>
      <c r="D95" s="539">
        <f t="shared" si="14"/>
        <v>-22.676579925650554</v>
      </c>
      <c r="E95" s="545" t="s">
        <v>30</v>
      </c>
      <c r="F95" s="545">
        <v>3440</v>
      </c>
      <c r="G95" s="539" t="s">
        <v>137</v>
      </c>
      <c r="H95" s="545" t="s">
        <v>611</v>
      </c>
      <c r="I95" s="545">
        <v>2500</v>
      </c>
      <c r="J95" s="539" t="s">
        <v>137</v>
      </c>
    </row>
    <row r="96" spans="1:10" ht="12" customHeight="1" x14ac:dyDescent="0.2">
      <c r="A96" s="688" t="s">
        <v>557</v>
      </c>
      <c r="B96" s="545" t="s">
        <v>30</v>
      </c>
      <c r="C96" s="545">
        <v>2700</v>
      </c>
      <c r="D96" s="539" t="s">
        <v>137</v>
      </c>
      <c r="E96" s="545" t="s">
        <v>30</v>
      </c>
      <c r="F96" s="545" t="s">
        <v>30</v>
      </c>
      <c r="G96" s="539" t="s">
        <v>137</v>
      </c>
      <c r="H96" s="545" t="s">
        <v>611</v>
      </c>
      <c r="I96" s="545" t="s">
        <v>611</v>
      </c>
      <c r="J96" s="539" t="s">
        <v>137</v>
      </c>
    </row>
    <row r="97" spans="1:10" ht="12" customHeight="1" x14ac:dyDescent="0.2">
      <c r="A97" s="688" t="s">
        <v>88</v>
      </c>
      <c r="B97" s="545">
        <v>2325</v>
      </c>
      <c r="C97" s="545">
        <v>1985</v>
      </c>
      <c r="D97" s="539">
        <f t="shared" si="14"/>
        <v>-14.623655913978496</v>
      </c>
      <c r="E97" s="545">
        <v>2905</v>
      </c>
      <c r="F97" s="545">
        <v>3260</v>
      </c>
      <c r="G97" s="539">
        <f>((F97/E97) -      1)*100</f>
        <v>12.22030981067126</v>
      </c>
      <c r="H97" s="545">
        <v>3230</v>
      </c>
      <c r="I97" s="545">
        <v>2315</v>
      </c>
      <c r="J97" s="539">
        <f>((I97/H97) -      1)*100</f>
        <v>-28.328173374613009</v>
      </c>
    </row>
    <row r="98" spans="1:10" ht="12" customHeight="1" x14ac:dyDescent="0.2">
      <c r="A98" s="688" t="s">
        <v>89</v>
      </c>
      <c r="B98" s="545">
        <v>2793.4</v>
      </c>
      <c r="C98" s="545">
        <v>2520</v>
      </c>
      <c r="D98" s="539">
        <f t="shared" si="14"/>
        <v>-9.7873559103601409</v>
      </c>
      <c r="E98" s="545">
        <v>4600</v>
      </c>
      <c r="F98" s="545">
        <v>4053.4</v>
      </c>
      <c r="G98" s="539">
        <f>((F98/E98) -      1)*100</f>
        <v>-11.882608695652175</v>
      </c>
      <c r="H98" s="545">
        <v>3346.6</v>
      </c>
      <c r="I98" s="545">
        <v>3035</v>
      </c>
      <c r="J98" s="539">
        <f>((I98/H98) -      1)*100</f>
        <v>-9.3109424490527726</v>
      </c>
    </row>
    <row r="99" spans="1:10" ht="12" customHeight="1" x14ac:dyDescent="0.2">
      <c r="A99" s="688" t="s">
        <v>441</v>
      </c>
      <c r="B99" s="545">
        <v>2500</v>
      </c>
      <c r="C99" s="545">
        <v>2100</v>
      </c>
      <c r="D99" s="539">
        <f t="shared" si="14"/>
        <v>-16.000000000000004</v>
      </c>
      <c r="E99" s="545" t="s">
        <v>30</v>
      </c>
      <c r="F99" s="545" t="s">
        <v>30</v>
      </c>
      <c r="G99" s="539" t="s">
        <v>137</v>
      </c>
      <c r="H99" s="545" t="s">
        <v>611</v>
      </c>
      <c r="I99" s="545" t="s">
        <v>611</v>
      </c>
      <c r="J99" s="539" t="s">
        <v>137</v>
      </c>
    </row>
    <row r="100" spans="1:10" ht="12" customHeight="1" x14ac:dyDescent="0.2">
      <c r="A100" s="688" t="s">
        <v>90</v>
      </c>
      <c r="B100" s="545">
        <v>2400</v>
      </c>
      <c r="C100" s="545">
        <v>2100</v>
      </c>
      <c r="D100" s="539">
        <f t="shared" si="14"/>
        <v>-12.5</v>
      </c>
      <c r="E100" s="545" t="s">
        <v>30</v>
      </c>
      <c r="F100" s="545" t="s">
        <v>30</v>
      </c>
      <c r="G100" s="539" t="s">
        <v>137</v>
      </c>
      <c r="H100" s="545" t="s">
        <v>611</v>
      </c>
      <c r="I100" s="545" t="s">
        <v>611</v>
      </c>
      <c r="J100" s="539" t="s">
        <v>137</v>
      </c>
    </row>
    <row r="101" spans="1:10" ht="12" customHeight="1" x14ac:dyDescent="0.2">
      <c r="A101" s="688" t="s">
        <v>185</v>
      </c>
      <c r="B101" s="545">
        <v>2613.4</v>
      </c>
      <c r="C101" s="545" t="s">
        <v>30</v>
      </c>
      <c r="D101" s="539" t="s">
        <v>137</v>
      </c>
      <c r="E101" s="545">
        <v>3906.6</v>
      </c>
      <c r="F101" s="545">
        <v>3246.6</v>
      </c>
      <c r="G101" s="539">
        <f>((F101/E101) -      1)*100</f>
        <v>-16.894486254031637</v>
      </c>
      <c r="H101" s="545">
        <v>2566.6</v>
      </c>
      <c r="I101" s="545">
        <v>2406.6</v>
      </c>
      <c r="J101" s="539">
        <f>((I101/H101) -      1)*100</f>
        <v>-6.23392815397803</v>
      </c>
    </row>
    <row r="102" spans="1:10" ht="12" customHeight="1" x14ac:dyDescent="0.2">
      <c r="A102" s="688" t="s">
        <v>91</v>
      </c>
      <c r="B102" s="545">
        <v>3200</v>
      </c>
      <c r="C102" s="545">
        <v>2950</v>
      </c>
      <c r="D102" s="539">
        <f t="shared" si="14"/>
        <v>-7.8125</v>
      </c>
      <c r="E102" s="545" t="s">
        <v>30</v>
      </c>
      <c r="F102" s="545" t="s">
        <v>30</v>
      </c>
      <c r="G102" s="539" t="s">
        <v>137</v>
      </c>
      <c r="H102" s="545">
        <v>2400</v>
      </c>
      <c r="I102" s="545">
        <v>2400</v>
      </c>
      <c r="J102" s="539">
        <f>((I102/H102) -      1)*100</f>
        <v>0</v>
      </c>
    </row>
    <row r="103" spans="1:10" ht="12" customHeight="1" x14ac:dyDescent="0.2">
      <c r="A103" s="688" t="s">
        <v>92</v>
      </c>
      <c r="B103" s="545">
        <v>2540</v>
      </c>
      <c r="C103" s="545">
        <v>2273.4</v>
      </c>
      <c r="D103" s="539">
        <f t="shared" si="14"/>
        <v>-10.496062992125976</v>
      </c>
      <c r="E103" s="545" t="s">
        <v>30</v>
      </c>
      <c r="F103" s="545" t="s">
        <v>30</v>
      </c>
      <c r="G103" s="539" t="s">
        <v>137</v>
      </c>
      <c r="H103" s="545" t="s">
        <v>611</v>
      </c>
      <c r="I103" s="545" t="s">
        <v>611</v>
      </c>
      <c r="J103" s="539" t="s">
        <v>137</v>
      </c>
    </row>
    <row r="104" spans="1:10" ht="12" customHeight="1" x14ac:dyDescent="0.2">
      <c r="A104" s="688" t="s">
        <v>93</v>
      </c>
      <c r="B104" s="545">
        <v>3000</v>
      </c>
      <c r="C104" s="545">
        <v>2200</v>
      </c>
      <c r="D104" s="539">
        <f t="shared" si="14"/>
        <v>-26.666666666666671</v>
      </c>
      <c r="E104" s="545" t="s">
        <v>30</v>
      </c>
      <c r="F104" s="545" t="s">
        <v>30</v>
      </c>
      <c r="G104" s="539" t="s">
        <v>137</v>
      </c>
      <c r="H104" s="545" t="s">
        <v>611</v>
      </c>
      <c r="I104" s="545" t="s">
        <v>611</v>
      </c>
      <c r="J104" s="539" t="s">
        <v>137</v>
      </c>
    </row>
    <row r="105" spans="1:10" ht="12" customHeight="1" x14ac:dyDescent="0.2">
      <c r="A105" s="688" t="s">
        <v>94</v>
      </c>
      <c r="B105" s="545">
        <v>2354</v>
      </c>
      <c r="C105" s="545">
        <v>2030</v>
      </c>
      <c r="D105" s="539">
        <f t="shared" si="14"/>
        <v>-13.763806287170777</v>
      </c>
      <c r="E105" s="545">
        <v>3946.6</v>
      </c>
      <c r="F105" s="545">
        <v>3350</v>
      </c>
      <c r="G105" s="539">
        <f>((F105/E105) -      1)*100</f>
        <v>-15.116809405564279</v>
      </c>
      <c r="H105" s="545">
        <v>2650</v>
      </c>
      <c r="I105" s="545">
        <v>2610</v>
      </c>
      <c r="J105" s="539">
        <f>((I105/H105) -      1)*100</f>
        <v>-1.5094339622641506</v>
      </c>
    </row>
    <row r="106" spans="1:10" ht="12" customHeight="1" x14ac:dyDescent="0.2">
      <c r="A106" s="688" t="s">
        <v>507</v>
      </c>
      <c r="B106" s="545" t="s">
        <v>30</v>
      </c>
      <c r="C106" s="545">
        <v>2250</v>
      </c>
      <c r="D106" s="539" t="s">
        <v>137</v>
      </c>
      <c r="E106" s="545" t="s">
        <v>30</v>
      </c>
      <c r="F106" s="545">
        <v>3420</v>
      </c>
      <c r="G106" s="539" t="s">
        <v>137</v>
      </c>
      <c r="H106" s="545" t="s">
        <v>611</v>
      </c>
      <c r="I106" s="545" t="s">
        <v>611</v>
      </c>
      <c r="J106" s="539" t="s">
        <v>137</v>
      </c>
    </row>
    <row r="107" spans="1:10" ht="12" customHeight="1" x14ac:dyDescent="0.2">
      <c r="A107" s="543" t="s">
        <v>95</v>
      </c>
      <c r="B107" s="544">
        <f>AVERAGE(B108:B110)</f>
        <v>2547.7999999999997</v>
      </c>
      <c r="C107" s="544">
        <f>AVERAGE(C108:C110)</f>
        <v>2201.6666666666665</v>
      </c>
      <c r="D107" s="538">
        <f t="shared" ref="D107:D131" si="21">((C107/B107)-    1)*100</f>
        <v>-13.585577099196689</v>
      </c>
      <c r="E107" s="544">
        <f>AVERAGE(E108:E110)</f>
        <v>3960</v>
      </c>
      <c r="F107" s="544">
        <f>AVERAGE(F108:F110)</f>
        <v>3160.6666666666665</v>
      </c>
      <c r="G107" s="538">
        <f>((F107/E107)-    1)*100</f>
        <v>-20.185185185185183</v>
      </c>
      <c r="H107" s="544">
        <f>AVERAGE(H108:H110)</f>
        <v>3255</v>
      </c>
      <c r="I107" s="544">
        <f>AVERAGE(I108:I110)</f>
        <v>2870</v>
      </c>
      <c r="J107" s="538">
        <f t="shared" ref="J107:J117" si="22">((I107/H107)-    1)*100</f>
        <v>-11.827956989247312</v>
      </c>
    </row>
    <row r="108" spans="1:10" ht="12" customHeight="1" x14ac:dyDescent="0.2">
      <c r="A108" s="688" t="s">
        <v>96</v>
      </c>
      <c r="B108" s="545">
        <v>2490</v>
      </c>
      <c r="C108" s="545">
        <v>2090</v>
      </c>
      <c r="D108" s="539">
        <f t="shared" si="21"/>
        <v>-16.064257028112451</v>
      </c>
      <c r="E108" s="545">
        <v>3927</v>
      </c>
      <c r="F108" s="545">
        <v>3370</v>
      </c>
      <c r="G108" s="539">
        <f>((F108/E108)-    1)*100</f>
        <v>-14.183855360325948</v>
      </c>
      <c r="H108" s="545">
        <v>3205</v>
      </c>
      <c r="I108" s="545">
        <v>2715</v>
      </c>
      <c r="J108" s="539">
        <f t="shared" si="22"/>
        <v>-15.288611544461784</v>
      </c>
    </row>
    <row r="109" spans="1:10" ht="12" customHeight="1" x14ac:dyDescent="0.2">
      <c r="A109" s="688" t="s">
        <v>97</v>
      </c>
      <c r="B109" s="545">
        <v>2620</v>
      </c>
      <c r="C109" s="545">
        <v>2320</v>
      </c>
      <c r="D109" s="539">
        <f t="shared" si="21"/>
        <v>-11.450381679389309</v>
      </c>
      <c r="E109" s="545" t="s">
        <v>30</v>
      </c>
      <c r="F109" s="545">
        <v>2647</v>
      </c>
      <c r="G109" s="539" t="s">
        <v>137</v>
      </c>
      <c r="H109" s="545">
        <v>3320</v>
      </c>
      <c r="I109" s="545">
        <v>3035</v>
      </c>
      <c r="J109" s="539">
        <f t="shared" si="22"/>
        <v>-8.5843373493975861</v>
      </c>
    </row>
    <row r="110" spans="1:10" ht="12" customHeight="1" x14ac:dyDescent="0.2">
      <c r="A110" s="688" t="s">
        <v>98</v>
      </c>
      <c r="B110" s="545">
        <v>2533.4</v>
      </c>
      <c r="C110" s="545">
        <v>2195</v>
      </c>
      <c r="D110" s="539">
        <f t="shared" si="21"/>
        <v>-13.357543222546775</v>
      </c>
      <c r="E110" s="545">
        <v>3993</v>
      </c>
      <c r="F110" s="545">
        <v>3465</v>
      </c>
      <c r="G110" s="539">
        <f>((F110/E110)-    1)*100</f>
        <v>-13.223140495867769</v>
      </c>
      <c r="H110" s="545">
        <v>3240</v>
      </c>
      <c r="I110" s="545">
        <v>2860</v>
      </c>
      <c r="J110" s="539">
        <f t="shared" si="22"/>
        <v>-11.728395061728392</v>
      </c>
    </row>
    <row r="111" spans="1:10" ht="14.1" customHeight="1" x14ac:dyDescent="0.2">
      <c r="A111" s="828"/>
      <c r="B111" s="829"/>
      <c r="C111" s="830"/>
      <c r="D111" s="830"/>
      <c r="E111" s="830"/>
      <c r="F111" s="830"/>
      <c r="G111" s="830"/>
      <c r="H111" s="830"/>
      <c r="I111" s="830"/>
      <c r="J111" s="832" t="s">
        <v>76</v>
      </c>
    </row>
    <row r="112" spans="1:10" ht="14.1" customHeight="1" x14ac:dyDescent="0.25">
      <c r="A112" s="936" t="s">
        <v>605</v>
      </c>
      <c r="B112" s="936"/>
      <c r="C112" s="936"/>
      <c r="D112" s="936"/>
      <c r="E112" s="936"/>
      <c r="F112" s="936"/>
      <c r="G112" s="8"/>
      <c r="H112" s="8"/>
      <c r="I112" s="9"/>
      <c r="J112" s="9"/>
    </row>
    <row r="113" spans="1:10" ht="14.1" customHeight="1" x14ac:dyDescent="0.2">
      <c r="A113" s="930" t="s">
        <v>19</v>
      </c>
      <c r="B113" s="932" t="s">
        <v>145</v>
      </c>
      <c r="C113" s="933"/>
      <c r="D113" s="934"/>
      <c r="E113" s="932" t="s">
        <v>146</v>
      </c>
      <c r="F113" s="933"/>
      <c r="G113" s="934"/>
      <c r="H113" s="932" t="s">
        <v>147</v>
      </c>
      <c r="I113" s="933"/>
      <c r="J113" s="934"/>
    </row>
    <row r="114" spans="1:10" ht="14.1" customHeight="1" x14ac:dyDescent="0.2">
      <c r="A114" s="931"/>
      <c r="B114" s="346">
        <v>2023</v>
      </c>
      <c r="C114" s="346">
        <v>2024</v>
      </c>
      <c r="D114" s="346" t="s">
        <v>23</v>
      </c>
      <c r="E114" s="346">
        <v>2023</v>
      </c>
      <c r="F114" s="346">
        <v>2024</v>
      </c>
      <c r="G114" s="346" t="s">
        <v>23</v>
      </c>
      <c r="H114" s="346">
        <v>2023</v>
      </c>
      <c r="I114" s="346">
        <v>2024</v>
      </c>
      <c r="J114" s="346" t="s">
        <v>23</v>
      </c>
    </row>
    <row r="115" spans="1:10" ht="5.0999999999999996" customHeight="1" x14ac:dyDescent="0.2">
      <c r="A115" s="688"/>
      <c r="B115" s="545"/>
      <c r="C115" s="545"/>
      <c r="D115" s="539"/>
      <c r="E115" s="545"/>
      <c r="F115" s="545"/>
      <c r="G115" s="539"/>
      <c r="H115" s="545"/>
      <c r="I115" s="545"/>
      <c r="J115" s="539"/>
    </row>
    <row r="116" spans="1:10" ht="12" customHeight="1" x14ac:dyDescent="0.2">
      <c r="A116" s="659" t="s">
        <v>99</v>
      </c>
      <c r="B116" s="533">
        <v>3550</v>
      </c>
      <c r="C116" s="533">
        <v>2468</v>
      </c>
      <c r="D116" s="680">
        <f t="shared" si="21"/>
        <v>-30.47887323943662</v>
      </c>
      <c r="E116" s="533">
        <v>4515</v>
      </c>
      <c r="F116" s="544">
        <v>3568</v>
      </c>
      <c r="G116" s="538">
        <f t="shared" ref="G116:G126" si="23">((F116/E116)-    1)*100</f>
        <v>-20.974529346622372</v>
      </c>
      <c r="H116" s="533">
        <v>3655</v>
      </c>
      <c r="I116" s="533">
        <v>2772</v>
      </c>
      <c r="J116" s="680">
        <f t="shared" si="22"/>
        <v>-24.158686730506151</v>
      </c>
    </row>
    <row r="117" spans="1:10" ht="12" customHeight="1" x14ac:dyDescent="0.2">
      <c r="A117" s="543" t="s">
        <v>100</v>
      </c>
      <c r="B117" s="544">
        <f>AVERAGE(B118:B123)</f>
        <v>2911</v>
      </c>
      <c r="C117" s="544">
        <f>AVERAGE(C118:C123)</f>
        <v>2362.5</v>
      </c>
      <c r="D117" s="546">
        <f t="shared" si="21"/>
        <v>-18.842322226039165</v>
      </c>
      <c r="E117" s="544">
        <f t="shared" ref="E117:F117" si="24">AVERAGE(E118:E123)</f>
        <v>4561.3999999999996</v>
      </c>
      <c r="F117" s="544">
        <f t="shared" si="24"/>
        <v>3594.6666666666665</v>
      </c>
      <c r="G117" s="538">
        <f t="shared" si="23"/>
        <v>-21.193785533681176</v>
      </c>
      <c r="H117" s="544">
        <f t="shared" ref="H117:I117" si="25">AVERAGE(H118:H123)</f>
        <v>3422.5</v>
      </c>
      <c r="I117" s="544">
        <f t="shared" si="25"/>
        <v>3493.3333333333335</v>
      </c>
      <c r="J117" s="538">
        <f t="shared" si="22"/>
        <v>2.0696372047723344</v>
      </c>
    </row>
    <row r="118" spans="1:10" ht="12" customHeight="1" x14ac:dyDescent="0.2">
      <c r="A118" s="688" t="s">
        <v>141</v>
      </c>
      <c r="B118" s="545">
        <v>3160</v>
      </c>
      <c r="C118" s="545">
        <v>2145</v>
      </c>
      <c r="D118" s="547">
        <f t="shared" si="21"/>
        <v>-32.120253164556964</v>
      </c>
      <c r="E118" s="545">
        <v>4570</v>
      </c>
      <c r="F118" s="545">
        <v>3410</v>
      </c>
      <c r="G118" s="539">
        <f t="shared" si="23"/>
        <v>-25.382932166301973</v>
      </c>
      <c r="H118" s="545" t="s">
        <v>611</v>
      </c>
      <c r="I118" s="545" t="s">
        <v>611</v>
      </c>
      <c r="J118" s="539" t="s">
        <v>137</v>
      </c>
    </row>
    <row r="119" spans="1:10" ht="12" customHeight="1" x14ac:dyDescent="0.2">
      <c r="A119" s="688" t="s">
        <v>101</v>
      </c>
      <c r="B119" s="545">
        <v>2655</v>
      </c>
      <c r="C119" s="545">
        <v>2500</v>
      </c>
      <c r="D119" s="547">
        <f t="shared" si="21"/>
        <v>-5.8380414312617752</v>
      </c>
      <c r="E119" s="545">
        <v>4630</v>
      </c>
      <c r="F119" s="545">
        <v>3845</v>
      </c>
      <c r="G119" s="539">
        <f t="shared" si="23"/>
        <v>-16.954643628509725</v>
      </c>
      <c r="H119" s="545">
        <v>3245</v>
      </c>
      <c r="I119" s="545">
        <v>3315</v>
      </c>
      <c r="J119" s="539">
        <f>((I119/H119)-    1)*100</f>
        <v>2.1571648690292822</v>
      </c>
    </row>
    <row r="120" spans="1:10" ht="12" customHeight="1" x14ac:dyDescent="0.2">
      <c r="A120" s="688" t="s">
        <v>102</v>
      </c>
      <c r="B120" s="545" t="s">
        <v>30</v>
      </c>
      <c r="C120" s="545">
        <v>2210</v>
      </c>
      <c r="D120" s="539" t="s">
        <v>137</v>
      </c>
      <c r="E120" s="545" t="s">
        <v>30</v>
      </c>
      <c r="F120" s="545">
        <v>3598</v>
      </c>
      <c r="G120" s="539" t="s">
        <v>137</v>
      </c>
      <c r="H120" s="545" t="s">
        <v>30</v>
      </c>
      <c r="I120" s="545">
        <v>2765</v>
      </c>
      <c r="J120" s="539" t="s">
        <v>137</v>
      </c>
    </row>
    <row r="121" spans="1:10" ht="12" customHeight="1" x14ac:dyDescent="0.2">
      <c r="A121" s="688" t="s">
        <v>103</v>
      </c>
      <c r="B121" s="545">
        <v>2780</v>
      </c>
      <c r="C121" s="545">
        <v>2245</v>
      </c>
      <c r="D121" s="547">
        <f t="shared" si="21"/>
        <v>-19.244604316546766</v>
      </c>
      <c r="E121" s="545">
        <v>4500</v>
      </c>
      <c r="F121" s="545">
        <v>3440</v>
      </c>
      <c r="G121" s="539">
        <f t="shared" si="23"/>
        <v>-23.55555555555555</v>
      </c>
      <c r="H121" s="545" t="s">
        <v>611</v>
      </c>
      <c r="I121" s="545" t="s">
        <v>611</v>
      </c>
      <c r="J121" s="539" t="s">
        <v>137</v>
      </c>
    </row>
    <row r="122" spans="1:10" ht="12" customHeight="1" x14ac:dyDescent="0.2">
      <c r="A122" s="688" t="s">
        <v>104</v>
      </c>
      <c r="B122" s="545">
        <v>2760</v>
      </c>
      <c r="C122" s="545">
        <v>2075</v>
      </c>
      <c r="D122" s="547">
        <f t="shared" si="21"/>
        <v>-24.818840579710145</v>
      </c>
      <c r="E122" s="545">
        <v>4707</v>
      </c>
      <c r="F122" s="545">
        <v>3475</v>
      </c>
      <c r="G122" s="539">
        <f t="shared" si="23"/>
        <v>-26.173783726364984</v>
      </c>
      <c r="H122" s="545" t="s">
        <v>611</v>
      </c>
      <c r="I122" s="545" t="s">
        <v>611</v>
      </c>
      <c r="J122" s="539" t="s">
        <v>137</v>
      </c>
    </row>
    <row r="123" spans="1:10" ht="12" customHeight="1" x14ac:dyDescent="0.2">
      <c r="A123" s="688" t="s">
        <v>149</v>
      </c>
      <c r="B123" s="545">
        <v>3200</v>
      </c>
      <c r="C123" s="545">
        <v>3000</v>
      </c>
      <c r="D123" s="547">
        <f t="shared" si="21"/>
        <v>-6.25</v>
      </c>
      <c r="E123" s="545">
        <v>4400</v>
      </c>
      <c r="F123" s="545">
        <v>3800</v>
      </c>
      <c r="G123" s="539">
        <f t="shared" si="23"/>
        <v>-13.636363636363635</v>
      </c>
      <c r="H123" s="545">
        <v>3600</v>
      </c>
      <c r="I123" s="545">
        <v>4400</v>
      </c>
      <c r="J123" s="539">
        <f t="shared" ref="J123:J127" si="26">((I123/H123)-    1)*100</f>
        <v>22.222222222222232</v>
      </c>
    </row>
    <row r="124" spans="1:10" ht="12" customHeight="1" x14ac:dyDescent="0.2">
      <c r="A124" s="543" t="s">
        <v>105</v>
      </c>
      <c r="B124" s="544">
        <f>AVERAGE(B125:B128)</f>
        <v>3562.5</v>
      </c>
      <c r="C124" s="544">
        <f>AVERAGE(C125:C128)</f>
        <v>3053.75</v>
      </c>
      <c r="D124" s="546">
        <f t="shared" si="21"/>
        <v>-14.28070175438596</v>
      </c>
      <c r="E124" s="544">
        <f t="shared" ref="E124:F124" si="27">AVERAGE(E125:E128)</f>
        <v>4700</v>
      </c>
      <c r="F124" s="544">
        <f t="shared" si="27"/>
        <v>4300</v>
      </c>
      <c r="G124" s="538">
        <f t="shared" si="23"/>
        <v>-8.5106382978723421</v>
      </c>
      <c r="H124" s="544">
        <f t="shared" ref="H124:I124" si="28">AVERAGE(H125:H128)</f>
        <v>3566.6666666666665</v>
      </c>
      <c r="I124" s="544">
        <f t="shared" si="28"/>
        <v>3060</v>
      </c>
      <c r="J124" s="538">
        <f t="shared" si="26"/>
        <v>-14.205607476635507</v>
      </c>
    </row>
    <row r="125" spans="1:10" ht="12" customHeight="1" x14ac:dyDescent="0.2">
      <c r="A125" s="688" t="s">
        <v>106</v>
      </c>
      <c r="B125" s="545">
        <v>2700</v>
      </c>
      <c r="C125" s="545">
        <v>2415</v>
      </c>
      <c r="D125" s="539">
        <f t="shared" si="21"/>
        <v>-10.555555555555552</v>
      </c>
      <c r="E125" s="545">
        <v>4000</v>
      </c>
      <c r="F125" s="545">
        <v>2800</v>
      </c>
      <c r="G125" s="539">
        <f t="shared" si="23"/>
        <v>-30.000000000000004</v>
      </c>
      <c r="H125" s="545">
        <v>3500</v>
      </c>
      <c r="I125" s="545">
        <v>3120</v>
      </c>
      <c r="J125" s="539">
        <f t="shared" si="26"/>
        <v>-10.857142857142854</v>
      </c>
    </row>
    <row r="126" spans="1:10" ht="12" customHeight="1" x14ac:dyDescent="0.2">
      <c r="A126" s="688" t="s">
        <v>107</v>
      </c>
      <c r="B126" s="545">
        <v>5200</v>
      </c>
      <c r="C126" s="545">
        <v>4150</v>
      </c>
      <c r="D126" s="539">
        <f t="shared" si="21"/>
        <v>-20.192307692307686</v>
      </c>
      <c r="E126" s="545">
        <v>5400</v>
      </c>
      <c r="F126" s="545">
        <v>5800</v>
      </c>
      <c r="G126" s="539">
        <f t="shared" si="23"/>
        <v>7.4074074074074181</v>
      </c>
      <c r="H126" s="545">
        <v>4200</v>
      </c>
      <c r="I126" s="545" t="s">
        <v>611</v>
      </c>
      <c r="J126" s="539" t="s">
        <v>137</v>
      </c>
    </row>
    <row r="127" spans="1:10" ht="12" customHeight="1" x14ac:dyDescent="0.2">
      <c r="A127" s="688" t="s">
        <v>108</v>
      </c>
      <c r="B127" s="545">
        <v>2750</v>
      </c>
      <c r="C127" s="545">
        <v>3150</v>
      </c>
      <c r="D127" s="539">
        <f t="shared" si="21"/>
        <v>14.54545454545455</v>
      </c>
      <c r="E127" s="545" t="s">
        <v>30</v>
      </c>
      <c r="F127" s="545" t="s">
        <v>30</v>
      </c>
      <c r="G127" s="539" t="s">
        <v>137</v>
      </c>
      <c r="H127" s="545">
        <v>3000</v>
      </c>
      <c r="I127" s="545">
        <v>3000</v>
      </c>
      <c r="J127" s="539">
        <f t="shared" si="26"/>
        <v>0</v>
      </c>
    </row>
    <row r="128" spans="1:10" ht="12" customHeight="1" x14ac:dyDescent="0.2">
      <c r="A128" s="688" t="s">
        <v>109</v>
      </c>
      <c r="B128" s="545">
        <v>3600</v>
      </c>
      <c r="C128" s="545">
        <v>2500</v>
      </c>
      <c r="D128" s="539">
        <f t="shared" si="21"/>
        <v>-30.555555555555557</v>
      </c>
      <c r="E128" s="545" t="s">
        <v>30</v>
      </c>
      <c r="F128" s="545" t="s">
        <v>30</v>
      </c>
      <c r="G128" s="539" t="s">
        <v>137</v>
      </c>
      <c r="H128" s="545" t="s">
        <v>611</v>
      </c>
      <c r="I128" s="545" t="s">
        <v>611</v>
      </c>
      <c r="J128" s="539" t="s">
        <v>137</v>
      </c>
    </row>
    <row r="129" spans="1:10" ht="12" customHeight="1" x14ac:dyDescent="0.2">
      <c r="A129" s="548" t="s">
        <v>110</v>
      </c>
      <c r="B129" s="544">
        <f>AVERAGE(B130:B131)</f>
        <v>3100</v>
      </c>
      <c r="C129" s="544">
        <f>AVERAGE(C130:C131)</f>
        <v>2746.1</v>
      </c>
      <c r="D129" s="538">
        <f t="shared" si="21"/>
        <v>-11.416129032258072</v>
      </c>
      <c r="E129" s="544">
        <f>AVERAGE(E130:E131)</f>
        <v>4808.5</v>
      </c>
      <c r="F129" s="544">
        <f>AVERAGE(F130:F131)</f>
        <v>3928.5</v>
      </c>
      <c r="G129" s="538">
        <f>((F129/E129)-    1)*100</f>
        <v>-18.300925444525319</v>
      </c>
      <c r="H129" s="544">
        <f>AVERAGE(H130:H131)</f>
        <v>3596.5</v>
      </c>
      <c r="I129" s="544">
        <f>AVERAGE(I130:I131)</f>
        <v>3127.5</v>
      </c>
      <c r="J129" s="538">
        <f>((I129/H129)-    1)*100</f>
        <v>-13.040455998887811</v>
      </c>
    </row>
    <row r="130" spans="1:10" ht="12" customHeight="1" x14ac:dyDescent="0.2">
      <c r="A130" s="688" t="s">
        <v>111</v>
      </c>
      <c r="B130" s="545">
        <v>3100</v>
      </c>
      <c r="C130" s="545">
        <v>2762.2</v>
      </c>
      <c r="D130" s="539">
        <f t="shared" si="21"/>
        <v>-10.896774193548397</v>
      </c>
      <c r="E130" s="545">
        <v>4867</v>
      </c>
      <c r="F130" s="545">
        <v>3857</v>
      </c>
      <c r="G130" s="539">
        <f>((F130/E130)-    1)*100</f>
        <v>-20.752003287446065</v>
      </c>
      <c r="H130" s="545">
        <v>3593</v>
      </c>
      <c r="I130" s="545">
        <v>3095</v>
      </c>
      <c r="J130" s="539">
        <f>((I130/H130)-    1)*100</f>
        <v>-13.860283885332592</v>
      </c>
    </row>
    <row r="131" spans="1:10" ht="12" customHeight="1" x14ac:dyDescent="0.2">
      <c r="A131" s="688" t="s">
        <v>112</v>
      </c>
      <c r="B131" s="545">
        <v>3100</v>
      </c>
      <c r="C131" s="545">
        <v>2730</v>
      </c>
      <c r="D131" s="539">
        <f t="shared" si="21"/>
        <v>-11.935483870967744</v>
      </c>
      <c r="E131" s="545">
        <v>4750</v>
      </c>
      <c r="F131" s="545">
        <v>4000</v>
      </c>
      <c r="G131" s="539">
        <f>((F131/E131)-    1)*100</f>
        <v>-15.789473684210531</v>
      </c>
      <c r="H131" s="545">
        <v>3600</v>
      </c>
      <c r="I131" s="545">
        <v>3160</v>
      </c>
      <c r="J131" s="539">
        <f>((I131/H131)-    1)*100</f>
        <v>-12.222222222222223</v>
      </c>
    </row>
    <row r="132" spans="1:10" ht="12" customHeight="1" x14ac:dyDescent="0.2">
      <c r="A132" s="666" t="s">
        <v>113</v>
      </c>
      <c r="B132" s="533">
        <f>AVERAGE(B133:B134)</f>
        <v>3033.33</v>
      </c>
      <c r="C132" s="533">
        <f>AVERAGE(C133:C134)</f>
        <v>2433</v>
      </c>
      <c r="D132" s="671">
        <f>((C132/B132) -     1)*100</f>
        <v>-19.791120649583128</v>
      </c>
      <c r="E132" s="544">
        <f>AVERAGE(E133:E134)</f>
        <v>4136.665</v>
      </c>
      <c r="F132" s="544">
        <f>AVERAGE(F133:F134)</f>
        <v>3767</v>
      </c>
      <c r="G132" s="680">
        <f>((F132/E132) -     1)*100</f>
        <v>-8.9363049703082069</v>
      </c>
      <c r="H132" s="544">
        <f>AVERAGE(H133:H134)</f>
        <v>3600</v>
      </c>
      <c r="I132" s="544">
        <f>AVERAGE(I133:I134)</f>
        <v>3167</v>
      </c>
      <c r="J132" s="680">
        <f>((I132/H132) -     1)*100</f>
        <v>-12.027777777777782</v>
      </c>
    </row>
    <row r="133" spans="1:10" ht="12" customHeight="1" x14ac:dyDescent="0.2">
      <c r="A133" s="688" t="s">
        <v>114</v>
      </c>
      <c r="B133" s="184">
        <v>3033.33</v>
      </c>
      <c r="C133" s="184">
        <v>2433</v>
      </c>
      <c r="D133" s="676">
        <f>((C133/B133) -     1)*100</f>
        <v>-19.791120649583128</v>
      </c>
      <c r="E133" s="545">
        <v>4673.33</v>
      </c>
      <c r="F133" s="545">
        <v>3767</v>
      </c>
      <c r="G133" s="675">
        <f>((F133/E133) -     1)*100</f>
        <v>-19.393665758677425</v>
      </c>
      <c r="H133" s="545">
        <v>3600</v>
      </c>
      <c r="I133" s="545">
        <v>3167</v>
      </c>
      <c r="J133" s="679">
        <f>((I133/H133) -     1)*100</f>
        <v>-12.027777777777782</v>
      </c>
    </row>
    <row r="134" spans="1:10" ht="12" customHeight="1" x14ac:dyDescent="0.2">
      <c r="A134" s="688" t="s">
        <v>143</v>
      </c>
      <c r="B134" s="545" t="s">
        <v>30</v>
      </c>
      <c r="C134" s="545" t="s">
        <v>30</v>
      </c>
      <c r="D134" s="539" t="s">
        <v>137</v>
      </c>
      <c r="E134" s="545">
        <v>3600</v>
      </c>
      <c r="F134" s="545" t="s">
        <v>30</v>
      </c>
      <c r="G134" s="539" t="s">
        <v>137</v>
      </c>
      <c r="H134" s="545" t="s">
        <v>611</v>
      </c>
      <c r="I134" s="545" t="s">
        <v>611</v>
      </c>
      <c r="J134" s="679" t="s">
        <v>139</v>
      </c>
    </row>
    <row r="135" spans="1:10" ht="12" customHeight="1" x14ac:dyDescent="0.2">
      <c r="A135" s="543" t="s">
        <v>115</v>
      </c>
      <c r="B135" s="544">
        <f>AVERAGE(B136:B138)</f>
        <v>3328.6666666666665</v>
      </c>
      <c r="C135" s="544">
        <f>AVERAGE(C136:C138)</f>
        <v>2658.3333333333335</v>
      </c>
      <c r="D135" s="538">
        <f t="shared" ref="D135:D149" si="29">((C135/B135) -      1)*100</f>
        <v>-20.138193470859189</v>
      </c>
      <c r="E135" s="544">
        <f>AVERAGE(E136:E138)</f>
        <v>3750</v>
      </c>
      <c r="F135" s="544">
        <f>AVERAGE(F136:F138)</f>
        <v>2656.5</v>
      </c>
      <c r="G135" s="538">
        <f>((F135/E135) -      1)*100</f>
        <v>-29.159999999999997</v>
      </c>
      <c r="H135" s="544">
        <f>AVERAGE(H136:H138)</f>
        <v>3600</v>
      </c>
      <c r="I135" s="544">
        <f>AVERAGE(I136:I138)</f>
        <v>3530</v>
      </c>
      <c r="J135" s="538">
        <f>((I135/H135) -      1)*100</f>
        <v>-1.9444444444444486</v>
      </c>
    </row>
    <row r="136" spans="1:10" ht="12" customHeight="1" x14ac:dyDescent="0.2">
      <c r="A136" s="688" t="s">
        <v>117</v>
      </c>
      <c r="B136" s="545">
        <v>3422</v>
      </c>
      <c r="C136" s="545">
        <v>2810</v>
      </c>
      <c r="D136" s="539">
        <f t="shared" si="29"/>
        <v>-17.884278199883109</v>
      </c>
      <c r="E136" s="545">
        <v>3800</v>
      </c>
      <c r="F136" s="545">
        <v>2813</v>
      </c>
      <c r="G136" s="539">
        <f>((F136/E136) -      1)*100</f>
        <v>-25.973684210526315</v>
      </c>
      <c r="H136" s="545">
        <v>3850</v>
      </c>
      <c r="I136" s="545">
        <v>3760</v>
      </c>
      <c r="J136" s="539">
        <f>((I136/H136) -      1)*100</f>
        <v>-2.3376623376623384</v>
      </c>
    </row>
    <row r="137" spans="1:10" ht="12" customHeight="1" x14ac:dyDescent="0.2">
      <c r="A137" s="688" t="s">
        <v>603</v>
      </c>
      <c r="B137" s="184">
        <v>3600</v>
      </c>
      <c r="C137" s="184">
        <v>2500</v>
      </c>
      <c r="D137" s="539">
        <f t="shared" si="29"/>
        <v>-30.555555555555557</v>
      </c>
      <c r="E137" s="545" t="s">
        <v>30</v>
      </c>
      <c r="F137" s="545" t="s">
        <v>30</v>
      </c>
      <c r="G137" s="662" t="s">
        <v>556</v>
      </c>
      <c r="H137" s="545" t="s">
        <v>611</v>
      </c>
      <c r="I137" s="545" t="s">
        <v>611</v>
      </c>
      <c r="J137" s="662" t="s">
        <v>556</v>
      </c>
    </row>
    <row r="138" spans="1:10" ht="12" customHeight="1" x14ac:dyDescent="0.2">
      <c r="A138" s="688" t="s">
        <v>118</v>
      </c>
      <c r="B138" s="545">
        <v>2964</v>
      </c>
      <c r="C138" s="545">
        <v>2665</v>
      </c>
      <c r="D138" s="539">
        <f t="shared" si="29"/>
        <v>-10.087719298245613</v>
      </c>
      <c r="E138" s="545">
        <v>3700</v>
      </c>
      <c r="F138" s="545">
        <v>2500</v>
      </c>
      <c r="G138" s="539">
        <f t="shared" ref="G138" si="30">((F138/E138) -      1)*100</f>
        <v>-32.432432432432435</v>
      </c>
      <c r="H138" s="545">
        <v>3350</v>
      </c>
      <c r="I138" s="545">
        <v>3300</v>
      </c>
      <c r="J138" s="539">
        <f>((I138/H138) -      1)*100</f>
        <v>-1.4925373134328401</v>
      </c>
    </row>
    <row r="139" spans="1:10" ht="12" customHeight="1" x14ac:dyDescent="0.2">
      <c r="A139" s="543" t="s">
        <v>119</v>
      </c>
      <c r="B139" s="544">
        <f>AVERAGE(B140:B144)</f>
        <v>3250.6</v>
      </c>
      <c r="C139" s="544">
        <f>AVERAGE(C140:C144)</f>
        <v>2759.8</v>
      </c>
      <c r="D139" s="538">
        <f t="shared" si="29"/>
        <v>-15.098750999815413</v>
      </c>
      <c r="E139" s="544">
        <f>AVERAGE(E140:E144)</f>
        <v>3191.3333333333335</v>
      </c>
      <c r="F139" s="544">
        <f>AVERAGE(F140:F144)</f>
        <v>3289</v>
      </c>
      <c r="G139" s="538">
        <f>((F139/E139) -      1)*100</f>
        <v>3.0603718404010882</v>
      </c>
      <c r="H139" s="544">
        <f>AVERAGE(H140:H144)</f>
        <v>2665.6666666666665</v>
      </c>
      <c r="I139" s="544">
        <f>AVERAGE(I140:I144)</f>
        <v>2383.3333333333335</v>
      </c>
      <c r="J139" s="538">
        <f>((I139/H139) -      1)*100</f>
        <v>-10.591471801925712</v>
      </c>
    </row>
    <row r="140" spans="1:10" ht="12" customHeight="1" x14ac:dyDescent="0.2">
      <c r="A140" s="688" t="s">
        <v>120</v>
      </c>
      <c r="B140" s="545">
        <v>2913</v>
      </c>
      <c r="C140" s="545">
        <v>2533</v>
      </c>
      <c r="D140" s="539">
        <f t="shared" si="29"/>
        <v>-13.044970820460012</v>
      </c>
      <c r="E140" s="545" t="s">
        <v>30</v>
      </c>
      <c r="F140" s="545" t="s">
        <v>30</v>
      </c>
      <c r="G140" s="539" t="s">
        <v>137</v>
      </c>
      <c r="H140" s="545" t="s">
        <v>611</v>
      </c>
      <c r="I140" s="545" t="s">
        <v>611</v>
      </c>
      <c r="J140" s="539" t="s">
        <v>137</v>
      </c>
    </row>
    <row r="141" spans="1:10" ht="12" customHeight="1" x14ac:dyDescent="0.2">
      <c r="A141" s="688" t="s">
        <v>121</v>
      </c>
      <c r="B141" s="545">
        <v>4090</v>
      </c>
      <c r="C141" s="545">
        <v>3633</v>
      </c>
      <c r="D141" s="539">
        <f t="shared" si="29"/>
        <v>-11.17359413202934</v>
      </c>
      <c r="E141" s="545" t="s">
        <v>30</v>
      </c>
      <c r="F141" s="545" t="s">
        <v>30</v>
      </c>
      <c r="G141" s="539" t="s">
        <v>137</v>
      </c>
      <c r="H141" s="545" t="s">
        <v>611</v>
      </c>
      <c r="I141" s="545" t="s">
        <v>611</v>
      </c>
      <c r="J141" s="539" t="s">
        <v>137</v>
      </c>
    </row>
    <row r="142" spans="1:10" ht="12" customHeight="1" x14ac:dyDescent="0.2">
      <c r="A142" s="688" t="s">
        <v>122</v>
      </c>
      <c r="B142" s="545">
        <v>3220</v>
      </c>
      <c r="C142" s="545">
        <v>2213</v>
      </c>
      <c r="D142" s="539">
        <f t="shared" si="29"/>
        <v>-31.273291925465841</v>
      </c>
      <c r="E142" s="545">
        <v>3707</v>
      </c>
      <c r="F142" s="545">
        <v>3407</v>
      </c>
      <c r="G142" s="539">
        <f>((F142/E142) -      1)*100</f>
        <v>-8.092797410304831</v>
      </c>
      <c r="H142" s="545">
        <v>3090</v>
      </c>
      <c r="I142" s="545">
        <v>3010</v>
      </c>
      <c r="J142" s="539">
        <f>((I142/H142) -      1)*100</f>
        <v>-2.5889967637540479</v>
      </c>
    </row>
    <row r="143" spans="1:10" ht="12" customHeight="1" x14ac:dyDescent="0.2">
      <c r="A143" s="688" t="s">
        <v>123</v>
      </c>
      <c r="B143" s="545">
        <v>3150</v>
      </c>
      <c r="C143" s="545">
        <v>2620</v>
      </c>
      <c r="D143" s="539">
        <f t="shared" si="29"/>
        <v>-16.825396825396822</v>
      </c>
      <c r="E143" s="545">
        <v>3400</v>
      </c>
      <c r="F143" s="545">
        <v>3293</v>
      </c>
      <c r="G143" s="539">
        <f>((F143/E143) -      1)*100</f>
        <v>-3.1470588235294139</v>
      </c>
      <c r="H143" s="545">
        <v>2340</v>
      </c>
      <c r="I143" s="545">
        <v>1873</v>
      </c>
      <c r="J143" s="539">
        <f>((I143/H143) -      1)*100</f>
        <v>-19.957264957264954</v>
      </c>
    </row>
    <row r="144" spans="1:10" ht="12" customHeight="1" x14ac:dyDescent="0.2">
      <c r="A144" s="688" t="s">
        <v>124</v>
      </c>
      <c r="B144" s="184">
        <v>2880</v>
      </c>
      <c r="C144" s="184">
        <v>2800</v>
      </c>
      <c r="D144" s="539">
        <f t="shared" si="29"/>
        <v>-2.777777777777779</v>
      </c>
      <c r="E144" s="545">
        <v>2467</v>
      </c>
      <c r="F144" s="545">
        <v>3167</v>
      </c>
      <c r="G144" s="539">
        <f>((F144/E144) -      1)*100</f>
        <v>28.374543980543177</v>
      </c>
      <c r="H144" s="545">
        <v>2567</v>
      </c>
      <c r="I144" s="545">
        <v>2267</v>
      </c>
      <c r="J144" s="539">
        <f>((I144/H144) -      1)*100</f>
        <v>-11.686793922867157</v>
      </c>
    </row>
    <row r="145" spans="1:10" ht="12" customHeight="1" x14ac:dyDescent="0.25">
      <c r="A145" s="542" t="s">
        <v>290</v>
      </c>
      <c r="B145" s="544">
        <f>AVERAGE(B146:B154)</f>
        <v>2900.4857142857145</v>
      </c>
      <c r="C145" s="544">
        <f>AVERAGE(C146:C154)</f>
        <v>2434.375</v>
      </c>
      <c r="D145" s="540">
        <f t="shared" si="29"/>
        <v>-16.070091708777845</v>
      </c>
      <c r="E145" s="544">
        <f>AVERAGE(E146:E154)</f>
        <v>4177.6571428571424</v>
      </c>
      <c r="F145" s="544">
        <f>AVERAGE(F146:F154)</f>
        <v>3719.1750000000002</v>
      </c>
      <c r="G145" s="540">
        <f>((F145/E145) -      1)*100</f>
        <v>-10.974623507365699</v>
      </c>
      <c r="H145" s="544">
        <f>AVERAGE(H146:H154)</f>
        <v>3725.6</v>
      </c>
      <c r="I145" s="544">
        <f>AVERAGE(I146:I154)</f>
        <v>3111.9333333333329</v>
      </c>
      <c r="J145" s="540">
        <f>((I145/H145) -      1)*100</f>
        <v>-16.471619783837955</v>
      </c>
    </row>
    <row r="146" spans="1:10" ht="12" customHeight="1" x14ac:dyDescent="0.25">
      <c r="A146" s="688" t="s">
        <v>177</v>
      </c>
      <c r="B146" s="545">
        <v>2350</v>
      </c>
      <c r="C146" s="545" t="s">
        <v>30</v>
      </c>
      <c r="D146" s="547" t="s">
        <v>137</v>
      </c>
      <c r="E146" s="545">
        <v>3460</v>
      </c>
      <c r="F146" s="545" t="s">
        <v>30</v>
      </c>
      <c r="G146" s="539" t="s">
        <v>137</v>
      </c>
      <c r="H146" s="545">
        <v>3520</v>
      </c>
      <c r="I146" s="549" t="s">
        <v>30</v>
      </c>
      <c r="J146" s="541" t="s">
        <v>137</v>
      </c>
    </row>
    <row r="147" spans="1:10" ht="12" customHeight="1" x14ac:dyDescent="0.25">
      <c r="A147" s="688" t="s">
        <v>515</v>
      </c>
      <c r="B147" s="549" t="s">
        <v>30</v>
      </c>
      <c r="C147" s="549">
        <v>2450</v>
      </c>
      <c r="D147" s="541" t="s">
        <v>137</v>
      </c>
      <c r="E147" s="549" t="s">
        <v>30</v>
      </c>
      <c r="F147" s="549">
        <v>3850</v>
      </c>
      <c r="G147" s="541" t="s">
        <v>137</v>
      </c>
      <c r="H147" s="545" t="s">
        <v>611</v>
      </c>
      <c r="I147" s="545">
        <v>3200</v>
      </c>
      <c r="J147" s="541" t="s">
        <v>137</v>
      </c>
    </row>
    <row r="148" spans="1:10" ht="12" customHeight="1" x14ac:dyDescent="0.25">
      <c r="A148" s="688" t="s">
        <v>291</v>
      </c>
      <c r="B148" s="545">
        <v>2940</v>
      </c>
      <c r="C148" s="545">
        <v>2440</v>
      </c>
      <c r="D148" s="541">
        <f t="shared" si="29"/>
        <v>-17.006802721088434</v>
      </c>
      <c r="E148" s="545">
        <v>5000</v>
      </c>
      <c r="F148" s="545">
        <v>3520</v>
      </c>
      <c r="G148" s="541">
        <f t="shared" ref="G148:G156" si="31">((F148/E148) -      1)*100</f>
        <v>-29.600000000000005</v>
      </c>
      <c r="H148" s="549" t="s">
        <v>30</v>
      </c>
      <c r="I148" s="549" t="s">
        <v>30</v>
      </c>
      <c r="J148" s="541" t="s">
        <v>137</v>
      </c>
    </row>
    <row r="149" spans="1:10" ht="12" customHeight="1" x14ac:dyDescent="0.25">
      <c r="A149" s="688" t="s">
        <v>502</v>
      </c>
      <c r="B149" s="545">
        <v>3300</v>
      </c>
      <c r="C149" s="545">
        <v>2550</v>
      </c>
      <c r="D149" s="541">
        <f t="shared" si="29"/>
        <v>-22.72727272727273</v>
      </c>
      <c r="E149" s="545">
        <v>3400</v>
      </c>
      <c r="F149" s="545">
        <v>3333.4</v>
      </c>
      <c r="G149" s="541">
        <f t="shared" si="31"/>
        <v>-1.9588235294117573</v>
      </c>
      <c r="H149" s="549">
        <v>3700</v>
      </c>
      <c r="I149" s="549">
        <v>3200</v>
      </c>
      <c r="J149" s="541">
        <f t="shared" ref="J149" si="32">((I149/H149) -      1)*100</f>
        <v>-13.513513513513509</v>
      </c>
    </row>
    <row r="150" spans="1:10" ht="12" customHeight="1" x14ac:dyDescent="0.25">
      <c r="A150" s="688" t="s">
        <v>179</v>
      </c>
      <c r="B150" s="549">
        <v>2600</v>
      </c>
      <c r="C150" s="549">
        <v>2250</v>
      </c>
      <c r="D150" s="541">
        <f>((C150/B150) -      1)*100</f>
        <v>-13.461538461538458</v>
      </c>
      <c r="E150" s="549">
        <v>4200</v>
      </c>
      <c r="F150" s="549">
        <v>4400</v>
      </c>
      <c r="G150" s="541">
        <f t="shared" si="31"/>
        <v>4.7619047619047672</v>
      </c>
      <c r="H150" s="545" t="s">
        <v>611</v>
      </c>
      <c r="I150" s="545" t="s">
        <v>611</v>
      </c>
      <c r="J150" s="541" t="s">
        <v>137</v>
      </c>
    </row>
    <row r="151" spans="1:10" ht="12" customHeight="1" x14ac:dyDescent="0.25">
      <c r="A151" s="688" t="s">
        <v>292</v>
      </c>
      <c r="B151" s="549">
        <v>3073.4</v>
      </c>
      <c r="C151" s="549">
        <v>2235</v>
      </c>
      <c r="D151" s="541">
        <f>((C151/B151) -      1)*100</f>
        <v>-27.279234723758705</v>
      </c>
      <c r="E151" s="549">
        <v>4548.6000000000004</v>
      </c>
      <c r="F151" s="549">
        <v>3500</v>
      </c>
      <c r="G151" s="541">
        <f t="shared" si="31"/>
        <v>-23.053247152970147</v>
      </c>
      <c r="H151" s="549">
        <v>3458</v>
      </c>
      <c r="I151" s="549">
        <v>2910</v>
      </c>
      <c r="J151" s="541">
        <f>((I151/H151) -      1)*100</f>
        <v>-15.847310584152686</v>
      </c>
    </row>
    <row r="152" spans="1:10" ht="12" customHeight="1" x14ac:dyDescent="0.25">
      <c r="A152" s="688" t="s">
        <v>178</v>
      </c>
      <c r="B152" s="667">
        <v>2490</v>
      </c>
      <c r="C152" s="667">
        <v>2375</v>
      </c>
      <c r="D152" s="541">
        <f>((C152/B152) -      1)*100</f>
        <v>-4.6184738955823317</v>
      </c>
      <c r="E152" s="549">
        <v>3985</v>
      </c>
      <c r="F152" s="549">
        <v>3725</v>
      </c>
      <c r="G152" s="541">
        <f t="shared" si="31"/>
        <v>-6.5244667503136728</v>
      </c>
      <c r="H152" s="549">
        <v>3400</v>
      </c>
      <c r="I152" s="549">
        <v>3125</v>
      </c>
      <c r="J152" s="541">
        <f>((I152/H152) -      1)*100</f>
        <v>-8.0882352941176521</v>
      </c>
    </row>
    <row r="153" spans="1:10" ht="12" customHeight="1" x14ac:dyDescent="0.25">
      <c r="A153" s="688" t="s">
        <v>186</v>
      </c>
      <c r="B153" s="549">
        <v>3550</v>
      </c>
      <c r="C153" s="549">
        <v>2750</v>
      </c>
      <c r="D153" s="541">
        <f>((C153/B153) -      1)*100</f>
        <v>-22.535211267605636</v>
      </c>
      <c r="E153" s="549">
        <v>4650</v>
      </c>
      <c r="F153" s="549">
        <v>4250</v>
      </c>
      <c r="G153" s="541">
        <f>((F153/E153) -      1)*100</f>
        <v>-8.6021505376344116</v>
      </c>
      <c r="H153" s="549">
        <v>4550</v>
      </c>
      <c r="I153" s="549">
        <v>3270</v>
      </c>
      <c r="J153" s="541">
        <f t="shared" ref="J153" si="33">((I153/H153) -      1)*100</f>
        <v>-28.131868131868131</v>
      </c>
    </row>
    <row r="154" spans="1:10" ht="12" customHeight="1" x14ac:dyDescent="0.25">
      <c r="A154" s="688" t="s">
        <v>508</v>
      </c>
      <c r="B154" s="549" t="s">
        <v>30</v>
      </c>
      <c r="C154" s="549">
        <v>2425</v>
      </c>
      <c r="D154" s="541" t="s">
        <v>137</v>
      </c>
      <c r="E154" s="549" t="s">
        <v>30</v>
      </c>
      <c r="F154" s="549">
        <v>3175</v>
      </c>
      <c r="G154" s="541" t="s">
        <v>137</v>
      </c>
      <c r="H154" s="545" t="s">
        <v>611</v>
      </c>
      <c r="I154" s="545">
        <v>2966.6</v>
      </c>
      <c r="J154" s="541" t="s">
        <v>137</v>
      </c>
    </row>
    <row r="155" spans="1:10" ht="12" customHeight="1" x14ac:dyDescent="0.25">
      <c r="A155" s="659" t="s">
        <v>163</v>
      </c>
      <c r="B155" s="533">
        <f>AVERAGE(B156:B156)</f>
        <v>3000</v>
      </c>
      <c r="C155" s="533">
        <f>AVERAGE(C156:C156)</f>
        <v>2800</v>
      </c>
      <c r="D155" s="546">
        <f t="shared" ref="D155:D156" si="34">((C155/B155) -      1)*100</f>
        <v>-6.6666666666666652</v>
      </c>
      <c r="E155" s="533">
        <f>AVERAGE(E156:E156)</f>
        <v>4550</v>
      </c>
      <c r="F155" s="533">
        <f>AVERAGE(F156:F156)</f>
        <v>3467</v>
      </c>
      <c r="G155" s="546">
        <f t="shared" si="31"/>
        <v>-23.802197802197799</v>
      </c>
      <c r="H155" s="579" t="s">
        <v>28</v>
      </c>
      <c r="I155" s="833" t="s">
        <v>137</v>
      </c>
      <c r="J155" s="540" t="s">
        <v>137</v>
      </c>
    </row>
    <row r="156" spans="1:10" ht="12" customHeight="1" x14ac:dyDescent="0.25">
      <c r="A156" s="688" t="s">
        <v>164</v>
      </c>
      <c r="B156" s="184">
        <v>3000</v>
      </c>
      <c r="C156" s="184">
        <v>2800</v>
      </c>
      <c r="D156" s="547">
        <f t="shared" si="34"/>
        <v>-6.6666666666666652</v>
      </c>
      <c r="E156" s="184">
        <v>4550</v>
      </c>
      <c r="F156" s="184">
        <v>3467</v>
      </c>
      <c r="G156" s="547">
        <f t="shared" si="31"/>
        <v>-23.802197802197799</v>
      </c>
      <c r="H156" s="545" t="s">
        <v>611</v>
      </c>
      <c r="I156" s="545" t="s">
        <v>611</v>
      </c>
      <c r="J156" s="541" t="s">
        <v>137</v>
      </c>
    </row>
    <row r="157" spans="1:10" ht="12" customHeight="1" x14ac:dyDescent="0.2">
      <c r="A157" s="543" t="s">
        <v>125</v>
      </c>
      <c r="B157" s="544">
        <f>AVERAGE(B159:B160)</f>
        <v>3200</v>
      </c>
      <c r="C157" s="544">
        <f>AVERAGE(C159:C160)</f>
        <v>2306.5</v>
      </c>
      <c r="D157" s="538">
        <f>((C157/B157) -      1)*100</f>
        <v>-27.921874999999996</v>
      </c>
      <c r="E157" s="544">
        <f>AVERAGE(E158:E160)</f>
        <v>3963.5</v>
      </c>
      <c r="F157" s="544">
        <f>AVERAGE(F158:F160)</f>
        <v>3550</v>
      </c>
      <c r="G157" s="538">
        <f>((F157/E157) -      1)*100</f>
        <v>-10.432698372650439</v>
      </c>
      <c r="H157" s="544">
        <f>AVERAGE(H158:H160)</f>
        <v>3280</v>
      </c>
      <c r="I157" s="544">
        <f>AVERAGE(I158:I160)</f>
        <v>3028.3333333333335</v>
      </c>
      <c r="J157" s="538">
        <f>((I157/H157) -      1)*100</f>
        <v>-7.6727642276422703</v>
      </c>
    </row>
    <row r="158" spans="1:10" ht="12" customHeight="1" x14ac:dyDescent="0.2">
      <c r="A158" s="688" t="s">
        <v>126</v>
      </c>
      <c r="B158" s="545" t="s">
        <v>30</v>
      </c>
      <c r="C158" s="545" t="s">
        <v>30</v>
      </c>
      <c r="D158" s="547" t="s">
        <v>137</v>
      </c>
      <c r="E158" s="545" t="s">
        <v>30</v>
      </c>
      <c r="F158" s="545" t="s">
        <v>30</v>
      </c>
      <c r="G158" s="539" t="s">
        <v>137</v>
      </c>
      <c r="H158" s="545">
        <v>3360</v>
      </c>
      <c r="I158" s="545">
        <v>2960</v>
      </c>
      <c r="J158" s="539">
        <f>((I158/H158) -      1)*100</f>
        <v>-11.904761904761907</v>
      </c>
    </row>
    <row r="159" spans="1:10" ht="12" customHeight="1" x14ac:dyDescent="0.2">
      <c r="A159" s="688" t="s">
        <v>127</v>
      </c>
      <c r="B159" s="545" t="s">
        <v>30</v>
      </c>
      <c r="C159" s="545">
        <v>2213</v>
      </c>
      <c r="D159" s="547" t="s">
        <v>137</v>
      </c>
      <c r="E159" s="184">
        <v>3927</v>
      </c>
      <c r="F159" s="184">
        <v>3500</v>
      </c>
      <c r="G159" s="539">
        <f t="shared" ref="G159:G164" si="35">((F159/E159) -      1)*100</f>
        <v>-10.873440285204994</v>
      </c>
      <c r="H159" s="545" t="s">
        <v>611</v>
      </c>
      <c r="I159" s="545">
        <v>2750</v>
      </c>
      <c r="J159" s="539" t="s">
        <v>137</v>
      </c>
    </row>
    <row r="160" spans="1:10" ht="12" customHeight="1" x14ac:dyDescent="0.2">
      <c r="A160" s="688" t="s">
        <v>128</v>
      </c>
      <c r="B160" s="545">
        <v>3200</v>
      </c>
      <c r="C160" s="545">
        <v>2400</v>
      </c>
      <c r="D160" s="539">
        <f>((C160/B160) -      1)*100</f>
        <v>-25</v>
      </c>
      <c r="E160" s="545">
        <v>4000</v>
      </c>
      <c r="F160" s="545">
        <v>3600</v>
      </c>
      <c r="G160" s="539">
        <f t="shared" si="35"/>
        <v>-9.9999999999999982</v>
      </c>
      <c r="H160" s="545">
        <v>3200</v>
      </c>
      <c r="I160" s="545">
        <v>3375</v>
      </c>
      <c r="J160" s="539">
        <f>((I160/H160) -      1)*100</f>
        <v>5.46875</v>
      </c>
    </row>
    <row r="161" spans="1:10" ht="12" customHeight="1" x14ac:dyDescent="0.2">
      <c r="A161" s="543" t="s">
        <v>129</v>
      </c>
      <c r="B161" s="544">
        <f>AVERAGE(B162:B164)</f>
        <v>2708.3333333333335</v>
      </c>
      <c r="C161" s="544">
        <f>AVERAGE(C162:C164)</f>
        <v>2455</v>
      </c>
      <c r="D161" s="538">
        <f t="shared" ref="D161:D164" si="36">((C161/B161) -      1)*100</f>
        <v>-9.3538461538461561</v>
      </c>
      <c r="E161" s="544">
        <f>AVERAGE(E162:E164)</f>
        <v>3732.3333333333335</v>
      </c>
      <c r="F161" s="544">
        <f>AVERAGE(F162:F164)</f>
        <v>3827.6666666666665</v>
      </c>
      <c r="G161" s="538">
        <f t="shared" si="35"/>
        <v>2.5542556041796782</v>
      </c>
      <c r="H161" s="544">
        <f>AVERAGE(H162:H164)</f>
        <v>2608.3333333333335</v>
      </c>
      <c r="I161" s="544">
        <f>AVERAGE(I162:I164)</f>
        <v>3147.5</v>
      </c>
      <c r="J161" s="538">
        <f t="shared" ref="J161:J163" si="37">((I161/H161) -      1)*100</f>
        <v>20.670926517571875</v>
      </c>
    </row>
    <row r="162" spans="1:10" ht="12" customHeight="1" x14ac:dyDescent="0.2">
      <c r="A162" s="688" t="s">
        <v>144</v>
      </c>
      <c r="B162" s="545">
        <v>2775</v>
      </c>
      <c r="C162" s="545">
        <v>2835</v>
      </c>
      <c r="D162" s="539">
        <f t="shared" si="36"/>
        <v>2.1621621621621623</v>
      </c>
      <c r="E162" s="184">
        <v>4150</v>
      </c>
      <c r="F162" s="184">
        <v>4150</v>
      </c>
      <c r="G162" s="539">
        <f t="shared" si="35"/>
        <v>0</v>
      </c>
      <c r="H162" s="545">
        <v>2875</v>
      </c>
      <c r="I162" s="545">
        <v>2935</v>
      </c>
      <c r="J162" s="539">
        <f t="shared" si="37"/>
        <v>2.0869565217391362</v>
      </c>
    </row>
    <row r="163" spans="1:10" ht="12" customHeight="1" x14ac:dyDescent="0.2">
      <c r="A163" s="688" t="s">
        <v>131</v>
      </c>
      <c r="B163" s="545">
        <v>2650</v>
      </c>
      <c r="C163" s="545">
        <v>2190</v>
      </c>
      <c r="D163" s="539">
        <f t="shared" si="36"/>
        <v>-17.35849056603773</v>
      </c>
      <c r="E163" s="545">
        <v>2780</v>
      </c>
      <c r="F163" s="545">
        <v>3700</v>
      </c>
      <c r="G163" s="539">
        <f t="shared" si="35"/>
        <v>33.093525179856108</v>
      </c>
      <c r="H163" s="545">
        <v>1600</v>
      </c>
      <c r="I163" s="545">
        <v>3360</v>
      </c>
      <c r="J163" s="539">
        <f t="shared" si="37"/>
        <v>110.00000000000001</v>
      </c>
    </row>
    <row r="164" spans="1:10" ht="12" customHeight="1" x14ac:dyDescent="0.2">
      <c r="A164" s="688" t="s">
        <v>132</v>
      </c>
      <c r="B164" s="691">
        <v>2700</v>
      </c>
      <c r="C164" s="545">
        <v>2340</v>
      </c>
      <c r="D164" s="539">
        <f t="shared" si="36"/>
        <v>-13.33333333333333</v>
      </c>
      <c r="E164" s="545">
        <v>4267</v>
      </c>
      <c r="F164" s="545">
        <v>3633</v>
      </c>
      <c r="G164" s="539">
        <f t="shared" si="35"/>
        <v>-14.858214202015462</v>
      </c>
      <c r="H164" s="691">
        <v>3350</v>
      </c>
      <c r="I164" s="545" t="s">
        <v>30</v>
      </c>
      <c r="J164" s="539" t="s">
        <v>137</v>
      </c>
    </row>
    <row r="165" spans="1:10" ht="12" customHeight="1" x14ac:dyDescent="0.25">
      <c r="A165" s="429" t="s">
        <v>133</v>
      </c>
      <c r="B165" s="439"/>
      <c r="C165" s="442"/>
      <c r="D165" s="443"/>
      <c r="E165" s="444"/>
      <c r="F165" s="768"/>
      <c r="G165" s="445"/>
      <c r="H165" s="768"/>
      <c r="I165" s="834"/>
      <c r="J165" s="835"/>
    </row>
    <row r="166" spans="1:10" ht="9" customHeight="1" x14ac:dyDescent="0.25">
      <c r="A166" s="742" t="s">
        <v>608</v>
      </c>
      <c r="B166" s="439"/>
      <c r="C166" s="439"/>
      <c r="D166" s="441"/>
      <c r="E166" s="446"/>
      <c r="F166" s="745"/>
      <c r="G166" s="58"/>
      <c r="H166" s="745"/>
      <c r="I166" s="745"/>
      <c r="J166" s="441"/>
    </row>
    <row r="167" spans="1:10" ht="9" customHeight="1" x14ac:dyDescent="0.2">
      <c r="A167" s="743" t="s">
        <v>609</v>
      </c>
      <c r="E167" s="484"/>
      <c r="F167" s="484"/>
      <c r="H167" s="484"/>
      <c r="I167" s="484"/>
    </row>
    <row r="168" spans="1:10" ht="9" customHeight="1" x14ac:dyDescent="0.2"/>
    <row r="169" spans="1:10" ht="9" customHeight="1" x14ac:dyDescent="0.2"/>
    <row r="170" spans="1:10" ht="10.5" customHeight="1" x14ac:dyDescent="0.2"/>
    <row r="171" spans="1:10" ht="10.5" customHeight="1" x14ac:dyDescent="0.2"/>
    <row r="172" spans="1:10" ht="10.5" customHeight="1" x14ac:dyDescent="0.2"/>
    <row r="173" spans="1:10" ht="10.5" customHeight="1" x14ac:dyDescent="0.2"/>
    <row r="174" spans="1:10" ht="10.5" customHeight="1" x14ac:dyDescent="0.2"/>
    <row r="175" spans="1:10" ht="10.5" customHeight="1" x14ac:dyDescent="0.2"/>
    <row r="176" spans="1:10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2.75" customHeight="1" x14ac:dyDescent="0.2"/>
    <row r="198" ht="12.75" customHeight="1" x14ac:dyDescent="0.2"/>
    <row r="199" ht="12.7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</sheetData>
  <mergeCells count="14">
    <mergeCell ref="A113:A114"/>
    <mergeCell ref="B113:D113"/>
    <mergeCell ref="E113:G113"/>
    <mergeCell ref="H113:J113"/>
    <mergeCell ref="A60:A61"/>
    <mergeCell ref="B60:D60"/>
    <mergeCell ref="E60:G60"/>
    <mergeCell ref="H60:J60"/>
    <mergeCell ref="A112:F112"/>
    <mergeCell ref="A5:A6"/>
    <mergeCell ref="B5:D5"/>
    <mergeCell ref="E5:G5"/>
    <mergeCell ref="H5:J5"/>
    <mergeCell ref="A59:F59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15"/>
  <sheetViews>
    <sheetView showGridLines="0" topLeftCell="A85" zoomScaleNormal="100" workbookViewId="0">
      <selection activeCell="F118" sqref="F118:F119"/>
    </sheetView>
  </sheetViews>
  <sheetFormatPr baseColWidth="10" defaultColWidth="12.7109375" defaultRowHeight="15" customHeight="1" x14ac:dyDescent="0.2"/>
  <cols>
    <col min="1" max="1" width="14.85546875" style="52" customWidth="1"/>
    <col min="2" max="2" width="8.28515625" style="52" customWidth="1"/>
    <col min="3" max="10" width="7.7109375" style="52" customWidth="1"/>
    <col min="11" max="16384" width="12.7109375" style="52"/>
  </cols>
  <sheetData>
    <row r="1" spans="1:10" ht="21.75" customHeight="1" x14ac:dyDescent="0.25">
      <c r="A1" s="574" t="s">
        <v>612</v>
      </c>
      <c r="B1" s="424"/>
      <c r="C1" s="424"/>
      <c r="D1" s="426"/>
      <c r="E1" s="426"/>
      <c r="F1" s="426"/>
      <c r="G1" s="426"/>
      <c r="H1" s="426"/>
      <c r="I1" s="426"/>
      <c r="J1" s="426"/>
    </row>
    <row r="2" spans="1:10" ht="13.5" customHeight="1" x14ac:dyDescent="0.25">
      <c r="A2" s="438" t="s">
        <v>691</v>
      </c>
      <c r="B2" s="424"/>
      <c r="C2" s="424"/>
      <c r="D2" s="426"/>
      <c r="E2" s="426"/>
      <c r="F2" s="426"/>
      <c r="G2" s="426"/>
      <c r="H2" s="426"/>
      <c r="I2" s="426"/>
      <c r="J2" s="426"/>
    </row>
    <row r="3" spans="1:10" ht="10.5" customHeight="1" x14ac:dyDescent="0.25">
      <c r="A3" s="438" t="s">
        <v>18</v>
      </c>
      <c r="B3" s="424"/>
      <c r="C3" s="424"/>
      <c r="D3" s="426"/>
      <c r="E3" s="426"/>
      <c r="F3" s="426"/>
      <c r="G3" s="426"/>
      <c r="H3" s="426"/>
      <c r="I3" s="426"/>
      <c r="J3" s="426"/>
    </row>
    <row r="4" spans="1:10" ht="5.0999999999999996" customHeight="1" x14ac:dyDescent="0.2">
      <c r="A4" s="426"/>
      <c r="B4" s="427"/>
      <c r="C4" s="427"/>
      <c r="D4" s="426"/>
      <c r="E4" s="426"/>
      <c r="F4" s="426"/>
      <c r="G4" s="426"/>
      <c r="H4" s="426"/>
      <c r="I4" s="426"/>
      <c r="J4" s="426"/>
    </row>
    <row r="5" spans="1:10" ht="14.1" customHeight="1" x14ac:dyDescent="0.2">
      <c r="A5" s="930" t="s">
        <v>19</v>
      </c>
      <c r="B5" s="932" t="s">
        <v>150</v>
      </c>
      <c r="C5" s="938"/>
      <c r="D5" s="939"/>
      <c r="E5" s="932" t="s">
        <v>151</v>
      </c>
      <c r="F5" s="938"/>
      <c r="G5" s="939"/>
      <c r="H5" s="932" t="s">
        <v>152</v>
      </c>
      <c r="I5" s="938"/>
      <c r="J5" s="939"/>
    </row>
    <row r="6" spans="1:10" ht="14.1" customHeight="1" x14ac:dyDescent="0.2">
      <c r="A6" s="937"/>
      <c r="B6" s="346">
        <v>2023</v>
      </c>
      <c r="C6" s="346">
        <v>2024</v>
      </c>
      <c r="D6" s="346" t="s">
        <v>23</v>
      </c>
      <c r="E6" s="346">
        <v>2023</v>
      </c>
      <c r="F6" s="346">
        <v>2024</v>
      </c>
      <c r="G6" s="346" t="s">
        <v>23</v>
      </c>
      <c r="H6" s="346">
        <v>2023</v>
      </c>
      <c r="I6" s="346">
        <v>2024</v>
      </c>
      <c r="J6" s="346" t="s">
        <v>23</v>
      </c>
    </row>
    <row r="7" spans="1:10" s="94" customFormat="1" ht="5.0999999999999996" customHeight="1" x14ac:dyDescent="0.25">
      <c r="A7" s="7"/>
      <c r="B7" s="7"/>
      <c r="C7" s="7"/>
      <c r="D7" s="7"/>
      <c r="E7" s="7"/>
      <c r="F7" s="11"/>
      <c r="G7" s="7"/>
      <c r="H7" s="7"/>
      <c r="I7" s="7"/>
      <c r="J7" s="29"/>
    </row>
    <row r="8" spans="1:10" s="94" customFormat="1" ht="11.1" customHeight="1" x14ac:dyDescent="0.25">
      <c r="A8" s="659" t="s">
        <v>531</v>
      </c>
      <c r="B8" s="533">
        <f>AVERAGE(B9:B14)</f>
        <v>1503.25</v>
      </c>
      <c r="C8" s="533">
        <f>AVERAGE(C9:C14)</f>
        <v>1106.6666666666667</v>
      </c>
      <c r="D8" s="680">
        <f t="shared" ref="D8:D9" si="0">((C8/B8) -      1)*100</f>
        <v>-26.381728477188304</v>
      </c>
      <c r="E8" s="483">
        <f>AVERAGE(E9:E14)</f>
        <v>599</v>
      </c>
      <c r="F8" s="483">
        <f>AVERAGE(F9:F14)</f>
        <v>583.33333333333337</v>
      </c>
      <c r="G8" s="680">
        <f t="shared" ref="G8:G13" si="1">((F8/E8) -      1)*100</f>
        <v>-2.6154702281580344</v>
      </c>
      <c r="H8" s="483">
        <f>AVERAGE(H9:H14)</f>
        <v>1050</v>
      </c>
      <c r="I8" s="483">
        <f>AVERAGE(I9:I14)</f>
        <v>1135</v>
      </c>
      <c r="J8" s="670">
        <f t="shared" ref="J8" si="2">((I8/H8) -      1)*100</f>
        <v>8.0952380952380878</v>
      </c>
    </row>
    <row r="9" spans="1:10" s="94" customFormat="1" ht="11.1" customHeight="1" x14ac:dyDescent="0.25">
      <c r="A9" s="661" t="s">
        <v>532</v>
      </c>
      <c r="B9" s="184">
        <v>1800</v>
      </c>
      <c r="C9" s="184">
        <v>1100</v>
      </c>
      <c r="D9" s="675">
        <f t="shared" si="0"/>
        <v>-38.888888888888886</v>
      </c>
      <c r="E9" s="482">
        <v>800</v>
      </c>
      <c r="F9" s="482">
        <v>960</v>
      </c>
      <c r="G9" s="675">
        <f t="shared" si="1"/>
        <v>19.999999999999996</v>
      </c>
      <c r="H9" s="482">
        <v>1400</v>
      </c>
      <c r="I9" s="95" t="s">
        <v>148</v>
      </c>
      <c r="J9" s="276" t="s">
        <v>137</v>
      </c>
    </row>
    <row r="10" spans="1:10" s="94" customFormat="1" ht="11.1" customHeight="1" x14ac:dyDescent="0.25">
      <c r="A10" s="661" t="s">
        <v>545</v>
      </c>
      <c r="B10" s="184">
        <v>1013</v>
      </c>
      <c r="C10" s="95" t="s">
        <v>148</v>
      </c>
      <c r="D10" s="675" t="s">
        <v>137</v>
      </c>
      <c r="E10" s="482">
        <v>427</v>
      </c>
      <c r="F10" s="482">
        <v>390</v>
      </c>
      <c r="G10" s="675">
        <f t="shared" si="1"/>
        <v>-8.6651053864168599</v>
      </c>
      <c r="H10" s="482">
        <v>700</v>
      </c>
      <c r="I10" s="482">
        <v>700</v>
      </c>
      <c r="J10" s="276">
        <f t="shared" ref="J10" si="3">((I10/H10) -      1)*100</f>
        <v>0</v>
      </c>
    </row>
    <row r="11" spans="1:10" s="94" customFormat="1" ht="11.1" customHeight="1" x14ac:dyDescent="0.25">
      <c r="A11" s="661" t="s">
        <v>534</v>
      </c>
      <c r="B11" s="184">
        <v>1900</v>
      </c>
      <c r="C11" s="95" t="s">
        <v>148</v>
      </c>
      <c r="D11" s="675" t="s">
        <v>137</v>
      </c>
      <c r="E11" s="95" t="s">
        <v>148</v>
      </c>
      <c r="F11" s="95" t="s">
        <v>148</v>
      </c>
      <c r="G11" s="675" t="s">
        <v>137</v>
      </c>
      <c r="H11" s="95" t="s">
        <v>148</v>
      </c>
      <c r="I11" s="482">
        <v>1570</v>
      </c>
      <c r="J11" s="276" t="s">
        <v>137</v>
      </c>
    </row>
    <row r="12" spans="1:10" ht="11.1" customHeight="1" x14ac:dyDescent="0.2">
      <c r="A12" s="661" t="s">
        <v>535</v>
      </c>
      <c r="B12" s="95" t="s">
        <v>154</v>
      </c>
      <c r="C12" s="95" t="s">
        <v>148</v>
      </c>
      <c r="D12" s="675" t="s">
        <v>137</v>
      </c>
      <c r="E12" s="95" t="s">
        <v>148</v>
      </c>
      <c r="F12" s="95" t="s">
        <v>148</v>
      </c>
      <c r="G12" s="675" t="s">
        <v>137</v>
      </c>
      <c r="H12" s="95" t="s">
        <v>148</v>
      </c>
      <c r="I12" s="95" t="s">
        <v>148</v>
      </c>
      <c r="J12" s="276" t="s">
        <v>137</v>
      </c>
    </row>
    <row r="13" spans="1:10" ht="11.1" customHeight="1" x14ac:dyDescent="0.2">
      <c r="A13" s="661" t="s">
        <v>536</v>
      </c>
      <c r="B13" s="184">
        <v>1300</v>
      </c>
      <c r="C13" s="184">
        <v>1200</v>
      </c>
      <c r="D13" s="675">
        <f>((C13/B13) -      1)*100</f>
        <v>-7.6923076923076872</v>
      </c>
      <c r="E13" s="482">
        <v>570</v>
      </c>
      <c r="F13" s="482">
        <v>400</v>
      </c>
      <c r="G13" s="675">
        <f t="shared" si="1"/>
        <v>-29.824561403508774</v>
      </c>
      <c r="H13" s="95" t="s">
        <v>148</v>
      </c>
      <c r="I13" s="95" t="s">
        <v>148</v>
      </c>
      <c r="J13" s="276" t="s">
        <v>137</v>
      </c>
    </row>
    <row r="14" spans="1:10" ht="11.1" customHeight="1" x14ac:dyDescent="0.2">
      <c r="A14" s="661" t="s">
        <v>538</v>
      </c>
      <c r="B14" s="95" t="s">
        <v>154</v>
      </c>
      <c r="C14" s="184">
        <v>1020</v>
      </c>
      <c r="D14" s="675" t="s">
        <v>137</v>
      </c>
      <c r="E14" s="95" t="s">
        <v>154</v>
      </c>
      <c r="F14" s="95" t="s">
        <v>154</v>
      </c>
      <c r="G14" s="276" t="s">
        <v>137</v>
      </c>
      <c r="H14" s="95" t="s">
        <v>148</v>
      </c>
      <c r="I14" s="95" t="s">
        <v>148</v>
      </c>
      <c r="J14" s="276" t="s">
        <v>137</v>
      </c>
    </row>
    <row r="15" spans="1:10" ht="11.1" customHeight="1" x14ac:dyDescent="0.2">
      <c r="A15" s="659" t="s">
        <v>24</v>
      </c>
      <c r="B15" s="533">
        <f>AVERAGE(B16:B19)</f>
        <v>1293.75</v>
      </c>
      <c r="C15" s="533">
        <f>AVERAGE(C16:C19)</f>
        <v>1484</v>
      </c>
      <c r="D15" s="483">
        <f t="shared" ref="D15:D19" si="4">((C15/B15) -      1)*100</f>
        <v>14.705314009661841</v>
      </c>
      <c r="E15" s="483">
        <f t="shared" ref="E15:F15" si="5">AVERAGE(E16:E19)</f>
        <v>1039.3333333333333</v>
      </c>
      <c r="F15" s="483">
        <f t="shared" si="5"/>
        <v>896.66666666666663</v>
      </c>
      <c r="G15" s="483">
        <f t="shared" ref="G15:G17" si="6">((F15/E15) -      1)*100</f>
        <v>-13.726747915330339</v>
      </c>
      <c r="H15" s="483">
        <f t="shared" ref="H15:I15" si="7">AVERAGE(H16:H19)</f>
        <v>468.5</v>
      </c>
      <c r="I15" s="483">
        <f t="shared" si="7"/>
        <v>543.5</v>
      </c>
      <c r="J15" s="673">
        <f t="shared" ref="J15:J17" si="8">((I15/H15) -      1)*100</f>
        <v>16.008537886872997</v>
      </c>
    </row>
    <row r="16" spans="1:10" ht="11.1" customHeight="1" x14ac:dyDescent="0.2">
      <c r="A16" s="661" t="s">
        <v>25</v>
      </c>
      <c r="B16" s="184">
        <v>1114</v>
      </c>
      <c r="C16" s="184">
        <v>1200</v>
      </c>
      <c r="D16" s="675">
        <f t="shared" si="4"/>
        <v>7.719928186714542</v>
      </c>
      <c r="E16" s="482">
        <v>576</v>
      </c>
      <c r="F16" s="482">
        <v>533</v>
      </c>
      <c r="G16" s="675">
        <f t="shared" si="6"/>
        <v>-7.4652777777777786</v>
      </c>
      <c r="H16" s="482">
        <v>340</v>
      </c>
      <c r="I16" s="482">
        <v>487</v>
      </c>
      <c r="J16" s="276">
        <f t="shared" si="8"/>
        <v>43.235294117647058</v>
      </c>
    </row>
    <row r="17" spans="1:10" ht="11.1" customHeight="1" x14ac:dyDescent="0.2">
      <c r="A17" s="661" t="s">
        <v>286</v>
      </c>
      <c r="B17" s="184">
        <v>1374</v>
      </c>
      <c r="C17" s="184">
        <v>1419</v>
      </c>
      <c r="D17" s="675">
        <f t="shared" si="4"/>
        <v>3.2751091703056678</v>
      </c>
      <c r="E17" s="482">
        <v>692</v>
      </c>
      <c r="F17" s="482">
        <v>787</v>
      </c>
      <c r="G17" s="675">
        <f t="shared" si="6"/>
        <v>13.728323699421964</v>
      </c>
      <c r="H17" s="482">
        <v>597</v>
      </c>
      <c r="I17" s="482">
        <v>600</v>
      </c>
      <c r="J17" s="276">
        <f t="shared" si="8"/>
        <v>0.50251256281406143</v>
      </c>
    </row>
    <row r="18" spans="1:10" ht="11.1" customHeight="1" x14ac:dyDescent="0.2">
      <c r="A18" s="661" t="s">
        <v>517</v>
      </c>
      <c r="B18" s="184">
        <v>1467</v>
      </c>
      <c r="C18" s="184">
        <v>1467</v>
      </c>
      <c r="D18" s="675">
        <f t="shared" si="4"/>
        <v>0</v>
      </c>
      <c r="E18" s="95" t="s">
        <v>154</v>
      </c>
      <c r="F18" s="95" t="s">
        <v>154</v>
      </c>
      <c r="G18" s="276" t="s">
        <v>137</v>
      </c>
      <c r="H18" s="95" t="s">
        <v>148</v>
      </c>
      <c r="I18" s="95" t="s">
        <v>148</v>
      </c>
      <c r="J18" s="276" t="s">
        <v>137</v>
      </c>
    </row>
    <row r="19" spans="1:10" ht="11.1" customHeight="1" x14ac:dyDescent="0.2">
      <c r="A19" s="661" t="s">
        <v>546</v>
      </c>
      <c r="B19" s="184">
        <v>1220</v>
      </c>
      <c r="C19" s="184">
        <v>1850</v>
      </c>
      <c r="D19" s="276">
        <f t="shared" si="4"/>
        <v>51.639344262295083</v>
      </c>
      <c r="E19" s="482">
        <v>1850</v>
      </c>
      <c r="F19" s="482">
        <v>1370</v>
      </c>
      <c r="G19" s="276">
        <f>((F19/E19) -      1)*100</f>
        <v>-25.945945945945947</v>
      </c>
      <c r="H19" s="95" t="s">
        <v>148</v>
      </c>
      <c r="I19" s="95" t="s">
        <v>148</v>
      </c>
      <c r="J19" s="276" t="s">
        <v>137</v>
      </c>
    </row>
    <row r="20" spans="1:10" ht="11.1" customHeight="1" x14ac:dyDescent="0.2">
      <c r="A20" s="659" t="s">
        <v>26</v>
      </c>
      <c r="B20" s="533" t="s">
        <v>27</v>
      </c>
      <c r="C20" s="533">
        <f>AVERAGE(C21:C24)</f>
        <v>1220</v>
      </c>
      <c r="D20" s="673" t="s">
        <v>137</v>
      </c>
      <c r="E20" s="483" t="s">
        <v>27</v>
      </c>
      <c r="F20" s="483">
        <f>AVERAGE(F21:F24)</f>
        <v>1000</v>
      </c>
      <c r="G20" s="673" t="s">
        <v>137</v>
      </c>
      <c r="H20" s="669" t="s">
        <v>27</v>
      </c>
      <c r="I20" s="669" t="s">
        <v>27</v>
      </c>
      <c r="J20" s="673" t="s">
        <v>137</v>
      </c>
    </row>
    <row r="21" spans="1:10" ht="11.1" customHeight="1" x14ac:dyDescent="0.2">
      <c r="A21" s="661" t="s">
        <v>29</v>
      </c>
      <c r="B21" s="95" t="s">
        <v>148</v>
      </c>
      <c r="C21" s="184">
        <v>1240</v>
      </c>
      <c r="D21" s="276" t="s">
        <v>137</v>
      </c>
      <c r="E21" s="95" t="s">
        <v>154</v>
      </c>
      <c r="F21" s="95" t="s">
        <v>154</v>
      </c>
      <c r="G21" s="276" t="s">
        <v>137</v>
      </c>
      <c r="H21" s="95" t="s">
        <v>148</v>
      </c>
      <c r="I21" s="95" t="s">
        <v>148</v>
      </c>
      <c r="J21" s="276" t="s">
        <v>137</v>
      </c>
    </row>
    <row r="22" spans="1:10" ht="11.1" customHeight="1" x14ac:dyDescent="0.2">
      <c r="A22" s="661" t="s">
        <v>429</v>
      </c>
      <c r="B22" s="95" t="s">
        <v>154</v>
      </c>
      <c r="C22" s="184">
        <v>1200</v>
      </c>
      <c r="D22" s="675" t="s">
        <v>137</v>
      </c>
      <c r="E22" s="95" t="s">
        <v>154</v>
      </c>
      <c r="F22" s="95" t="s">
        <v>154</v>
      </c>
      <c r="G22" s="276" t="s">
        <v>137</v>
      </c>
      <c r="H22" s="95" t="s">
        <v>148</v>
      </c>
      <c r="I22" s="95" t="s">
        <v>148</v>
      </c>
      <c r="J22" s="276" t="s">
        <v>137</v>
      </c>
    </row>
    <row r="23" spans="1:10" ht="11.1" customHeight="1" x14ac:dyDescent="0.2">
      <c r="A23" s="661" t="s">
        <v>431</v>
      </c>
      <c r="B23" s="95" t="s">
        <v>154</v>
      </c>
      <c r="C23" s="184">
        <v>1240</v>
      </c>
      <c r="D23" s="675" t="s">
        <v>137</v>
      </c>
      <c r="E23" s="95" t="s">
        <v>154</v>
      </c>
      <c r="F23" s="95" t="s">
        <v>154</v>
      </c>
      <c r="G23" s="276" t="s">
        <v>137</v>
      </c>
      <c r="H23" s="95" t="s">
        <v>148</v>
      </c>
      <c r="I23" s="95" t="s">
        <v>148</v>
      </c>
      <c r="J23" s="276" t="s">
        <v>137</v>
      </c>
    </row>
    <row r="24" spans="1:10" ht="11.1" customHeight="1" x14ac:dyDescent="0.2">
      <c r="A24" s="661" t="s">
        <v>297</v>
      </c>
      <c r="B24" s="95" t="s">
        <v>154</v>
      </c>
      <c r="C24" s="184">
        <v>1200</v>
      </c>
      <c r="D24" s="276" t="s">
        <v>137</v>
      </c>
      <c r="E24" s="95" t="s">
        <v>154</v>
      </c>
      <c r="F24" s="482">
        <v>1000</v>
      </c>
      <c r="G24" s="276" t="s">
        <v>137</v>
      </c>
      <c r="H24" s="95" t="s">
        <v>148</v>
      </c>
      <c r="I24" s="95" t="s">
        <v>148</v>
      </c>
      <c r="J24" s="276" t="s">
        <v>137</v>
      </c>
    </row>
    <row r="25" spans="1:10" ht="11.1" customHeight="1" x14ac:dyDescent="0.2">
      <c r="A25" s="659" t="s">
        <v>31</v>
      </c>
      <c r="B25" s="533">
        <f>AVERAGE(B26:B33)</f>
        <v>1621.625</v>
      </c>
      <c r="C25" s="533">
        <f>AVERAGE(C26:C33)</f>
        <v>1569.25</v>
      </c>
      <c r="D25" s="670">
        <f t="shared" ref="D25:D33" si="9">((C25/B25) -      1)*100</f>
        <v>-3.2297849379480437</v>
      </c>
      <c r="E25" s="483">
        <f>AVERAGE(E26:E33)</f>
        <v>843.13333333333333</v>
      </c>
      <c r="F25" s="483">
        <f>AVERAGE(F26:F33)</f>
        <v>637.6</v>
      </c>
      <c r="G25" s="670">
        <f>((F25/E25) -      1)*100</f>
        <v>-24.377322685221792</v>
      </c>
      <c r="H25" s="483">
        <f>AVERAGE(H26:H33)</f>
        <v>1096.7</v>
      </c>
      <c r="I25" s="483">
        <f>AVERAGE(I26:I33)</f>
        <v>883.33333333333337</v>
      </c>
      <c r="J25" s="670">
        <f>((I25/H25) -      1)*100</f>
        <v>-19.455335704081943</v>
      </c>
    </row>
    <row r="26" spans="1:10" ht="11.1" customHeight="1" x14ac:dyDescent="0.2">
      <c r="A26" s="661" t="s">
        <v>34</v>
      </c>
      <c r="B26" s="184">
        <v>1387</v>
      </c>
      <c r="C26" s="184">
        <v>1520</v>
      </c>
      <c r="D26" s="276">
        <f t="shared" si="9"/>
        <v>9.5890410958904049</v>
      </c>
      <c r="E26" s="482">
        <v>833</v>
      </c>
      <c r="F26" s="482">
        <v>453</v>
      </c>
      <c r="G26" s="276">
        <f>((F26/E26) -      1)*100</f>
        <v>-45.61824729891957</v>
      </c>
      <c r="H26" s="95" t="s">
        <v>148</v>
      </c>
      <c r="I26" s="95" t="s">
        <v>148</v>
      </c>
      <c r="J26" s="276" t="s">
        <v>137</v>
      </c>
    </row>
    <row r="27" spans="1:10" ht="11.1" customHeight="1" x14ac:dyDescent="0.2">
      <c r="A27" s="661" t="s">
        <v>35</v>
      </c>
      <c r="B27" s="184">
        <v>1424</v>
      </c>
      <c r="C27" s="184">
        <v>1550</v>
      </c>
      <c r="D27" s="675">
        <f t="shared" si="9"/>
        <v>8.8483146067415817</v>
      </c>
      <c r="E27" s="482">
        <v>935.8</v>
      </c>
      <c r="F27" s="482">
        <v>635</v>
      </c>
      <c r="G27" s="276" t="s">
        <v>137</v>
      </c>
      <c r="H27" s="482">
        <v>693.4</v>
      </c>
      <c r="I27" s="482">
        <v>730</v>
      </c>
      <c r="J27" s="276">
        <f>((I27/H27) -      1)*100</f>
        <v>5.2783386212864158</v>
      </c>
    </row>
    <row r="28" spans="1:10" ht="11.1" customHeight="1" x14ac:dyDescent="0.2">
      <c r="A28" s="661" t="s">
        <v>36</v>
      </c>
      <c r="B28" s="184">
        <v>1865</v>
      </c>
      <c r="C28" s="184">
        <v>1507</v>
      </c>
      <c r="D28" s="675">
        <f t="shared" si="9"/>
        <v>-19.195710455764072</v>
      </c>
      <c r="E28" s="95" t="s">
        <v>154</v>
      </c>
      <c r="F28" s="95" t="s">
        <v>154</v>
      </c>
      <c r="G28" s="675" t="s">
        <v>137</v>
      </c>
      <c r="H28" s="95" t="s">
        <v>148</v>
      </c>
      <c r="I28" s="482">
        <v>1020</v>
      </c>
      <c r="J28" s="276" t="s">
        <v>137</v>
      </c>
    </row>
    <row r="29" spans="1:10" ht="11.1" customHeight="1" x14ac:dyDescent="0.2">
      <c r="A29" s="661" t="s">
        <v>37</v>
      </c>
      <c r="B29" s="184">
        <v>1850</v>
      </c>
      <c r="C29" s="184">
        <v>1650</v>
      </c>
      <c r="D29" s="276">
        <f t="shared" si="9"/>
        <v>-10.810810810810811</v>
      </c>
      <c r="E29" s="482">
        <v>850</v>
      </c>
      <c r="F29" s="95" t="s">
        <v>154</v>
      </c>
      <c r="G29" s="675" t="s">
        <v>137</v>
      </c>
      <c r="H29" s="95" t="s">
        <v>148</v>
      </c>
      <c r="I29" s="95" t="s">
        <v>148</v>
      </c>
      <c r="J29" s="276" t="s">
        <v>137</v>
      </c>
    </row>
    <row r="30" spans="1:10" ht="11.1" customHeight="1" x14ac:dyDescent="0.2">
      <c r="A30" s="661" t="s">
        <v>38</v>
      </c>
      <c r="B30" s="184">
        <v>2000</v>
      </c>
      <c r="C30" s="184">
        <v>1900</v>
      </c>
      <c r="D30" s="276">
        <f t="shared" si="9"/>
        <v>-5.0000000000000044</v>
      </c>
      <c r="E30" s="482">
        <v>1100</v>
      </c>
      <c r="F30" s="482">
        <v>1100</v>
      </c>
      <c r="G30" s="276">
        <f t="shared" ref="G30:G32" si="10">((F30/E30) -      1)*100</f>
        <v>0</v>
      </c>
      <c r="H30" s="482">
        <v>1500</v>
      </c>
      <c r="I30" s="482">
        <v>900</v>
      </c>
      <c r="J30" s="276">
        <f t="shared" ref="J30" si="11">((I30/H30) -      1)*100</f>
        <v>-40</v>
      </c>
    </row>
    <row r="31" spans="1:10" ht="11.1" customHeight="1" x14ac:dyDescent="0.2">
      <c r="A31" s="661" t="s">
        <v>40</v>
      </c>
      <c r="B31" s="184">
        <v>1400</v>
      </c>
      <c r="C31" s="184">
        <v>1500</v>
      </c>
      <c r="D31" s="276">
        <f t="shared" si="9"/>
        <v>7.1428571428571397</v>
      </c>
      <c r="E31" s="95" t="s">
        <v>154</v>
      </c>
      <c r="F31" s="95" t="s">
        <v>154</v>
      </c>
      <c r="G31" s="276" t="s">
        <v>137</v>
      </c>
      <c r="H31" s="95" t="s">
        <v>148</v>
      </c>
      <c r="I31" s="95" t="s">
        <v>148</v>
      </c>
      <c r="J31" s="276" t="s">
        <v>137</v>
      </c>
    </row>
    <row r="32" spans="1:10" ht="11.1" customHeight="1" x14ac:dyDescent="0.2">
      <c r="A32" s="661" t="s">
        <v>155</v>
      </c>
      <c r="B32" s="184">
        <v>1800</v>
      </c>
      <c r="C32" s="184">
        <v>1600</v>
      </c>
      <c r="D32" s="276">
        <f t="shared" si="9"/>
        <v>-11.111111111111116</v>
      </c>
      <c r="E32" s="482">
        <v>900</v>
      </c>
      <c r="F32" s="482">
        <v>600</v>
      </c>
      <c r="G32" s="276">
        <f t="shared" si="10"/>
        <v>-33.333333333333336</v>
      </c>
      <c r="H32" s="95" t="s">
        <v>148</v>
      </c>
      <c r="I32" s="95" t="s">
        <v>148</v>
      </c>
      <c r="J32" s="276" t="s">
        <v>137</v>
      </c>
    </row>
    <row r="33" spans="1:10" ht="11.1" customHeight="1" x14ac:dyDescent="0.2">
      <c r="A33" s="661" t="s">
        <v>39</v>
      </c>
      <c r="B33" s="184">
        <v>1247</v>
      </c>
      <c r="C33" s="184">
        <v>1327</v>
      </c>
      <c r="D33" s="675">
        <f t="shared" si="9"/>
        <v>6.4153969526864474</v>
      </c>
      <c r="E33" s="482">
        <v>440</v>
      </c>
      <c r="F33" s="482">
        <v>400</v>
      </c>
      <c r="G33" s="276">
        <f>((F33/E33) -      1)*100</f>
        <v>-9.0909090909090935</v>
      </c>
      <c r="H33" s="95" t="s">
        <v>148</v>
      </c>
      <c r="I33" s="95" t="s">
        <v>148</v>
      </c>
      <c r="J33" s="276" t="s">
        <v>137</v>
      </c>
    </row>
    <row r="34" spans="1:10" ht="11.1" customHeight="1" x14ac:dyDescent="0.2">
      <c r="A34" s="666" t="s">
        <v>41</v>
      </c>
      <c r="B34" s="533">
        <f>AVERAGE(B35:B38)</f>
        <v>1434.4433333333334</v>
      </c>
      <c r="C34" s="533">
        <f>AVERAGE(C35:C38)</f>
        <v>1245.3</v>
      </c>
      <c r="D34" s="673">
        <f t="shared" ref="D34:D57" si="12">((C34/B34 -1)*100)</f>
        <v>-13.185835155565584</v>
      </c>
      <c r="E34" s="483">
        <f>AVERAGE(E35:E38)</f>
        <v>431.93333333333334</v>
      </c>
      <c r="F34" s="483">
        <f>AVERAGE(F35:F38)</f>
        <v>413.55</v>
      </c>
      <c r="G34" s="673">
        <f t="shared" ref="G34:G39" si="13">((F34/E34 -1)*100)</f>
        <v>-4.2560580336471698</v>
      </c>
      <c r="H34" s="483">
        <f>AVERAGE(H35:H38)</f>
        <v>600</v>
      </c>
      <c r="I34" s="483">
        <f>AVERAGE(I35:I38)</f>
        <v>800</v>
      </c>
      <c r="J34" s="673">
        <f t="shared" ref="J34:J37" si="14">((I34/H34 -1)*100)</f>
        <v>33.333333333333329</v>
      </c>
    </row>
    <row r="35" spans="1:10" ht="11.1" customHeight="1" x14ac:dyDescent="0.2">
      <c r="A35" s="661" t="s">
        <v>156</v>
      </c>
      <c r="B35" s="184">
        <v>1000</v>
      </c>
      <c r="C35" s="545">
        <v>1050</v>
      </c>
      <c r="D35" s="578" t="s">
        <v>137</v>
      </c>
      <c r="E35" s="482">
        <v>260</v>
      </c>
      <c r="F35" s="551">
        <v>326.60000000000002</v>
      </c>
      <c r="G35" s="361" t="s">
        <v>27</v>
      </c>
      <c r="H35" s="95" t="s">
        <v>148</v>
      </c>
      <c r="I35" s="551">
        <v>1000</v>
      </c>
      <c r="J35" s="547" t="s">
        <v>137</v>
      </c>
    </row>
    <row r="36" spans="1:10" ht="11.1" customHeight="1" x14ac:dyDescent="0.2">
      <c r="A36" s="661" t="s">
        <v>166</v>
      </c>
      <c r="B36" s="95" t="s">
        <v>148</v>
      </c>
      <c r="C36" s="545">
        <v>1200</v>
      </c>
      <c r="D36" s="578" t="s">
        <v>137</v>
      </c>
      <c r="E36" s="95" t="s">
        <v>154</v>
      </c>
      <c r="F36" s="551">
        <v>280</v>
      </c>
      <c r="G36" s="361" t="s">
        <v>27</v>
      </c>
      <c r="H36" s="95" t="s">
        <v>148</v>
      </c>
      <c r="I36" s="95" t="s">
        <v>148</v>
      </c>
      <c r="J36" s="547" t="s">
        <v>137</v>
      </c>
    </row>
    <row r="37" spans="1:10" ht="11.1" customHeight="1" x14ac:dyDescent="0.2">
      <c r="A37" s="661" t="s">
        <v>43</v>
      </c>
      <c r="B37" s="184">
        <v>1803.33</v>
      </c>
      <c r="C37" s="184">
        <v>1531.2</v>
      </c>
      <c r="D37" s="276">
        <f t="shared" si="12"/>
        <v>-15.090416063615642</v>
      </c>
      <c r="E37" s="482">
        <v>435.8</v>
      </c>
      <c r="F37" s="482">
        <v>447.6</v>
      </c>
      <c r="G37" s="276">
        <f t="shared" si="13"/>
        <v>2.7076640660853579</v>
      </c>
      <c r="H37" s="482">
        <v>600</v>
      </c>
      <c r="I37" s="482">
        <v>600</v>
      </c>
      <c r="J37" s="276">
        <f t="shared" si="14"/>
        <v>0</v>
      </c>
    </row>
    <row r="38" spans="1:10" ht="11.1" customHeight="1" x14ac:dyDescent="0.2">
      <c r="A38" s="661" t="s">
        <v>45</v>
      </c>
      <c r="B38" s="184">
        <v>1500</v>
      </c>
      <c r="C38" s="545">
        <v>1200</v>
      </c>
      <c r="D38" s="276">
        <f t="shared" si="12"/>
        <v>-19.999999999999996</v>
      </c>
      <c r="E38" s="482">
        <v>600</v>
      </c>
      <c r="F38" s="551">
        <v>600</v>
      </c>
      <c r="G38" s="276">
        <f t="shared" si="13"/>
        <v>0</v>
      </c>
      <c r="H38" s="95" t="s">
        <v>148</v>
      </c>
      <c r="I38" s="95" t="s">
        <v>148</v>
      </c>
      <c r="J38" s="547" t="s">
        <v>137</v>
      </c>
    </row>
    <row r="39" spans="1:10" ht="11.1" customHeight="1" x14ac:dyDescent="0.2">
      <c r="A39" s="480" t="s">
        <v>46</v>
      </c>
      <c r="B39" s="533">
        <f>AVERAGE(B40:B52)</f>
        <v>1350.6923076923076</v>
      </c>
      <c r="C39" s="533">
        <f>AVERAGE(C40:C52)</f>
        <v>1337.4615384615386</v>
      </c>
      <c r="D39" s="678">
        <f t="shared" si="12"/>
        <v>-0.97955464434191786</v>
      </c>
      <c r="E39" s="483">
        <f>AVERAGE(E40:E52)</f>
        <v>686.66666666666663</v>
      </c>
      <c r="F39" s="483">
        <f>AVERAGE(F40:F52)</f>
        <v>686.66666666666663</v>
      </c>
      <c r="G39" s="680">
        <f t="shared" si="13"/>
        <v>0</v>
      </c>
      <c r="H39" s="483">
        <f>AVERAGE(H40:H52)</f>
        <v>863.33333333333337</v>
      </c>
      <c r="I39" s="672">
        <f>AVERAGE(I40:I52)</f>
        <v>863.33333333333337</v>
      </c>
      <c r="J39" s="673">
        <f t="shared" ref="J39" si="15">((I39/H39 -1)*100)</f>
        <v>0</v>
      </c>
    </row>
    <row r="40" spans="1:10" ht="11.1" customHeight="1" x14ac:dyDescent="0.2">
      <c r="A40" s="661" t="s">
        <v>47</v>
      </c>
      <c r="B40" s="184">
        <v>1287</v>
      </c>
      <c r="C40" s="184">
        <v>1320</v>
      </c>
      <c r="D40" s="276">
        <f t="shared" si="12"/>
        <v>2.564102564102555</v>
      </c>
      <c r="E40" s="95" t="s">
        <v>154</v>
      </c>
      <c r="F40" s="95" t="s">
        <v>154</v>
      </c>
      <c r="G40" s="276" t="s">
        <v>137</v>
      </c>
      <c r="H40" s="95" t="s">
        <v>154</v>
      </c>
      <c r="I40" s="95" t="s">
        <v>154</v>
      </c>
      <c r="J40" s="276" t="s">
        <v>137</v>
      </c>
    </row>
    <row r="41" spans="1:10" ht="11.1" customHeight="1" x14ac:dyDescent="0.2">
      <c r="A41" s="661" t="s">
        <v>48</v>
      </c>
      <c r="B41" s="184">
        <v>1287</v>
      </c>
      <c r="C41" s="184">
        <v>1287</v>
      </c>
      <c r="D41" s="675">
        <f t="shared" si="12"/>
        <v>0</v>
      </c>
      <c r="E41" s="95" t="s">
        <v>154</v>
      </c>
      <c r="F41" s="95" t="s">
        <v>154</v>
      </c>
      <c r="G41" s="276" t="s">
        <v>137</v>
      </c>
      <c r="H41" s="95" t="s">
        <v>154</v>
      </c>
      <c r="I41" s="95" t="s">
        <v>154</v>
      </c>
      <c r="J41" s="276" t="s">
        <v>137</v>
      </c>
    </row>
    <row r="42" spans="1:10" ht="11.1" customHeight="1" x14ac:dyDescent="0.2">
      <c r="A42" s="661" t="s">
        <v>49</v>
      </c>
      <c r="B42" s="184">
        <v>1315</v>
      </c>
      <c r="C42" s="184">
        <v>1315</v>
      </c>
      <c r="D42" s="276">
        <f t="shared" si="12"/>
        <v>0</v>
      </c>
      <c r="E42" s="95" t="s">
        <v>154</v>
      </c>
      <c r="F42" s="95" t="s">
        <v>154</v>
      </c>
      <c r="G42" s="276" t="s">
        <v>137</v>
      </c>
      <c r="H42" s="95" t="s">
        <v>154</v>
      </c>
      <c r="I42" s="95" t="s">
        <v>154</v>
      </c>
      <c r="J42" s="276" t="s">
        <v>137</v>
      </c>
    </row>
    <row r="43" spans="1:10" ht="11.1" customHeight="1" x14ac:dyDescent="0.2">
      <c r="A43" s="661" t="s">
        <v>50</v>
      </c>
      <c r="B43" s="184">
        <v>1360</v>
      </c>
      <c r="C43" s="184">
        <v>1360</v>
      </c>
      <c r="D43" s="675">
        <f t="shared" si="12"/>
        <v>0</v>
      </c>
      <c r="E43" s="95" t="s">
        <v>154</v>
      </c>
      <c r="F43" s="95" t="s">
        <v>154</v>
      </c>
      <c r="G43" s="276" t="s">
        <v>137</v>
      </c>
      <c r="H43" s="95" t="s">
        <v>154</v>
      </c>
      <c r="I43" s="95" t="s">
        <v>154</v>
      </c>
      <c r="J43" s="276" t="s">
        <v>137</v>
      </c>
    </row>
    <row r="44" spans="1:10" ht="11.1" customHeight="1" x14ac:dyDescent="0.2">
      <c r="A44" s="661" t="s">
        <v>51</v>
      </c>
      <c r="B44" s="184">
        <v>1287</v>
      </c>
      <c r="C44" s="184">
        <v>1287</v>
      </c>
      <c r="D44" s="276">
        <f t="shared" si="12"/>
        <v>0</v>
      </c>
      <c r="E44" s="482">
        <v>710</v>
      </c>
      <c r="F44" s="482">
        <v>710</v>
      </c>
      <c r="G44" s="276">
        <f t="shared" ref="G44" si="16">((F44/E44 -1)*100)</f>
        <v>0</v>
      </c>
      <c r="H44" s="482">
        <v>700</v>
      </c>
      <c r="I44" s="482">
        <v>700</v>
      </c>
      <c r="J44" s="276">
        <f t="shared" ref="J44" si="17">((I44/H44 -1)*100)</f>
        <v>0</v>
      </c>
    </row>
    <row r="45" spans="1:10" ht="11.1" customHeight="1" x14ac:dyDescent="0.2">
      <c r="A45" s="661" t="s">
        <v>52</v>
      </c>
      <c r="B45" s="184">
        <v>1200</v>
      </c>
      <c r="C45" s="184">
        <v>1200</v>
      </c>
      <c r="D45" s="675">
        <f t="shared" si="12"/>
        <v>0</v>
      </c>
      <c r="E45" s="95" t="s">
        <v>154</v>
      </c>
      <c r="F45" s="95" t="s">
        <v>154</v>
      </c>
      <c r="G45" s="276" t="s">
        <v>137</v>
      </c>
      <c r="H45" s="95" t="s">
        <v>154</v>
      </c>
      <c r="I45" s="95" t="s">
        <v>154</v>
      </c>
      <c r="J45" s="276" t="s">
        <v>137</v>
      </c>
    </row>
    <row r="46" spans="1:10" ht="11.1" customHeight="1" x14ac:dyDescent="0.2">
      <c r="A46" s="661" t="s">
        <v>53</v>
      </c>
      <c r="B46" s="184">
        <v>1320</v>
      </c>
      <c r="C46" s="184">
        <v>1320</v>
      </c>
      <c r="D46" s="276">
        <f t="shared" si="12"/>
        <v>0</v>
      </c>
      <c r="E46" s="95" t="s">
        <v>154</v>
      </c>
      <c r="F46" s="95" t="s">
        <v>154</v>
      </c>
      <c r="G46" s="276" t="s">
        <v>137</v>
      </c>
      <c r="H46" s="95" t="s">
        <v>154</v>
      </c>
      <c r="I46" s="95" t="s">
        <v>154</v>
      </c>
      <c r="J46" s="276" t="s">
        <v>137</v>
      </c>
    </row>
    <row r="47" spans="1:10" ht="11.1" customHeight="1" x14ac:dyDescent="0.2">
      <c r="A47" s="661" t="s">
        <v>140</v>
      </c>
      <c r="B47" s="184">
        <v>1280</v>
      </c>
      <c r="C47" s="184">
        <v>1280</v>
      </c>
      <c r="D47" s="675">
        <f t="shared" si="12"/>
        <v>0</v>
      </c>
      <c r="E47" s="482">
        <v>600</v>
      </c>
      <c r="F47" s="482">
        <v>600</v>
      </c>
      <c r="G47" s="276">
        <f t="shared" ref="G47" si="18">((F47/E47 -1)*100)</f>
        <v>0</v>
      </c>
      <c r="H47" s="482">
        <v>900</v>
      </c>
      <c r="I47" s="482">
        <v>900</v>
      </c>
      <c r="J47" s="276">
        <f t="shared" ref="J47" si="19">((I47/H47 -1)*100)</f>
        <v>0</v>
      </c>
    </row>
    <row r="48" spans="1:10" ht="11.1" customHeight="1" x14ac:dyDescent="0.2">
      <c r="A48" s="661" t="s">
        <v>54</v>
      </c>
      <c r="B48" s="184">
        <v>1300</v>
      </c>
      <c r="C48" s="184">
        <v>1300</v>
      </c>
      <c r="D48" s="276">
        <f t="shared" si="12"/>
        <v>0</v>
      </c>
      <c r="E48" s="95" t="s">
        <v>154</v>
      </c>
      <c r="F48" s="95" t="s">
        <v>154</v>
      </c>
      <c r="G48" s="276" t="s">
        <v>137</v>
      </c>
      <c r="H48" s="95" t="s">
        <v>154</v>
      </c>
      <c r="I48" s="95" t="s">
        <v>154</v>
      </c>
      <c r="J48" s="276" t="s">
        <v>137</v>
      </c>
    </row>
    <row r="49" spans="1:10" ht="11.1" customHeight="1" x14ac:dyDescent="0.2">
      <c r="A49" s="661" t="s">
        <v>55</v>
      </c>
      <c r="B49" s="184">
        <v>1300</v>
      </c>
      <c r="C49" s="184">
        <v>1300</v>
      </c>
      <c r="D49" s="675">
        <f t="shared" si="12"/>
        <v>0</v>
      </c>
      <c r="E49" s="95" t="s">
        <v>154</v>
      </c>
      <c r="F49" s="95" t="s">
        <v>154</v>
      </c>
      <c r="G49" s="276" t="s">
        <v>137</v>
      </c>
      <c r="H49" s="95" t="s">
        <v>154</v>
      </c>
      <c r="I49" s="95" t="s">
        <v>154</v>
      </c>
      <c r="J49" s="276" t="s">
        <v>137</v>
      </c>
    </row>
    <row r="50" spans="1:10" ht="11.1" customHeight="1" x14ac:dyDescent="0.2">
      <c r="A50" s="661" t="s">
        <v>56</v>
      </c>
      <c r="B50" s="184">
        <v>1333</v>
      </c>
      <c r="C50" s="184">
        <v>1333</v>
      </c>
      <c r="D50" s="276">
        <f t="shared" si="12"/>
        <v>0</v>
      </c>
      <c r="E50" s="482">
        <v>750</v>
      </c>
      <c r="F50" s="482">
        <v>750</v>
      </c>
      <c r="G50" s="276">
        <f t="shared" ref="G50" si="20">((F50/E50 -1)*100)</f>
        <v>0</v>
      </c>
      <c r="H50" s="95" t="s">
        <v>154</v>
      </c>
      <c r="I50" s="95" t="s">
        <v>154</v>
      </c>
      <c r="J50" s="276" t="s">
        <v>137</v>
      </c>
    </row>
    <row r="51" spans="1:10" ht="11.1" customHeight="1" x14ac:dyDescent="0.2">
      <c r="A51" s="661" t="s">
        <v>57</v>
      </c>
      <c r="B51" s="184">
        <v>1400</v>
      </c>
      <c r="C51" s="184">
        <v>1400</v>
      </c>
      <c r="D51" s="675">
        <f t="shared" si="12"/>
        <v>0</v>
      </c>
      <c r="E51" s="95" t="s">
        <v>154</v>
      </c>
      <c r="F51" s="95" t="s">
        <v>154</v>
      </c>
      <c r="G51" s="276" t="s">
        <v>137</v>
      </c>
      <c r="H51" s="95" t="s">
        <v>154</v>
      </c>
      <c r="I51" s="95" t="s">
        <v>154</v>
      </c>
      <c r="J51" s="276" t="s">
        <v>137</v>
      </c>
    </row>
    <row r="52" spans="1:10" ht="11.1" customHeight="1" x14ac:dyDescent="0.2">
      <c r="A52" s="661" t="s">
        <v>58</v>
      </c>
      <c r="B52" s="184">
        <v>1890</v>
      </c>
      <c r="C52" s="184">
        <v>1685</v>
      </c>
      <c r="D52" s="276">
        <f t="shared" si="12"/>
        <v>-10.846560846560848</v>
      </c>
      <c r="E52" s="95" t="s">
        <v>154</v>
      </c>
      <c r="F52" s="95" t="s">
        <v>154</v>
      </c>
      <c r="G52" s="276" t="s">
        <v>137</v>
      </c>
      <c r="H52" s="483">
        <v>990</v>
      </c>
      <c r="I52" s="482">
        <v>990</v>
      </c>
      <c r="J52" s="276">
        <f t="shared" ref="J52" si="21">((I52/H52 -1)*100)</f>
        <v>0</v>
      </c>
    </row>
    <row r="53" spans="1:10" ht="11.1" customHeight="1" x14ac:dyDescent="0.2">
      <c r="A53" s="665" t="s">
        <v>59</v>
      </c>
      <c r="B53" s="533">
        <f>AVERAGE(B54:B57)</f>
        <v>1190</v>
      </c>
      <c r="C53" s="533">
        <f>AVERAGE(C54:C58)</f>
        <v>1175</v>
      </c>
      <c r="D53" s="670">
        <f t="shared" si="12"/>
        <v>-1.2605042016806678</v>
      </c>
      <c r="E53" s="483">
        <f>AVERAGE(E54:E57)</f>
        <v>534.33333333333337</v>
      </c>
      <c r="F53" s="483">
        <f>AVERAGE(F54:F58)</f>
        <v>551.6</v>
      </c>
      <c r="G53" s="670">
        <f>((F53/E53 -1)*100)</f>
        <v>3.231441048034922</v>
      </c>
      <c r="H53" s="483" t="s">
        <v>158</v>
      </c>
      <c r="I53" s="483" t="s">
        <v>158</v>
      </c>
      <c r="J53" s="673" t="s">
        <v>137</v>
      </c>
    </row>
    <row r="54" spans="1:10" ht="11.1" customHeight="1" x14ac:dyDescent="0.2">
      <c r="A54" s="661" t="s">
        <v>60</v>
      </c>
      <c r="B54" s="95" t="s">
        <v>148</v>
      </c>
      <c r="C54" s="95" t="s">
        <v>148</v>
      </c>
      <c r="D54" s="276" t="s">
        <v>137</v>
      </c>
      <c r="E54" s="482">
        <v>520</v>
      </c>
      <c r="F54" s="482">
        <v>573</v>
      </c>
      <c r="G54" s="276">
        <f>((F54/E54 -1)*100)</f>
        <v>10.192307692307701</v>
      </c>
      <c r="H54" s="95" t="s">
        <v>154</v>
      </c>
      <c r="I54" s="95" t="s">
        <v>154</v>
      </c>
      <c r="J54" s="276" t="s">
        <v>137</v>
      </c>
    </row>
    <row r="55" spans="1:10" ht="11.1" customHeight="1" x14ac:dyDescent="0.2">
      <c r="A55" s="661" t="s">
        <v>61</v>
      </c>
      <c r="B55" s="95" t="s">
        <v>148</v>
      </c>
      <c r="C55" s="95" t="s">
        <v>148</v>
      </c>
      <c r="D55" s="276" t="s">
        <v>137</v>
      </c>
      <c r="E55" s="95" t="s">
        <v>154</v>
      </c>
      <c r="F55" s="482">
        <v>580</v>
      </c>
      <c r="G55" s="276" t="s">
        <v>137</v>
      </c>
      <c r="H55" s="95" t="s">
        <v>154</v>
      </c>
      <c r="I55" s="95" t="s">
        <v>154</v>
      </c>
      <c r="J55" s="276" t="s">
        <v>137</v>
      </c>
    </row>
    <row r="56" spans="1:10" ht="11.1" customHeight="1" x14ac:dyDescent="0.2">
      <c r="A56" s="661" t="s">
        <v>62</v>
      </c>
      <c r="B56" s="184">
        <v>1180</v>
      </c>
      <c r="C56" s="95" t="s">
        <v>148</v>
      </c>
      <c r="D56" s="276" t="s">
        <v>137</v>
      </c>
      <c r="E56" s="482">
        <v>550</v>
      </c>
      <c r="F56" s="482">
        <v>600</v>
      </c>
      <c r="G56" s="276">
        <f>((F56/E56 -1)*100)</f>
        <v>9.0909090909090828</v>
      </c>
      <c r="H56" s="95" t="s">
        <v>154</v>
      </c>
      <c r="I56" s="95" t="s">
        <v>154</v>
      </c>
      <c r="J56" s="276" t="s">
        <v>137</v>
      </c>
    </row>
    <row r="57" spans="1:10" ht="11.1" customHeight="1" x14ac:dyDescent="0.2">
      <c r="A57" s="661" t="s">
        <v>63</v>
      </c>
      <c r="B57" s="184">
        <v>1200</v>
      </c>
      <c r="C57" s="184">
        <v>1200</v>
      </c>
      <c r="D57" s="276">
        <f t="shared" si="12"/>
        <v>0</v>
      </c>
      <c r="E57" s="482">
        <v>533</v>
      </c>
      <c r="F57" s="482">
        <v>480</v>
      </c>
      <c r="G57" s="276">
        <f>((F57/E57 -1)*100)</f>
        <v>-9.9437148217636047</v>
      </c>
      <c r="H57" s="95" t="s">
        <v>154</v>
      </c>
      <c r="I57" s="95" t="s">
        <v>154</v>
      </c>
      <c r="J57" s="276" t="s">
        <v>137</v>
      </c>
    </row>
    <row r="58" spans="1:10" ht="11.1" customHeight="1" x14ac:dyDescent="0.2">
      <c r="A58" s="661" t="s">
        <v>64</v>
      </c>
      <c r="B58" s="95" t="s">
        <v>148</v>
      </c>
      <c r="C58" s="184">
        <v>1150</v>
      </c>
      <c r="D58" s="276" t="s">
        <v>137</v>
      </c>
      <c r="E58" s="95" t="s">
        <v>154</v>
      </c>
      <c r="F58" s="482">
        <v>525</v>
      </c>
      <c r="G58" s="276" t="s">
        <v>137</v>
      </c>
      <c r="H58" s="95" t="s">
        <v>154</v>
      </c>
      <c r="I58" s="95" t="s">
        <v>154</v>
      </c>
      <c r="J58" s="276" t="s">
        <v>137</v>
      </c>
    </row>
    <row r="59" spans="1:10" ht="11.1" customHeight="1" x14ac:dyDescent="0.2">
      <c r="A59" s="666" t="s">
        <v>65</v>
      </c>
      <c r="B59" s="533">
        <f>AVERAGE(B60:B65)</f>
        <v>1302.72</v>
      </c>
      <c r="C59" s="533">
        <f>AVERAGE(C60:C65)</f>
        <v>1370</v>
      </c>
      <c r="D59" s="670">
        <f>((C59/B59 -1)*100)</f>
        <v>5.1645787275853561</v>
      </c>
      <c r="E59" s="483">
        <f>AVERAGE(E60:E65)</f>
        <v>614.4666666666667</v>
      </c>
      <c r="F59" s="483">
        <f>AVERAGE(F60:F65)</f>
        <v>586.25</v>
      </c>
      <c r="G59" s="670">
        <f>((F59/E59 -1)*100)</f>
        <v>-4.5920581534121823</v>
      </c>
      <c r="H59" s="673" t="s">
        <v>137</v>
      </c>
      <c r="I59" s="770">
        <f>AVERAGE(I60:I65)</f>
        <v>846.7</v>
      </c>
      <c r="J59" s="673" t="s">
        <v>137</v>
      </c>
    </row>
    <row r="60" spans="1:10" ht="11.1" customHeight="1" x14ac:dyDescent="0.2">
      <c r="A60" s="661" t="s">
        <v>66</v>
      </c>
      <c r="B60" s="184">
        <v>1200</v>
      </c>
      <c r="C60" s="95" t="s">
        <v>148</v>
      </c>
      <c r="D60" s="276" t="s">
        <v>137</v>
      </c>
      <c r="E60" s="482">
        <v>633.4</v>
      </c>
      <c r="F60" s="482">
        <v>450</v>
      </c>
      <c r="G60" s="276">
        <f>((F60/E60 -1)*100)</f>
        <v>-28.954846858225448</v>
      </c>
      <c r="H60" s="95" t="s">
        <v>154</v>
      </c>
      <c r="I60" s="95" t="s">
        <v>154</v>
      </c>
      <c r="J60" s="276" t="s">
        <v>137</v>
      </c>
    </row>
    <row r="61" spans="1:10" ht="11.1" customHeight="1" x14ac:dyDescent="0.2">
      <c r="A61" s="661" t="s">
        <v>386</v>
      </c>
      <c r="B61" s="184">
        <v>1300</v>
      </c>
      <c r="C61" s="95" t="s">
        <v>148</v>
      </c>
      <c r="D61" s="276" t="s">
        <v>137</v>
      </c>
      <c r="E61" s="95" t="s">
        <v>154</v>
      </c>
      <c r="F61" s="95" t="s">
        <v>154</v>
      </c>
      <c r="G61" s="276" t="s">
        <v>137</v>
      </c>
      <c r="H61" s="95" t="s">
        <v>154</v>
      </c>
      <c r="I61" s="95" t="s">
        <v>154</v>
      </c>
      <c r="J61" s="276" t="s">
        <v>137</v>
      </c>
    </row>
    <row r="62" spans="1:10" ht="11.1" customHeight="1" x14ac:dyDescent="0.2">
      <c r="A62" s="661" t="s">
        <v>68</v>
      </c>
      <c r="B62" s="95" t="s">
        <v>148</v>
      </c>
      <c r="C62" s="184">
        <v>1340</v>
      </c>
      <c r="D62" s="276" t="s">
        <v>137</v>
      </c>
      <c r="E62" s="482">
        <v>500</v>
      </c>
      <c r="F62" s="482">
        <v>435</v>
      </c>
      <c r="G62" s="276">
        <f>((F62/E62 -1)*100)</f>
        <v>-13</v>
      </c>
      <c r="H62" s="95" t="s">
        <v>154</v>
      </c>
      <c r="I62" s="482">
        <v>1013.4</v>
      </c>
      <c r="J62" s="276" t="s">
        <v>137</v>
      </c>
    </row>
    <row r="63" spans="1:10" ht="11.1" customHeight="1" x14ac:dyDescent="0.2">
      <c r="A63" s="661" t="s">
        <v>70</v>
      </c>
      <c r="B63" s="184">
        <v>1246.5999999999999</v>
      </c>
      <c r="C63" s="95" t="s">
        <v>148</v>
      </c>
      <c r="D63" s="276" t="s">
        <v>137</v>
      </c>
      <c r="E63" s="95" t="s">
        <v>154</v>
      </c>
      <c r="F63" s="95" t="s">
        <v>154</v>
      </c>
      <c r="G63" s="276" t="s">
        <v>137</v>
      </c>
      <c r="H63" s="95" t="s">
        <v>154</v>
      </c>
      <c r="I63" s="95" t="s">
        <v>154</v>
      </c>
      <c r="J63" s="276" t="s">
        <v>137</v>
      </c>
    </row>
    <row r="64" spans="1:10" ht="11.1" customHeight="1" x14ac:dyDescent="0.2">
      <c r="A64" s="661" t="s">
        <v>72</v>
      </c>
      <c r="B64" s="184">
        <v>1500</v>
      </c>
      <c r="C64" s="184">
        <v>1400</v>
      </c>
      <c r="D64" s="276">
        <f>((C64/B64 -1)*100)</f>
        <v>-6.6666666666666652</v>
      </c>
      <c r="E64" s="95" t="s">
        <v>154</v>
      </c>
      <c r="F64" s="482">
        <v>600</v>
      </c>
      <c r="G64" s="276" t="s">
        <v>137</v>
      </c>
      <c r="H64" s="95" t="s">
        <v>154</v>
      </c>
      <c r="I64" s="95" t="s">
        <v>154</v>
      </c>
      <c r="J64" s="276" t="s">
        <v>137</v>
      </c>
    </row>
    <row r="65" spans="1:10" ht="10.7" customHeight="1" x14ac:dyDescent="0.2">
      <c r="A65" s="661" t="s">
        <v>71</v>
      </c>
      <c r="B65" s="184">
        <v>1267</v>
      </c>
      <c r="C65" s="95" t="s">
        <v>148</v>
      </c>
      <c r="D65" s="276" t="s">
        <v>137</v>
      </c>
      <c r="E65" s="482">
        <v>710</v>
      </c>
      <c r="F65" s="482">
        <v>860</v>
      </c>
      <c r="G65" s="276">
        <f>((F65/E65 -1)*100)</f>
        <v>21.126760563380277</v>
      </c>
      <c r="H65" s="95" t="s">
        <v>154</v>
      </c>
      <c r="I65" s="482">
        <v>680</v>
      </c>
      <c r="J65" s="276" t="s">
        <v>137</v>
      </c>
    </row>
    <row r="66" spans="1:10" ht="12" customHeight="1" x14ac:dyDescent="0.2">
      <c r="A66" s="828"/>
      <c r="B66" s="829"/>
      <c r="C66" s="830"/>
      <c r="D66" s="830"/>
      <c r="E66" s="830"/>
      <c r="F66" s="830"/>
      <c r="G66" s="830"/>
      <c r="H66" s="830"/>
      <c r="I66" s="830"/>
      <c r="J66" s="831" t="s">
        <v>76</v>
      </c>
    </row>
    <row r="67" spans="1:10" ht="14.1" customHeight="1" x14ac:dyDescent="0.25">
      <c r="A67" s="940" t="s">
        <v>500</v>
      </c>
      <c r="B67" s="940"/>
      <c r="C67" s="940"/>
      <c r="D67" s="940"/>
      <c r="E67" s="940"/>
      <c r="F67" s="940"/>
      <c r="G67" s="8"/>
      <c r="H67" s="8"/>
      <c r="I67" s="9"/>
      <c r="J67" s="9"/>
    </row>
    <row r="68" spans="1:10" ht="14.1" customHeight="1" x14ac:dyDescent="0.2">
      <c r="A68" s="930" t="s">
        <v>19</v>
      </c>
      <c r="B68" s="932" t="s">
        <v>150</v>
      </c>
      <c r="C68" s="938"/>
      <c r="D68" s="939"/>
      <c r="E68" s="932" t="s">
        <v>151</v>
      </c>
      <c r="F68" s="938"/>
      <c r="G68" s="939"/>
      <c r="H68" s="932" t="s">
        <v>152</v>
      </c>
      <c r="I68" s="938"/>
      <c r="J68" s="939"/>
    </row>
    <row r="69" spans="1:10" ht="14.1" customHeight="1" x14ac:dyDescent="0.2">
      <c r="A69" s="937"/>
      <c r="B69" s="346">
        <v>2023</v>
      </c>
      <c r="C69" s="346">
        <v>2024</v>
      </c>
      <c r="D69" s="346" t="s">
        <v>23</v>
      </c>
      <c r="E69" s="346">
        <v>2023</v>
      </c>
      <c r="F69" s="346">
        <v>2024</v>
      </c>
      <c r="G69" s="346" t="s">
        <v>23</v>
      </c>
      <c r="H69" s="346">
        <v>2023</v>
      </c>
      <c r="I69" s="346">
        <v>2024</v>
      </c>
      <c r="J69" s="346" t="s">
        <v>23</v>
      </c>
    </row>
    <row r="70" spans="1:10" ht="11.1" customHeight="1" x14ac:dyDescent="0.2">
      <c r="A70" s="571" t="s">
        <v>74</v>
      </c>
      <c r="B70" s="836">
        <f>AVERAGE(B71:B73)</f>
        <v>1270</v>
      </c>
      <c r="C70" s="836">
        <f>AVERAGE(C71:C73)</f>
        <v>1244.3333333333333</v>
      </c>
      <c r="D70" s="670">
        <f>((C70/B70)-   1)*100</f>
        <v>-2.020997375328093</v>
      </c>
      <c r="E70" s="483" t="s">
        <v>158</v>
      </c>
      <c r="F70" s="483" t="s">
        <v>158</v>
      </c>
      <c r="G70" s="577" t="s">
        <v>137</v>
      </c>
      <c r="H70" s="483">
        <f>AVERAGE(H71:H73)</f>
        <v>750</v>
      </c>
      <c r="I70" s="483">
        <f>AVERAGE(I71:I73)</f>
        <v>793.5</v>
      </c>
      <c r="J70" s="546">
        <f>((I70/H70)-   1)*100</f>
        <v>5.8000000000000052</v>
      </c>
    </row>
    <row r="71" spans="1:10" ht="11.1" customHeight="1" x14ac:dyDescent="0.2">
      <c r="A71" s="661" t="s">
        <v>181</v>
      </c>
      <c r="B71" s="482">
        <v>1160</v>
      </c>
      <c r="C71" s="482">
        <v>1166</v>
      </c>
      <c r="D71" s="276">
        <f>((C71/B71)-   1)*100</f>
        <v>0.51724137931035141</v>
      </c>
      <c r="E71" s="95" t="s">
        <v>154</v>
      </c>
      <c r="F71" s="95" t="s">
        <v>154</v>
      </c>
      <c r="G71" s="578" t="s">
        <v>137</v>
      </c>
      <c r="H71" s="95" t="s">
        <v>154</v>
      </c>
      <c r="I71" s="95" t="s">
        <v>154</v>
      </c>
      <c r="J71" s="547" t="s">
        <v>137</v>
      </c>
    </row>
    <row r="72" spans="1:10" ht="11.1" customHeight="1" x14ac:dyDescent="0.2">
      <c r="A72" s="661" t="s">
        <v>75</v>
      </c>
      <c r="B72" s="669" t="s">
        <v>154</v>
      </c>
      <c r="C72" s="482">
        <v>1400</v>
      </c>
      <c r="D72" s="547" t="s">
        <v>137</v>
      </c>
      <c r="E72" s="95" t="s">
        <v>154</v>
      </c>
      <c r="F72" s="95" t="s">
        <v>154</v>
      </c>
      <c r="G72" s="578" t="s">
        <v>137</v>
      </c>
      <c r="H72" s="95" t="s">
        <v>154</v>
      </c>
      <c r="I72" s="482">
        <v>800</v>
      </c>
      <c r="J72" s="547" t="s">
        <v>137</v>
      </c>
    </row>
    <row r="73" spans="1:10" ht="11.1" customHeight="1" x14ac:dyDescent="0.2">
      <c r="A73" s="661" t="s">
        <v>287</v>
      </c>
      <c r="B73" s="482">
        <v>1380</v>
      </c>
      <c r="C73" s="482">
        <v>1167</v>
      </c>
      <c r="D73" s="547">
        <f>((C73/B73)-   1)*100</f>
        <v>-15.434782608695652</v>
      </c>
      <c r="E73" s="95" t="s">
        <v>154</v>
      </c>
      <c r="F73" s="95" t="s">
        <v>154</v>
      </c>
      <c r="G73" s="578" t="s">
        <v>137</v>
      </c>
      <c r="H73" s="482">
        <v>750</v>
      </c>
      <c r="I73" s="482">
        <v>787</v>
      </c>
      <c r="J73" s="547">
        <f>((I73/H73)-   1)*100</f>
        <v>4.9333333333333229</v>
      </c>
    </row>
    <row r="74" spans="1:10" ht="11.1" customHeight="1" x14ac:dyDescent="0.2">
      <c r="A74" s="543" t="s">
        <v>77</v>
      </c>
      <c r="B74" s="836">
        <f>AVERAGE(B75:B78)</f>
        <v>1200</v>
      </c>
      <c r="C74" s="836">
        <f>AVERAGE(C75:C78)</f>
        <v>1225</v>
      </c>
      <c r="D74" s="670">
        <v>0</v>
      </c>
      <c r="E74" s="483">
        <f t="shared" ref="E74:F74" si="22">AVERAGE(E75:E78)</f>
        <v>633.33333333333337</v>
      </c>
      <c r="F74" s="483">
        <f t="shared" si="22"/>
        <v>775</v>
      </c>
      <c r="G74" s="483">
        <f>((F74/E74)-   1)*100</f>
        <v>22.368421052631572</v>
      </c>
      <c r="H74" s="483">
        <f t="shared" ref="H74:I74" si="23">AVERAGE(H75:H78)</f>
        <v>1000</v>
      </c>
      <c r="I74" s="483">
        <f t="shared" si="23"/>
        <v>966.66666666666663</v>
      </c>
      <c r="J74" s="546">
        <f>((I74/H74)-   1)*100</f>
        <v>-3.3333333333333326</v>
      </c>
    </row>
    <row r="75" spans="1:10" ht="11.1" customHeight="1" x14ac:dyDescent="0.2">
      <c r="A75" s="661" t="s">
        <v>78</v>
      </c>
      <c r="B75" s="551">
        <v>1200</v>
      </c>
      <c r="C75" s="482">
        <v>1300</v>
      </c>
      <c r="D75" s="276">
        <f t="shared" ref="D75:D77" si="24">((C75/B75)-   1)*100</f>
        <v>8.333333333333325</v>
      </c>
      <c r="E75" s="482">
        <v>600</v>
      </c>
      <c r="F75" s="482">
        <v>600</v>
      </c>
      <c r="G75" s="539">
        <f>((F75/E75)-   1)*100</f>
        <v>0</v>
      </c>
      <c r="H75" s="482">
        <v>1000</v>
      </c>
      <c r="I75" s="482">
        <v>900</v>
      </c>
      <c r="J75" s="276">
        <f>((I75/H75)-   1)*100</f>
        <v>-9.9999999999999982</v>
      </c>
    </row>
    <row r="76" spans="1:10" ht="11.1" customHeight="1" x14ac:dyDescent="0.2">
      <c r="A76" s="661" t="s">
        <v>79</v>
      </c>
      <c r="B76" s="551">
        <v>1200</v>
      </c>
      <c r="C76" s="482">
        <v>1200</v>
      </c>
      <c r="D76" s="276">
        <f t="shared" si="24"/>
        <v>0</v>
      </c>
      <c r="E76" s="482">
        <v>700</v>
      </c>
      <c r="F76" s="482">
        <v>800</v>
      </c>
      <c r="G76" s="539">
        <f>((F76/E76)-   1)*100</f>
        <v>14.285714285714279</v>
      </c>
      <c r="H76" s="95" t="s">
        <v>154</v>
      </c>
      <c r="I76" s="482">
        <v>1000</v>
      </c>
      <c r="J76" s="539" t="s">
        <v>137</v>
      </c>
    </row>
    <row r="77" spans="1:10" ht="11.1" customHeight="1" x14ac:dyDescent="0.2">
      <c r="A77" s="661" t="s">
        <v>81</v>
      </c>
      <c r="B77" s="551">
        <v>1200</v>
      </c>
      <c r="C77" s="482">
        <v>1200</v>
      </c>
      <c r="D77" s="276">
        <f t="shared" si="24"/>
        <v>0</v>
      </c>
      <c r="E77" s="95" t="s">
        <v>154</v>
      </c>
      <c r="F77" s="482">
        <v>1000</v>
      </c>
      <c r="G77" s="539" t="s">
        <v>137</v>
      </c>
      <c r="H77" s="95" t="s">
        <v>154</v>
      </c>
      <c r="I77" s="95" t="s">
        <v>154</v>
      </c>
      <c r="J77" s="539" t="s">
        <v>137</v>
      </c>
    </row>
    <row r="78" spans="1:10" ht="11.1" customHeight="1" x14ac:dyDescent="0.2">
      <c r="A78" s="661" t="s">
        <v>83</v>
      </c>
      <c r="B78" s="551">
        <v>1200</v>
      </c>
      <c r="C78" s="482">
        <v>1200</v>
      </c>
      <c r="D78" s="276">
        <f>((C78/B78)-   1)*100</f>
        <v>0</v>
      </c>
      <c r="E78" s="482">
        <v>600</v>
      </c>
      <c r="F78" s="482">
        <v>700</v>
      </c>
      <c r="G78" s="539">
        <f>((F78/E78)-   1)*100</f>
        <v>16.666666666666675</v>
      </c>
      <c r="H78" s="482">
        <v>1000</v>
      </c>
      <c r="I78" s="482">
        <v>1000</v>
      </c>
      <c r="J78" s="539">
        <f>((I78/H78)-   1)*100</f>
        <v>0</v>
      </c>
    </row>
    <row r="79" spans="1:10" ht="11.1" customHeight="1" x14ac:dyDescent="0.2">
      <c r="A79" s="659" t="s">
        <v>86</v>
      </c>
      <c r="B79" s="483" t="s">
        <v>27</v>
      </c>
      <c r="C79" s="836">
        <f>AVERAGE(C80:C84)</f>
        <v>1750</v>
      </c>
      <c r="D79" s="680" t="s">
        <v>137</v>
      </c>
      <c r="E79" s="483">
        <f>AVERAGE(E80:E84)</f>
        <v>550</v>
      </c>
      <c r="F79" s="483">
        <f>AVERAGE(F80:F84)</f>
        <v>482.6</v>
      </c>
      <c r="G79" s="671">
        <f>((F79/E79)-   1)*100</f>
        <v>-12.25454545454545</v>
      </c>
      <c r="H79" s="483">
        <f>AVERAGE(H82:H84)</f>
        <v>620</v>
      </c>
      <c r="I79" s="483">
        <f>AVERAGE(I80:I84)</f>
        <v>832.5</v>
      </c>
      <c r="J79" s="671">
        <f>((I79/H79)-   1)*100</f>
        <v>34.274193548387103</v>
      </c>
    </row>
    <row r="80" spans="1:10" ht="11.1" customHeight="1" x14ac:dyDescent="0.2">
      <c r="A80" s="661" t="s">
        <v>87</v>
      </c>
      <c r="B80" s="669" t="s">
        <v>154</v>
      </c>
      <c r="C80" s="669" t="s">
        <v>154</v>
      </c>
      <c r="D80" s="675" t="s">
        <v>137</v>
      </c>
      <c r="E80" s="95" t="s">
        <v>153</v>
      </c>
      <c r="F80" s="482">
        <v>300</v>
      </c>
      <c r="G80" s="675" t="s">
        <v>137</v>
      </c>
      <c r="H80" s="95" t="s">
        <v>154</v>
      </c>
      <c r="I80" s="482">
        <v>800</v>
      </c>
      <c r="J80" s="276" t="s">
        <v>137</v>
      </c>
    </row>
    <row r="81" spans="1:10" ht="11.1" customHeight="1" x14ac:dyDescent="0.2">
      <c r="A81" s="661" t="s">
        <v>557</v>
      </c>
      <c r="B81" s="669" t="s">
        <v>154</v>
      </c>
      <c r="C81" s="482">
        <v>1900</v>
      </c>
      <c r="D81" s="675" t="s">
        <v>137</v>
      </c>
      <c r="E81" s="95" t="s">
        <v>153</v>
      </c>
      <c r="F81" s="482">
        <v>613</v>
      </c>
      <c r="G81" s="675" t="s">
        <v>137</v>
      </c>
      <c r="H81" s="95" t="s">
        <v>154</v>
      </c>
      <c r="I81" s="482">
        <v>1030</v>
      </c>
      <c r="J81" s="675" t="s">
        <v>137</v>
      </c>
    </row>
    <row r="82" spans="1:10" ht="11.1" customHeight="1" x14ac:dyDescent="0.2">
      <c r="A82" s="661" t="s">
        <v>89</v>
      </c>
      <c r="B82" s="669" t="s">
        <v>154</v>
      </c>
      <c r="C82" s="669" t="s">
        <v>154</v>
      </c>
      <c r="D82" s="675" t="s">
        <v>137</v>
      </c>
      <c r="E82" s="95" t="s">
        <v>153</v>
      </c>
      <c r="F82" s="482">
        <v>400</v>
      </c>
      <c r="G82" s="675" t="s">
        <v>137</v>
      </c>
      <c r="H82" s="482">
        <v>620</v>
      </c>
      <c r="I82" s="482">
        <v>700</v>
      </c>
      <c r="J82" s="276">
        <f t="shared" ref="J82" si="25">((I82/H82)-   1)*100</f>
        <v>12.903225806451623</v>
      </c>
    </row>
    <row r="83" spans="1:10" ht="11.1" customHeight="1" x14ac:dyDescent="0.2">
      <c r="A83" s="661" t="s">
        <v>91</v>
      </c>
      <c r="B83" s="669" t="s">
        <v>154</v>
      </c>
      <c r="C83" s="482">
        <v>1600</v>
      </c>
      <c r="D83" s="675" t="s">
        <v>137</v>
      </c>
      <c r="E83" s="482">
        <v>800</v>
      </c>
      <c r="F83" s="482">
        <v>800</v>
      </c>
      <c r="G83" s="676">
        <f>((F83/E83)-   1)*100</f>
        <v>0</v>
      </c>
      <c r="H83" s="95" t="s">
        <v>154</v>
      </c>
      <c r="I83" s="95" t="s">
        <v>154</v>
      </c>
      <c r="J83" s="276" t="s">
        <v>137</v>
      </c>
    </row>
    <row r="84" spans="1:10" ht="11.1" customHeight="1" x14ac:dyDescent="0.2">
      <c r="A84" s="661" t="s">
        <v>94</v>
      </c>
      <c r="B84" s="669" t="s">
        <v>154</v>
      </c>
      <c r="C84" s="669" t="s">
        <v>154</v>
      </c>
      <c r="D84" s="675" t="s">
        <v>137</v>
      </c>
      <c r="E84" s="482">
        <v>300</v>
      </c>
      <c r="F84" s="482">
        <v>300</v>
      </c>
      <c r="G84" s="676">
        <f>((F84/E84)-   1)*100</f>
        <v>0</v>
      </c>
      <c r="H84" s="95" t="s">
        <v>154</v>
      </c>
      <c r="I84" s="482">
        <v>800</v>
      </c>
      <c r="J84" s="276" t="s">
        <v>137</v>
      </c>
    </row>
    <row r="85" spans="1:10" ht="11.1" customHeight="1" x14ac:dyDescent="0.2">
      <c r="A85" s="659" t="s">
        <v>99</v>
      </c>
      <c r="B85" s="483">
        <v>1100</v>
      </c>
      <c r="C85" s="680" t="s">
        <v>137</v>
      </c>
      <c r="D85" s="680" t="s">
        <v>137</v>
      </c>
      <c r="E85" s="673" t="s">
        <v>137</v>
      </c>
      <c r="F85" s="483">
        <v>600</v>
      </c>
      <c r="G85" s="673" t="s">
        <v>137</v>
      </c>
      <c r="H85" s="673" t="s">
        <v>137</v>
      </c>
      <c r="I85" s="483">
        <v>500</v>
      </c>
      <c r="J85" s="673" t="s">
        <v>137</v>
      </c>
    </row>
    <row r="86" spans="1:10" ht="11.1" customHeight="1" x14ac:dyDescent="0.2">
      <c r="A86" s="666" t="s">
        <v>100</v>
      </c>
      <c r="B86" s="483">
        <f>AVERAGE(B87:B89)</f>
        <v>1315</v>
      </c>
      <c r="C86" s="483">
        <f>AVERAGE(C87:C89)</f>
        <v>1067.5</v>
      </c>
      <c r="D86" s="670">
        <f t="shared" ref="D86:D92" si="26">((C86/B86)-   1)*100</f>
        <v>-18.821292775665398</v>
      </c>
      <c r="E86" s="483">
        <f>AVERAGE(E87:E89)</f>
        <v>400</v>
      </c>
      <c r="F86" s="483">
        <f>AVERAGE(F87:F89)</f>
        <v>480</v>
      </c>
      <c r="G86" s="673">
        <f t="shared" ref="G86:G87" si="27">((F86/E86)-   1)*100</f>
        <v>19.999999999999996</v>
      </c>
      <c r="H86" s="483">
        <f>AVERAGE(H87:H89)</f>
        <v>1100</v>
      </c>
      <c r="I86" s="483">
        <f>AVERAGE(I87:I89)</f>
        <v>762.3</v>
      </c>
      <c r="J86" s="673">
        <f t="shared" ref="J86:J89" si="28">((I86/H86)-   1)*100</f>
        <v>-30.700000000000006</v>
      </c>
    </row>
    <row r="87" spans="1:10" ht="11.1" customHeight="1" x14ac:dyDescent="0.2">
      <c r="A87" s="661" t="s">
        <v>102</v>
      </c>
      <c r="B87" s="482">
        <v>1200</v>
      </c>
      <c r="C87" s="482">
        <v>887.5</v>
      </c>
      <c r="D87" s="675">
        <f t="shared" si="26"/>
        <v>-26.041666666666664</v>
      </c>
      <c r="E87" s="482">
        <v>400</v>
      </c>
      <c r="F87" s="482">
        <v>480</v>
      </c>
      <c r="G87" s="276">
        <f t="shared" si="27"/>
        <v>19.999999999999996</v>
      </c>
      <c r="H87" s="95" t="s">
        <v>154</v>
      </c>
      <c r="I87" s="482">
        <v>424.6</v>
      </c>
      <c r="J87" s="276" t="s">
        <v>137</v>
      </c>
    </row>
    <row r="88" spans="1:10" ht="11.1" customHeight="1" x14ac:dyDescent="0.2">
      <c r="A88" s="661" t="s">
        <v>101</v>
      </c>
      <c r="B88" s="482">
        <v>1445</v>
      </c>
      <c r="C88" s="482">
        <v>1315</v>
      </c>
      <c r="D88" s="675">
        <f t="shared" si="26"/>
        <v>-8.9965397923875479</v>
      </c>
      <c r="E88" s="95" t="s">
        <v>153</v>
      </c>
      <c r="F88" s="95" t="s">
        <v>153</v>
      </c>
      <c r="G88" s="276" t="s">
        <v>137</v>
      </c>
      <c r="H88" s="95" t="s">
        <v>154</v>
      </c>
      <c r="I88" s="95" t="s">
        <v>154</v>
      </c>
      <c r="J88" s="276" t="s">
        <v>137</v>
      </c>
    </row>
    <row r="89" spans="1:10" ht="11.1" customHeight="1" x14ac:dyDescent="0.2">
      <c r="A89" s="661" t="s">
        <v>149</v>
      </c>
      <c r="B89" s="482">
        <v>1300</v>
      </c>
      <c r="C89" s="482">
        <v>1000</v>
      </c>
      <c r="D89" s="675">
        <f t="shared" si="26"/>
        <v>-23.076923076923073</v>
      </c>
      <c r="E89" s="95" t="s">
        <v>153</v>
      </c>
      <c r="F89" s="95" t="s">
        <v>153</v>
      </c>
      <c r="G89" s="276" t="s">
        <v>137</v>
      </c>
      <c r="H89" s="482">
        <v>1100</v>
      </c>
      <c r="I89" s="482">
        <v>1100</v>
      </c>
      <c r="J89" s="276">
        <f t="shared" si="28"/>
        <v>0</v>
      </c>
    </row>
    <row r="90" spans="1:10" ht="11.1" customHeight="1" x14ac:dyDescent="0.2">
      <c r="A90" s="666" t="s">
        <v>105</v>
      </c>
      <c r="B90" s="483">
        <f>AVERAGE(B91:B92)</f>
        <v>1850</v>
      </c>
      <c r="C90" s="483">
        <f>AVERAGE(C91:C92)</f>
        <v>2100</v>
      </c>
      <c r="D90" s="670">
        <f t="shared" si="26"/>
        <v>13.513513513513509</v>
      </c>
      <c r="E90" s="483">
        <f>AVERAGE(E91:E92)</f>
        <v>600</v>
      </c>
      <c r="F90" s="483">
        <f>AVERAGE(F91:F92)</f>
        <v>550</v>
      </c>
      <c r="G90" s="673">
        <f>((F90/E90)-   1)*100</f>
        <v>-8.3333333333333375</v>
      </c>
      <c r="H90" s="483">
        <f>AVERAGE(H91:H92)</f>
        <v>1600</v>
      </c>
      <c r="I90" s="483">
        <f>AVERAGE(I91:I92)</f>
        <v>1700</v>
      </c>
      <c r="J90" s="673">
        <f>((I90/H90 -1)*100)</f>
        <v>6.25</v>
      </c>
    </row>
    <row r="91" spans="1:10" ht="11.1" customHeight="1" x14ac:dyDescent="0.2">
      <c r="A91" s="661" t="s">
        <v>106</v>
      </c>
      <c r="B91" s="482">
        <v>1100</v>
      </c>
      <c r="C91" s="482">
        <v>1200</v>
      </c>
      <c r="D91" s="298">
        <f t="shared" si="26"/>
        <v>9.0909090909090828</v>
      </c>
      <c r="E91" s="95" t="s">
        <v>153</v>
      </c>
      <c r="F91" s="95" t="s">
        <v>153</v>
      </c>
      <c r="G91" s="276" t="s">
        <v>137</v>
      </c>
      <c r="H91" s="95" t="s">
        <v>154</v>
      </c>
      <c r="I91" s="95" t="s">
        <v>154</v>
      </c>
      <c r="J91" s="276" t="s">
        <v>137</v>
      </c>
    </row>
    <row r="92" spans="1:10" ht="11.1" customHeight="1" x14ac:dyDescent="0.2">
      <c r="A92" s="661" t="s">
        <v>107</v>
      </c>
      <c r="B92" s="482">
        <v>2600</v>
      </c>
      <c r="C92" s="482">
        <v>3000</v>
      </c>
      <c r="D92" s="298">
        <f t="shared" si="26"/>
        <v>15.384615384615374</v>
      </c>
      <c r="E92" s="482">
        <v>600</v>
      </c>
      <c r="F92" s="482">
        <v>550</v>
      </c>
      <c r="G92" s="276">
        <f>((F92/E92)-   1)*100</f>
        <v>-8.3333333333333375</v>
      </c>
      <c r="H92" s="482">
        <v>1600</v>
      </c>
      <c r="I92" s="482">
        <v>1700</v>
      </c>
      <c r="J92" s="276">
        <f>((I92/H92 -1)*100)</f>
        <v>6.25</v>
      </c>
    </row>
    <row r="93" spans="1:10" ht="11.1" customHeight="1" x14ac:dyDescent="0.2">
      <c r="A93" s="692" t="s">
        <v>110</v>
      </c>
      <c r="B93" s="483">
        <f>AVERAGE(B94:B95)</f>
        <v>1169.5</v>
      </c>
      <c r="C93" s="483">
        <f>AVERAGE(C94:C95)</f>
        <v>1124.5</v>
      </c>
      <c r="D93" s="670">
        <f>((C93/B93)-   1)*100</f>
        <v>-3.8477982043608416</v>
      </c>
      <c r="E93" s="483">
        <f>AVERAGE(E94:E95)</f>
        <v>950</v>
      </c>
      <c r="F93" s="483">
        <f>AVERAGE(F94:F95)</f>
        <v>1034</v>
      </c>
      <c r="G93" s="673">
        <f t="shared" ref="G93:G94" si="29">((F93/E93)-   1)*100</f>
        <v>8.8421052631578956</v>
      </c>
      <c r="H93" s="483">
        <f>AVERAGE(H94:H95)</f>
        <v>1220</v>
      </c>
      <c r="I93" s="483">
        <f>AVERAGE(I94:I95)</f>
        <v>1200</v>
      </c>
      <c r="J93" s="673">
        <f t="shared" ref="J93:J94" si="30">((I93/H93)-   1)*100</f>
        <v>-1.6393442622950838</v>
      </c>
    </row>
    <row r="94" spans="1:10" ht="11.1" customHeight="1" x14ac:dyDescent="0.2">
      <c r="A94" s="661" t="s">
        <v>111</v>
      </c>
      <c r="B94" s="482">
        <v>1089</v>
      </c>
      <c r="C94" s="482">
        <v>1049</v>
      </c>
      <c r="D94" s="298">
        <f>((C94/B94)-   1)*100</f>
        <v>-3.6730945821854877</v>
      </c>
      <c r="E94" s="482">
        <v>950</v>
      </c>
      <c r="F94" s="482">
        <v>968</v>
      </c>
      <c r="G94" s="276">
        <f t="shared" si="29"/>
        <v>1.8947368421052602</v>
      </c>
      <c r="H94" s="482">
        <v>1220</v>
      </c>
      <c r="I94" s="482">
        <v>1200</v>
      </c>
      <c r="J94" s="676">
        <f t="shared" si="30"/>
        <v>-1.6393442622950838</v>
      </c>
    </row>
    <row r="95" spans="1:10" ht="11.1" customHeight="1" x14ac:dyDescent="0.2">
      <c r="A95" s="661" t="s">
        <v>112</v>
      </c>
      <c r="B95" s="482">
        <v>1250</v>
      </c>
      <c r="C95" s="482">
        <v>1200</v>
      </c>
      <c r="D95" s="298">
        <f>((C95/B95)-   1)*100</f>
        <v>-4.0000000000000036</v>
      </c>
      <c r="E95" s="95" t="s">
        <v>153</v>
      </c>
      <c r="F95" s="669">
        <v>1100</v>
      </c>
      <c r="G95" s="276" t="s">
        <v>137</v>
      </c>
      <c r="H95" s="95" t="s">
        <v>154</v>
      </c>
      <c r="I95" s="95" t="s">
        <v>154</v>
      </c>
      <c r="J95" s="276" t="s">
        <v>137</v>
      </c>
    </row>
    <row r="96" spans="1:10" ht="11.1" customHeight="1" x14ac:dyDescent="0.2">
      <c r="A96" s="692" t="s">
        <v>113</v>
      </c>
      <c r="B96" s="771" t="s">
        <v>27</v>
      </c>
      <c r="C96" s="771" t="s">
        <v>27</v>
      </c>
      <c r="D96" s="483" t="s">
        <v>158</v>
      </c>
      <c r="E96" s="669" t="s">
        <v>158</v>
      </c>
      <c r="F96" s="483" t="s">
        <v>158</v>
      </c>
      <c r="G96" s="483" t="s">
        <v>27</v>
      </c>
      <c r="H96" s="483" t="s">
        <v>27</v>
      </c>
      <c r="I96" s="483">
        <f>AVERAGE(I97:I97)</f>
        <v>1067</v>
      </c>
      <c r="J96" s="483" t="s">
        <v>27</v>
      </c>
    </row>
    <row r="97" spans="1:10" ht="11.1" customHeight="1" x14ac:dyDescent="0.2">
      <c r="A97" s="661" t="s">
        <v>114</v>
      </c>
      <c r="B97" s="669" t="s">
        <v>154</v>
      </c>
      <c r="C97" s="693" t="s">
        <v>154</v>
      </c>
      <c r="D97" s="276" t="s">
        <v>137</v>
      </c>
      <c r="E97" s="95" t="s">
        <v>153</v>
      </c>
      <c r="F97" s="95" t="s">
        <v>153</v>
      </c>
      <c r="G97" s="276" t="s">
        <v>137</v>
      </c>
      <c r="H97" s="95" t="s">
        <v>154</v>
      </c>
      <c r="I97" s="482">
        <v>1067</v>
      </c>
      <c r="J97" s="276" t="s">
        <v>137</v>
      </c>
    </row>
    <row r="98" spans="1:10" ht="11.1" customHeight="1" x14ac:dyDescent="0.2">
      <c r="A98" s="659" t="s">
        <v>115</v>
      </c>
      <c r="B98" s="483">
        <f>AVERAGE(B99:B100)</f>
        <v>975</v>
      </c>
      <c r="C98" s="483">
        <f>AVERAGE(C99:C100)</f>
        <v>1200</v>
      </c>
      <c r="D98" s="680">
        <f t="shared" ref="D98:D99" si="31">((C98/B98 -1)*100)</f>
        <v>23.076923076923084</v>
      </c>
      <c r="E98" s="483">
        <f t="shared" ref="E98:F98" si="32">AVERAGE(E99:E100)</f>
        <v>593.5</v>
      </c>
      <c r="F98" s="483">
        <f t="shared" si="32"/>
        <v>437.5</v>
      </c>
      <c r="G98" s="671">
        <f>((F98/E98 -1)*100)</f>
        <v>-26.284751474304969</v>
      </c>
      <c r="H98" s="483">
        <f t="shared" ref="H98" si="33">AVERAGE(H99:H100)</f>
        <v>600</v>
      </c>
      <c r="I98" s="675" t="s">
        <v>137</v>
      </c>
      <c r="J98" s="675" t="s">
        <v>137</v>
      </c>
    </row>
    <row r="99" spans="1:10" ht="11.1" customHeight="1" x14ac:dyDescent="0.2">
      <c r="A99" s="661" t="s">
        <v>118</v>
      </c>
      <c r="B99" s="693">
        <v>1100</v>
      </c>
      <c r="C99" s="693">
        <v>1200</v>
      </c>
      <c r="D99" s="675">
        <f t="shared" si="31"/>
        <v>9.0909090909090828</v>
      </c>
      <c r="E99" s="482">
        <v>567</v>
      </c>
      <c r="F99" s="482">
        <v>390</v>
      </c>
      <c r="G99" s="676">
        <f>((F99/E99 -1)*100)</f>
        <v>-31.216931216931222</v>
      </c>
      <c r="H99" s="95" t="s">
        <v>154</v>
      </c>
      <c r="I99" s="95" t="s">
        <v>154</v>
      </c>
      <c r="J99" s="675" t="s">
        <v>137</v>
      </c>
    </row>
    <row r="100" spans="1:10" ht="11.1" customHeight="1" x14ac:dyDescent="0.2">
      <c r="A100" s="661" t="s">
        <v>117</v>
      </c>
      <c r="B100" s="482">
        <v>850</v>
      </c>
      <c r="C100" s="669" t="s">
        <v>154</v>
      </c>
      <c r="D100" s="675" t="s">
        <v>137</v>
      </c>
      <c r="E100" s="482">
        <v>620</v>
      </c>
      <c r="F100" s="482">
        <v>485</v>
      </c>
      <c r="G100" s="676">
        <f>((F100/E100 -1)*100)</f>
        <v>-21.7741935483871</v>
      </c>
      <c r="H100" s="482">
        <v>600</v>
      </c>
      <c r="I100" s="95" t="s">
        <v>154</v>
      </c>
      <c r="J100" s="675" t="s">
        <v>137</v>
      </c>
    </row>
    <row r="101" spans="1:10" ht="11.1" customHeight="1" x14ac:dyDescent="0.25">
      <c r="A101" s="543" t="s">
        <v>119</v>
      </c>
      <c r="B101" s="483">
        <f>AVERAGE(B102:B103)</f>
        <v>1050</v>
      </c>
      <c r="C101" s="483">
        <f>AVERAGE(C102:C103)</f>
        <v>1060</v>
      </c>
      <c r="D101" s="682">
        <f t="shared" ref="D101:D104" si="34">((C101/B101 -1)*100)</f>
        <v>0.952380952380949</v>
      </c>
      <c r="E101" s="483" t="s">
        <v>158</v>
      </c>
      <c r="F101" s="483" t="s">
        <v>158</v>
      </c>
      <c r="G101" s="682" t="s">
        <v>137</v>
      </c>
      <c r="H101" s="483">
        <f>AVERAGE(H102:H103)</f>
        <v>650</v>
      </c>
      <c r="I101" s="483">
        <f>AVERAGE(I102:I103)</f>
        <v>720</v>
      </c>
      <c r="J101" s="682">
        <f t="shared" ref="J101:J103" si="35">((I101/H101 -1)*100)</f>
        <v>10.769230769230775</v>
      </c>
    </row>
    <row r="102" spans="1:10" ht="11.1" customHeight="1" x14ac:dyDescent="0.25">
      <c r="A102" s="661" t="s">
        <v>123</v>
      </c>
      <c r="B102" s="482">
        <v>1100</v>
      </c>
      <c r="C102" s="482">
        <v>1100</v>
      </c>
      <c r="D102" s="683">
        <f t="shared" si="34"/>
        <v>0</v>
      </c>
      <c r="E102" s="95" t="s">
        <v>153</v>
      </c>
      <c r="F102" s="95" t="s">
        <v>153</v>
      </c>
      <c r="G102" s="276" t="s">
        <v>137</v>
      </c>
      <c r="H102" s="482">
        <v>600</v>
      </c>
      <c r="I102" s="482">
        <v>640</v>
      </c>
      <c r="J102" s="683">
        <f t="shared" si="35"/>
        <v>6.6666666666666652</v>
      </c>
    </row>
    <row r="103" spans="1:10" ht="11.1" customHeight="1" x14ac:dyDescent="0.25">
      <c r="A103" s="661" t="s">
        <v>122</v>
      </c>
      <c r="B103" s="482">
        <v>1000</v>
      </c>
      <c r="C103" s="482">
        <v>1020</v>
      </c>
      <c r="D103" s="683">
        <f t="shared" si="34"/>
        <v>2.0000000000000018</v>
      </c>
      <c r="E103" s="95" t="s">
        <v>153</v>
      </c>
      <c r="F103" s="95" t="s">
        <v>153</v>
      </c>
      <c r="G103" s="276" t="s">
        <v>137</v>
      </c>
      <c r="H103" s="482">
        <v>700</v>
      </c>
      <c r="I103" s="482">
        <v>800</v>
      </c>
      <c r="J103" s="683">
        <f t="shared" si="35"/>
        <v>14.285714285714279</v>
      </c>
    </row>
    <row r="104" spans="1:10" ht="11.1" customHeight="1" x14ac:dyDescent="0.25">
      <c r="A104" s="694" t="s">
        <v>290</v>
      </c>
      <c r="B104" s="483">
        <f>AVERAGE(B105:B111)</f>
        <v>1383</v>
      </c>
      <c r="C104" s="483">
        <f>AVERAGE(C105:C111)</f>
        <v>1243.2857142857142</v>
      </c>
      <c r="D104" s="746">
        <f t="shared" si="34"/>
        <v>-10.102262162999697</v>
      </c>
      <c r="E104" s="483">
        <f t="shared" ref="E104:F104" si="36">AVERAGE(E105:E111)</f>
        <v>665</v>
      </c>
      <c r="F104" s="483">
        <f t="shared" si="36"/>
        <v>800</v>
      </c>
      <c r="G104" s="671">
        <f>((F104/E104 -1)*100)</f>
        <v>20.300751879699241</v>
      </c>
      <c r="H104" s="483">
        <f t="shared" ref="H104:I104" si="37">AVERAGE(H105:H111)</f>
        <v>1400</v>
      </c>
      <c r="I104" s="483">
        <f t="shared" si="37"/>
        <v>1000</v>
      </c>
      <c r="J104" s="671">
        <f>((I104/H104 -1)*100)</f>
        <v>-28.571428571428569</v>
      </c>
    </row>
    <row r="105" spans="1:10" ht="11.1" customHeight="1" x14ac:dyDescent="0.25">
      <c r="A105" s="661" t="s">
        <v>515</v>
      </c>
      <c r="B105" s="669" t="s">
        <v>154</v>
      </c>
      <c r="C105" s="482">
        <v>950</v>
      </c>
      <c r="D105" s="683" t="s">
        <v>137</v>
      </c>
      <c r="E105" s="95" t="s">
        <v>153</v>
      </c>
      <c r="F105" s="669">
        <v>1350</v>
      </c>
      <c r="G105" s="269" t="s">
        <v>137</v>
      </c>
      <c r="H105" s="95" t="s">
        <v>154</v>
      </c>
      <c r="I105" s="95" t="s">
        <v>154</v>
      </c>
      <c r="J105" s="269" t="s">
        <v>137</v>
      </c>
    </row>
    <row r="106" spans="1:10" ht="11.1" customHeight="1" x14ac:dyDescent="0.25">
      <c r="A106" s="661" t="s">
        <v>291</v>
      </c>
      <c r="B106" s="482">
        <v>1300</v>
      </c>
      <c r="C106" s="482">
        <v>1100</v>
      </c>
      <c r="D106" s="683">
        <f>((C106/B106 -1)*100)</f>
        <v>-15.384615384615385</v>
      </c>
      <c r="E106" s="95" t="s">
        <v>153</v>
      </c>
      <c r="F106" s="95" t="s">
        <v>153</v>
      </c>
      <c r="G106" s="269" t="s">
        <v>137</v>
      </c>
      <c r="H106" s="95" t="s">
        <v>154</v>
      </c>
      <c r="I106" s="95" t="s">
        <v>154</v>
      </c>
      <c r="J106" s="269" t="s">
        <v>137</v>
      </c>
    </row>
    <row r="107" spans="1:10" ht="11.1" customHeight="1" x14ac:dyDescent="0.25">
      <c r="A107" s="661" t="s">
        <v>293</v>
      </c>
      <c r="B107" s="482">
        <v>1800</v>
      </c>
      <c r="C107" s="482">
        <v>1200</v>
      </c>
      <c r="D107" s="292">
        <f t="shared" ref="D107:D119" si="38">((C107/B107 -1)*100)</f>
        <v>-33.333333333333336</v>
      </c>
      <c r="E107" s="95" t="s">
        <v>153</v>
      </c>
      <c r="F107" s="482">
        <v>300</v>
      </c>
      <c r="G107" s="269" t="s">
        <v>137</v>
      </c>
      <c r="H107" s="482">
        <v>1400</v>
      </c>
      <c r="I107" s="482">
        <v>1000</v>
      </c>
      <c r="J107" s="676">
        <f>((I107/H107 -1)*100)</f>
        <v>-28.571428571428569</v>
      </c>
    </row>
    <row r="108" spans="1:10" ht="11.1" customHeight="1" x14ac:dyDescent="0.25">
      <c r="A108" s="661" t="s">
        <v>502</v>
      </c>
      <c r="B108" s="482">
        <v>1350</v>
      </c>
      <c r="C108" s="482">
        <v>1400</v>
      </c>
      <c r="D108" s="683">
        <f>((C108/B108 -1)*100)</f>
        <v>3.7037037037036979</v>
      </c>
      <c r="E108" s="95" t="s">
        <v>153</v>
      </c>
      <c r="F108" s="95" t="s">
        <v>153</v>
      </c>
      <c r="G108" s="269" t="s">
        <v>137</v>
      </c>
      <c r="H108" s="95" t="s">
        <v>154</v>
      </c>
      <c r="I108" s="95" t="s">
        <v>154</v>
      </c>
      <c r="J108" s="269" t="s">
        <v>137</v>
      </c>
    </row>
    <row r="109" spans="1:10" ht="11.1" customHeight="1" x14ac:dyDescent="0.25">
      <c r="A109" s="661" t="s">
        <v>178</v>
      </c>
      <c r="B109" s="482">
        <v>1015</v>
      </c>
      <c r="C109" s="482">
        <v>1050</v>
      </c>
      <c r="D109" s="292">
        <f t="shared" si="38"/>
        <v>3.4482758620689724</v>
      </c>
      <c r="E109" s="482">
        <v>665</v>
      </c>
      <c r="F109" s="482">
        <v>750</v>
      </c>
      <c r="G109" s="676">
        <f>((F109/E109 -1)*100)</f>
        <v>12.781954887218049</v>
      </c>
      <c r="H109" s="95" t="s">
        <v>154</v>
      </c>
      <c r="I109" s="95" t="s">
        <v>154</v>
      </c>
      <c r="J109" s="269" t="s">
        <v>137</v>
      </c>
    </row>
    <row r="110" spans="1:10" ht="11.1" customHeight="1" x14ac:dyDescent="0.25">
      <c r="A110" s="661" t="s">
        <v>186</v>
      </c>
      <c r="B110" s="482">
        <v>1450</v>
      </c>
      <c r="C110" s="482">
        <v>1450</v>
      </c>
      <c r="D110" s="292">
        <f t="shared" si="38"/>
        <v>0</v>
      </c>
      <c r="E110" s="95" t="s">
        <v>153</v>
      </c>
      <c r="F110" s="95" t="s">
        <v>153</v>
      </c>
      <c r="G110" s="269" t="s">
        <v>137</v>
      </c>
      <c r="H110" s="95" t="s">
        <v>154</v>
      </c>
      <c r="I110" s="95" t="s">
        <v>154</v>
      </c>
      <c r="J110" s="269" t="s">
        <v>137</v>
      </c>
    </row>
    <row r="111" spans="1:10" ht="11.1" customHeight="1" x14ac:dyDescent="0.25">
      <c r="A111" s="661" t="s">
        <v>508</v>
      </c>
      <c r="B111" s="669" t="s">
        <v>154</v>
      </c>
      <c r="C111" s="482">
        <v>1553</v>
      </c>
      <c r="D111" s="683" t="s">
        <v>137</v>
      </c>
      <c r="E111" s="95" t="s">
        <v>153</v>
      </c>
      <c r="F111" s="482">
        <v>800</v>
      </c>
      <c r="G111" s="269" t="s">
        <v>137</v>
      </c>
      <c r="H111" s="95" t="s">
        <v>154</v>
      </c>
      <c r="I111" s="95" t="s">
        <v>154</v>
      </c>
      <c r="J111" s="269" t="s">
        <v>137</v>
      </c>
    </row>
    <row r="112" spans="1:10" ht="11.1" customHeight="1" x14ac:dyDescent="0.2">
      <c r="A112" s="659" t="s">
        <v>125</v>
      </c>
      <c r="B112" s="483">
        <f>AVERAGE(B113:B115)</f>
        <v>1200</v>
      </c>
      <c r="C112" s="483">
        <f>AVERAGE(C113:C115)</f>
        <v>1300</v>
      </c>
      <c r="D112" s="670">
        <f t="shared" si="38"/>
        <v>8.333333333333325</v>
      </c>
      <c r="E112" s="483" t="s">
        <v>158</v>
      </c>
      <c r="F112" s="483" t="s">
        <v>158</v>
      </c>
      <c r="G112" s="673" t="s">
        <v>137</v>
      </c>
      <c r="H112" s="483">
        <f>AVERAGE(H113:H115)</f>
        <v>900</v>
      </c>
      <c r="I112" s="483" t="s">
        <v>139</v>
      </c>
      <c r="J112" s="673" t="s">
        <v>137</v>
      </c>
    </row>
    <row r="113" spans="1:10" ht="11.1" customHeight="1" x14ac:dyDescent="0.2">
      <c r="A113" s="661" t="s">
        <v>126</v>
      </c>
      <c r="B113" s="482">
        <v>1200</v>
      </c>
      <c r="C113" s="482">
        <v>1200</v>
      </c>
      <c r="D113" s="298">
        <f t="shared" si="38"/>
        <v>0</v>
      </c>
      <c r="E113" s="95" t="s">
        <v>153</v>
      </c>
      <c r="F113" s="95" t="s">
        <v>153</v>
      </c>
      <c r="G113" s="539" t="s">
        <v>137</v>
      </c>
      <c r="H113" s="95" t="s">
        <v>154</v>
      </c>
      <c r="I113" s="95" t="s">
        <v>154</v>
      </c>
      <c r="J113" s="276" t="s">
        <v>137</v>
      </c>
    </row>
    <row r="114" spans="1:10" ht="11.1" customHeight="1" x14ac:dyDescent="0.2">
      <c r="A114" s="661" t="s">
        <v>127</v>
      </c>
      <c r="B114" s="482">
        <v>1000</v>
      </c>
      <c r="C114" s="669" t="s">
        <v>154</v>
      </c>
      <c r="D114" s="276" t="s">
        <v>137</v>
      </c>
      <c r="E114" s="95" t="s">
        <v>153</v>
      </c>
      <c r="F114" s="95" t="s">
        <v>153</v>
      </c>
      <c r="G114" s="276" t="s">
        <v>137</v>
      </c>
      <c r="H114" s="482">
        <v>900</v>
      </c>
      <c r="I114" s="95" t="s">
        <v>154</v>
      </c>
      <c r="J114" s="276" t="s">
        <v>137</v>
      </c>
    </row>
    <row r="115" spans="1:10" ht="11.1" customHeight="1" x14ac:dyDescent="0.2">
      <c r="A115" s="661" t="s">
        <v>128</v>
      </c>
      <c r="B115" s="482">
        <v>1400</v>
      </c>
      <c r="C115" s="482">
        <v>1400</v>
      </c>
      <c r="D115" s="298">
        <f t="shared" si="38"/>
        <v>0</v>
      </c>
      <c r="E115" s="95" t="s">
        <v>153</v>
      </c>
      <c r="F115" s="95" t="s">
        <v>153</v>
      </c>
      <c r="G115" s="276" t="s">
        <v>137</v>
      </c>
      <c r="H115" s="95" t="s">
        <v>154</v>
      </c>
      <c r="I115" s="95" t="s">
        <v>154</v>
      </c>
      <c r="J115" s="276" t="s">
        <v>137</v>
      </c>
    </row>
    <row r="116" spans="1:10" ht="11.1" customHeight="1" x14ac:dyDescent="0.2">
      <c r="A116" s="692" t="s">
        <v>129</v>
      </c>
      <c r="B116" s="483">
        <f>AVERAGE(B117:B119)</f>
        <v>1383.3333333333333</v>
      </c>
      <c r="C116" s="483">
        <f>AVERAGE(C117:C119)</f>
        <v>1336.6666666666667</v>
      </c>
      <c r="D116" s="670">
        <f t="shared" si="38"/>
        <v>-3.3734939759036076</v>
      </c>
      <c r="E116" s="483">
        <f>AVERAGE(E117:E119)</f>
        <v>1175</v>
      </c>
      <c r="F116" s="483">
        <f>AVERAGE(F117:F119)</f>
        <v>1235</v>
      </c>
      <c r="G116" s="671">
        <f t="shared" ref="G116:G117" si="39">((F116/E116 -1)*100)</f>
        <v>5.1063829787234116</v>
      </c>
      <c r="H116" s="673" t="s">
        <v>137</v>
      </c>
      <c r="I116" s="673" t="s">
        <v>137</v>
      </c>
      <c r="J116" s="673" t="s">
        <v>137</v>
      </c>
    </row>
    <row r="117" spans="1:10" ht="11.1" customHeight="1" x14ac:dyDescent="0.2">
      <c r="A117" s="661" t="s">
        <v>130</v>
      </c>
      <c r="B117" s="482">
        <v>1650</v>
      </c>
      <c r="C117" s="482">
        <v>1650</v>
      </c>
      <c r="D117" s="675">
        <f t="shared" si="38"/>
        <v>0</v>
      </c>
      <c r="E117" s="482">
        <v>1175</v>
      </c>
      <c r="F117" s="482">
        <v>1235</v>
      </c>
      <c r="G117" s="676">
        <f t="shared" si="39"/>
        <v>5.1063829787234116</v>
      </c>
      <c r="H117" s="95" t="s">
        <v>154</v>
      </c>
      <c r="I117" s="95" t="s">
        <v>154</v>
      </c>
      <c r="J117" s="276" t="s">
        <v>137</v>
      </c>
    </row>
    <row r="118" spans="1:10" ht="11.1" customHeight="1" x14ac:dyDescent="0.2">
      <c r="A118" s="661" t="s">
        <v>159</v>
      </c>
      <c r="B118" s="482">
        <v>1300</v>
      </c>
      <c r="C118" s="482">
        <v>1160</v>
      </c>
      <c r="D118" s="675">
        <f t="shared" si="38"/>
        <v>-10.769230769230765</v>
      </c>
      <c r="E118" s="95" t="s">
        <v>153</v>
      </c>
      <c r="F118" s="95" t="s">
        <v>153</v>
      </c>
      <c r="G118" s="276" t="s">
        <v>137</v>
      </c>
      <c r="H118" s="95" t="s">
        <v>154</v>
      </c>
      <c r="I118" s="95" t="s">
        <v>154</v>
      </c>
      <c r="J118" s="276" t="s">
        <v>137</v>
      </c>
    </row>
    <row r="119" spans="1:10" ht="11.1" customHeight="1" x14ac:dyDescent="0.2">
      <c r="A119" s="661" t="s">
        <v>132</v>
      </c>
      <c r="B119" s="482">
        <v>1200</v>
      </c>
      <c r="C119" s="482">
        <v>1200</v>
      </c>
      <c r="D119" s="675">
        <f t="shared" si="38"/>
        <v>0</v>
      </c>
      <c r="E119" s="95" t="s">
        <v>153</v>
      </c>
      <c r="F119" s="95" t="s">
        <v>153</v>
      </c>
      <c r="G119" s="276" t="s">
        <v>137</v>
      </c>
      <c r="H119" s="95" t="s">
        <v>154</v>
      </c>
      <c r="I119" s="95" t="s">
        <v>154</v>
      </c>
      <c r="J119" s="276" t="s">
        <v>137</v>
      </c>
    </row>
    <row r="120" spans="1:10" ht="9" customHeight="1" x14ac:dyDescent="0.25">
      <c r="A120" s="859" t="s">
        <v>133</v>
      </c>
      <c r="B120" s="448"/>
      <c r="C120" s="448"/>
      <c r="D120" s="449"/>
      <c r="E120" s="450"/>
      <c r="F120" s="583"/>
      <c r="G120" s="449"/>
      <c r="H120" s="583"/>
      <c r="I120" s="584"/>
      <c r="J120" s="449"/>
    </row>
    <row r="121" spans="1:10" ht="9" customHeight="1" x14ac:dyDescent="0.25">
      <c r="A121" s="742" t="s">
        <v>608</v>
      </c>
      <c r="B121" s="451"/>
      <c r="C121" s="451"/>
      <c r="D121" s="62"/>
      <c r="E121" s="62"/>
      <c r="F121" s="62"/>
      <c r="G121" s="62"/>
      <c r="H121" s="62"/>
      <c r="I121" s="452"/>
      <c r="J121" s="62"/>
    </row>
    <row r="122" spans="1:10" ht="9" customHeight="1" x14ac:dyDescent="0.25">
      <c r="A122" s="743" t="s">
        <v>609</v>
      </c>
      <c r="B122" s="695"/>
      <c r="C122" s="695"/>
      <c r="D122" s="695"/>
      <c r="E122" s="695"/>
      <c r="F122" s="695"/>
      <c r="G122" s="695"/>
      <c r="H122" s="695"/>
      <c r="I122" s="695"/>
      <c r="J122" s="695"/>
    </row>
    <row r="123" spans="1:10" ht="11.1" customHeight="1" x14ac:dyDescent="0.2">
      <c r="A123" s="696"/>
      <c r="B123" s="696"/>
    </row>
    <row r="124" spans="1:10" ht="11.1" customHeight="1" x14ac:dyDescent="0.25">
      <c r="A124" s="695"/>
      <c r="B124" s="695"/>
    </row>
    <row r="125" spans="1:10" ht="11.1" customHeight="1" x14ac:dyDescent="0.25">
      <c r="A125" s="695"/>
      <c r="B125" s="695"/>
    </row>
    <row r="126" spans="1:10" ht="10.5" customHeight="1" x14ac:dyDescent="0.25">
      <c r="A126" s="695"/>
      <c r="B126" s="695"/>
    </row>
    <row r="127" spans="1:10" ht="10.5" customHeight="1" x14ac:dyDescent="0.2"/>
    <row r="128" spans="1:10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3.5" customHeight="1" x14ac:dyDescent="0.2"/>
    <row r="146" ht="10.5" customHeight="1" x14ac:dyDescent="0.2"/>
    <row r="147" ht="6.75" customHeight="1" x14ac:dyDescent="0.2"/>
    <row r="148" ht="6.75" customHeight="1" x14ac:dyDescent="0.2"/>
    <row r="149" ht="12" customHeight="1" x14ac:dyDescent="0.2"/>
    <row r="150" ht="12.75" customHeight="1" x14ac:dyDescent="0.2"/>
    <row r="151" ht="12.75" customHeight="1" x14ac:dyDescent="0.2"/>
    <row r="152" ht="12.75" customHeight="1" x14ac:dyDescent="0.2"/>
    <row r="153" ht="10.5" customHeight="1" x14ac:dyDescent="0.2"/>
    <row r="154" ht="10.5" customHeight="1" x14ac:dyDescent="0.2"/>
    <row r="155" ht="10.5" customHeight="1" x14ac:dyDescent="0.2"/>
    <row r="156" ht="13.5" customHeight="1" x14ac:dyDescent="0.2"/>
    <row r="157" ht="13.5" customHeight="1" x14ac:dyDescent="0.2"/>
    <row r="158" ht="10.5" customHeight="1" x14ac:dyDescent="0.2"/>
    <row r="159" ht="10.5" customHeight="1" x14ac:dyDescent="0.2"/>
    <row r="160" ht="10.5" customHeight="1" x14ac:dyDescent="0.2"/>
    <row r="161" ht="13.5" customHeight="1" x14ac:dyDescent="0.2"/>
    <row r="162" ht="10.5" customHeight="1" x14ac:dyDescent="0.2"/>
    <row r="163" ht="13.5" customHeight="1" x14ac:dyDescent="0.2"/>
    <row r="164" ht="13.5" customHeight="1" x14ac:dyDescent="0.2"/>
    <row r="165" ht="10.5" customHeight="1" x14ac:dyDescent="0.2"/>
    <row r="166" ht="10.5" customHeight="1" x14ac:dyDescent="0.2"/>
    <row r="167" ht="10.5" customHeight="1" x14ac:dyDescent="0.2"/>
    <row r="168" ht="13.5" customHeight="1" x14ac:dyDescent="0.2"/>
    <row r="169" ht="13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2.7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2.75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</sheetData>
  <mergeCells count="9">
    <mergeCell ref="A68:A69"/>
    <mergeCell ref="B68:D68"/>
    <mergeCell ref="E68:G68"/>
    <mergeCell ref="H68:J68"/>
    <mergeCell ref="A5:A6"/>
    <mergeCell ref="B5:D5"/>
    <mergeCell ref="E5:G5"/>
    <mergeCell ref="H5:J5"/>
    <mergeCell ref="A67:F67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95"/>
  <sheetViews>
    <sheetView showGridLines="0" topLeftCell="A85" zoomScaleNormal="100" workbookViewId="0">
      <selection activeCell="B109" sqref="B109"/>
    </sheetView>
  </sheetViews>
  <sheetFormatPr baseColWidth="10" defaultColWidth="12.7109375" defaultRowHeight="15" customHeight="1" x14ac:dyDescent="0.2"/>
  <cols>
    <col min="1" max="1" width="21.28515625" style="52" customWidth="1"/>
    <col min="2" max="4" width="20.7109375" style="52" customWidth="1"/>
    <col min="5" max="16384" width="12.7109375" style="52"/>
  </cols>
  <sheetData>
    <row r="1" spans="1:6" ht="12.75" customHeight="1" x14ac:dyDescent="0.25">
      <c r="A1" s="574" t="s">
        <v>692</v>
      </c>
    </row>
    <row r="2" spans="1:6" ht="12" customHeight="1" x14ac:dyDescent="0.2">
      <c r="A2" s="438" t="s">
        <v>172</v>
      </c>
    </row>
    <row r="3" spans="1:6" ht="12" customHeight="1" x14ac:dyDescent="0.2">
      <c r="A3" s="438"/>
    </row>
    <row r="4" spans="1:6" ht="24" customHeight="1" x14ac:dyDescent="0.2">
      <c r="A4" s="772" t="s">
        <v>19</v>
      </c>
      <c r="B4" s="773" t="s">
        <v>632</v>
      </c>
      <c r="C4" s="773" t="s">
        <v>631</v>
      </c>
      <c r="D4" s="774" t="s">
        <v>633</v>
      </c>
    </row>
    <row r="5" spans="1:6" ht="11.1" customHeight="1" x14ac:dyDescent="0.2">
      <c r="A5" s="101" t="s">
        <v>531</v>
      </c>
      <c r="B5" s="21">
        <f>AVERAGE(B6:B10)</f>
        <v>66.75</v>
      </c>
      <c r="C5" s="21">
        <f>AVERAGE(C6:C10)</f>
        <v>71.5</v>
      </c>
      <c r="D5" s="747">
        <f>AVERAGE(D6:D10)</f>
        <v>48.333333333333336</v>
      </c>
    </row>
    <row r="6" spans="1:6" ht="11.1" customHeight="1" x14ac:dyDescent="0.2">
      <c r="A6" s="102" t="s">
        <v>532</v>
      </c>
      <c r="B6" s="837" t="s">
        <v>161</v>
      </c>
      <c r="C6" s="837">
        <v>70.5</v>
      </c>
      <c r="D6" s="837" t="s">
        <v>161</v>
      </c>
    </row>
    <row r="7" spans="1:6" ht="11.1" customHeight="1" x14ac:dyDescent="0.2">
      <c r="A7" s="102" t="s">
        <v>534</v>
      </c>
      <c r="B7" s="22">
        <v>70</v>
      </c>
      <c r="C7" s="22">
        <v>74.5</v>
      </c>
      <c r="D7" s="22">
        <v>50</v>
      </c>
    </row>
    <row r="8" spans="1:6" ht="11.1" customHeight="1" x14ac:dyDescent="0.2">
      <c r="A8" s="102" t="s">
        <v>536</v>
      </c>
      <c r="B8" s="22">
        <v>70</v>
      </c>
      <c r="C8" s="837" t="s">
        <v>161</v>
      </c>
      <c r="D8" s="22">
        <v>47.5</v>
      </c>
    </row>
    <row r="9" spans="1:6" ht="11.1" customHeight="1" x14ac:dyDescent="0.2">
      <c r="A9" s="102" t="s">
        <v>544</v>
      </c>
      <c r="B9" s="22">
        <v>67.5</v>
      </c>
      <c r="C9" s="22">
        <v>76</v>
      </c>
      <c r="D9" s="22">
        <v>47.5</v>
      </c>
    </row>
    <row r="10" spans="1:6" ht="11.1" customHeight="1" x14ac:dyDescent="0.2">
      <c r="A10" s="102" t="s">
        <v>538</v>
      </c>
      <c r="B10" s="22">
        <v>59.5</v>
      </c>
      <c r="C10" s="22">
        <v>65</v>
      </c>
      <c r="D10" s="837" t="s">
        <v>161</v>
      </c>
    </row>
    <row r="11" spans="1:6" ht="11.1" customHeight="1" x14ac:dyDescent="0.25">
      <c r="A11" s="486" t="s">
        <v>24</v>
      </c>
      <c r="B11" s="21">
        <f>AVERAGE(B12:B15)</f>
        <v>68.694999999999993</v>
      </c>
      <c r="C11" s="21">
        <f t="shared" ref="C11:D11" si="0">AVERAGE(C12:C15)</f>
        <v>63.225000000000001</v>
      </c>
      <c r="D11" s="21">
        <f t="shared" si="0"/>
        <v>61</v>
      </c>
    </row>
    <row r="12" spans="1:6" ht="11.1" customHeight="1" x14ac:dyDescent="0.25">
      <c r="A12" s="487" t="s">
        <v>25</v>
      </c>
      <c r="B12" s="22">
        <v>51.88</v>
      </c>
      <c r="C12" s="22">
        <v>58.75</v>
      </c>
      <c r="D12" s="22">
        <v>46.5</v>
      </c>
    </row>
    <row r="13" spans="1:6" ht="11.1" customHeight="1" x14ac:dyDescent="0.25">
      <c r="A13" s="487" t="s">
        <v>286</v>
      </c>
      <c r="B13" s="22">
        <v>62.9</v>
      </c>
      <c r="C13" s="22">
        <v>67.7</v>
      </c>
      <c r="D13" s="22">
        <v>47.5</v>
      </c>
    </row>
    <row r="14" spans="1:6" ht="11.1" customHeight="1" x14ac:dyDescent="0.25">
      <c r="A14" s="487" t="s">
        <v>505</v>
      </c>
      <c r="B14" s="22">
        <v>70</v>
      </c>
      <c r="C14" s="22" t="s">
        <v>161</v>
      </c>
      <c r="D14" s="22">
        <v>70</v>
      </c>
    </row>
    <row r="15" spans="1:6" ht="11.1" customHeight="1" x14ac:dyDescent="0.25">
      <c r="A15" s="487" t="s">
        <v>517</v>
      </c>
      <c r="B15" s="22">
        <v>90</v>
      </c>
      <c r="C15" s="22" t="s">
        <v>161</v>
      </c>
      <c r="D15" s="22">
        <v>80</v>
      </c>
    </row>
    <row r="16" spans="1:6" ht="11.1" customHeight="1" x14ac:dyDescent="0.25">
      <c r="A16" s="486" t="s">
        <v>26</v>
      </c>
      <c r="B16" s="21">
        <f>AVERAGE(B17:B21)</f>
        <v>48.6875</v>
      </c>
      <c r="C16" s="21">
        <f>AVERAGE(C17:C21)</f>
        <v>54.576000000000001</v>
      </c>
      <c r="D16" s="21">
        <f>AVERAGE(D17:D21)</f>
        <v>45.1875</v>
      </c>
      <c r="E16" s="838"/>
      <c r="F16" s="838"/>
    </row>
    <row r="17" spans="1:6" ht="11.1" customHeight="1" x14ac:dyDescent="0.25">
      <c r="A17" s="487" t="s">
        <v>29</v>
      </c>
      <c r="B17" s="22">
        <v>49</v>
      </c>
      <c r="C17" s="22">
        <v>54</v>
      </c>
      <c r="D17" s="22">
        <v>41</v>
      </c>
    </row>
    <row r="18" spans="1:6" ht="11.1" customHeight="1" x14ac:dyDescent="0.25">
      <c r="A18" s="487" t="s">
        <v>506</v>
      </c>
      <c r="B18" s="22">
        <v>48.25</v>
      </c>
      <c r="C18" s="22">
        <v>45.75</v>
      </c>
      <c r="D18" s="22">
        <v>50.75</v>
      </c>
    </row>
    <row r="19" spans="1:6" ht="11.1" customHeight="1" x14ac:dyDescent="0.25">
      <c r="A19" s="487" t="s">
        <v>294</v>
      </c>
      <c r="B19" s="22" t="s">
        <v>161</v>
      </c>
      <c r="C19" s="22">
        <v>64</v>
      </c>
      <c r="D19" s="22" t="s">
        <v>161</v>
      </c>
    </row>
    <row r="20" spans="1:6" ht="11.1" customHeight="1" x14ac:dyDescent="0.2">
      <c r="A20" s="102" t="s">
        <v>295</v>
      </c>
      <c r="B20" s="22">
        <v>50</v>
      </c>
      <c r="C20" s="22">
        <v>52.75</v>
      </c>
      <c r="D20" s="22">
        <v>44.5</v>
      </c>
    </row>
    <row r="21" spans="1:6" ht="11.1" customHeight="1" x14ac:dyDescent="0.2">
      <c r="A21" s="102" t="s">
        <v>296</v>
      </c>
      <c r="B21" s="22">
        <v>47.5</v>
      </c>
      <c r="C21" s="22">
        <v>56.38</v>
      </c>
      <c r="D21" s="22">
        <v>44.5</v>
      </c>
      <c r="E21" s="1"/>
      <c r="F21" s="1"/>
    </row>
    <row r="22" spans="1:6" ht="11.1" customHeight="1" x14ac:dyDescent="0.2">
      <c r="A22" s="488" t="s">
        <v>31</v>
      </c>
      <c r="B22" s="21">
        <f>AVERAGE(B23:B27)</f>
        <v>63.96</v>
      </c>
      <c r="C22" s="21">
        <f>AVERAGE(C23:C27)</f>
        <v>75.292500000000004</v>
      </c>
      <c r="D22" s="21">
        <f>AVERAGE(D23:D27)</f>
        <v>55.875</v>
      </c>
      <c r="E22" s="1"/>
      <c r="F22" s="1"/>
    </row>
    <row r="23" spans="1:6" ht="11.1" customHeight="1" x14ac:dyDescent="0.2">
      <c r="A23" s="489" t="s">
        <v>33</v>
      </c>
      <c r="B23" s="22">
        <v>56.67</v>
      </c>
      <c r="C23" s="22">
        <v>60</v>
      </c>
      <c r="D23" s="22" t="s">
        <v>161</v>
      </c>
      <c r="E23" s="1"/>
      <c r="F23" s="1"/>
    </row>
    <row r="24" spans="1:6" ht="11.1" customHeight="1" x14ac:dyDescent="0.2">
      <c r="A24" s="489" t="s">
        <v>34</v>
      </c>
      <c r="B24" s="22" t="s">
        <v>161</v>
      </c>
      <c r="C24" s="22">
        <v>64</v>
      </c>
      <c r="D24" s="22">
        <v>58.25</v>
      </c>
    </row>
    <row r="25" spans="1:6" ht="11.1" customHeight="1" x14ac:dyDescent="0.2">
      <c r="A25" s="489" t="s">
        <v>35</v>
      </c>
      <c r="B25" s="22">
        <v>57.5</v>
      </c>
      <c r="C25" s="22" t="s">
        <v>161</v>
      </c>
      <c r="D25" s="22">
        <v>53.5</v>
      </c>
    </row>
    <row r="26" spans="1:6" ht="11.1" customHeight="1" x14ac:dyDescent="0.2">
      <c r="A26" s="489" t="s">
        <v>36</v>
      </c>
      <c r="B26" s="22">
        <v>61.67</v>
      </c>
      <c r="C26" s="22">
        <v>94.67</v>
      </c>
      <c r="D26" s="22" t="s">
        <v>161</v>
      </c>
    </row>
    <row r="27" spans="1:6" ht="11.1" customHeight="1" x14ac:dyDescent="0.2">
      <c r="A27" s="489" t="s">
        <v>37</v>
      </c>
      <c r="B27" s="22">
        <v>80</v>
      </c>
      <c r="C27" s="22">
        <v>82.5</v>
      </c>
      <c r="D27" s="22" t="s">
        <v>161</v>
      </c>
    </row>
    <row r="28" spans="1:6" ht="11.1" customHeight="1" x14ac:dyDescent="0.2">
      <c r="A28" s="488" t="s">
        <v>41</v>
      </c>
      <c r="B28" s="21">
        <f>AVERAGE(B29:B34)</f>
        <v>75.5</v>
      </c>
      <c r="C28" s="21">
        <f>AVERAGE(C29:C34)</f>
        <v>76.042500000000004</v>
      </c>
      <c r="D28" s="21">
        <f>AVERAGE(D29:D34)</f>
        <v>58.42</v>
      </c>
    </row>
    <row r="29" spans="1:6" ht="11.1" customHeight="1" x14ac:dyDescent="0.25">
      <c r="A29" s="489" t="s">
        <v>156</v>
      </c>
      <c r="B29" s="22">
        <v>57</v>
      </c>
      <c r="C29" s="22" t="s">
        <v>161</v>
      </c>
      <c r="D29" s="22" t="s">
        <v>161</v>
      </c>
      <c r="E29" s="839"/>
    </row>
    <row r="30" spans="1:6" ht="11.1" customHeight="1" x14ac:dyDescent="0.25">
      <c r="A30" s="489" t="s">
        <v>166</v>
      </c>
      <c r="B30" s="22">
        <v>65</v>
      </c>
      <c r="C30" s="22">
        <v>65</v>
      </c>
      <c r="D30" s="22">
        <v>40</v>
      </c>
      <c r="E30" s="839"/>
    </row>
    <row r="31" spans="1:6" ht="11.1" customHeight="1" x14ac:dyDescent="0.2">
      <c r="A31" s="489" t="s">
        <v>43</v>
      </c>
      <c r="B31" s="22">
        <v>110</v>
      </c>
      <c r="C31" s="22">
        <v>87.5</v>
      </c>
      <c r="D31" s="22">
        <v>61.8</v>
      </c>
    </row>
    <row r="32" spans="1:6" ht="11.1" customHeight="1" x14ac:dyDescent="0.2">
      <c r="A32" s="489" t="s">
        <v>44</v>
      </c>
      <c r="B32" s="22" t="s">
        <v>161</v>
      </c>
      <c r="C32" s="22">
        <v>55</v>
      </c>
      <c r="D32" s="22">
        <v>57.5</v>
      </c>
      <c r="E32" s="1"/>
      <c r="F32" s="1"/>
    </row>
    <row r="33" spans="1:6" ht="11.1" customHeight="1" x14ac:dyDescent="0.2">
      <c r="A33" s="489" t="s">
        <v>157</v>
      </c>
      <c r="B33" s="22" t="s">
        <v>161</v>
      </c>
      <c r="C33" s="22">
        <v>96.67</v>
      </c>
      <c r="D33" s="22">
        <v>74</v>
      </c>
      <c r="E33" s="1"/>
      <c r="F33" s="1"/>
    </row>
    <row r="34" spans="1:6" ht="11.1" customHeight="1" x14ac:dyDescent="0.2">
      <c r="A34" s="489" t="s">
        <v>45</v>
      </c>
      <c r="B34" s="22">
        <v>70</v>
      </c>
      <c r="C34" s="22" t="s">
        <v>161</v>
      </c>
      <c r="D34" s="22">
        <v>58.8</v>
      </c>
      <c r="E34" s="1"/>
      <c r="F34" s="1"/>
    </row>
    <row r="35" spans="1:6" ht="11.1" customHeight="1" x14ac:dyDescent="0.2">
      <c r="A35" s="488" t="s">
        <v>46</v>
      </c>
      <c r="B35" s="21">
        <f>AVERAGE(B36:B39)</f>
        <v>70.125</v>
      </c>
      <c r="C35" s="21" t="s">
        <v>28</v>
      </c>
      <c r="D35" s="21" t="s">
        <v>28</v>
      </c>
      <c r="E35" s="1"/>
      <c r="F35" s="1"/>
    </row>
    <row r="36" spans="1:6" ht="11.1" customHeight="1" x14ac:dyDescent="0.2">
      <c r="A36" s="489" t="s">
        <v>54</v>
      </c>
      <c r="B36" s="22">
        <v>72</v>
      </c>
      <c r="C36" s="22" t="s">
        <v>161</v>
      </c>
      <c r="D36" s="22" t="s">
        <v>161</v>
      </c>
      <c r="E36" s="1"/>
      <c r="F36" s="1"/>
    </row>
    <row r="37" spans="1:6" ht="11.1" customHeight="1" x14ac:dyDescent="0.2">
      <c r="A37" s="489" t="s">
        <v>55</v>
      </c>
      <c r="B37" s="22">
        <v>71</v>
      </c>
      <c r="C37" s="22" t="s">
        <v>161</v>
      </c>
      <c r="D37" s="22" t="s">
        <v>161</v>
      </c>
    </row>
    <row r="38" spans="1:6" ht="11.1" customHeight="1" x14ac:dyDescent="0.2">
      <c r="A38" s="489" t="s">
        <v>57</v>
      </c>
      <c r="B38" s="22">
        <v>72.5</v>
      </c>
      <c r="C38" s="22" t="s">
        <v>161</v>
      </c>
      <c r="D38" s="22" t="s">
        <v>161</v>
      </c>
    </row>
    <row r="39" spans="1:6" ht="11.1" customHeight="1" x14ac:dyDescent="0.2">
      <c r="A39" s="489" t="s">
        <v>58</v>
      </c>
      <c r="B39" s="22">
        <v>65</v>
      </c>
      <c r="C39" s="22" t="s">
        <v>161</v>
      </c>
      <c r="D39" s="22" t="s">
        <v>161</v>
      </c>
    </row>
    <row r="40" spans="1:6" ht="11.1" customHeight="1" x14ac:dyDescent="0.2">
      <c r="A40" s="488" t="s">
        <v>59</v>
      </c>
      <c r="B40" s="21">
        <f>AVERAGE(B41:B43)</f>
        <v>81.333333333333329</v>
      </c>
      <c r="C40" s="21" t="s">
        <v>28</v>
      </c>
      <c r="D40" s="21" t="s">
        <v>28</v>
      </c>
    </row>
    <row r="41" spans="1:6" ht="11.1" customHeight="1" x14ac:dyDescent="0.2">
      <c r="A41" s="489" t="s">
        <v>63</v>
      </c>
      <c r="B41" s="22">
        <v>80</v>
      </c>
      <c r="C41" s="22" t="s">
        <v>161</v>
      </c>
      <c r="D41" s="22" t="s">
        <v>161</v>
      </c>
      <c r="E41" s="1"/>
      <c r="F41" s="1"/>
    </row>
    <row r="42" spans="1:6" ht="11.1" customHeight="1" x14ac:dyDescent="0.2">
      <c r="A42" s="489" t="s">
        <v>62</v>
      </c>
      <c r="B42" s="22">
        <v>83.5</v>
      </c>
      <c r="C42" s="22" t="s">
        <v>161</v>
      </c>
      <c r="D42" s="22" t="s">
        <v>161</v>
      </c>
      <c r="E42" s="1"/>
      <c r="F42" s="1"/>
    </row>
    <row r="43" spans="1:6" ht="11.1" customHeight="1" x14ac:dyDescent="0.2">
      <c r="A43" s="489" t="s">
        <v>64</v>
      </c>
      <c r="B43" s="22">
        <v>80.5</v>
      </c>
      <c r="C43" s="22" t="s">
        <v>161</v>
      </c>
      <c r="D43" s="22" t="s">
        <v>161</v>
      </c>
      <c r="E43" s="1"/>
      <c r="F43" s="1"/>
    </row>
    <row r="44" spans="1:6" ht="11.1" customHeight="1" x14ac:dyDescent="0.2">
      <c r="A44" s="488" t="s">
        <v>520</v>
      </c>
      <c r="B44" s="21">
        <f>AVERAGE(B45:B54)</f>
        <v>61.616</v>
      </c>
      <c r="C44" s="21">
        <f>AVERAGE(C45:C54)</f>
        <v>65.625</v>
      </c>
      <c r="D44" s="21">
        <f>AVERAGE(D45:D54)</f>
        <v>44.2</v>
      </c>
      <c r="E44" s="1"/>
      <c r="F44" s="1"/>
    </row>
    <row r="45" spans="1:6" ht="11.1" customHeight="1" x14ac:dyDescent="0.2">
      <c r="A45" s="489" t="s">
        <v>66</v>
      </c>
      <c r="B45" s="22">
        <v>60.5</v>
      </c>
      <c r="C45" s="22">
        <v>62.5</v>
      </c>
      <c r="D45" s="22">
        <v>50</v>
      </c>
    </row>
    <row r="46" spans="1:6" ht="11.1" customHeight="1" x14ac:dyDescent="0.2">
      <c r="A46" s="489" t="s">
        <v>386</v>
      </c>
      <c r="B46" s="22">
        <v>65</v>
      </c>
      <c r="C46" s="22" t="s">
        <v>161</v>
      </c>
      <c r="D46" s="22" t="s">
        <v>161</v>
      </c>
    </row>
    <row r="47" spans="1:6" ht="11.1" customHeight="1" x14ac:dyDescent="0.2">
      <c r="A47" s="489" t="s">
        <v>521</v>
      </c>
      <c r="B47" s="22">
        <v>67.5</v>
      </c>
      <c r="C47" s="22">
        <v>70</v>
      </c>
      <c r="D47" s="22" t="s">
        <v>161</v>
      </c>
    </row>
    <row r="48" spans="1:6" ht="11.1" customHeight="1" x14ac:dyDescent="0.2">
      <c r="A48" s="489" t="s">
        <v>68</v>
      </c>
      <c r="B48" s="22">
        <v>47.5</v>
      </c>
      <c r="C48" s="22">
        <v>45</v>
      </c>
      <c r="D48" s="22">
        <v>45.25</v>
      </c>
    </row>
    <row r="49" spans="1:4" ht="11.1" customHeight="1" x14ac:dyDescent="0.2">
      <c r="A49" s="489" t="s">
        <v>423</v>
      </c>
      <c r="B49" s="22">
        <v>62</v>
      </c>
      <c r="C49" s="22">
        <v>70</v>
      </c>
      <c r="D49" s="22" t="s">
        <v>161</v>
      </c>
    </row>
    <row r="50" spans="1:4" ht="11.1" customHeight="1" x14ac:dyDescent="0.2">
      <c r="A50" s="489" t="s">
        <v>71</v>
      </c>
      <c r="B50" s="22">
        <v>61.33</v>
      </c>
      <c r="C50" s="22">
        <v>63</v>
      </c>
      <c r="D50" s="22">
        <v>34</v>
      </c>
    </row>
    <row r="51" spans="1:4" ht="11.1" customHeight="1" x14ac:dyDescent="0.2">
      <c r="A51" s="489" t="s">
        <v>72</v>
      </c>
      <c r="B51" s="22">
        <v>70</v>
      </c>
      <c r="C51" s="22">
        <v>80</v>
      </c>
      <c r="D51" s="22" t="s">
        <v>161</v>
      </c>
    </row>
    <row r="52" spans="1:4" ht="11.1" customHeight="1" x14ac:dyDescent="0.2">
      <c r="A52" s="489" t="s">
        <v>73</v>
      </c>
      <c r="B52" s="22">
        <v>52</v>
      </c>
      <c r="C52" s="22" t="s">
        <v>161</v>
      </c>
      <c r="D52" s="22">
        <v>36.75</v>
      </c>
    </row>
    <row r="53" spans="1:4" ht="9" customHeight="1" x14ac:dyDescent="0.2">
      <c r="A53" s="489" t="s">
        <v>182</v>
      </c>
      <c r="B53" s="22">
        <v>70.33</v>
      </c>
      <c r="C53" s="22">
        <v>66.5</v>
      </c>
      <c r="D53" s="22">
        <v>55</v>
      </c>
    </row>
    <row r="54" spans="1:4" ht="11.1" customHeight="1" x14ac:dyDescent="0.2">
      <c r="A54" s="489" t="s">
        <v>424</v>
      </c>
      <c r="B54" s="22">
        <v>60</v>
      </c>
      <c r="C54" s="22">
        <v>68</v>
      </c>
      <c r="D54" s="22" t="s">
        <v>148</v>
      </c>
    </row>
    <row r="55" spans="1:4" ht="11.1" customHeight="1" x14ac:dyDescent="0.2">
      <c r="A55" s="488" t="s">
        <v>74</v>
      </c>
      <c r="B55" s="21">
        <f>AVERAGE(B56:B59)</f>
        <v>57.537500000000001</v>
      </c>
      <c r="C55" s="21">
        <f>AVERAGE(C56:C59)</f>
        <v>60.266666666666673</v>
      </c>
      <c r="D55" s="21">
        <f>AVERAGE(D56:D59)</f>
        <v>66.112499999999997</v>
      </c>
    </row>
    <row r="56" spans="1:4" ht="11.1" customHeight="1" x14ac:dyDescent="0.2">
      <c r="A56" s="489" t="s">
        <v>75</v>
      </c>
      <c r="B56" s="22">
        <v>56</v>
      </c>
      <c r="C56" s="22" t="s">
        <v>148</v>
      </c>
      <c r="D56" s="22">
        <v>60</v>
      </c>
    </row>
    <row r="57" spans="1:4" ht="11.1" customHeight="1" x14ac:dyDescent="0.2">
      <c r="A57" s="63" t="s">
        <v>181</v>
      </c>
      <c r="B57" s="22">
        <v>58.15</v>
      </c>
      <c r="C57" s="22">
        <v>55.3</v>
      </c>
      <c r="D57" s="22">
        <v>97.45</v>
      </c>
    </row>
    <row r="58" spans="1:4" ht="11.1" customHeight="1" x14ac:dyDescent="0.2">
      <c r="A58" s="63" t="s">
        <v>428</v>
      </c>
      <c r="B58" s="22">
        <v>55</v>
      </c>
      <c r="C58" s="22">
        <v>59.5</v>
      </c>
      <c r="D58" s="22">
        <v>60</v>
      </c>
    </row>
    <row r="59" spans="1:4" ht="11.1" customHeight="1" x14ac:dyDescent="0.2">
      <c r="A59" s="63" t="s">
        <v>287</v>
      </c>
      <c r="B59" s="22">
        <v>61</v>
      </c>
      <c r="C59" s="22">
        <v>66</v>
      </c>
      <c r="D59" s="22">
        <v>47</v>
      </c>
    </row>
    <row r="60" spans="1:4" ht="11.1" customHeight="1" x14ac:dyDescent="0.2">
      <c r="A60" s="488" t="s">
        <v>77</v>
      </c>
      <c r="B60" s="21">
        <f>AVERAGE(B61:B65)</f>
        <v>65.3</v>
      </c>
      <c r="C60" s="21">
        <f>AVERAGE(C61:C65)</f>
        <v>64</v>
      </c>
      <c r="D60" s="21">
        <f>AVERAGE(D61:D65)</f>
        <v>51</v>
      </c>
    </row>
    <row r="61" spans="1:4" ht="11.1" customHeight="1" x14ac:dyDescent="0.2">
      <c r="A61" s="489" t="s">
        <v>183</v>
      </c>
      <c r="B61" s="22">
        <v>67.5</v>
      </c>
      <c r="C61" s="22">
        <v>60</v>
      </c>
      <c r="D61" s="22">
        <v>46.5</v>
      </c>
    </row>
    <row r="62" spans="1:4" ht="11.1" customHeight="1" x14ac:dyDescent="0.2">
      <c r="A62" s="489" t="s">
        <v>184</v>
      </c>
      <c r="B62" s="22">
        <v>70</v>
      </c>
      <c r="C62" s="22">
        <v>70</v>
      </c>
      <c r="D62" s="22">
        <v>47.5</v>
      </c>
    </row>
    <row r="63" spans="1:4" ht="11.1" customHeight="1" x14ac:dyDescent="0.2">
      <c r="A63" s="489" t="s">
        <v>687</v>
      </c>
      <c r="B63" s="22">
        <v>65</v>
      </c>
      <c r="C63" s="22">
        <v>65</v>
      </c>
      <c r="D63" s="22">
        <v>50</v>
      </c>
    </row>
    <row r="64" spans="1:4" ht="11.1" customHeight="1" x14ac:dyDescent="0.2">
      <c r="A64" s="40" t="s">
        <v>81</v>
      </c>
      <c r="B64" s="22">
        <v>58</v>
      </c>
      <c r="C64" s="22">
        <v>60</v>
      </c>
      <c r="D64" s="22" t="s">
        <v>161</v>
      </c>
    </row>
    <row r="65" spans="1:6" ht="11.1" customHeight="1" x14ac:dyDescent="0.2">
      <c r="A65" s="489" t="s">
        <v>83</v>
      </c>
      <c r="B65" s="22">
        <v>66</v>
      </c>
      <c r="C65" s="22">
        <v>65</v>
      </c>
      <c r="D65" s="22">
        <v>60</v>
      </c>
    </row>
    <row r="66" spans="1:6" ht="11.1" customHeight="1" x14ac:dyDescent="0.25">
      <c r="A66" s="19"/>
      <c r="B66" s="20"/>
      <c r="C66" s="445"/>
      <c r="D66" s="831" t="s">
        <v>76</v>
      </c>
    </row>
    <row r="67" spans="1:6" ht="11.1" customHeight="1" x14ac:dyDescent="0.2">
      <c r="A67" s="941" t="s">
        <v>174</v>
      </c>
      <c r="B67" s="941"/>
      <c r="C67" s="941"/>
      <c r="D67" s="484"/>
    </row>
    <row r="68" spans="1:6" ht="25.5" customHeight="1" x14ac:dyDescent="0.2">
      <c r="A68" s="772" t="s">
        <v>19</v>
      </c>
      <c r="B68" s="773" t="s">
        <v>632</v>
      </c>
      <c r="C68" s="773" t="s">
        <v>631</v>
      </c>
      <c r="D68" s="774" t="s">
        <v>633</v>
      </c>
    </row>
    <row r="69" spans="1:6" ht="11.1" customHeight="1" x14ac:dyDescent="0.2">
      <c r="A69" s="10" t="s">
        <v>522</v>
      </c>
      <c r="B69" s="840">
        <f>AVERAGE(B70:B79)</f>
        <v>56.125</v>
      </c>
      <c r="C69" s="841">
        <f>AVERAGE(C70:C79)</f>
        <v>56.785714285714285</v>
      </c>
      <c r="D69" s="841">
        <f>AVERAGE(D70:D79)</f>
        <v>57.55</v>
      </c>
      <c r="E69" s="1"/>
      <c r="F69" s="1"/>
    </row>
    <row r="70" spans="1:6" ht="11.1" customHeight="1" x14ac:dyDescent="0.2">
      <c r="A70" s="489" t="s">
        <v>87</v>
      </c>
      <c r="B70" s="842">
        <v>52</v>
      </c>
      <c r="C70" s="842">
        <v>59</v>
      </c>
      <c r="D70" s="842" t="s">
        <v>161</v>
      </c>
      <c r="E70" s="1"/>
      <c r="F70" s="1"/>
    </row>
    <row r="71" spans="1:6" ht="11.1" customHeight="1" x14ac:dyDescent="0.2">
      <c r="A71" s="489" t="s">
        <v>509</v>
      </c>
      <c r="B71" s="842">
        <v>51.5</v>
      </c>
      <c r="C71" s="842">
        <v>55.5</v>
      </c>
      <c r="D71" s="842">
        <v>57</v>
      </c>
    </row>
    <row r="72" spans="1:6" ht="11.1" customHeight="1" x14ac:dyDescent="0.2">
      <c r="A72" s="489" t="s">
        <v>89</v>
      </c>
      <c r="B72" s="842">
        <v>59.5</v>
      </c>
      <c r="C72" s="842">
        <v>60</v>
      </c>
      <c r="D72" s="842">
        <v>64</v>
      </c>
      <c r="E72" s="1"/>
      <c r="F72" s="1"/>
    </row>
    <row r="73" spans="1:6" ht="11.1" customHeight="1" x14ac:dyDescent="0.2">
      <c r="A73" s="489" t="s">
        <v>289</v>
      </c>
      <c r="B73" s="842">
        <v>62.5</v>
      </c>
      <c r="C73" s="842">
        <v>55</v>
      </c>
      <c r="D73" s="842" t="s">
        <v>161</v>
      </c>
    </row>
    <row r="74" spans="1:6" ht="11.1" customHeight="1" x14ac:dyDescent="0.2">
      <c r="A74" s="489" t="s">
        <v>90</v>
      </c>
      <c r="B74" s="842">
        <v>50.67</v>
      </c>
      <c r="C74" s="842">
        <v>57</v>
      </c>
      <c r="D74" s="842" t="s">
        <v>161</v>
      </c>
    </row>
    <row r="75" spans="1:6" ht="11.1" customHeight="1" x14ac:dyDescent="0.2">
      <c r="A75" s="489" t="s">
        <v>91</v>
      </c>
      <c r="B75" s="842">
        <v>76</v>
      </c>
      <c r="C75" s="842" t="s">
        <v>161</v>
      </c>
      <c r="D75" s="842">
        <v>60</v>
      </c>
    </row>
    <row r="76" spans="1:6" ht="11.1" customHeight="1" x14ac:dyDescent="0.2">
      <c r="A76" s="489" t="s">
        <v>92</v>
      </c>
      <c r="B76" s="842">
        <v>51.75</v>
      </c>
      <c r="C76" s="842" t="s">
        <v>161</v>
      </c>
      <c r="D76" s="842">
        <v>45.75</v>
      </c>
    </row>
    <row r="77" spans="1:6" ht="11.1" customHeight="1" x14ac:dyDescent="0.2">
      <c r="A77" s="489" t="s">
        <v>93</v>
      </c>
      <c r="B77" s="842">
        <v>58.33</v>
      </c>
      <c r="C77" s="842" t="s">
        <v>161</v>
      </c>
      <c r="D77" s="842" t="s">
        <v>161</v>
      </c>
    </row>
    <row r="78" spans="1:6" ht="11.1" customHeight="1" x14ac:dyDescent="0.2">
      <c r="A78" s="489" t="s">
        <v>94</v>
      </c>
      <c r="B78" s="842">
        <v>50</v>
      </c>
      <c r="C78" s="842">
        <v>57</v>
      </c>
      <c r="D78" s="842" t="s">
        <v>161</v>
      </c>
    </row>
    <row r="79" spans="1:6" ht="11.1" customHeight="1" x14ac:dyDescent="0.2">
      <c r="A79" s="489" t="s">
        <v>507</v>
      </c>
      <c r="B79" s="842">
        <v>49</v>
      </c>
      <c r="C79" s="842">
        <v>54</v>
      </c>
      <c r="D79" s="842">
        <v>61</v>
      </c>
    </row>
    <row r="80" spans="1:6" ht="11.1" customHeight="1" x14ac:dyDescent="0.2">
      <c r="A80" s="488" t="s">
        <v>95</v>
      </c>
      <c r="B80" s="841">
        <f>AVERAGE(B81:B83)</f>
        <v>65.166666666666671</v>
      </c>
      <c r="C80" s="843" t="s">
        <v>28</v>
      </c>
      <c r="D80" s="841">
        <f>AVERAGE(D81:D83)</f>
        <v>44.890000000000008</v>
      </c>
    </row>
    <row r="81" spans="1:6" ht="11.1" customHeight="1" x14ac:dyDescent="0.2">
      <c r="A81" s="489" t="s">
        <v>96</v>
      </c>
      <c r="B81" s="842">
        <v>60</v>
      </c>
      <c r="C81" s="837" t="s">
        <v>161</v>
      </c>
      <c r="D81" s="842">
        <v>41</v>
      </c>
      <c r="E81" s="1"/>
      <c r="F81" s="1"/>
    </row>
    <row r="82" spans="1:6" ht="11.1" customHeight="1" x14ac:dyDescent="0.2">
      <c r="A82" s="489" t="s">
        <v>97</v>
      </c>
      <c r="B82" s="842">
        <v>69.5</v>
      </c>
      <c r="C82" s="837" t="s">
        <v>161</v>
      </c>
      <c r="D82" s="842">
        <v>49</v>
      </c>
      <c r="E82" s="1"/>
      <c r="F82" s="1"/>
    </row>
    <row r="83" spans="1:6" ht="11.1" customHeight="1" x14ac:dyDescent="0.2">
      <c r="A83" s="489" t="s">
        <v>98</v>
      </c>
      <c r="B83" s="842">
        <v>66</v>
      </c>
      <c r="C83" s="837" t="s">
        <v>161</v>
      </c>
      <c r="D83" s="842">
        <v>44.67</v>
      </c>
      <c r="E83" s="1"/>
      <c r="F83" s="1"/>
    </row>
    <row r="84" spans="1:6" ht="11.1" customHeight="1" x14ac:dyDescent="0.2">
      <c r="A84" s="488" t="s">
        <v>99</v>
      </c>
      <c r="B84" s="841">
        <v>52.5</v>
      </c>
      <c r="C84" s="841">
        <v>57</v>
      </c>
      <c r="D84" s="841">
        <v>55.6</v>
      </c>
      <c r="E84" s="1"/>
      <c r="F84" s="1"/>
    </row>
    <row r="85" spans="1:6" ht="11.1" customHeight="1" x14ac:dyDescent="0.2">
      <c r="A85" s="488" t="s">
        <v>168</v>
      </c>
      <c r="B85" s="841">
        <f t="shared" ref="B85:D85" si="1">AVERAGE(B86:B91)</f>
        <v>56.708333333333336</v>
      </c>
      <c r="C85" s="841">
        <f t="shared" si="1"/>
        <v>55.3125</v>
      </c>
      <c r="D85" s="841">
        <f t="shared" si="1"/>
        <v>57.35</v>
      </c>
      <c r="E85" s="1"/>
      <c r="F85" s="1"/>
    </row>
    <row r="86" spans="1:6" ht="11.1" customHeight="1" x14ac:dyDescent="0.2">
      <c r="A86" s="489" t="s">
        <v>141</v>
      </c>
      <c r="B86" s="842">
        <v>51.25</v>
      </c>
      <c r="C86" s="842">
        <v>55</v>
      </c>
      <c r="D86" s="842" t="s">
        <v>161</v>
      </c>
      <c r="E86" s="1"/>
      <c r="F86" s="1"/>
    </row>
    <row r="87" spans="1:6" ht="11.1" customHeight="1" x14ac:dyDescent="0.2">
      <c r="A87" s="489" t="s">
        <v>101</v>
      </c>
      <c r="B87" s="842">
        <v>59.25</v>
      </c>
      <c r="C87" s="842" t="s">
        <v>161</v>
      </c>
      <c r="D87" s="842">
        <v>58.5</v>
      </c>
    </row>
    <row r="88" spans="1:6" ht="11.1" customHeight="1" x14ac:dyDescent="0.2">
      <c r="A88" s="489" t="s">
        <v>102</v>
      </c>
      <c r="B88" s="842">
        <v>51</v>
      </c>
      <c r="C88" s="842">
        <v>53</v>
      </c>
      <c r="D88" s="842">
        <v>52</v>
      </c>
    </row>
    <row r="89" spans="1:6" ht="11.1" customHeight="1" x14ac:dyDescent="0.2">
      <c r="A89" s="489" t="s">
        <v>104</v>
      </c>
      <c r="B89" s="842">
        <v>47.25</v>
      </c>
      <c r="C89" s="842">
        <v>59.75</v>
      </c>
      <c r="D89" s="842">
        <v>68.5</v>
      </c>
    </row>
    <row r="90" spans="1:6" ht="11.1" customHeight="1" x14ac:dyDescent="0.2">
      <c r="A90" s="489" t="s">
        <v>162</v>
      </c>
      <c r="B90" s="842">
        <v>85</v>
      </c>
      <c r="C90" s="842" t="s">
        <v>161</v>
      </c>
      <c r="D90" s="842">
        <v>60</v>
      </c>
    </row>
    <row r="91" spans="1:6" ht="11.1" customHeight="1" x14ac:dyDescent="0.2">
      <c r="A91" s="489" t="s">
        <v>103</v>
      </c>
      <c r="B91" s="842">
        <v>46.5</v>
      </c>
      <c r="C91" s="842">
        <v>53.5</v>
      </c>
      <c r="D91" s="842">
        <v>47.75</v>
      </c>
    </row>
    <row r="92" spans="1:6" ht="11.1" customHeight="1" x14ac:dyDescent="0.2">
      <c r="A92" s="488" t="s">
        <v>105</v>
      </c>
      <c r="B92" s="841">
        <f t="shared" ref="B92:C92" si="2">AVERAGE(B93:B94)</f>
        <v>61.25</v>
      </c>
      <c r="C92" s="841">
        <f t="shared" si="2"/>
        <v>82.5</v>
      </c>
      <c r="D92" s="841">
        <f>AVERAGE(D93:D94)</f>
        <v>69.75</v>
      </c>
    </row>
    <row r="93" spans="1:6" ht="11.1" customHeight="1" x14ac:dyDescent="0.2">
      <c r="A93" s="489" t="s">
        <v>106</v>
      </c>
      <c r="B93" s="842">
        <v>61.25</v>
      </c>
      <c r="C93" s="842">
        <v>70</v>
      </c>
      <c r="D93" s="842">
        <v>44.5</v>
      </c>
    </row>
    <row r="94" spans="1:6" ht="11.1" customHeight="1" x14ac:dyDescent="0.2">
      <c r="A94" s="489" t="s">
        <v>107</v>
      </c>
      <c r="B94" s="837" t="s">
        <v>161</v>
      </c>
      <c r="C94" s="842">
        <v>95</v>
      </c>
      <c r="D94" s="842">
        <v>95</v>
      </c>
    </row>
    <row r="95" spans="1:6" ht="11.1" customHeight="1" x14ac:dyDescent="0.2">
      <c r="A95" s="488" t="s">
        <v>110</v>
      </c>
      <c r="B95" s="841">
        <f t="shared" ref="B95:C95" si="3">AVERAGE(B96:B97)</f>
        <v>62.314999999999998</v>
      </c>
      <c r="C95" s="841">
        <f t="shared" si="3"/>
        <v>62</v>
      </c>
      <c r="D95" s="841">
        <f>AVERAGE(D96:D97)</f>
        <v>51</v>
      </c>
    </row>
    <row r="96" spans="1:6" ht="11.1" customHeight="1" x14ac:dyDescent="0.2">
      <c r="A96" s="489" t="s">
        <v>523</v>
      </c>
      <c r="B96" s="842">
        <v>59.63</v>
      </c>
      <c r="C96" s="842">
        <v>60</v>
      </c>
      <c r="D96" s="842">
        <v>51</v>
      </c>
    </row>
    <row r="97" spans="1:6" ht="11.1" customHeight="1" x14ac:dyDescent="0.2">
      <c r="A97" s="489" t="s">
        <v>112</v>
      </c>
      <c r="B97" s="842">
        <v>65</v>
      </c>
      <c r="C97" s="842">
        <v>64</v>
      </c>
      <c r="D97" s="842">
        <v>51</v>
      </c>
    </row>
    <row r="98" spans="1:6" ht="11.1" customHeight="1" x14ac:dyDescent="0.2">
      <c r="A98" s="488" t="s">
        <v>113</v>
      </c>
      <c r="B98" s="841">
        <f>AVERAGE(B99)</f>
        <v>49.33</v>
      </c>
      <c r="C98" s="841">
        <f>AVERAGE(C99)</f>
        <v>54.33</v>
      </c>
      <c r="D98" s="841">
        <f>AVERAGE(D99)</f>
        <v>48</v>
      </c>
    </row>
    <row r="99" spans="1:6" ht="11.1" customHeight="1" x14ac:dyDescent="0.2">
      <c r="A99" s="489" t="s">
        <v>114</v>
      </c>
      <c r="B99" s="842">
        <v>49.33</v>
      </c>
      <c r="C99" s="837">
        <v>54.33</v>
      </c>
      <c r="D99" s="842">
        <v>48</v>
      </c>
    </row>
    <row r="100" spans="1:6" ht="11.1" customHeight="1" x14ac:dyDescent="0.2">
      <c r="A100" s="488" t="s">
        <v>115</v>
      </c>
      <c r="B100" s="844">
        <f>AVERAGE(B101:B102)</f>
        <v>75.5</v>
      </c>
      <c r="C100" s="841">
        <f t="shared" ref="C100:D100" si="4">AVERAGE(C101:C102)</f>
        <v>65</v>
      </c>
      <c r="D100" s="841">
        <f t="shared" si="4"/>
        <v>60.335000000000001</v>
      </c>
    </row>
    <row r="101" spans="1:6" ht="11.1" customHeight="1" x14ac:dyDescent="0.2">
      <c r="A101" s="489" t="s">
        <v>117</v>
      </c>
      <c r="B101" s="837">
        <v>86</v>
      </c>
      <c r="C101" s="842">
        <v>65</v>
      </c>
      <c r="D101" s="842">
        <v>60.67</v>
      </c>
    </row>
    <row r="102" spans="1:6" ht="11.1" customHeight="1" x14ac:dyDescent="0.2">
      <c r="A102" s="489" t="s">
        <v>118</v>
      </c>
      <c r="B102" s="837">
        <v>65</v>
      </c>
      <c r="C102" s="837" t="s">
        <v>161</v>
      </c>
      <c r="D102" s="842">
        <v>60</v>
      </c>
    </row>
    <row r="103" spans="1:6" ht="11.1" customHeight="1" x14ac:dyDescent="0.2">
      <c r="A103" s="488" t="s">
        <v>119</v>
      </c>
      <c r="B103" s="841">
        <f>AVERAGE(B104:B106)</f>
        <v>62.653333333333336</v>
      </c>
      <c r="C103" s="844">
        <f>AVERAGE(C104:C106)</f>
        <v>55</v>
      </c>
      <c r="D103" s="841">
        <f>AVERAGE(D104:D106)</f>
        <v>67.5</v>
      </c>
    </row>
    <row r="104" spans="1:6" ht="11.1" customHeight="1" x14ac:dyDescent="0.2">
      <c r="A104" s="489" t="s">
        <v>121</v>
      </c>
      <c r="B104" s="842">
        <v>63.63</v>
      </c>
      <c r="C104" s="837">
        <v>55</v>
      </c>
      <c r="D104" s="842">
        <v>67.5</v>
      </c>
    </row>
    <row r="105" spans="1:6" ht="11.1" customHeight="1" x14ac:dyDescent="0.2">
      <c r="A105" s="489" t="s">
        <v>122</v>
      </c>
      <c r="B105" s="842">
        <v>64.33</v>
      </c>
      <c r="C105" s="837" t="s">
        <v>161</v>
      </c>
      <c r="D105" s="842" t="s">
        <v>161</v>
      </c>
      <c r="E105" s="1"/>
      <c r="F105" s="1"/>
    </row>
    <row r="106" spans="1:6" ht="11.1" customHeight="1" x14ac:dyDescent="0.2">
      <c r="A106" s="489" t="s">
        <v>123</v>
      </c>
      <c r="B106" s="842">
        <v>60</v>
      </c>
      <c r="C106" s="837" t="s">
        <v>161</v>
      </c>
      <c r="D106" s="842" t="s">
        <v>161</v>
      </c>
    </row>
    <row r="107" spans="1:6" ht="11.1" customHeight="1" x14ac:dyDescent="0.2">
      <c r="A107" s="488" t="s">
        <v>290</v>
      </c>
      <c r="B107" s="841">
        <f>AVERAGE(B108:B115)</f>
        <v>57.332857142857144</v>
      </c>
      <c r="C107" s="841">
        <f t="shared" ref="C107:D107" si="5">AVERAGE(C108:C115)</f>
        <v>59.952857142857148</v>
      </c>
      <c r="D107" s="841">
        <f t="shared" si="5"/>
        <v>55.76285714285715</v>
      </c>
    </row>
    <row r="108" spans="1:6" ht="11.1" customHeight="1" x14ac:dyDescent="0.2">
      <c r="A108" s="489" t="s">
        <v>177</v>
      </c>
      <c r="B108" s="842">
        <v>58.5</v>
      </c>
      <c r="C108" s="842">
        <v>58.67</v>
      </c>
      <c r="D108" s="837" t="s">
        <v>161</v>
      </c>
    </row>
    <row r="109" spans="1:6" ht="11.1" customHeight="1" x14ac:dyDescent="0.2">
      <c r="A109" s="489" t="s">
        <v>291</v>
      </c>
      <c r="B109" s="842">
        <v>63.33</v>
      </c>
      <c r="C109" s="842">
        <v>67.5</v>
      </c>
      <c r="D109" s="842">
        <v>45</v>
      </c>
    </row>
    <row r="110" spans="1:6" ht="11.1" customHeight="1" x14ac:dyDescent="0.2">
      <c r="A110" s="489" t="s">
        <v>502</v>
      </c>
      <c r="B110" s="842">
        <v>58.33</v>
      </c>
      <c r="C110" s="842">
        <v>62.5</v>
      </c>
      <c r="D110" s="842">
        <v>61.67</v>
      </c>
    </row>
    <row r="111" spans="1:6" ht="11.1" customHeight="1" x14ac:dyDescent="0.2">
      <c r="A111" s="489" t="s">
        <v>179</v>
      </c>
      <c r="B111" s="842">
        <v>59</v>
      </c>
      <c r="C111" s="842">
        <v>59</v>
      </c>
      <c r="D111" s="842">
        <v>60</v>
      </c>
    </row>
    <row r="112" spans="1:6" ht="11.1" customHeight="1" x14ac:dyDescent="0.2">
      <c r="A112" s="489" t="s">
        <v>292</v>
      </c>
      <c r="B112" s="842">
        <v>53.5</v>
      </c>
      <c r="C112" s="842">
        <v>50</v>
      </c>
      <c r="D112" s="842">
        <v>58</v>
      </c>
    </row>
    <row r="113" spans="1:4" ht="11.1" customHeight="1" x14ac:dyDescent="0.2">
      <c r="A113" s="489" t="s">
        <v>178</v>
      </c>
      <c r="B113" s="842">
        <v>47.67</v>
      </c>
      <c r="C113" s="842">
        <v>60</v>
      </c>
      <c r="D113" s="842">
        <v>44</v>
      </c>
    </row>
    <row r="114" spans="1:4" ht="11.1" customHeight="1" x14ac:dyDescent="0.2">
      <c r="A114" s="489" t="s">
        <v>186</v>
      </c>
      <c r="B114" s="837" t="s">
        <v>161</v>
      </c>
      <c r="C114" s="837" t="s">
        <v>161</v>
      </c>
      <c r="D114" s="842">
        <v>69</v>
      </c>
    </row>
    <row r="115" spans="1:4" ht="11.1" customHeight="1" x14ac:dyDescent="0.2">
      <c r="A115" s="489" t="s">
        <v>508</v>
      </c>
      <c r="B115" s="842">
        <v>61</v>
      </c>
      <c r="C115" s="842">
        <v>62</v>
      </c>
      <c r="D115" s="842">
        <v>52.67</v>
      </c>
    </row>
    <row r="116" spans="1:4" ht="11.1" customHeight="1" x14ac:dyDescent="0.2">
      <c r="A116" s="488" t="s">
        <v>163</v>
      </c>
      <c r="B116" s="841">
        <f>AVERAGE(B117:B117)</f>
        <v>60</v>
      </c>
      <c r="C116" s="841">
        <f>AVERAGE(C117:C117)</f>
        <v>561.66999999999996</v>
      </c>
      <c r="D116" s="841">
        <f>AVERAGE(D117:D117)</f>
        <v>58.33</v>
      </c>
    </row>
    <row r="117" spans="1:4" ht="11.1" customHeight="1" x14ac:dyDescent="0.2">
      <c r="A117" s="489" t="s">
        <v>164</v>
      </c>
      <c r="B117" s="842">
        <v>60</v>
      </c>
      <c r="C117" s="842">
        <v>561.66999999999996</v>
      </c>
      <c r="D117" s="842">
        <v>58.33</v>
      </c>
    </row>
    <row r="118" spans="1:4" ht="11.1" customHeight="1" x14ac:dyDescent="0.2">
      <c r="A118" s="488" t="s">
        <v>125</v>
      </c>
      <c r="B118" s="841" t="s">
        <v>28</v>
      </c>
      <c r="C118" s="841">
        <f>AVERAGE(C119:C119)</f>
        <v>61</v>
      </c>
      <c r="D118" s="841" t="s">
        <v>28</v>
      </c>
    </row>
    <row r="119" spans="1:4" ht="11.1" customHeight="1" x14ac:dyDescent="0.2">
      <c r="A119" s="489" t="s">
        <v>127</v>
      </c>
      <c r="B119" s="842" t="s">
        <v>148</v>
      </c>
      <c r="C119" s="842">
        <v>61</v>
      </c>
      <c r="D119" s="842" t="s">
        <v>148</v>
      </c>
    </row>
    <row r="120" spans="1:4" ht="11.1" customHeight="1" x14ac:dyDescent="0.2">
      <c r="A120" s="488" t="s">
        <v>129</v>
      </c>
      <c r="B120" s="841">
        <f>AVERAGE(B121:B123)</f>
        <v>67.566666666666663</v>
      </c>
      <c r="C120" s="841">
        <f>AVERAGE(C121:C123)</f>
        <v>61.5</v>
      </c>
      <c r="D120" s="841">
        <f>AVERAGE(D121:D123)</f>
        <v>59</v>
      </c>
    </row>
    <row r="121" spans="1:4" ht="11.1" customHeight="1" x14ac:dyDescent="0.2">
      <c r="A121" s="489" t="s">
        <v>130</v>
      </c>
      <c r="B121" s="842">
        <v>88.7</v>
      </c>
      <c r="C121" s="842" t="s">
        <v>148</v>
      </c>
      <c r="D121" s="842">
        <v>80</v>
      </c>
    </row>
    <row r="122" spans="1:4" ht="11.1" customHeight="1" x14ac:dyDescent="0.2">
      <c r="A122" s="489" t="s">
        <v>131</v>
      </c>
      <c r="B122" s="842">
        <v>49</v>
      </c>
      <c r="C122" s="842">
        <v>62</v>
      </c>
      <c r="D122" s="842">
        <v>49</v>
      </c>
    </row>
    <row r="123" spans="1:4" ht="11.1" customHeight="1" x14ac:dyDescent="0.2">
      <c r="A123" s="490" t="s">
        <v>132</v>
      </c>
      <c r="B123" s="845">
        <v>65</v>
      </c>
      <c r="C123" s="842">
        <v>61</v>
      </c>
      <c r="D123" s="842">
        <v>48</v>
      </c>
    </row>
    <row r="124" spans="1:4" ht="9" customHeight="1" x14ac:dyDescent="0.25">
      <c r="A124" s="434" t="s">
        <v>133</v>
      </c>
      <c r="B124" s="776"/>
      <c r="C124" s="777"/>
      <c r="D124" s="846"/>
    </row>
    <row r="125" spans="1:4" ht="9" customHeight="1" x14ac:dyDescent="0.25">
      <c r="A125" s="742" t="s">
        <v>608</v>
      </c>
      <c r="B125" s="143"/>
      <c r="C125" s="778"/>
      <c r="D125" s="779"/>
    </row>
    <row r="126" spans="1:4" ht="9" customHeight="1" x14ac:dyDescent="0.2">
      <c r="A126" s="743" t="s">
        <v>609</v>
      </c>
      <c r="B126" s="779"/>
      <c r="C126" s="779"/>
      <c r="D126" s="779"/>
    </row>
    <row r="127" spans="1:4" ht="12.75" customHeight="1" x14ac:dyDescent="0.2">
      <c r="B127" s="780"/>
      <c r="C127" s="780"/>
      <c r="D127" s="780"/>
    </row>
    <row r="128" spans="1:4" ht="12.75" customHeight="1" x14ac:dyDescent="0.2">
      <c r="B128" s="780"/>
      <c r="C128" s="780"/>
      <c r="D128" s="780"/>
    </row>
    <row r="129" spans="2:4" ht="12.75" customHeight="1" x14ac:dyDescent="0.2">
      <c r="B129" s="780"/>
      <c r="C129" s="780"/>
      <c r="D129" s="780"/>
    </row>
    <row r="130" spans="2:4" ht="12.75" customHeight="1" x14ac:dyDescent="0.2">
      <c r="B130" s="780"/>
      <c r="C130" s="780"/>
      <c r="D130" s="780"/>
    </row>
    <row r="131" spans="2:4" ht="12.75" customHeight="1" x14ac:dyDescent="0.2">
      <c r="B131" s="780"/>
      <c r="C131" s="780"/>
      <c r="D131" s="780"/>
    </row>
    <row r="132" spans="2:4" ht="12.75" customHeight="1" x14ac:dyDescent="0.2">
      <c r="B132" s="780"/>
      <c r="C132" s="780"/>
      <c r="D132" s="780"/>
    </row>
    <row r="133" spans="2:4" ht="12.75" customHeight="1" x14ac:dyDescent="0.2"/>
    <row r="134" spans="2:4" ht="12.75" customHeight="1" x14ac:dyDescent="0.2"/>
    <row r="135" spans="2:4" ht="12.75" customHeight="1" x14ac:dyDescent="0.2"/>
    <row r="136" spans="2:4" ht="12.75" customHeight="1" x14ac:dyDescent="0.2"/>
    <row r="137" spans="2:4" ht="12.75" customHeight="1" x14ac:dyDescent="0.2"/>
    <row r="138" spans="2:4" ht="12.75" customHeight="1" x14ac:dyDescent="0.2"/>
    <row r="139" spans="2:4" ht="12.75" customHeight="1" x14ac:dyDescent="0.2"/>
    <row r="140" spans="2:4" ht="12.75" customHeight="1" x14ac:dyDescent="0.2"/>
    <row r="141" spans="2:4" ht="12.75" customHeight="1" x14ac:dyDescent="0.2"/>
    <row r="142" spans="2:4" ht="12.75" customHeight="1" x14ac:dyDescent="0.2"/>
    <row r="143" spans="2:4" ht="12.75" customHeight="1" x14ac:dyDescent="0.2"/>
    <row r="144" spans="2: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</sheetData>
  <mergeCells count="1">
    <mergeCell ref="A67:C67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5"/>
  <sheetViews>
    <sheetView showGridLines="0" topLeftCell="A88" zoomScaleNormal="100" workbookViewId="0">
      <selection activeCell="A78" sqref="A78"/>
    </sheetView>
  </sheetViews>
  <sheetFormatPr baseColWidth="10" defaultColWidth="12.7109375" defaultRowHeight="15" customHeight="1" x14ac:dyDescent="0.2"/>
  <cols>
    <col min="1" max="1" width="17.7109375" style="52" customWidth="1"/>
    <col min="2" max="5" width="16.7109375" style="52" customWidth="1"/>
    <col min="6" max="16384" width="12.7109375" style="52"/>
  </cols>
  <sheetData>
    <row r="1" spans="1:5" ht="15.95" customHeight="1" x14ac:dyDescent="0.25">
      <c r="A1" s="574" t="s">
        <v>693</v>
      </c>
      <c r="B1" s="454"/>
      <c r="C1" s="697"/>
      <c r="D1" s="454"/>
      <c r="E1" s="454"/>
    </row>
    <row r="2" spans="1:5" ht="13.5" customHeight="1" x14ac:dyDescent="0.2">
      <c r="A2" s="698" t="s">
        <v>579</v>
      </c>
      <c r="B2" s="12"/>
      <c r="C2" s="699"/>
      <c r="D2" s="12"/>
      <c r="E2" s="12"/>
    </row>
    <row r="3" spans="1:5" ht="5.0999999999999996" customHeight="1" x14ac:dyDescent="0.2">
      <c r="A3" s="6"/>
      <c r="B3" s="700"/>
      <c r="C3" s="701"/>
      <c r="D3" s="700"/>
      <c r="E3" s="700"/>
    </row>
    <row r="4" spans="1:5" ht="25.5" customHeight="1" x14ac:dyDescent="0.2">
      <c r="A4" s="772" t="s">
        <v>559</v>
      </c>
      <c r="B4" s="773" t="s">
        <v>561</v>
      </c>
      <c r="C4" s="781" t="s">
        <v>562</v>
      </c>
      <c r="D4" s="781" t="s">
        <v>563</v>
      </c>
      <c r="E4" s="782" t="s">
        <v>564</v>
      </c>
    </row>
    <row r="5" spans="1:5" ht="4.5" customHeight="1" x14ac:dyDescent="0.2">
      <c r="A5" s="7"/>
      <c r="B5" s="7"/>
      <c r="C5" s="7"/>
      <c r="D5" s="7"/>
      <c r="E5" s="7"/>
    </row>
    <row r="6" spans="1:5" ht="10.7" customHeight="1" x14ac:dyDescent="0.25">
      <c r="A6" s="101" t="s">
        <v>531</v>
      </c>
      <c r="B6" s="56" t="s">
        <v>165</v>
      </c>
      <c r="C6" s="493">
        <f>AVERAGE(C7:C7)</f>
        <v>86</v>
      </c>
      <c r="D6" s="56" t="s">
        <v>165</v>
      </c>
      <c r="E6" s="56" t="s">
        <v>165</v>
      </c>
    </row>
    <row r="7" spans="1:5" ht="11.1" customHeight="1" x14ac:dyDescent="0.25">
      <c r="A7" s="102" t="s">
        <v>532</v>
      </c>
      <c r="B7" s="107" t="s">
        <v>161</v>
      </c>
      <c r="C7" s="107">
        <v>86</v>
      </c>
      <c r="D7" s="107" t="s">
        <v>161</v>
      </c>
      <c r="E7" s="107" t="s">
        <v>161</v>
      </c>
    </row>
    <row r="8" spans="1:5" ht="11.1" customHeight="1" x14ac:dyDescent="0.2">
      <c r="A8" s="491" t="s">
        <v>24</v>
      </c>
      <c r="B8" s="492">
        <f>AVERAGE(B9:B10)</f>
        <v>124.8</v>
      </c>
      <c r="C8" s="492">
        <f>AVERAGE(C9:C10)</f>
        <v>70.849999999999994</v>
      </c>
      <c r="D8" s="492">
        <f>AVERAGE(D9:D10)</f>
        <v>90</v>
      </c>
      <c r="E8" s="492">
        <f>AVERAGE(E9:E10)</f>
        <v>32.575000000000003</v>
      </c>
    </row>
    <row r="9" spans="1:5" ht="11.1" customHeight="1" x14ac:dyDescent="0.25">
      <c r="A9" s="33" t="s">
        <v>25</v>
      </c>
      <c r="B9" s="107" t="s">
        <v>161</v>
      </c>
      <c r="C9" s="107">
        <v>74</v>
      </c>
      <c r="D9" s="107">
        <v>94.5</v>
      </c>
      <c r="E9" s="107">
        <v>31.75</v>
      </c>
    </row>
    <row r="10" spans="1:5" ht="11.1" customHeight="1" x14ac:dyDescent="0.25">
      <c r="A10" s="33" t="s">
        <v>286</v>
      </c>
      <c r="B10" s="107">
        <v>124.8</v>
      </c>
      <c r="C10" s="107">
        <v>67.7</v>
      </c>
      <c r="D10" s="107">
        <v>85.5</v>
      </c>
      <c r="E10" s="107">
        <v>33.4</v>
      </c>
    </row>
    <row r="11" spans="1:5" ht="11.1" customHeight="1" x14ac:dyDescent="0.25">
      <c r="A11" s="486" t="s">
        <v>26</v>
      </c>
      <c r="B11" s="21">
        <f>AVERAGE(B12:B15)</f>
        <v>96.5</v>
      </c>
      <c r="C11" s="56" t="s">
        <v>165</v>
      </c>
      <c r="D11" s="847">
        <f>AVERAGE(D12:D15)</f>
        <v>79.125</v>
      </c>
      <c r="E11" s="21">
        <f>AVERAGE(E12:E15)</f>
        <v>33.375</v>
      </c>
    </row>
    <row r="12" spans="1:5" ht="11.1" customHeight="1" x14ac:dyDescent="0.25">
      <c r="A12" s="487" t="s">
        <v>29</v>
      </c>
      <c r="B12" s="107">
        <v>102</v>
      </c>
      <c r="C12" s="107" t="s">
        <v>161</v>
      </c>
      <c r="D12" s="107">
        <v>82.5</v>
      </c>
      <c r="E12" s="837">
        <v>59</v>
      </c>
    </row>
    <row r="13" spans="1:5" ht="11.1" customHeight="1" x14ac:dyDescent="0.25">
      <c r="A13" s="487" t="s">
        <v>506</v>
      </c>
      <c r="B13" s="107">
        <v>70.5</v>
      </c>
      <c r="C13" s="107" t="s">
        <v>161</v>
      </c>
      <c r="D13" s="107">
        <v>76.5</v>
      </c>
      <c r="E13" s="837">
        <v>22.5</v>
      </c>
    </row>
    <row r="14" spans="1:5" ht="11.1" customHeight="1" x14ac:dyDescent="0.25">
      <c r="A14" s="102" t="s">
        <v>295</v>
      </c>
      <c r="B14" s="107">
        <v>106.75</v>
      </c>
      <c r="C14" s="107" t="s">
        <v>161</v>
      </c>
      <c r="D14" s="107">
        <v>78.75</v>
      </c>
      <c r="E14" s="107">
        <v>26</v>
      </c>
    </row>
    <row r="15" spans="1:5" ht="11.1" customHeight="1" x14ac:dyDescent="0.25">
      <c r="A15" s="102" t="s">
        <v>296</v>
      </c>
      <c r="B15" s="107">
        <v>106.75</v>
      </c>
      <c r="C15" s="107" t="s">
        <v>161</v>
      </c>
      <c r="D15" s="107">
        <v>78.75</v>
      </c>
      <c r="E15" s="107">
        <v>26</v>
      </c>
    </row>
    <row r="16" spans="1:5" ht="11.1" customHeight="1" x14ac:dyDescent="0.2">
      <c r="A16" s="491" t="s">
        <v>31</v>
      </c>
      <c r="B16" s="492">
        <f>AVERAGE(B17:B21)</f>
        <v>97.917500000000004</v>
      </c>
      <c r="C16" s="492">
        <f>AVERAGE(C17:C21)</f>
        <v>67.644999999999996</v>
      </c>
      <c r="D16" s="492">
        <f>AVERAGE(D17:D21)</f>
        <v>90.894999999999996</v>
      </c>
      <c r="E16" s="492">
        <f>AVERAGE(E17:E21)</f>
        <v>38.75</v>
      </c>
    </row>
    <row r="17" spans="1:5" ht="11.1" customHeight="1" x14ac:dyDescent="0.25">
      <c r="A17" s="33" t="s">
        <v>33</v>
      </c>
      <c r="B17" s="107">
        <v>90</v>
      </c>
      <c r="C17" s="107">
        <v>85</v>
      </c>
      <c r="D17" s="107">
        <v>73.33</v>
      </c>
      <c r="E17" s="107" t="s">
        <v>161</v>
      </c>
    </row>
    <row r="18" spans="1:5" ht="11.1" customHeight="1" x14ac:dyDescent="0.25">
      <c r="A18" s="33" t="s">
        <v>34</v>
      </c>
      <c r="B18" s="107">
        <v>86.67</v>
      </c>
      <c r="C18" s="107">
        <v>55.25</v>
      </c>
      <c r="D18" s="107">
        <v>85.25</v>
      </c>
      <c r="E18" s="107">
        <v>34</v>
      </c>
    </row>
    <row r="19" spans="1:5" ht="11.1" customHeight="1" x14ac:dyDescent="0.25">
      <c r="A19" s="33" t="s">
        <v>35</v>
      </c>
      <c r="B19" s="107">
        <v>100</v>
      </c>
      <c r="C19" s="107">
        <v>69.33</v>
      </c>
      <c r="D19" s="107">
        <v>85</v>
      </c>
      <c r="E19" s="107">
        <v>41</v>
      </c>
    </row>
    <row r="20" spans="1:5" ht="11.1" customHeight="1" x14ac:dyDescent="0.25">
      <c r="A20" s="33" t="s">
        <v>36</v>
      </c>
      <c r="B20" s="107">
        <v>115</v>
      </c>
      <c r="C20" s="107">
        <v>61</v>
      </c>
      <c r="D20" s="107" t="s">
        <v>161</v>
      </c>
      <c r="E20" s="107">
        <v>35</v>
      </c>
    </row>
    <row r="21" spans="1:5" ht="11.1" customHeight="1" x14ac:dyDescent="0.25">
      <c r="A21" s="33" t="s">
        <v>37</v>
      </c>
      <c r="B21" s="107" t="s">
        <v>161</v>
      </c>
      <c r="C21" s="107" t="s">
        <v>161</v>
      </c>
      <c r="D21" s="107">
        <v>120</v>
      </c>
      <c r="E21" s="107">
        <v>45</v>
      </c>
    </row>
    <row r="22" spans="1:5" ht="11.1" customHeight="1" x14ac:dyDescent="0.2">
      <c r="A22" s="491" t="s">
        <v>41</v>
      </c>
      <c r="B22" s="492">
        <f>AVERAGE(B23:B29)</f>
        <v>89.15</v>
      </c>
      <c r="C22" s="447">
        <f>AVERAGE(C23:C29)</f>
        <v>63.435600000000001</v>
      </c>
      <c r="D22" s="492">
        <f>AVERAGE(D23:D29)</f>
        <v>93.939999999999984</v>
      </c>
      <c r="E22" s="492">
        <f>AVERAGE(E23:E29)</f>
        <v>27.556666666666668</v>
      </c>
    </row>
    <row r="23" spans="1:5" ht="11.1" customHeight="1" x14ac:dyDescent="0.25">
      <c r="A23" s="33" t="s">
        <v>156</v>
      </c>
      <c r="B23" s="107">
        <v>89</v>
      </c>
      <c r="C23" s="107">
        <v>60</v>
      </c>
      <c r="D23" s="107">
        <v>85.5</v>
      </c>
      <c r="E23" s="107">
        <v>19</v>
      </c>
    </row>
    <row r="24" spans="1:5" ht="11.1" customHeight="1" x14ac:dyDescent="0.25">
      <c r="A24" s="33" t="s">
        <v>42</v>
      </c>
      <c r="B24" s="107" t="s">
        <v>161</v>
      </c>
      <c r="C24" s="107" t="s">
        <v>161</v>
      </c>
      <c r="D24" s="107">
        <v>95</v>
      </c>
      <c r="E24" s="107" t="s">
        <v>161</v>
      </c>
    </row>
    <row r="25" spans="1:5" ht="11.1" customHeight="1" x14ac:dyDescent="0.25">
      <c r="A25" s="33" t="s">
        <v>299</v>
      </c>
      <c r="B25" s="107" t="s">
        <v>161</v>
      </c>
      <c r="C25" s="107" t="s">
        <v>161</v>
      </c>
      <c r="D25" s="107">
        <v>83.25</v>
      </c>
      <c r="E25" s="107" t="s">
        <v>161</v>
      </c>
    </row>
    <row r="26" spans="1:5" ht="11.1" customHeight="1" x14ac:dyDescent="0.25">
      <c r="A26" s="33" t="s">
        <v>43</v>
      </c>
      <c r="B26" s="107" t="s">
        <v>161</v>
      </c>
      <c r="C26" s="107">
        <v>64.33</v>
      </c>
      <c r="D26" s="107">
        <v>77.25</v>
      </c>
      <c r="E26" s="107" t="s">
        <v>161</v>
      </c>
    </row>
    <row r="27" spans="1:5" ht="11.1" customHeight="1" x14ac:dyDescent="0.25">
      <c r="A27" s="33" t="s">
        <v>449</v>
      </c>
      <c r="B27" s="107">
        <v>89.3</v>
      </c>
      <c r="C27" s="107">
        <v>64.677999999999997</v>
      </c>
      <c r="D27" s="107">
        <v>111.33</v>
      </c>
      <c r="E27" s="107">
        <v>32.67</v>
      </c>
    </row>
    <row r="28" spans="1:5" ht="11.1" customHeight="1" x14ac:dyDescent="0.25">
      <c r="A28" s="33" t="s">
        <v>157</v>
      </c>
      <c r="B28" s="107" t="s">
        <v>161</v>
      </c>
      <c r="C28" s="107">
        <v>75.67</v>
      </c>
      <c r="D28" s="107">
        <v>104</v>
      </c>
      <c r="E28" s="107" t="s">
        <v>161</v>
      </c>
    </row>
    <row r="29" spans="1:5" ht="11.1" customHeight="1" x14ac:dyDescent="0.25">
      <c r="A29" s="33" t="s">
        <v>45</v>
      </c>
      <c r="B29" s="107" t="s">
        <v>161</v>
      </c>
      <c r="C29" s="107">
        <v>52.5</v>
      </c>
      <c r="D29" s="107">
        <v>101.25</v>
      </c>
      <c r="E29" s="107">
        <v>31</v>
      </c>
    </row>
    <row r="30" spans="1:5" ht="11.1" customHeight="1" x14ac:dyDescent="0.25">
      <c r="A30" s="494" t="s">
        <v>46</v>
      </c>
      <c r="B30" s="56" t="s">
        <v>165</v>
      </c>
      <c r="C30" s="56" t="s">
        <v>165</v>
      </c>
      <c r="D30" s="848">
        <f>AVERAGE(D31:D34)</f>
        <v>87.625</v>
      </c>
      <c r="E30" s="848">
        <f>AVERAGE(E32:E34)</f>
        <v>39.75</v>
      </c>
    </row>
    <row r="31" spans="1:5" ht="11.1" customHeight="1" x14ac:dyDescent="0.25">
      <c r="A31" s="495" t="s">
        <v>167</v>
      </c>
      <c r="B31" s="107" t="s">
        <v>161</v>
      </c>
      <c r="C31" s="107" t="s">
        <v>161</v>
      </c>
      <c r="D31" s="107">
        <v>77.33</v>
      </c>
      <c r="E31" s="107" t="s">
        <v>161</v>
      </c>
    </row>
    <row r="32" spans="1:5" ht="11.1" customHeight="1" x14ac:dyDescent="0.25">
      <c r="A32" s="495" t="s">
        <v>52</v>
      </c>
      <c r="B32" s="107" t="s">
        <v>161</v>
      </c>
      <c r="C32" s="107" t="s">
        <v>161</v>
      </c>
      <c r="D32" s="107">
        <v>86.67</v>
      </c>
      <c r="E32" s="107">
        <v>30</v>
      </c>
    </row>
    <row r="33" spans="1:5" ht="11.1" customHeight="1" x14ac:dyDescent="0.25">
      <c r="A33" s="495" t="s">
        <v>694</v>
      </c>
      <c r="B33" s="107" t="s">
        <v>161</v>
      </c>
      <c r="C33" s="107" t="s">
        <v>161</v>
      </c>
      <c r="D33" s="107">
        <v>95</v>
      </c>
      <c r="E33" s="107" t="s">
        <v>161</v>
      </c>
    </row>
    <row r="34" spans="1:5" ht="11.1" customHeight="1" x14ac:dyDescent="0.25">
      <c r="A34" s="495" t="s">
        <v>58</v>
      </c>
      <c r="B34" s="107" t="s">
        <v>161</v>
      </c>
      <c r="C34" s="107" t="s">
        <v>161</v>
      </c>
      <c r="D34" s="107">
        <v>91.5</v>
      </c>
      <c r="E34" s="107">
        <v>49.5</v>
      </c>
    </row>
    <row r="35" spans="1:5" ht="11.1" customHeight="1" x14ac:dyDescent="0.25">
      <c r="A35" s="491" t="s">
        <v>59</v>
      </c>
      <c r="B35" s="56" t="s">
        <v>165</v>
      </c>
      <c r="C35" s="56" t="s">
        <v>165</v>
      </c>
      <c r="D35" s="492">
        <f>AVERAGE(D36:D39)</f>
        <v>104.4175</v>
      </c>
      <c r="E35" s="492">
        <f>AVERAGE(E38:E39)</f>
        <v>43</v>
      </c>
    </row>
    <row r="36" spans="1:5" ht="11.1" customHeight="1" x14ac:dyDescent="0.25">
      <c r="A36" s="33" t="s">
        <v>60</v>
      </c>
      <c r="B36" s="107" t="s">
        <v>161</v>
      </c>
      <c r="C36" s="107" t="s">
        <v>161</v>
      </c>
      <c r="D36" s="107">
        <v>101.67</v>
      </c>
      <c r="E36" s="107" t="s">
        <v>161</v>
      </c>
    </row>
    <row r="37" spans="1:5" ht="11.1" customHeight="1" x14ac:dyDescent="0.25">
      <c r="A37" s="33" t="s">
        <v>61</v>
      </c>
      <c r="B37" s="107" t="s">
        <v>161</v>
      </c>
      <c r="C37" s="107" t="s">
        <v>161</v>
      </c>
      <c r="D37" s="107">
        <v>105</v>
      </c>
      <c r="E37" s="107" t="s">
        <v>161</v>
      </c>
    </row>
    <row r="38" spans="1:5" ht="11.1" customHeight="1" x14ac:dyDescent="0.25">
      <c r="A38" s="33" t="s">
        <v>63</v>
      </c>
      <c r="B38" s="107" t="s">
        <v>161</v>
      </c>
      <c r="C38" s="107" t="s">
        <v>161</v>
      </c>
      <c r="D38" s="107">
        <v>121</v>
      </c>
      <c r="E38" s="107" t="s">
        <v>161</v>
      </c>
    </row>
    <row r="39" spans="1:5" ht="11.1" customHeight="1" x14ac:dyDescent="0.25">
      <c r="A39" s="33" t="s">
        <v>64</v>
      </c>
      <c r="B39" s="107" t="s">
        <v>161</v>
      </c>
      <c r="C39" s="107" t="s">
        <v>161</v>
      </c>
      <c r="D39" s="107">
        <v>90</v>
      </c>
      <c r="E39" s="107">
        <v>43</v>
      </c>
    </row>
    <row r="40" spans="1:5" ht="11.1" customHeight="1" x14ac:dyDescent="0.25">
      <c r="A40" s="491" t="s">
        <v>520</v>
      </c>
      <c r="B40" s="849" t="s">
        <v>28</v>
      </c>
      <c r="C40" s="492">
        <f>AVERAGE(C41:C48)</f>
        <v>67.4375</v>
      </c>
      <c r="D40" s="492">
        <f>AVERAGE(D41:D48)</f>
        <v>79.96875</v>
      </c>
      <c r="E40" s="492">
        <f>AVERAGE(E41:E47)</f>
        <v>24.75</v>
      </c>
    </row>
    <row r="41" spans="1:5" ht="11.1" customHeight="1" x14ac:dyDescent="0.25">
      <c r="A41" s="33" t="s">
        <v>66</v>
      </c>
      <c r="B41" s="107">
        <v>65</v>
      </c>
      <c r="C41" s="107">
        <v>62.25</v>
      </c>
      <c r="D41" s="107">
        <v>81</v>
      </c>
      <c r="E41" s="107">
        <v>24.75</v>
      </c>
    </row>
    <row r="42" spans="1:5" ht="11.1" customHeight="1" x14ac:dyDescent="0.25">
      <c r="A42" s="33" t="s">
        <v>521</v>
      </c>
      <c r="B42" s="107" t="s">
        <v>161</v>
      </c>
      <c r="C42" s="107" t="s">
        <v>161</v>
      </c>
      <c r="D42" s="107">
        <v>80</v>
      </c>
      <c r="E42" s="107" t="s">
        <v>161</v>
      </c>
    </row>
    <row r="43" spans="1:5" ht="11.1" customHeight="1" x14ac:dyDescent="0.25">
      <c r="A43" s="33" t="s">
        <v>68</v>
      </c>
      <c r="B43" s="107" t="s">
        <v>161</v>
      </c>
      <c r="C43" s="107" t="s">
        <v>161</v>
      </c>
      <c r="D43" s="107">
        <v>70.5</v>
      </c>
      <c r="E43" s="107" t="s">
        <v>161</v>
      </c>
    </row>
    <row r="44" spans="1:5" ht="11.1" customHeight="1" x14ac:dyDescent="0.25">
      <c r="A44" s="33" t="s">
        <v>71</v>
      </c>
      <c r="B44" s="107" t="s">
        <v>161</v>
      </c>
      <c r="C44" s="107">
        <v>62</v>
      </c>
      <c r="D44" s="107">
        <v>91.75</v>
      </c>
      <c r="E44" s="107" t="s">
        <v>161</v>
      </c>
    </row>
    <row r="45" spans="1:5" ht="11.1" customHeight="1" x14ac:dyDescent="0.25">
      <c r="A45" s="33" t="s">
        <v>72</v>
      </c>
      <c r="B45" s="107" t="s">
        <v>161</v>
      </c>
      <c r="C45" s="107" t="s">
        <v>161</v>
      </c>
      <c r="D45" s="107">
        <v>90</v>
      </c>
      <c r="E45" s="107" t="s">
        <v>161</v>
      </c>
    </row>
    <row r="46" spans="1:5" ht="11.1" customHeight="1" x14ac:dyDescent="0.25">
      <c r="A46" s="33" t="s">
        <v>73</v>
      </c>
      <c r="B46" s="107" t="s">
        <v>161</v>
      </c>
      <c r="C46" s="107" t="s">
        <v>161</v>
      </c>
      <c r="D46" s="107">
        <v>75</v>
      </c>
      <c r="E46" s="107" t="s">
        <v>161</v>
      </c>
    </row>
    <row r="47" spans="1:5" ht="11.1" customHeight="1" x14ac:dyDescent="0.25">
      <c r="A47" s="33" t="s">
        <v>182</v>
      </c>
      <c r="B47" s="107" t="s">
        <v>161</v>
      </c>
      <c r="C47" s="107">
        <v>60.5</v>
      </c>
      <c r="D47" s="107">
        <v>76.5</v>
      </c>
      <c r="E47" s="107" t="s">
        <v>161</v>
      </c>
    </row>
    <row r="48" spans="1:5" ht="11.1" customHeight="1" x14ac:dyDescent="0.25">
      <c r="A48" s="33" t="s">
        <v>424</v>
      </c>
      <c r="B48" s="107" t="s">
        <v>161</v>
      </c>
      <c r="C48" s="107">
        <v>85</v>
      </c>
      <c r="D48" s="107">
        <v>75</v>
      </c>
      <c r="E48" s="107" t="s">
        <v>161</v>
      </c>
    </row>
    <row r="49" spans="1:5" ht="11.1" customHeight="1" x14ac:dyDescent="0.25">
      <c r="A49" s="491" t="s">
        <v>74</v>
      </c>
      <c r="B49" s="850">
        <f>AVERAGE(B50:B53)</f>
        <v>92.33</v>
      </c>
      <c r="C49" s="492">
        <f>AVERAGE(C50:C53)</f>
        <v>59</v>
      </c>
      <c r="D49" s="492">
        <f>AVERAGE(D50:D53)</f>
        <v>87.1875</v>
      </c>
      <c r="E49" s="492">
        <f>AVERAGE(E50:E53)</f>
        <v>23.473333333333333</v>
      </c>
    </row>
    <row r="50" spans="1:5" ht="11.1" customHeight="1" x14ac:dyDescent="0.25">
      <c r="A50" s="33" t="s">
        <v>75</v>
      </c>
      <c r="B50" s="107">
        <v>92.33</v>
      </c>
      <c r="C50" s="107">
        <v>59</v>
      </c>
      <c r="D50" s="107">
        <v>85</v>
      </c>
      <c r="E50" s="107">
        <v>20</v>
      </c>
    </row>
    <row r="51" spans="1:5" ht="11.1" customHeight="1" x14ac:dyDescent="0.25">
      <c r="A51" s="55" t="s">
        <v>181</v>
      </c>
      <c r="B51" s="107" t="s">
        <v>161</v>
      </c>
      <c r="C51" s="107" t="s">
        <v>161</v>
      </c>
      <c r="D51" s="107">
        <v>83.75</v>
      </c>
      <c r="E51" s="107">
        <v>22.75</v>
      </c>
    </row>
    <row r="52" spans="1:5" ht="11.1" customHeight="1" x14ac:dyDescent="0.25">
      <c r="A52" s="55" t="s">
        <v>287</v>
      </c>
      <c r="B52" s="107" t="s">
        <v>161</v>
      </c>
      <c r="C52" s="107" t="s">
        <v>161</v>
      </c>
      <c r="D52" s="107">
        <v>93</v>
      </c>
      <c r="E52" s="107">
        <v>27.67</v>
      </c>
    </row>
    <row r="53" spans="1:5" ht="11.1" customHeight="1" x14ac:dyDescent="0.25">
      <c r="A53" s="55" t="s">
        <v>288</v>
      </c>
      <c r="B53" s="107" t="s">
        <v>161</v>
      </c>
      <c r="C53" s="107" t="s">
        <v>161</v>
      </c>
      <c r="D53" s="107">
        <v>87</v>
      </c>
      <c r="E53" s="107" t="s">
        <v>161</v>
      </c>
    </row>
    <row r="54" spans="1:5" ht="11.1" customHeight="1" x14ac:dyDescent="0.2">
      <c r="A54" s="491" t="s">
        <v>77</v>
      </c>
      <c r="B54" s="492">
        <f>AVERAGE(B55:B60)</f>
        <v>118.325</v>
      </c>
      <c r="C54" s="492">
        <f>AVERAGE(C55:C60)</f>
        <v>59</v>
      </c>
      <c r="D54" s="492">
        <f>AVERAGE(D55:D60)</f>
        <v>87.55</v>
      </c>
      <c r="E54" s="492">
        <f>AVERAGE(E55:E60)</f>
        <v>33</v>
      </c>
    </row>
    <row r="55" spans="1:5" ht="11.1" customHeight="1" x14ac:dyDescent="0.25">
      <c r="A55" s="33" t="s">
        <v>183</v>
      </c>
      <c r="B55" s="107">
        <v>115</v>
      </c>
      <c r="C55" s="107">
        <v>63</v>
      </c>
      <c r="D55" s="107">
        <v>92</v>
      </c>
      <c r="E55" s="107" t="s">
        <v>161</v>
      </c>
    </row>
    <row r="56" spans="1:5" ht="11.1" customHeight="1" x14ac:dyDescent="0.25">
      <c r="A56" s="33" t="s">
        <v>184</v>
      </c>
      <c r="B56" s="107">
        <v>113.3</v>
      </c>
      <c r="C56" s="107" t="s">
        <v>161</v>
      </c>
      <c r="D56" s="107">
        <v>90</v>
      </c>
      <c r="E56" s="107">
        <v>35</v>
      </c>
    </row>
    <row r="57" spans="1:5" ht="11.1" customHeight="1" x14ac:dyDescent="0.25">
      <c r="A57" s="33" t="s">
        <v>80</v>
      </c>
      <c r="B57" s="107" t="s">
        <v>161</v>
      </c>
      <c r="C57" s="107" t="s">
        <v>161</v>
      </c>
      <c r="D57" s="107">
        <v>85</v>
      </c>
      <c r="E57" s="107">
        <v>38</v>
      </c>
    </row>
    <row r="58" spans="1:5" ht="11.1" customHeight="1" x14ac:dyDescent="0.25">
      <c r="A58" s="33" t="s">
        <v>81</v>
      </c>
      <c r="B58" s="107">
        <v>130</v>
      </c>
      <c r="C58" s="107" t="s">
        <v>161</v>
      </c>
      <c r="D58" s="107">
        <v>85</v>
      </c>
      <c r="E58" s="107">
        <v>30</v>
      </c>
    </row>
    <row r="59" spans="1:5" ht="11.1" customHeight="1" x14ac:dyDescent="0.25">
      <c r="A59" s="33" t="s">
        <v>83</v>
      </c>
      <c r="B59" s="107">
        <v>115</v>
      </c>
      <c r="C59" s="107">
        <v>55</v>
      </c>
      <c r="D59" s="107" t="s">
        <v>161</v>
      </c>
      <c r="E59" s="107" t="s">
        <v>161</v>
      </c>
    </row>
    <row r="60" spans="1:5" ht="11.1" customHeight="1" x14ac:dyDescent="0.25">
      <c r="A60" s="33" t="s">
        <v>84</v>
      </c>
      <c r="B60" s="107" t="s">
        <v>161</v>
      </c>
      <c r="C60" s="107" t="s">
        <v>161</v>
      </c>
      <c r="D60" s="107">
        <v>85.75</v>
      </c>
      <c r="E60" s="107">
        <v>29</v>
      </c>
    </row>
    <row r="61" spans="1:5" ht="11.1" customHeight="1" x14ac:dyDescent="0.25">
      <c r="A61" s="491" t="s">
        <v>522</v>
      </c>
      <c r="B61" s="493">
        <f>AVERAGE(B62:B69)</f>
        <v>97.071428571428569</v>
      </c>
      <c r="C61" s="493">
        <f>AVERAGE(C62:C69)</f>
        <v>67.083333333333329</v>
      </c>
      <c r="D61" s="493">
        <f>AVERAGE(D62:D69)</f>
        <v>89.1875</v>
      </c>
      <c r="E61" s="493">
        <f>AVERAGE(E62:E69)</f>
        <v>24.5</v>
      </c>
    </row>
    <row r="62" spans="1:5" ht="11.1" customHeight="1" x14ac:dyDescent="0.25">
      <c r="A62" s="33" t="s">
        <v>87</v>
      </c>
      <c r="B62" s="107">
        <v>106</v>
      </c>
      <c r="C62" s="107">
        <v>56</v>
      </c>
      <c r="D62" s="107">
        <v>86</v>
      </c>
      <c r="E62" s="107">
        <v>22</v>
      </c>
    </row>
    <row r="63" spans="1:5" ht="11.1" customHeight="1" x14ac:dyDescent="0.25">
      <c r="A63" s="33" t="s">
        <v>557</v>
      </c>
      <c r="B63" s="107">
        <v>101</v>
      </c>
      <c r="C63" s="107" t="s">
        <v>161</v>
      </c>
      <c r="D63" s="107">
        <v>101.5</v>
      </c>
      <c r="E63" s="107" t="s">
        <v>161</v>
      </c>
    </row>
    <row r="64" spans="1:5" ht="11.1" customHeight="1" x14ac:dyDescent="0.25">
      <c r="A64" s="33" t="s">
        <v>88</v>
      </c>
      <c r="B64" s="107">
        <v>76.5</v>
      </c>
      <c r="C64" s="107">
        <v>61</v>
      </c>
      <c r="D64" s="107">
        <v>86</v>
      </c>
      <c r="E64" s="107" t="s">
        <v>161</v>
      </c>
    </row>
    <row r="65" spans="1:5" ht="11.1" customHeight="1" x14ac:dyDescent="0.25">
      <c r="A65" s="33" t="s">
        <v>89</v>
      </c>
      <c r="B65" s="107">
        <v>105</v>
      </c>
      <c r="C65" s="107">
        <v>66</v>
      </c>
      <c r="D65" s="107">
        <v>91</v>
      </c>
      <c r="E65" s="107">
        <v>29.5</v>
      </c>
    </row>
    <row r="66" spans="1:5" ht="11.1" customHeight="1" x14ac:dyDescent="0.25">
      <c r="A66" s="33" t="s">
        <v>91</v>
      </c>
      <c r="B66" s="107">
        <v>110</v>
      </c>
      <c r="C66" s="107">
        <v>95</v>
      </c>
      <c r="D66" s="107">
        <v>95</v>
      </c>
      <c r="E66" s="107" t="s">
        <v>161</v>
      </c>
    </row>
    <row r="67" spans="1:5" ht="11.1" customHeight="1" x14ac:dyDescent="0.25">
      <c r="A67" s="33" t="s">
        <v>92</v>
      </c>
      <c r="B67" s="107" t="s">
        <v>161</v>
      </c>
      <c r="C67" s="107">
        <v>65.5</v>
      </c>
      <c r="D67" s="107">
        <v>82.5</v>
      </c>
      <c r="E67" s="107" t="s">
        <v>161</v>
      </c>
    </row>
    <row r="68" spans="1:5" ht="11.1" customHeight="1" x14ac:dyDescent="0.25">
      <c r="A68" s="33" t="s">
        <v>94</v>
      </c>
      <c r="B68" s="107">
        <v>90</v>
      </c>
      <c r="C68" s="107">
        <v>59</v>
      </c>
      <c r="D68" s="107">
        <v>85.5</v>
      </c>
      <c r="E68" s="107">
        <v>25</v>
      </c>
    </row>
    <row r="69" spans="1:5" ht="11.1" customHeight="1" x14ac:dyDescent="0.25">
      <c r="A69" s="33" t="s">
        <v>507</v>
      </c>
      <c r="B69" s="851">
        <v>91</v>
      </c>
      <c r="C69" s="851" t="s">
        <v>161</v>
      </c>
      <c r="D69" s="851">
        <v>86</v>
      </c>
      <c r="E69" s="107">
        <v>21.5</v>
      </c>
    </row>
    <row r="70" spans="1:5" ht="11.1" customHeight="1" x14ac:dyDescent="0.25">
      <c r="A70" s="852"/>
      <c r="B70" s="496"/>
      <c r="C70" s="58"/>
      <c r="D70" s="497"/>
      <c r="E70" s="831" t="s">
        <v>76</v>
      </c>
    </row>
    <row r="71" spans="1:5" ht="11.1" customHeight="1" x14ac:dyDescent="0.25">
      <c r="A71" s="498" t="s">
        <v>493</v>
      </c>
      <c r="B71" s="14"/>
      <c r="C71" s="58"/>
      <c r="D71" s="13"/>
      <c r="E71" s="13"/>
    </row>
    <row r="72" spans="1:5" ht="24" customHeight="1" x14ac:dyDescent="0.2">
      <c r="A72" s="478" t="s">
        <v>559</v>
      </c>
      <c r="B72" s="478" t="s">
        <v>561</v>
      </c>
      <c r="C72" s="478" t="s">
        <v>562</v>
      </c>
      <c r="D72" s="478" t="s">
        <v>563</v>
      </c>
      <c r="E72" s="478" t="s">
        <v>564</v>
      </c>
    </row>
    <row r="73" spans="1:5" ht="3" customHeight="1" x14ac:dyDescent="0.2">
      <c r="A73" s="1"/>
      <c r="B73" s="485"/>
      <c r="C73" s="485"/>
      <c r="D73" s="485"/>
      <c r="E73" s="485"/>
    </row>
    <row r="74" spans="1:5" ht="11.1" customHeight="1" x14ac:dyDescent="0.25">
      <c r="A74" s="491" t="s">
        <v>95</v>
      </c>
      <c r="B74" s="493" t="s">
        <v>28</v>
      </c>
      <c r="C74" s="493">
        <f>AVERAGE(C75:C77)</f>
        <v>59</v>
      </c>
      <c r="D74" s="493">
        <f>AVERAGE(D75:D77)</f>
        <v>93.776666666666657</v>
      </c>
      <c r="E74" s="493" t="s">
        <v>28</v>
      </c>
    </row>
    <row r="75" spans="1:5" ht="11.1" customHeight="1" x14ac:dyDescent="0.2">
      <c r="A75" s="33" t="s">
        <v>96</v>
      </c>
      <c r="B75" s="22"/>
      <c r="C75" s="22">
        <v>56</v>
      </c>
      <c r="D75" s="22">
        <v>91.33</v>
      </c>
      <c r="E75" s="22" t="s">
        <v>148</v>
      </c>
    </row>
    <row r="76" spans="1:5" ht="11.1" customHeight="1" x14ac:dyDescent="0.2">
      <c r="A76" s="33" t="s">
        <v>97</v>
      </c>
      <c r="B76" s="22"/>
      <c r="C76" s="22">
        <v>62</v>
      </c>
      <c r="D76" s="22">
        <v>97</v>
      </c>
      <c r="E76" s="22" t="s">
        <v>148</v>
      </c>
    </row>
    <row r="77" spans="1:5" ht="11.1" customHeight="1" x14ac:dyDescent="0.2">
      <c r="A77" s="33" t="s">
        <v>98</v>
      </c>
      <c r="B77" s="22"/>
      <c r="C77" s="22">
        <v>59</v>
      </c>
      <c r="D77" s="22">
        <v>93</v>
      </c>
      <c r="E77" s="22" t="s">
        <v>148</v>
      </c>
    </row>
    <row r="78" spans="1:5" ht="11.1" customHeight="1" x14ac:dyDescent="0.2">
      <c r="A78" s="491" t="s">
        <v>99</v>
      </c>
      <c r="B78" s="21">
        <v>95.75</v>
      </c>
      <c r="C78" s="21">
        <v>60</v>
      </c>
      <c r="D78" s="21">
        <v>90.58</v>
      </c>
      <c r="E78" s="21">
        <v>29.17</v>
      </c>
    </row>
    <row r="79" spans="1:5" ht="11.1" customHeight="1" x14ac:dyDescent="0.25">
      <c r="A79" s="491" t="s">
        <v>168</v>
      </c>
      <c r="B79" s="493">
        <f>AVERAGE(B80:B85)</f>
        <v>92.75</v>
      </c>
      <c r="C79" s="493">
        <f>AVERAGE(C80:C85)</f>
        <v>60.734000000000002</v>
      </c>
      <c r="D79" s="493">
        <f>AVERAGE(D80:D85)</f>
        <v>89.1875</v>
      </c>
      <c r="E79" s="493">
        <f>AVERAGE(E80:E85)</f>
        <v>25.5</v>
      </c>
    </row>
    <row r="80" spans="1:5" ht="11.1" customHeight="1" x14ac:dyDescent="0.2">
      <c r="A80" s="33" t="s">
        <v>141</v>
      </c>
      <c r="B80" s="22">
        <v>92.75</v>
      </c>
      <c r="C80" s="22">
        <v>55.25</v>
      </c>
      <c r="D80" s="22" t="s">
        <v>148</v>
      </c>
      <c r="E80" s="22" t="s">
        <v>148</v>
      </c>
    </row>
    <row r="81" spans="1:5" ht="11.1" customHeight="1" x14ac:dyDescent="0.2">
      <c r="A81" s="33" t="s">
        <v>101</v>
      </c>
      <c r="B81" s="22" t="s">
        <v>148</v>
      </c>
      <c r="C81" s="22">
        <v>75.75</v>
      </c>
      <c r="D81" s="22">
        <v>86.75</v>
      </c>
      <c r="E81" s="22">
        <v>15.75</v>
      </c>
    </row>
    <row r="82" spans="1:5" ht="11.1" customHeight="1" x14ac:dyDescent="0.2">
      <c r="A82" s="33" t="s">
        <v>102</v>
      </c>
      <c r="B82" s="22">
        <v>92.25</v>
      </c>
      <c r="C82" s="22">
        <v>57.75</v>
      </c>
      <c r="D82" s="22">
        <v>88.5</v>
      </c>
      <c r="E82" s="22">
        <v>24.75</v>
      </c>
    </row>
    <row r="83" spans="1:5" ht="11.1" customHeight="1" x14ac:dyDescent="0.2">
      <c r="A83" s="33" t="s">
        <v>104</v>
      </c>
      <c r="B83" s="22">
        <v>86</v>
      </c>
      <c r="C83" s="22">
        <v>56.67</v>
      </c>
      <c r="D83" s="22">
        <v>85</v>
      </c>
      <c r="E83" s="22">
        <v>24.25</v>
      </c>
    </row>
    <row r="84" spans="1:5" ht="11.1" customHeight="1" x14ac:dyDescent="0.2">
      <c r="A84" s="33" t="s">
        <v>162</v>
      </c>
      <c r="B84" s="22">
        <v>100</v>
      </c>
      <c r="C84" s="22" t="s">
        <v>148</v>
      </c>
      <c r="D84" s="22" t="s">
        <v>148</v>
      </c>
      <c r="E84" s="22">
        <v>38</v>
      </c>
    </row>
    <row r="85" spans="1:5" ht="11.1" customHeight="1" x14ac:dyDescent="0.2">
      <c r="A85" s="33" t="s">
        <v>103</v>
      </c>
      <c r="B85" s="22" t="s">
        <v>148</v>
      </c>
      <c r="C85" s="22">
        <v>58.25</v>
      </c>
      <c r="D85" s="22">
        <v>96.5</v>
      </c>
      <c r="E85" s="22">
        <v>24.75</v>
      </c>
    </row>
    <row r="86" spans="1:5" ht="11.1" customHeight="1" x14ac:dyDescent="0.25">
      <c r="A86" s="491" t="s">
        <v>105</v>
      </c>
      <c r="B86" s="493">
        <f>AVERAGE(B87:B88)</f>
        <v>100.375</v>
      </c>
      <c r="C86" s="493">
        <f>AVERAGE(C87:C88)</f>
        <v>69.75</v>
      </c>
      <c r="D86" s="493">
        <f>AVERAGE(D87:D88)</f>
        <v>122</v>
      </c>
      <c r="E86" s="493">
        <f>AVERAGE(E87:E88)</f>
        <v>41.5</v>
      </c>
    </row>
    <row r="87" spans="1:5" ht="11.1" customHeight="1" x14ac:dyDescent="0.2">
      <c r="A87" s="33" t="s">
        <v>106</v>
      </c>
      <c r="B87" s="22">
        <v>90.75</v>
      </c>
      <c r="C87" s="22">
        <v>65.5</v>
      </c>
      <c r="D87" s="22" t="s">
        <v>148</v>
      </c>
      <c r="E87" s="22">
        <v>41.5</v>
      </c>
    </row>
    <row r="88" spans="1:5" ht="11.1" customHeight="1" x14ac:dyDescent="0.2">
      <c r="A88" s="33" t="s">
        <v>107</v>
      </c>
      <c r="B88" s="22">
        <v>110</v>
      </c>
      <c r="C88" s="22">
        <v>74</v>
      </c>
      <c r="D88" s="22">
        <v>122</v>
      </c>
      <c r="E88" s="22" t="s">
        <v>148</v>
      </c>
    </row>
    <row r="89" spans="1:5" ht="11.1" customHeight="1" x14ac:dyDescent="0.25">
      <c r="A89" s="488" t="s">
        <v>110</v>
      </c>
      <c r="B89" s="493">
        <f t="shared" ref="B89:D89" si="0">AVERAGE(B90:B91)</f>
        <v>110.125</v>
      </c>
      <c r="C89" s="841">
        <f t="shared" si="0"/>
        <v>57.39</v>
      </c>
      <c r="D89" s="493">
        <f t="shared" si="0"/>
        <v>94.07</v>
      </c>
      <c r="E89" s="493" t="s">
        <v>28</v>
      </c>
    </row>
    <row r="90" spans="1:5" ht="11.1" customHeight="1" x14ac:dyDescent="0.2">
      <c r="A90" s="489" t="s">
        <v>523</v>
      </c>
      <c r="B90" s="22">
        <v>107.25</v>
      </c>
      <c r="C90" s="842">
        <v>55.78</v>
      </c>
      <c r="D90" s="837">
        <v>91.14</v>
      </c>
      <c r="E90" s="22" t="s">
        <v>148</v>
      </c>
    </row>
    <row r="91" spans="1:5" ht="11.1" customHeight="1" x14ac:dyDescent="0.2">
      <c r="A91" s="489" t="s">
        <v>112</v>
      </c>
      <c r="B91" s="22">
        <v>113</v>
      </c>
      <c r="C91" s="842">
        <v>59</v>
      </c>
      <c r="D91" s="837">
        <v>97</v>
      </c>
      <c r="E91" s="22" t="s">
        <v>148</v>
      </c>
    </row>
    <row r="92" spans="1:5" ht="11.1" customHeight="1" x14ac:dyDescent="0.25">
      <c r="A92" s="491" t="s">
        <v>113</v>
      </c>
      <c r="B92" s="493">
        <f t="shared" ref="B92:E92" si="1">AVERAGE(B93)</f>
        <v>61</v>
      </c>
      <c r="C92" s="493">
        <f t="shared" si="1"/>
        <v>66.67</v>
      </c>
      <c r="D92" s="493">
        <f t="shared" si="1"/>
        <v>81</v>
      </c>
      <c r="E92" s="493">
        <f t="shared" si="1"/>
        <v>26</v>
      </c>
    </row>
    <row r="93" spans="1:5" ht="11.1" customHeight="1" x14ac:dyDescent="0.2">
      <c r="A93" s="33" t="s">
        <v>114</v>
      </c>
      <c r="B93" s="22">
        <v>61</v>
      </c>
      <c r="C93" s="22">
        <v>66.67</v>
      </c>
      <c r="D93" s="22">
        <v>81</v>
      </c>
      <c r="E93" s="22">
        <v>26</v>
      </c>
    </row>
    <row r="94" spans="1:5" ht="11.1" customHeight="1" x14ac:dyDescent="0.25">
      <c r="A94" s="491" t="s">
        <v>115</v>
      </c>
      <c r="B94" s="493">
        <f>AVERAGE(B95:B97)</f>
        <v>76</v>
      </c>
      <c r="C94" s="493">
        <f>AVERAGE(C95:C97)</f>
        <v>63.85</v>
      </c>
      <c r="D94" s="493">
        <f>AVERAGE(D95:D97)</f>
        <v>89.833333333333329</v>
      </c>
      <c r="E94" s="493">
        <f>AVERAGE(E95:E97)</f>
        <v>27.5</v>
      </c>
    </row>
    <row r="95" spans="1:5" ht="11.1" customHeight="1" x14ac:dyDescent="0.25">
      <c r="A95" s="33" t="s">
        <v>116</v>
      </c>
      <c r="B95" s="22" t="s">
        <v>148</v>
      </c>
      <c r="C95" s="107" t="s">
        <v>161</v>
      </c>
      <c r="D95" s="107">
        <v>94</v>
      </c>
      <c r="E95" s="107" t="s">
        <v>161</v>
      </c>
    </row>
    <row r="96" spans="1:5" ht="11.1" customHeight="1" x14ac:dyDescent="0.25">
      <c r="A96" s="33" t="s">
        <v>117</v>
      </c>
      <c r="B96" s="22" t="s">
        <v>148</v>
      </c>
      <c r="C96" s="107">
        <v>61</v>
      </c>
      <c r="D96" s="107">
        <v>92.5</v>
      </c>
      <c r="E96" s="107">
        <v>29</v>
      </c>
    </row>
    <row r="97" spans="1:5" ht="11.1" customHeight="1" x14ac:dyDescent="0.25">
      <c r="A97" s="33" t="s">
        <v>118</v>
      </c>
      <c r="B97" s="22">
        <v>76</v>
      </c>
      <c r="C97" s="107">
        <v>66.7</v>
      </c>
      <c r="D97" s="107">
        <v>83</v>
      </c>
      <c r="E97" s="107">
        <v>26</v>
      </c>
    </row>
    <row r="98" spans="1:5" ht="11.1" customHeight="1" x14ac:dyDescent="0.25">
      <c r="A98" s="491" t="s">
        <v>119</v>
      </c>
      <c r="B98" s="493" t="s">
        <v>28</v>
      </c>
      <c r="C98" s="493">
        <f>AVERAGE(C99:C101)</f>
        <v>55</v>
      </c>
      <c r="D98" s="493">
        <f>AVERAGE(D99:D101)</f>
        <v>71.266666666666666</v>
      </c>
      <c r="E98" s="493">
        <f>AVERAGE(E99:E101)</f>
        <v>20.333333333333332</v>
      </c>
    </row>
    <row r="99" spans="1:5" ht="11.1" customHeight="1" x14ac:dyDescent="0.25">
      <c r="A99" s="33" t="s">
        <v>121</v>
      </c>
      <c r="B99" s="22" t="s">
        <v>148</v>
      </c>
      <c r="C99" s="107">
        <v>55</v>
      </c>
      <c r="D99" s="22">
        <v>82.13</v>
      </c>
      <c r="E99" s="22">
        <v>19</v>
      </c>
    </row>
    <row r="100" spans="1:5" ht="11.1" customHeight="1" x14ac:dyDescent="0.25">
      <c r="A100" s="33" t="s">
        <v>122</v>
      </c>
      <c r="B100" s="22" t="s">
        <v>148</v>
      </c>
      <c r="C100" s="853" t="s">
        <v>148</v>
      </c>
      <c r="D100" s="22">
        <v>40</v>
      </c>
      <c r="E100" s="22">
        <v>18</v>
      </c>
    </row>
    <row r="101" spans="1:5" ht="11.1" customHeight="1" x14ac:dyDescent="0.25">
      <c r="A101" s="33" t="s">
        <v>123</v>
      </c>
      <c r="B101" s="22" t="s">
        <v>148</v>
      </c>
      <c r="C101" s="853" t="s">
        <v>148</v>
      </c>
      <c r="D101" s="22">
        <v>91.67</v>
      </c>
      <c r="E101" s="22">
        <v>24</v>
      </c>
    </row>
    <row r="102" spans="1:5" ht="11.1" customHeight="1" x14ac:dyDescent="0.25">
      <c r="A102" s="491" t="s">
        <v>290</v>
      </c>
      <c r="B102" s="493">
        <f>AVERAGE(B103:B108)</f>
        <v>92.835000000000008</v>
      </c>
      <c r="C102" s="493">
        <f>AVERAGE(C103:C108)</f>
        <v>55.555</v>
      </c>
      <c r="D102" s="493">
        <f>AVERAGE(D103:D108)</f>
        <v>88.375</v>
      </c>
      <c r="E102" s="493">
        <f>AVERAGE(E103:E108)</f>
        <v>25</v>
      </c>
    </row>
    <row r="103" spans="1:5" ht="11.1" customHeight="1" x14ac:dyDescent="0.2">
      <c r="A103" s="33" t="s">
        <v>515</v>
      </c>
      <c r="B103" s="22" t="s">
        <v>148</v>
      </c>
      <c r="C103" s="22">
        <v>51.5</v>
      </c>
      <c r="D103" s="22">
        <v>67.5</v>
      </c>
      <c r="E103" s="22" t="s">
        <v>148</v>
      </c>
    </row>
    <row r="104" spans="1:5" ht="11.1" customHeight="1" x14ac:dyDescent="0.2">
      <c r="A104" s="33" t="s">
        <v>179</v>
      </c>
      <c r="B104" s="22">
        <v>70</v>
      </c>
      <c r="C104" s="22">
        <v>56</v>
      </c>
      <c r="D104" s="22">
        <v>73</v>
      </c>
      <c r="E104" s="22" t="s">
        <v>148</v>
      </c>
    </row>
    <row r="105" spans="1:5" ht="11.1" customHeight="1" x14ac:dyDescent="0.2">
      <c r="A105" s="33" t="s">
        <v>292</v>
      </c>
      <c r="B105" s="22" t="s">
        <v>148</v>
      </c>
      <c r="C105" s="22">
        <v>55</v>
      </c>
      <c r="D105" s="22" t="s">
        <v>148</v>
      </c>
      <c r="E105" s="22" t="s">
        <v>148</v>
      </c>
    </row>
    <row r="106" spans="1:5" ht="11.1" customHeight="1" x14ac:dyDescent="0.2">
      <c r="A106" s="33" t="s">
        <v>178</v>
      </c>
      <c r="B106" s="22" t="s">
        <v>148</v>
      </c>
      <c r="C106" s="22">
        <v>55</v>
      </c>
      <c r="D106" s="22">
        <v>135</v>
      </c>
      <c r="E106" s="22">
        <v>25</v>
      </c>
    </row>
    <row r="107" spans="1:5" ht="11.1" customHeight="1" x14ac:dyDescent="0.2">
      <c r="A107" s="33" t="s">
        <v>186</v>
      </c>
      <c r="B107" s="22" t="s">
        <v>148</v>
      </c>
      <c r="C107" s="22">
        <v>56.5</v>
      </c>
      <c r="D107" s="22" t="s">
        <v>148</v>
      </c>
      <c r="E107" s="22" t="s">
        <v>148</v>
      </c>
    </row>
    <row r="108" spans="1:5" ht="11.1" customHeight="1" x14ac:dyDescent="0.2">
      <c r="A108" s="33" t="s">
        <v>508</v>
      </c>
      <c r="B108" s="22">
        <v>115.67</v>
      </c>
      <c r="C108" s="22">
        <v>59.33</v>
      </c>
      <c r="D108" s="22">
        <v>78</v>
      </c>
      <c r="E108" s="22">
        <v>25</v>
      </c>
    </row>
    <row r="109" spans="1:5" ht="11.1" customHeight="1" x14ac:dyDescent="0.25">
      <c r="A109" s="491" t="s">
        <v>163</v>
      </c>
      <c r="B109" s="493" t="s">
        <v>28</v>
      </c>
      <c r="C109" s="849" t="s">
        <v>28</v>
      </c>
      <c r="D109" s="493">
        <f>AVERAGE(D110:D110)</f>
        <v>87.5</v>
      </c>
      <c r="E109" s="493">
        <f>AVERAGE(E110:E110)</f>
        <v>29</v>
      </c>
    </row>
    <row r="110" spans="1:5" ht="11.1" customHeight="1" x14ac:dyDescent="0.2">
      <c r="A110" s="33" t="s">
        <v>164</v>
      </c>
      <c r="B110" s="22" t="s">
        <v>148</v>
      </c>
      <c r="C110" s="22" t="s">
        <v>148</v>
      </c>
      <c r="D110" s="22">
        <v>87.5</v>
      </c>
      <c r="E110" s="22">
        <v>29</v>
      </c>
    </row>
    <row r="111" spans="1:5" ht="11.1" customHeight="1" x14ac:dyDescent="0.25">
      <c r="A111" s="491" t="s">
        <v>129</v>
      </c>
      <c r="B111" s="493" t="s">
        <v>28</v>
      </c>
      <c r="C111" s="493">
        <f t="shared" ref="C111:E111" si="2">AVERAGE(C112:C114)</f>
        <v>67.166666666666671</v>
      </c>
      <c r="D111" s="493">
        <f t="shared" si="2"/>
        <v>80.25</v>
      </c>
      <c r="E111" s="493">
        <f t="shared" si="2"/>
        <v>27</v>
      </c>
    </row>
    <row r="112" spans="1:5" ht="11.1" customHeight="1" x14ac:dyDescent="0.25">
      <c r="A112" s="33" t="s">
        <v>130</v>
      </c>
      <c r="B112" s="22" t="s">
        <v>148</v>
      </c>
      <c r="C112" s="854">
        <v>78.5</v>
      </c>
      <c r="D112" s="22">
        <v>75.25</v>
      </c>
      <c r="E112" s="22" t="s">
        <v>148</v>
      </c>
    </row>
    <row r="113" spans="1:5" ht="11.1" customHeight="1" x14ac:dyDescent="0.2">
      <c r="A113" s="33" t="s">
        <v>131</v>
      </c>
      <c r="B113" s="22" t="s">
        <v>148</v>
      </c>
      <c r="C113" s="855">
        <v>59</v>
      </c>
      <c r="D113" s="22">
        <v>80</v>
      </c>
      <c r="E113" s="22">
        <v>27</v>
      </c>
    </row>
    <row r="114" spans="1:5" ht="11.1" customHeight="1" x14ac:dyDescent="0.2">
      <c r="A114" s="499" t="s">
        <v>132</v>
      </c>
      <c r="B114" s="22" t="s">
        <v>148</v>
      </c>
      <c r="C114" s="856">
        <v>64</v>
      </c>
      <c r="D114" s="857">
        <v>85.5</v>
      </c>
      <c r="E114" s="857" t="s">
        <v>148</v>
      </c>
    </row>
    <row r="115" spans="1:5" ht="9" customHeight="1" x14ac:dyDescent="0.25">
      <c r="A115" s="429" t="s">
        <v>133</v>
      </c>
      <c r="B115" s="24"/>
      <c r="C115" s="23"/>
      <c r="D115" s="702"/>
      <c r="E115" s="702"/>
    </row>
    <row r="116" spans="1:5" ht="9" customHeight="1" x14ac:dyDescent="0.2">
      <c r="A116" s="742" t="s">
        <v>608</v>
      </c>
      <c r="B116" s="25"/>
      <c r="C116" s="4"/>
      <c r="D116" s="25"/>
      <c r="E116" s="25"/>
    </row>
    <row r="117" spans="1:5" ht="9" customHeight="1" x14ac:dyDescent="0.2">
      <c r="A117" s="743" t="s">
        <v>609</v>
      </c>
    </row>
    <row r="118" spans="1:5" ht="11.1" customHeight="1" x14ac:dyDescent="0.2"/>
    <row r="119" spans="1:5" ht="11.1" customHeight="1" x14ac:dyDescent="0.2"/>
    <row r="120" spans="1:5" ht="11.1" customHeight="1" x14ac:dyDescent="0.2"/>
    <row r="121" spans="1:5" ht="11.1" customHeight="1" x14ac:dyDescent="0.2"/>
    <row r="122" spans="1:5" ht="11.1" customHeight="1" x14ac:dyDescent="0.2"/>
    <row r="123" spans="1:5" ht="12" customHeight="1" x14ac:dyDescent="0.2"/>
    <row r="124" spans="1:5" ht="12" customHeight="1" x14ac:dyDescent="0.2"/>
    <row r="125" spans="1:5" ht="12" customHeight="1" x14ac:dyDescent="0.2"/>
    <row r="126" spans="1:5" ht="12" customHeight="1" x14ac:dyDescent="0.2"/>
    <row r="127" spans="1:5" ht="12" customHeight="1" x14ac:dyDescent="0.2"/>
    <row r="128" spans="1:5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Agueda Sihuas Meza</cp:lastModifiedBy>
  <cp:lastPrinted>2024-05-15T14:53:12Z</cp:lastPrinted>
  <dcterms:created xsi:type="dcterms:W3CDTF">2002-01-07T15:01:08Z</dcterms:created>
  <dcterms:modified xsi:type="dcterms:W3CDTF">2024-10-17T13:50:33Z</dcterms:modified>
  <cp:category/>
</cp:coreProperties>
</file>